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STUDIOS\PERFILES SALUD\SALUD HUANCARAMA\METRADOS\"/>
    </mc:Choice>
  </mc:AlternateContent>
  <bookViews>
    <workbookView xWindow="0" yWindow="0" windowWidth="20490" windowHeight="7350" activeTab="1"/>
  </bookViews>
  <sheets>
    <sheet name="26.2 Bs y Ss" sheetId="1" r:id="rId1"/>
    <sheet name="26.4 Mantto INF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J200" i="2"/>
  <c r="J215" i="2" s="1"/>
  <c r="I202" i="2"/>
  <c r="I203" i="2"/>
  <c r="I204" i="2"/>
  <c r="I205" i="2"/>
  <c r="I206" i="2"/>
  <c r="I207" i="2"/>
  <c r="I208" i="2"/>
  <c r="I209" i="2"/>
  <c r="I210" i="2"/>
  <c r="I211" i="2"/>
  <c r="I212" i="2"/>
  <c r="I213" i="2"/>
  <c r="I201" i="2"/>
  <c r="J201" i="2" s="1"/>
  <c r="I159" i="2" l="1"/>
  <c r="J159" i="2" s="1"/>
  <c r="J23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I153" i="2"/>
  <c r="J153" i="2" s="1"/>
  <c r="J152" i="2"/>
  <c r="I151" i="2"/>
  <c r="J151" i="2" s="1"/>
  <c r="I150" i="2"/>
  <c r="J150" i="2" s="1"/>
  <c r="Z150" i="2" s="1"/>
  <c r="I149" i="2"/>
  <c r="J149" i="2" s="1"/>
  <c r="I148" i="2"/>
  <c r="J148" i="2" s="1"/>
  <c r="Z148" i="2" s="1"/>
  <c r="I147" i="2"/>
  <c r="J147" i="2" s="1"/>
  <c r="I144" i="2"/>
  <c r="J144" i="2" s="1"/>
  <c r="J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AB229" i="2"/>
  <c r="AA229" i="2"/>
  <c r="Y229" i="2"/>
  <c r="X229" i="2"/>
  <c r="V229" i="2"/>
  <c r="U229" i="2"/>
  <c r="S229" i="2"/>
  <c r="R229" i="2"/>
  <c r="J229" i="2"/>
  <c r="I102" i="2"/>
  <c r="J102" i="2" s="1"/>
  <c r="I101" i="2"/>
  <c r="J101" i="2" s="1"/>
  <c r="I100" i="2"/>
  <c r="J100" i="2" s="1"/>
  <c r="AA100" i="2" s="1"/>
  <c r="I98" i="2"/>
  <c r="J98" i="2" s="1"/>
  <c r="R98" i="2" s="1"/>
  <c r="I97" i="2"/>
  <c r="J97" i="2" s="1"/>
  <c r="AA97" i="2" s="1"/>
  <c r="I96" i="2"/>
  <c r="J96" i="2" s="1"/>
  <c r="AA96" i="2" s="1"/>
  <c r="I95" i="2"/>
  <c r="J95" i="2" s="1"/>
  <c r="AA95" i="2" s="1"/>
  <c r="I93" i="2"/>
  <c r="J93" i="2" s="1"/>
  <c r="Z93" i="2" s="1"/>
  <c r="I92" i="2"/>
  <c r="J92" i="2" s="1"/>
  <c r="AA92" i="2" s="1"/>
  <c r="I91" i="2"/>
  <c r="J91" i="2" s="1"/>
  <c r="I90" i="2"/>
  <c r="J90" i="2" s="1"/>
  <c r="V90" i="2" s="1"/>
  <c r="I89" i="2"/>
  <c r="J89" i="2" s="1"/>
  <c r="AA89" i="2" s="1"/>
  <c r="I88" i="2"/>
  <c r="J88" i="2" s="1"/>
  <c r="AA88" i="2" s="1"/>
  <c r="I87" i="2"/>
  <c r="J87" i="2" s="1"/>
  <c r="I84" i="2"/>
  <c r="J84" i="2" s="1"/>
  <c r="I83" i="2"/>
  <c r="J83" i="2" s="1"/>
  <c r="AB83" i="2" s="1"/>
  <c r="I82" i="2"/>
  <c r="J82" i="2" s="1"/>
  <c r="AC81" i="2"/>
  <c r="AB81" i="2"/>
  <c r="AA81" i="2"/>
  <c r="Z81" i="2"/>
  <c r="Y81" i="2"/>
  <c r="X81" i="2"/>
  <c r="W81" i="2"/>
  <c r="V81" i="2"/>
  <c r="U81" i="2"/>
  <c r="T81" i="2"/>
  <c r="S81" i="2"/>
  <c r="R81" i="2"/>
  <c r="I80" i="2"/>
  <c r="J80" i="2" s="1"/>
  <c r="AB80" i="2" s="1"/>
  <c r="I79" i="2"/>
  <c r="J79" i="2" s="1"/>
  <c r="Z79" i="2" s="1"/>
  <c r="I78" i="2"/>
  <c r="J78" i="2" s="1"/>
  <c r="AB78" i="2" s="1"/>
  <c r="I77" i="2"/>
  <c r="J77" i="2" s="1"/>
  <c r="AC76" i="2"/>
  <c r="AB76" i="2"/>
  <c r="AA76" i="2"/>
  <c r="Z76" i="2"/>
  <c r="Y76" i="2"/>
  <c r="X76" i="2"/>
  <c r="W76" i="2"/>
  <c r="V76" i="2"/>
  <c r="U76" i="2"/>
  <c r="T76" i="2"/>
  <c r="S76" i="2"/>
  <c r="R76" i="2"/>
  <c r="I75" i="2"/>
  <c r="J75" i="2" s="1"/>
  <c r="AB75" i="2" s="1"/>
  <c r="I74" i="2"/>
  <c r="J74" i="2" s="1"/>
  <c r="I73" i="2"/>
  <c r="J73" i="2" s="1"/>
  <c r="AB73" i="2" s="1"/>
  <c r="I72" i="2"/>
  <c r="J72" i="2" s="1"/>
  <c r="Z72" i="2" s="1"/>
  <c r="J233" i="2"/>
  <c r="J231" i="2"/>
  <c r="J227" i="2"/>
  <c r="P225" i="2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AB225" i="2" s="1"/>
  <c r="AC225" i="2" s="1"/>
  <c r="J213" i="2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J212" i="2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AB212" i="2" s="1"/>
  <c r="AC212" i="2" s="1"/>
  <c r="J211" i="2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AB211" i="2" s="1"/>
  <c r="AC211" i="2" s="1"/>
  <c r="J210" i="2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J209" i="2"/>
  <c r="R209" i="2" s="1"/>
  <c r="S209" i="2" s="1"/>
  <c r="T209" i="2" s="1"/>
  <c r="U209" i="2" s="1"/>
  <c r="V209" i="2" s="1"/>
  <c r="W209" i="2" s="1"/>
  <c r="X209" i="2" s="1"/>
  <c r="Y209" i="2" s="1"/>
  <c r="Z209" i="2" s="1"/>
  <c r="AA209" i="2" s="1"/>
  <c r="AB209" i="2" s="1"/>
  <c r="AC209" i="2" s="1"/>
  <c r="J208" i="2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J207" i="2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J206" i="2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AB206" i="2" s="1"/>
  <c r="AC206" i="2" s="1"/>
  <c r="J205" i="2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J204" i="2"/>
  <c r="T204" i="2" s="1"/>
  <c r="W204" i="2" s="1"/>
  <c r="Z204" i="2" s="1"/>
  <c r="AC204" i="2" s="1"/>
  <c r="J203" i="2"/>
  <c r="T203" i="2" s="1"/>
  <c r="W203" i="2" s="1"/>
  <c r="Z203" i="2" s="1"/>
  <c r="AC203" i="2" s="1"/>
  <c r="J202" i="2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AB202" i="2" s="1"/>
  <c r="AC202" i="2" s="1"/>
  <c r="R201" i="2"/>
  <c r="I198" i="2"/>
  <c r="J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I197" i="2"/>
  <c r="J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AB197" i="2" s="1"/>
  <c r="AC197" i="2" s="1"/>
  <c r="I196" i="2"/>
  <c r="J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I195" i="2"/>
  <c r="J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I194" i="2"/>
  <c r="J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AB194" i="2" s="1"/>
  <c r="AC194" i="2" s="1"/>
  <c r="I193" i="2"/>
  <c r="J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I192" i="2"/>
  <c r="J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AB192" i="2" s="1"/>
  <c r="AC192" i="2" s="1"/>
  <c r="I191" i="2"/>
  <c r="J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I190" i="2"/>
  <c r="J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I189" i="2"/>
  <c r="J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AB189" i="2" s="1"/>
  <c r="AC189" i="2" s="1"/>
  <c r="I188" i="2"/>
  <c r="J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AB188" i="2" s="1"/>
  <c r="AC188" i="2" s="1"/>
  <c r="I187" i="2"/>
  <c r="J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I186" i="2"/>
  <c r="J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I185" i="2"/>
  <c r="J185" i="2" s="1"/>
  <c r="I172" i="2"/>
  <c r="J172" i="2" s="1"/>
  <c r="V172" i="2" s="1"/>
  <c r="J171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I165" i="2"/>
  <c r="J165" i="2" s="1"/>
  <c r="J164" i="2"/>
  <c r="I137" i="2"/>
  <c r="J137" i="2" s="1"/>
  <c r="T137" i="2" s="1"/>
  <c r="T229" i="2" s="1"/>
  <c r="I136" i="2"/>
  <c r="J136" i="2" s="1"/>
  <c r="L228" i="2" s="1"/>
  <c r="J228" i="2" s="1"/>
  <c r="I135" i="2"/>
  <c r="J135" i="2" s="1"/>
  <c r="AA135" i="2" s="1"/>
  <c r="I133" i="2"/>
  <c r="J133" i="2" s="1"/>
  <c r="R133" i="2" s="1"/>
  <c r="S133" i="2" s="1"/>
  <c r="I132" i="2"/>
  <c r="J132" i="2" s="1"/>
  <c r="AA132" i="2" s="1"/>
  <c r="I131" i="2"/>
  <c r="J131" i="2" s="1"/>
  <c r="AA131" i="2" s="1"/>
  <c r="I130" i="2"/>
  <c r="J130" i="2" s="1"/>
  <c r="AA130" i="2" s="1"/>
  <c r="I128" i="2"/>
  <c r="J128" i="2" s="1"/>
  <c r="I127" i="2"/>
  <c r="J127" i="2" s="1"/>
  <c r="I126" i="2"/>
  <c r="J126" i="2" s="1"/>
  <c r="Z126" i="2" s="1"/>
  <c r="I125" i="2"/>
  <c r="J125" i="2" s="1"/>
  <c r="V125" i="2" s="1"/>
  <c r="I124" i="2"/>
  <c r="J124" i="2" s="1"/>
  <c r="AA124" i="2" s="1"/>
  <c r="I123" i="2"/>
  <c r="J123" i="2" s="1"/>
  <c r="AA123" i="2" s="1"/>
  <c r="I122" i="2"/>
  <c r="J122" i="2" s="1"/>
  <c r="I119" i="2"/>
  <c r="J119" i="2" s="1"/>
  <c r="I118" i="2"/>
  <c r="J118" i="2" s="1"/>
  <c r="I117" i="2"/>
  <c r="J117" i="2" s="1"/>
  <c r="AA117" i="2" s="1"/>
  <c r="AC116" i="2"/>
  <c r="AB116" i="2"/>
  <c r="AA116" i="2"/>
  <c r="Z116" i="2"/>
  <c r="Y116" i="2"/>
  <c r="X116" i="2"/>
  <c r="W116" i="2"/>
  <c r="V116" i="2"/>
  <c r="U116" i="2"/>
  <c r="T116" i="2"/>
  <c r="S116" i="2"/>
  <c r="R116" i="2"/>
  <c r="I115" i="2"/>
  <c r="J115" i="2" s="1"/>
  <c r="V115" i="2" s="1"/>
  <c r="I114" i="2"/>
  <c r="J114" i="2" s="1"/>
  <c r="AB114" i="2" s="1"/>
  <c r="I113" i="2"/>
  <c r="J113" i="2" s="1"/>
  <c r="I112" i="2"/>
  <c r="J112" i="2" s="1"/>
  <c r="W112" i="2" s="1"/>
  <c r="AC111" i="2"/>
  <c r="AB111" i="2"/>
  <c r="AA111" i="2"/>
  <c r="Z111" i="2"/>
  <c r="Y111" i="2"/>
  <c r="X111" i="2"/>
  <c r="W111" i="2"/>
  <c r="V111" i="2"/>
  <c r="U111" i="2"/>
  <c r="T111" i="2"/>
  <c r="S111" i="2"/>
  <c r="R111" i="2"/>
  <c r="I110" i="2"/>
  <c r="J110" i="2" s="1"/>
  <c r="I109" i="2"/>
  <c r="J109" i="2" s="1"/>
  <c r="I108" i="2"/>
  <c r="J108" i="2" s="1"/>
  <c r="V108" i="2" s="1"/>
  <c r="I107" i="2"/>
  <c r="J107" i="2" s="1"/>
  <c r="W107" i="2" s="1"/>
  <c r="U65" i="2"/>
  <c r="Z65" i="2" s="1"/>
  <c r="V64" i="2"/>
  <c r="AB64" i="2" s="1"/>
  <c r="U63" i="2"/>
  <c r="AA63" i="2" s="1"/>
  <c r="AA54" i="2" s="1"/>
  <c r="V62" i="2"/>
  <c r="AB62" i="2" s="1"/>
  <c r="S61" i="2"/>
  <c r="V61" i="2" s="1"/>
  <c r="Y61" i="2" s="1"/>
  <c r="AB61" i="2" s="1"/>
  <c r="T60" i="2"/>
  <c r="T59" i="2"/>
  <c r="X59" i="2" s="1"/>
  <c r="AB59" i="2" s="1"/>
  <c r="U58" i="2"/>
  <c r="Z58" i="2" s="1"/>
  <c r="S57" i="2"/>
  <c r="V57" i="2" s="1"/>
  <c r="U56" i="2"/>
  <c r="Z56" i="2" s="1"/>
  <c r="U55" i="2"/>
  <c r="Z55" i="2" s="1"/>
  <c r="AC54" i="2"/>
  <c r="W54" i="2"/>
  <c r="R54" i="2"/>
  <c r="Q54" i="2"/>
  <c r="J54" i="2"/>
  <c r="Q46" i="2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Q45" i="2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Q44" i="2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Q43" i="2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Q42" i="2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Q41" i="2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Q40" i="2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Q39" i="2"/>
  <c r="Q38" i="2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Q37" i="2"/>
  <c r="R37" i="2" s="1"/>
  <c r="S37" i="2" s="1"/>
  <c r="J36" i="2"/>
  <c r="P35" i="2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F19" i="2"/>
  <c r="H14" i="2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T159" i="2" l="1"/>
  <c r="X159" i="2"/>
  <c r="AB159" i="2"/>
  <c r="Z159" i="2"/>
  <c r="Z157" i="2" s="1"/>
  <c r="W159" i="2"/>
  <c r="U159" i="2"/>
  <c r="Y159" i="2"/>
  <c r="AC159" i="2"/>
  <c r="R159" i="2"/>
  <c r="V159" i="2"/>
  <c r="S159" i="2"/>
  <c r="AA159" i="2"/>
  <c r="AA157" i="2" s="1"/>
  <c r="J68" i="2"/>
  <c r="L69" i="2" s="1"/>
  <c r="L226" i="2" s="1"/>
  <c r="W137" i="2"/>
  <c r="W229" i="2" s="1"/>
  <c r="W117" i="2"/>
  <c r="W126" i="2"/>
  <c r="T114" i="2"/>
  <c r="Z82" i="2"/>
  <c r="R82" i="2"/>
  <c r="T91" i="2"/>
  <c r="W91" i="2"/>
  <c r="Z84" i="2"/>
  <c r="S84" i="2"/>
  <c r="AB151" i="2"/>
  <c r="X151" i="2"/>
  <c r="T151" i="2"/>
  <c r="Z151" i="2"/>
  <c r="V151" i="2"/>
  <c r="R151" i="2"/>
  <c r="AC151" i="2"/>
  <c r="Y151" i="2"/>
  <c r="U151" i="2"/>
  <c r="AA151" i="2"/>
  <c r="W151" i="2"/>
  <c r="S151" i="2"/>
  <c r="J140" i="2"/>
  <c r="AB149" i="2"/>
  <c r="X149" i="2"/>
  <c r="T149" i="2"/>
  <c r="AA149" i="2"/>
  <c r="W149" i="2"/>
  <c r="Z149" i="2"/>
  <c r="V149" i="2"/>
  <c r="R149" i="2"/>
  <c r="AC149" i="2"/>
  <c r="Y149" i="2"/>
  <c r="U149" i="2"/>
  <c r="S149" i="2"/>
  <c r="AB147" i="2"/>
  <c r="X147" i="2"/>
  <c r="T147" i="2"/>
  <c r="AA147" i="2"/>
  <c r="W147" i="2"/>
  <c r="Z147" i="2"/>
  <c r="V147" i="2"/>
  <c r="R147" i="2"/>
  <c r="AC147" i="2"/>
  <c r="Y147" i="2"/>
  <c r="U147" i="2"/>
  <c r="S147" i="2"/>
  <c r="AC153" i="2"/>
  <c r="Y153" i="2"/>
  <c r="U153" i="2"/>
  <c r="AB153" i="2"/>
  <c r="X153" i="2"/>
  <c r="AA153" i="2"/>
  <c r="W153" i="2"/>
  <c r="S153" i="2"/>
  <c r="Z153" i="2"/>
  <c r="V153" i="2"/>
  <c r="R153" i="2"/>
  <c r="T153" i="2"/>
  <c r="Y148" i="2"/>
  <c r="Y150" i="2"/>
  <c r="S148" i="2"/>
  <c r="W148" i="2"/>
  <c r="AA148" i="2"/>
  <c r="S150" i="2"/>
  <c r="W150" i="2"/>
  <c r="AA150" i="2"/>
  <c r="J157" i="2"/>
  <c r="T148" i="2"/>
  <c r="X148" i="2"/>
  <c r="AB148" i="2"/>
  <c r="T150" i="2"/>
  <c r="X150" i="2"/>
  <c r="AB150" i="2"/>
  <c r="U148" i="2"/>
  <c r="AC148" i="2"/>
  <c r="U150" i="2"/>
  <c r="AC150" i="2"/>
  <c r="R148" i="2"/>
  <c r="V148" i="2"/>
  <c r="R150" i="2"/>
  <c r="V150" i="2"/>
  <c r="AA127" i="2"/>
  <c r="V127" i="2"/>
  <c r="Z118" i="2"/>
  <c r="V118" i="2"/>
  <c r="Z74" i="2"/>
  <c r="S74" i="2"/>
  <c r="R74" i="2"/>
  <c r="AA74" i="2"/>
  <c r="W74" i="2"/>
  <c r="V113" i="2"/>
  <c r="R113" i="2"/>
  <c r="AC113" i="2"/>
  <c r="Z113" i="2"/>
  <c r="U113" i="2"/>
  <c r="V170" i="2"/>
  <c r="T133" i="2"/>
  <c r="U133" i="2" s="1"/>
  <c r="V133" i="2" s="1"/>
  <c r="W133" i="2" s="1"/>
  <c r="X133" i="2" s="1"/>
  <c r="S120" i="2"/>
  <c r="Z77" i="2"/>
  <c r="W77" i="2"/>
  <c r="S77" i="2"/>
  <c r="AA77" i="2"/>
  <c r="Z115" i="2"/>
  <c r="W72" i="2"/>
  <c r="S54" i="2"/>
  <c r="S112" i="2"/>
  <c r="W114" i="2"/>
  <c r="R115" i="2"/>
  <c r="AC115" i="2"/>
  <c r="R72" i="2"/>
  <c r="AA72" i="2"/>
  <c r="S79" i="2"/>
  <c r="S82" i="2"/>
  <c r="W84" i="2"/>
  <c r="AA90" i="2"/>
  <c r="T112" i="2"/>
  <c r="U115" i="2"/>
  <c r="J163" i="2"/>
  <c r="J70" i="2"/>
  <c r="S72" i="2"/>
  <c r="W79" i="2"/>
  <c r="W82" i="2"/>
  <c r="AA84" i="2"/>
  <c r="AB112" i="2"/>
  <c r="AA112" i="2"/>
  <c r="V72" i="2"/>
  <c r="AA79" i="2"/>
  <c r="AA82" i="2"/>
  <c r="W101" i="2"/>
  <c r="T101" i="2"/>
  <c r="AC101" i="2"/>
  <c r="Z101" i="2"/>
  <c r="J85" i="2"/>
  <c r="AA87" i="2"/>
  <c r="S98" i="2"/>
  <c r="R85" i="2"/>
  <c r="AC102" i="2"/>
  <c r="Z102" i="2"/>
  <c r="W102" i="2"/>
  <c r="T102" i="2"/>
  <c r="Y73" i="2"/>
  <c r="U75" i="2"/>
  <c r="Y78" i="2"/>
  <c r="Y80" i="2"/>
  <c r="U83" i="2"/>
  <c r="Y83" i="2"/>
  <c r="AC83" i="2"/>
  <c r="AC93" i="2"/>
  <c r="T72" i="2"/>
  <c r="X72" i="2"/>
  <c r="AB72" i="2"/>
  <c r="R73" i="2"/>
  <c r="V73" i="2"/>
  <c r="Z73" i="2"/>
  <c r="T74" i="2"/>
  <c r="X74" i="2"/>
  <c r="AB74" i="2"/>
  <c r="R75" i="2"/>
  <c r="V75" i="2"/>
  <c r="Z75" i="2"/>
  <c r="T77" i="2"/>
  <c r="X77" i="2"/>
  <c r="AB77" i="2"/>
  <c r="R78" i="2"/>
  <c r="V78" i="2"/>
  <c r="Z78" i="2"/>
  <c r="T79" i="2"/>
  <c r="X79" i="2"/>
  <c r="AB79" i="2"/>
  <c r="R80" i="2"/>
  <c r="V80" i="2"/>
  <c r="Z80" i="2"/>
  <c r="T82" i="2"/>
  <c r="X82" i="2"/>
  <c r="AB82" i="2"/>
  <c r="R83" i="2"/>
  <c r="V83" i="2"/>
  <c r="Z83" i="2"/>
  <c r="T84" i="2"/>
  <c r="X84" i="2"/>
  <c r="AB84" i="2"/>
  <c r="Z91" i="2"/>
  <c r="V92" i="2"/>
  <c r="T93" i="2"/>
  <c r="V97" i="2"/>
  <c r="U73" i="2"/>
  <c r="Y75" i="2"/>
  <c r="AC78" i="2"/>
  <c r="U80" i="2"/>
  <c r="U72" i="2"/>
  <c r="Y72" i="2"/>
  <c r="AC72" i="2"/>
  <c r="S73" i="2"/>
  <c r="W73" i="2"/>
  <c r="AA73" i="2"/>
  <c r="U74" i="2"/>
  <c r="Y74" i="2"/>
  <c r="AC74" i="2"/>
  <c r="S75" i="2"/>
  <c r="W75" i="2"/>
  <c r="AA75" i="2"/>
  <c r="U77" i="2"/>
  <c r="Y77" i="2"/>
  <c r="AC77" i="2"/>
  <c r="S78" i="2"/>
  <c r="W78" i="2"/>
  <c r="AA78" i="2"/>
  <c r="U79" i="2"/>
  <c r="Y79" i="2"/>
  <c r="AC79" i="2"/>
  <c r="S80" i="2"/>
  <c r="W80" i="2"/>
  <c r="AA80" i="2"/>
  <c r="U82" i="2"/>
  <c r="Y82" i="2"/>
  <c r="AC82" i="2"/>
  <c r="S83" i="2"/>
  <c r="W83" i="2"/>
  <c r="AA83" i="2"/>
  <c r="U84" i="2"/>
  <c r="Y84" i="2"/>
  <c r="AC84" i="2"/>
  <c r="AC91" i="2"/>
  <c r="W93" i="2"/>
  <c r="AC73" i="2"/>
  <c r="AC75" i="2"/>
  <c r="U78" i="2"/>
  <c r="AC80" i="2"/>
  <c r="T73" i="2"/>
  <c r="X73" i="2"/>
  <c r="V74" i="2"/>
  <c r="T75" i="2"/>
  <c r="X75" i="2"/>
  <c r="R77" i="2"/>
  <c r="V77" i="2"/>
  <c r="T78" i="2"/>
  <c r="X78" i="2"/>
  <c r="R79" i="2"/>
  <c r="V79" i="2"/>
  <c r="T80" i="2"/>
  <c r="X80" i="2"/>
  <c r="V82" i="2"/>
  <c r="T83" i="2"/>
  <c r="X83" i="2"/>
  <c r="R84" i="2"/>
  <c r="V84" i="2"/>
  <c r="T37" i="2"/>
  <c r="Z54" i="2"/>
  <c r="Y57" i="2"/>
  <c r="V54" i="2"/>
  <c r="J226" i="2"/>
  <c r="Q36" i="2"/>
  <c r="Q68" i="2" s="1"/>
  <c r="R39" i="2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J120" i="2"/>
  <c r="AA122" i="2"/>
  <c r="Z109" i="2"/>
  <c r="V109" i="2"/>
  <c r="R109" i="2"/>
  <c r="AC109" i="2"/>
  <c r="Y109" i="2"/>
  <c r="U109" i="2"/>
  <c r="AB110" i="2"/>
  <c r="X110" i="2"/>
  <c r="T110" i="2"/>
  <c r="AA110" i="2"/>
  <c r="W110" i="2"/>
  <c r="S110" i="2"/>
  <c r="Z119" i="2"/>
  <c r="V119" i="2"/>
  <c r="R119" i="2"/>
  <c r="AC119" i="2"/>
  <c r="Y119" i="2"/>
  <c r="U119" i="2"/>
  <c r="X119" i="2"/>
  <c r="W136" i="2"/>
  <c r="T136" i="2"/>
  <c r="Z107" i="2"/>
  <c r="V107" i="2"/>
  <c r="R107" i="2"/>
  <c r="AC107" i="2"/>
  <c r="Y107" i="2"/>
  <c r="U107" i="2"/>
  <c r="AB108" i="2"/>
  <c r="X108" i="2"/>
  <c r="T108" i="2"/>
  <c r="AA108" i="2"/>
  <c r="W108" i="2"/>
  <c r="S108" i="2"/>
  <c r="S109" i="2"/>
  <c r="R110" i="2"/>
  <c r="X117" i="2"/>
  <c r="Y118" i="2"/>
  <c r="S119" i="2"/>
  <c r="Z128" i="2"/>
  <c r="W128" i="2"/>
  <c r="V132" i="2"/>
  <c r="Z136" i="2"/>
  <c r="AC172" i="2"/>
  <c r="Y172" i="2"/>
  <c r="U172" i="2"/>
  <c r="AB172" i="2"/>
  <c r="X172" i="2"/>
  <c r="T172" i="2"/>
  <c r="W172" i="2"/>
  <c r="U54" i="2"/>
  <c r="J105" i="2"/>
  <c r="S107" i="2"/>
  <c r="AA107" i="2"/>
  <c r="R108" i="2"/>
  <c r="Z108" i="2"/>
  <c r="T109" i="2"/>
  <c r="AB109" i="2"/>
  <c r="U110" i="2"/>
  <c r="AC110" i="2"/>
  <c r="Z114" i="2"/>
  <c r="V114" i="2"/>
  <c r="R114" i="2"/>
  <c r="AC114" i="2"/>
  <c r="Y114" i="2"/>
  <c r="U114" i="2"/>
  <c r="X114" i="2"/>
  <c r="AB115" i="2"/>
  <c r="X115" i="2"/>
  <c r="T115" i="2"/>
  <c r="AA115" i="2"/>
  <c r="W115" i="2"/>
  <c r="S115" i="2"/>
  <c r="Y115" i="2"/>
  <c r="S117" i="2"/>
  <c r="R118" i="2"/>
  <c r="T119" i="2"/>
  <c r="AB119" i="2"/>
  <c r="T126" i="2"/>
  <c r="AC126" i="2"/>
  <c r="T128" i="2"/>
  <c r="AC136" i="2"/>
  <c r="R172" i="2"/>
  <c r="Z172" i="2"/>
  <c r="Z170" i="2" s="1"/>
  <c r="X109" i="2"/>
  <c r="Y110" i="2"/>
  <c r="X107" i="2"/>
  <c r="Y108" i="2"/>
  <c r="AA109" i="2"/>
  <c r="Z110" i="2"/>
  <c r="Z117" i="2"/>
  <c r="V117" i="2"/>
  <c r="R117" i="2"/>
  <c r="AC117" i="2"/>
  <c r="Y117" i="2"/>
  <c r="U117" i="2"/>
  <c r="AB118" i="2"/>
  <c r="X118" i="2"/>
  <c r="T118" i="2"/>
  <c r="AA118" i="2"/>
  <c r="W118" i="2"/>
  <c r="S118" i="2"/>
  <c r="AA119" i="2"/>
  <c r="AA125" i="2"/>
  <c r="J170" i="2"/>
  <c r="R185" i="2"/>
  <c r="J184" i="2"/>
  <c r="X60" i="2"/>
  <c r="AB60" i="2" s="1"/>
  <c r="T54" i="2"/>
  <c r="T107" i="2"/>
  <c r="AB107" i="2"/>
  <c r="U108" i="2"/>
  <c r="AC108" i="2"/>
  <c r="W109" i="2"/>
  <c r="V110" i="2"/>
  <c r="Z112" i="2"/>
  <c r="V112" i="2"/>
  <c r="R112" i="2"/>
  <c r="AC112" i="2"/>
  <c r="Y112" i="2"/>
  <c r="U112" i="2"/>
  <c r="X112" i="2"/>
  <c r="AB113" i="2"/>
  <c r="X113" i="2"/>
  <c r="T113" i="2"/>
  <c r="AA113" i="2"/>
  <c r="W113" i="2"/>
  <c r="S113" i="2"/>
  <c r="Y113" i="2"/>
  <c r="S114" i="2"/>
  <c r="AA114" i="2"/>
  <c r="T117" i="2"/>
  <c r="AB117" i="2"/>
  <c r="U118" i="2"/>
  <c r="AC118" i="2"/>
  <c r="W119" i="2"/>
  <c r="R120" i="2"/>
  <c r="AC128" i="2"/>
  <c r="AC137" i="2"/>
  <c r="AC229" i="2" s="1"/>
  <c r="Z137" i="2"/>
  <c r="Z229" i="2" s="1"/>
  <c r="S172" i="2"/>
  <c r="AA172" i="2"/>
  <c r="R200" i="2"/>
  <c r="S201" i="2"/>
  <c r="D62" i="1"/>
  <c r="D68" i="1" s="1"/>
  <c r="D70" i="1" s="1"/>
  <c r="G16" i="1" s="1"/>
  <c r="U120" i="2" l="1"/>
  <c r="L236" i="2"/>
  <c r="L234" i="2"/>
  <c r="J234" i="2" s="1"/>
  <c r="T157" i="2"/>
  <c r="S157" i="2"/>
  <c r="R157" i="2"/>
  <c r="X140" i="2"/>
  <c r="Z140" i="2"/>
  <c r="Z161" i="2" s="1"/>
  <c r="X170" i="2"/>
  <c r="W140" i="2"/>
  <c r="J182" i="2"/>
  <c r="L232" i="2" s="1"/>
  <c r="AC157" i="2"/>
  <c r="AB170" i="2"/>
  <c r="V157" i="2"/>
  <c r="AB157" i="2"/>
  <c r="Y140" i="2"/>
  <c r="Y157" i="2"/>
  <c r="AC140" i="2"/>
  <c r="AB140" i="2"/>
  <c r="U157" i="2"/>
  <c r="S140" i="2"/>
  <c r="S161" i="2" s="1"/>
  <c r="R140" i="2"/>
  <c r="R161" i="2" s="1"/>
  <c r="AA140" i="2"/>
  <c r="AA161" i="2" s="1"/>
  <c r="J161" i="2"/>
  <c r="L162" i="2" s="1"/>
  <c r="X157" i="2"/>
  <c r="W157" i="2"/>
  <c r="U140" i="2"/>
  <c r="V140" i="2"/>
  <c r="T140" i="2"/>
  <c r="W70" i="2"/>
  <c r="AC170" i="2"/>
  <c r="W163" i="2"/>
  <c r="T163" i="2"/>
  <c r="V120" i="2"/>
  <c r="J138" i="2"/>
  <c r="L139" i="2" s="1"/>
  <c r="R70" i="2"/>
  <c r="R103" i="2" s="1"/>
  <c r="J103" i="2"/>
  <c r="L104" i="2" s="1"/>
  <c r="AB163" i="2"/>
  <c r="R163" i="2"/>
  <c r="V70" i="2"/>
  <c r="AA70" i="2"/>
  <c r="S70" i="2"/>
  <c r="S170" i="2"/>
  <c r="U163" i="2"/>
  <c r="W120" i="2"/>
  <c r="W105" i="2"/>
  <c r="R105" i="2"/>
  <c r="R138" i="2" s="1"/>
  <c r="X163" i="2"/>
  <c r="Z70" i="2"/>
  <c r="AB70" i="2"/>
  <c r="U70" i="2"/>
  <c r="X70" i="2"/>
  <c r="Y70" i="2"/>
  <c r="T70" i="2"/>
  <c r="T98" i="2"/>
  <c r="U98" i="2" s="1"/>
  <c r="S85" i="2"/>
  <c r="AC70" i="2"/>
  <c r="T105" i="2"/>
  <c r="R170" i="2"/>
  <c r="V105" i="2"/>
  <c r="R184" i="2"/>
  <c r="R215" i="2" s="1"/>
  <c r="S185" i="2"/>
  <c r="AA170" i="2"/>
  <c r="X54" i="2"/>
  <c r="Y163" i="2"/>
  <c r="Z163" i="2"/>
  <c r="Z182" i="2" s="1"/>
  <c r="T120" i="2"/>
  <c r="Y105" i="2"/>
  <c r="Z105" i="2"/>
  <c r="Q69" i="2"/>
  <c r="U37" i="2"/>
  <c r="T36" i="2"/>
  <c r="T68" i="2" s="1"/>
  <c r="T69" i="2" s="1"/>
  <c r="T227" i="2" s="1"/>
  <c r="T226" i="2" s="1"/>
  <c r="AB105" i="2"/>
  <c r="S105" i="2"/>
  <c r="S138" i="2" s="1"/>
  <c r="W170" i="2"/>
  <c r="X105" i="2"/>
  <c r="V163" i="2"/>
  <c r="V182" i="2" s="1"/>
  <c r="S163" i="2"/>
  <c r="U105" i="2"/>
  <c r="U138" i="2" s="1"/>
  <c r="S200" i="2"/>
  <c r="T201" i="2"/>
  <c r="U170" i="2"/>
  <c r="T170" i="2"/>
  <c r="AA163" i="2"/>
  <c r="AC163" i="2"/>
  <c r="AA105" i="2"/>
  <c r="Y170" i="2"/>
  <c r="AC105" i="2"/>
  <c r="X120" i="2"/>
  <c r="Y133" i="2"/>
  <c r="R36" i="2"/>
  <c r="R68" i="2" s="1"/>
  <c r="R69" i="2" s="1"/>
  <c r="R227" i="2" s="1"/>
  <c r="R226" i="2" s="1"/>
  <c r="AB57" i="2"/>
  <c r="AB54" i="2" s="1"/>
  <c r="Y54" i="2"/>
  <c r="S36" i="2"/>
  <c r="S68" i="2" s="1"/>
  <c r="S69" i="2" s="1"/>
  <c r="S227" i="2" s="1"/>
  <c r="S226" i="2" s="1"/>
  <c r="D87" i="1"/>
  <c r="L216" i="2" l="1"/>
  <c r="AB182" i="2"/>
  <c r="T182" i="2"/>
  <c r="V138" i="2"/>
  <c r="V139" i="2" s="1"/>
  <c r="V231" i="2" s="1"/>
  <c r="W138" i="2"/>
  <c r="W139" i="2" s="1"/>
  <c r="W231" i="2" s="1"/>
  <c r="T161" i="2"/>
  <c r="X161" i="2"/>
  <c r="S103" i="2"/>
  <c r="V161" i="2"/>
  <c r="L230" i="2"/>
  <c r="Y228" i="2" s="1"/>
  <c r="J218" i="2"/>
  <c r="X182" i="2"/>
  <c r="AC161" i="2"/>
  <c r="L183" i="2"/>
  <c r="AA162" i="2" s="1"/>
  <c r="U182" i="2"/>
  <c r="S182" i="2"/>
  <c r="R182" i="2"/>
  <c r="R218" i="2" s="1"/>
  <c r="W161" i="2"/>
  <c r="AC182" i="2"/>
  <c r="AB161" i="2"/>
  <c r="U161" i="2"/>
  <c r="Y161" i="2"/>
  <c r="U139" i="2"/>
  <c r="U231" i="2" s="1"/>
  <c r="R104" i="2"/>
  <c r="W182" i="2"/>
  <c r="X138" i="2"/>
  <c r="X139" i="2" s="1"/>
  <c r="X231" i="2" s="1"/>
  <c r="S104" i="2"/>
  <c r="T85" i="2"/>
  <c r="T103" i="2" s="1"/>
  <c r="T104" i="2" s="1"/>
  <c r="U85" i="2"/>
  <c r="U103" i="2" s="1"/>
  <c r="U104" i="2" s="1"/>
  <c r="V98" i="2"/>
  <c r="J232" i="2"/>
  <c r="T138" i="2"/>
  <c r="T139" i="2" s="1"/>
  <c r="T231" i="2" s="1"/>
  <c r="AA182" i="2"/>
  <c r="R139" i="2"/>
  <c r="R231" i="2" s="1"/>
  <c r="U201" i="2"/>
  <c r="T200" i="2"/>
  <c r="R216" i="2"/>
  <c r="R237" i="2" s="1"/>
  <c r="R236" i="2" s="1"/>
  <c r="J236" i="2"/>
  <c r="Y182" i="2"/>
  <c r="Y120" i="2"/>
  <c r="Y138" i="2" s="1"/>
  <c r="Y139" i="2" s="1"/>
  <c r="Y231" i="2" s="1"/>
  <c r="Z133" i="2"/>
  <c r="S139" i="2"/>
  <c r="S231" i="2" s="1"/>
  <c r="V37" i="2"/>
  <c r="U36" i="2"/>
  <c r="U68" i="2" s="1"/>
  <c r="U69" i="2" s="1"/>
  <c r="U227" i="2" s="1"/>
  <c r="U226" i="2" s="1"/>
  <c r="T185" i="2"/>
  <c r="S184" i="2"/>
  <c r="S215" i="2" s="1"/>
  <c r="G102" i="1"/>
  <c r="H93" i="1"/>
  <c r="H94" i="1" s="1"/>
  <c r="F87" i="1"/>
  <c r="D78" i="1" s="1"/>
  <c r="H16" i="1"/>
  <c r="H34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D22" i="1"/>
  <c r="F20" i="1"/>
  <c r="F27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W162" i="2" l="1"/>
  <c r="V228" i="2"/>
  <c r="Y230" i="2"/>
  <c r="AA183" i="2"/>
  <c r="AA233" i="2" s="1"/>
  <c r="AA232" i="2" s="1"/>
  <c r="W230" i="2"/>
  <c r="AC228" i="2"/>
  <c r="AC183" i="2"/>
  <c r="AC235" i="2" s="1"/>
  <c r="AC234" i="2" s="1"/>
  <c r="V230" i="2"/>
  <c r="Y183" i="2"/>
  <c r="Y233" i="2" s="1"/>
  <c r="Y232" i="2" s="1"/>
  <c r="X230" i="2"/>
  <c r="W228" i="2"/>
  <c r="Z162" i="2"/>
  <c r="AC162" i="2"/>
  <c r="J230" i="2"/>
  <c r="J238" i="2" s="1"/>
  <c r="AB228" i="2"/>
  <c r="AB162" i="2"/>
  <c r="S162" i="2"/>
  <c r="Z228" i="2"/>
  <c r="X228" i="2"/>
  <c r="Z183" i="2"/>
  <c r="Z235" i="2" s="1"/>
  <c r="Z234" i="2" s="1"/>
  <c r="X183" i="2"/>
  <c r="X233" i="2" s="1"/>
  <c r="X232" i="2" s="1"/>
  <c r="X162" i="2"/>
  <c r="AC233" i="2"/>
  <c r="AC232" i="2" s="1"/>
  <c r="S230" i="2"/>
  <c r="T230" i="2"/>
  <c r="R183" i="2"/>
  <c r="R228" i="2"/>
  <c r="AA228" i="2"/>
  <c r="T228" i="2"/>
  <c r="Y162" i="2"/>
  <c r="V183" i="2"/>
  <c r="R162" i="2"/>
  <c r="U230" i="2"/>
  <c r="R230" i="2"/>
  <c r="W183" i="2"/>
  <c r="U228" i="2"/>
  <c r="S228" i="2"/>
  <c r="U162" i="2"/>
  <c r="AB183" i="2"/>
  <c r="T183" i="2"/>
  <c r="V162" i="2"/>
  <c r="S183" i="2"/>
  <c r="U183" i="2"/>
  <c r="T162" i="2"/>
  <c r="W98" i="2"/>
  <c r="V85" i="2"/>
  <c r="V103" i="2" s="1"/>
  <c r="V104" i="2" s="1"/>
  <c r="S218" i="2"/>
  <c r="S216" i="2"/>
  <c r="S237" i="2" s="1"/>
  <c r="S236" i="2" s="1"/>
  <c r="U185" i="2"/>
  <c r="T184" i="2"/>
  <c r="T215" i="2" s="1"/>
  <c r="AA133" i="2"/>
  <c r="Z120" i="2"/>
  <c r="Z138" i="2" s="1"/>
  <c r="Z139" i="2" s="1"/>
  <c r="Z231" i="2" s="1"/>
  <c r="Z230" i="2" s="1"/>
  <c r="V36" i="2"/>
  <c r="V68" i="2" s="1"/>
  <c r="V69" i="2" s="1"/>
  <c r="V227" i="2" s="1"/>
  <c r="V226" i="2" s="1"/>
  <c r="W37" i="2"/>
  <c r="V201" i="2"/>
  <c r="U200" i="2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I16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D79" i="1"/>
  <c r="D80" i="1" s="1"/>
  <c r="Z233" i="2" l="1"/>
  <c r="Z232" i="2" s="1"/>
  <c r="AA235" i="2"/>
  <c r="AA234" i="2" s="1"/>
  <c r="Y235" i="2"/>
  <c r="Y234" i="2" s="1"/>
  <c r="X235" i="2"/>
  <c r="X234" i="2" s="1"/>
  <c r="U233" i="2"/>
  <c r="U232" i="2" s="1"/>
  <c r="U235" i="2"/>
  <c r="U234" i="2" s="1"/>
  <c r="W233" i="2"/>
  <c r="W232" i="2" s="1"/>
  <c r="W235" i="2"/>
  <c r="W234" i="2" s="1"/>
  <c r="S233" i="2"/>
  <c r="S232" i="2" s="1"/>
  <c r="S235" i="2"/>
  <c r="S234" i="2" s="1"/>
  <c r="V233" i="2"/>
  <c r="V232" i="2" s="1"/>
  <c r="V235" i="2"/>
  <c r="V234" i="2" s="1"/>
  <c r="T233" i="2"/>
  <c r="T232" i="2" s="1"/>
  <c r="T235" i="2"/>
  <c r="T234" i="2" s="1"/>
  <c r="AB233" i="2"/>
  <c r="AB232" i="2" s="1"/>
  <c r="AB235" i="2"/>
  <c r="AB234" i="2" s="1"/>
  <c r="R233" i="2"/>
  <c r="R232" i="2" s="1"/>
  <c r="R235" i="2"/>
  <c r="R234" i="2" s="1"/>
  <c r="X98" i="2"/>
  <c r="W85" i="2"/>
  <c r="W103" i="2" s="1"/>
  <c r="W104" i="2" s="1"/>
  <c r="V200" i="2"/>
  <c r="W201" i="2"/>
  <c r="AB133" i="2"/>
  <c r="AA120" i="2"/>
  <c r="AA138" i="2" s="1"/>
  <c r="AA139" i="2" s="1"/>
  <c r="AA231" i="2" s="1"/>
  <c r="AA230" i="2" s="1"/>
  <c r="W36" i="2"/>
  <c r="W68" i="2" s="1"/>
  <c r="W69" i="2" s="1"/>
  <c r="W227" i="2" s="1"/>
  <c r="W226" i="2" s="1"/>
  <c r="X37" i="2"/>
  <c r="T216" i="2"/>
  <c r="T237" i="2" s="1"/>
  <c r="T236" i="2" s="1"/>
  <c r="T218" i="2"/>
  <c r="V185" i="2"/>
  <c r="U184" i="2"/>
  <c r="U215" i="2" s="1"/>
  <c r="G20" i="1"/>
  <c r="G27" i="1" s="1"/>
  <c r="I20" i="1"/>
  <c r="I27" i="1" s="1"/>
  <c r="J16" i="1"/>
  <c r="H20" i="1"/>
  <c r="H27" i="1" s="1"/>
  <c r="R238" i="2" l="1"/>
  <c r="K15" i="2" s="1"/>
  <c r="K26" i="2" s="1"/>
  <c r="T238" i="2"/>
  <c r="M15" i="2" s="1"/>
  <c r="M26" i="2" s="1"/>
  <c r="S238" i="2"/>
  <c r="L15" i="2" s="1"/>
  <c r="L26" i="2" s="1"/>
  <c r="X85" i="2"/>
  <c r="X103" i="2" s="1"/>
  <c r="X104" i="2" s="1"/>
  <c r="Y98" i="2"/>
  <c r="U218" i="2"/>
  <c r="U216" i="2"/>
  <c r="U237" i="2" s="1"/>
  <c r="U236" i="2" s="1"/>
  <c r="AB120" i="2"/>
  <c r="AB138" i="2" s="1"/>
  <c r="AB139" i="2" s="1"/>
  <c r="AB231" i="2" s="1"/>
  <c r="AB230" i="2" s="1"/>
  <c r="AC133" i="2"/>
  <c r="AC120" i="2" s="1"/>
  <c r="AC138" i="2" s="1"/>
  <c r="AC139" i="2" s="1"/>
  <c r="AC231" i="2" s="1"/>
  <c r="AC230" i="2" s="1"/>
  <c r="W185" i="2"/>
  <c r="V184" i="2"/>
  <c r="V215" i="2" s="1"/>
  <c r="Y37" i="2"/>
  <c r="X36" i="2"/>
  <c r="X68" i="2" s="1"/>
  <c r="X69" i="2" s="1"/>
  <c r="X227" i="2" s="1"/>
  <c r="X226" i="2" s="1"/>
  <c r="W200" i="2"/>
  <c r="X201" i="2"/>
  <c r="J20" i="1"/>
  <c r="J27" i="1" s="1"/>
  <c r="K16" i="1"/>
  <c r="U238" i="2" l="1"/>
  <c r="N15" i="2" s="1"/>
  <c r="N26" i="2" s="1"/>
  <c r="Y85" i="2"/>
  <c r="Y103" i="2" s="1"/>
  <c r="Y104" i="2" s="1"/>
  <c r="Z98" i="2"/>
  <c r="Z37" i="2"/>
  <c r="Y36" i="2"/>
  <c r="Y68" i="2" s="1"/>
  <c r="Y69" i="2" s="1"/>
  <c r="Y227" i="2" s="1"/>
  <c r="Y226" i="2" s="1"/>
  <c r="V218" i="2"/>
  <c r="V216" i="2"/>
  <c r="V237" i="2" s="1"/>
  <c r="V236" i="2" s="1"/>
  <c r="Y201" i="2"/>
  <c r="X200" i="2"/>
  <c r="X185" i="2"/>
  <c r="W184" i="2"/>
  <c r="W215" i="2" s="1"/>
  <c r="L16" i="1"/>
  <c r="K20" i="1"/>
  <c r="K27" i="1" s="1"/>
  <c r="V238" i="2" l="1"/>
  <c r="O15" i="2" s="1"/>
  <c r="O26" i="2" s="1"/>
  <c r="AA98" i="2"/>
  <c r="Z85" i="2"/>
  <c r="Z103" i="2" s="1"/>
  <c r="Z104" i="2" s="1"/>
  <c r="Y185" i="2"/>
  <c r="X184" i="2"/>
  <c r="X215" i="2" s="1"/>
  <c r="Z201" i="2"/>
  <c r="Y200" i="2"/>
  <c r="W218" i="2"/>
  <c r="W216" i="2"/>
  <c r="W237" i="2" s="1"/>
  <c r="W236" i="2" s="1"/>
  <c r="Z36" i="2"/>
  <c r="Z68" i="2" s="1"/>
  <c r="Z69" i="2" s="1"/>
  <c r="Z227" i="2" s="1"/>
  <c r="Z226" i="2" s="1"/>
  <c r="AA37" i="2"/>
  <c r="L20" i="1"/>
  <c r="L27" i="1" s="1"/>
  <c r="M16" i="1"/>
  <c r="W238" i="2" l="1"/>
  <c r="P15" i="2" s="1"/>
  <c r="P26" i="2" s="1"/>
  <c r="AB98" i="2"/>
  <c r="AA85" i="2"/>
  <c r="AA103" i="2" s="1"/>
  <c r="AA104" i="2" s="1"/>
  <c r="Z200" i="2"/>
  <c r="AA201" i="2"/>
  <c r="X216" i="2"/>
  <c r="X237" i="2" s="1"/>
  <c r="X236" i="2" s="1"/>
  <c r="X218" i="2"/>
  <c r="AA36" i="2"/>
  <c r="AA68" i="2" s="1"/>
  <c r="AA69" i="2" s="1"/>
  <c r="AA227" i="2" s="1"/>
  <c r="AA226" i="2" s="1"/>
  <c r="AB37" i="2"/>
  <c r="Z185" i="2"/>
  <c r="Y184" i="2"/>
  <c r="Y215" i="2" s="1"/>
  <c r="M20" i="1"/>
  <c r="M27" i="1" s="1"/>
  <c r="N16" i="1"/>
  <c r="X238" i="2" l="1"/>
  <c r="Q15" i="2" s="1"/>
  <c r="Q26" i="2" s="1"/>
  <c r="AB85" i="2"/>
  <c r="AB103" i="2" s="1"/>
  <c r="AB104" i="2" s="1"/>
  <c r="AC98" i="2"/>
  <c r="AC85" i="2" s="1"/>
  <c r="AC103" i="2" s="1"/>
  <c r="AC104" i="2" s="1"/>
  <c r="Z184" i="2"/>
  <c r="Z215" i="2" s="1"/>
  <c r="AA185" i="2"/>
  <c r="AC37" i="2"/>
  <c r="AC36" i="2" s="1"/>
  <c r="AC68" i="2" s="1"/>
  <c r="AC69" i="2" s="1"/>
  <c r="AC227" i="2" s="1"/>
  <c r="AC226" i="2" s="1"/>
  <c r="AB36" i="2"/>
  <c r="AB68" i="2" s="1"/>
  <c r="AB69" i="2" s="1"/>
  <c r="AB227" i="2" s="1"/>
  <c r="AB226" i="2" s="1"/>
  <c r="AA200" i="2"/>
  <c r="AB201" i="2"/>
  <c r="Y216" i="2"/>
  <c r="Y237" i="2" s="1"/>
  <c r="Y236" i="2" s="1"/>
  <c r="Y218" i="2"/>
  <c r="N20" i="1"/>
  <c r="N27" i="1" s="1"/>
  <c r="O16" i="1"/>
  <c r="Y238" i="2" l="1"/>
  <c r="R15" i="2" s="1"/>
  <c r="R26" i="2" s="1"/>
  <c r="AC201" i="2"/>
  <c r="AC200" i="2" s="1"/>
  <c r="AB200" i="2"/>
  <c r="AB185" i="2"/>
  <c r="AA184" i="2"/>
  <c r="AA215" i="2" s="1"/>
  <c r="Z218" i="2"/>
  <c r="Z216" i="2"/>
  <c r="Z237" i="2" s="1"/>
  <c r="Z236" i="2" s="1"/>
  <c r="O20" i="1"/>
  <c r="O27" i="1" s="1"/>
  <c r="P16" i="1"/>
  <c r="Z238" i="2" l="1"/>
  <c r="S15" i="2" s="1"/>
  <c r="S26" i="2" s="1"/>
  <c r="AC185" i="2"/>
  <c r="AC184" i="2" s="1"/>
  <c r="AC215" i="2" s="1"/>
  <c r="AB184" i="2"/>
  <c r="AB215" i="2" s="1"/>
  <c r="AA218" i="2"/>
  <c r="AA216" i="2"/>
  <c r="AA237" i="2" s="1"/>
  <c r="AA236" i="2" s="1"/>
  <c r="P20" i="1"/>
  <c r="P27" i="1" s="1"/>
  <c r="Q16" i="1"/>
  <c r="AA238" i="2" l="1"/>
  <c r="T15" i="2" s="1"/>
  <c r="T26" i="2" s="1"/>
  <c r="AB216" i="2"/>
  <c r="AB237" i="2" s="1"/>
  <c r="AB236" i="2" s="1"/>
  <c r="AB218" i="2"/>
  <c r="AC218" i="2"/>
  <c r="AC216" i="2"/>
  <c r="AC237" i="2" s="1"/>
  <c r="AC236" i="2" s="1"/>
  <c r="Q20" i="1"/>
  <c r="Q27" i="1" s="1"/>
  <c r="R16" i="1"/>
  <c r="R20" i="1" s="1"/>
  <c r="R27" i="1" s="1"/>
  <c r="AB238" i="2" l="1"/>
  <c r="U15" i="2" s="1"/>
  <c r="U26" i="2" s="1"/>
  <c r="AC238" i="2"/>
  <c r="V15" i="2" s="1"/>
  <c r="V26" i="2" s="1"/>
</calcChain>
</file>

<file path=xl/comments1.xml><?xml version="1.0" encoding="utf-8"?>
<comments xmlns="http://schemas.openxmlformats.org/spreadsheetml/2006/main">
  <authors>
    <author>Usuario</author>
  </authors>
  <commentList>
    <comment ref="F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telefono 
jefe EESS
admnistrador</t>
        </r>
      </text>
    </comment>
  </commentList>
</comments>
</file>

<file path=xl/sharedStrings.xml><?xml version="1.0" encoding="utf-8"?>
<sst xmlns="http://schemas.openxmlformats.org/spreadsheetml/2006/main" count="624" uniqueCount="233">
  <si>
    <t>BIENES Y SERVICIOS - C.S. HUANC4RAMA</t>
  </si>
  <si>
    <t>PROYECCION DE COSTOS DE OPERACIÓN POR CONCEPTO DE SERVICIOS CON PROYECTO  A PRECIOS DE MERCADO EN S/</t>
  </si>
  <si>
    <t>Gastos en Servicios Básicos - Precios de Mercado</t>
  </si>
  <si>
    <t>Descripción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</si>
  <si>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</si>
  <si>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</si>
  <si>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</si>
  <si>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</si>
  <si>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</si>
  <si>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</si>
  <si>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</si>
  <si>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</si>
  <si>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</si>
  <si>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</si>
  <si>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</si>
  <si>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</si>
  <si>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</si>
  <si>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</si>
  <si>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</si>
  <si>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 xml:space="preserve">Luz </t>
  </si>
  <si>
    <t>Agua</t>
  </si>
  <si>
    <t>Telefono</t>
  </si>
  <si>
    <t>Internet</t>
  </si>
  <si>
    <t>Gasto en servicios Básico</t>
  </si>
  <si>
    <t>factor de correccion</t>
  </si>
  <si>
    <t>Gastos en Servicios Básicos - Precios Sociales</t>
  </si>
  <si>
    <t>Servicio de agua potable</t>
  </si>
  <si>
    <t>Unidad</t>
  </si>
  <si>
    <t>Consumo
 (Mes)</t>
  </si>
  <si>
    <t>Costo Promedio
 (S/.)</t>
  </si>
  <si>
    <t>Parcial (mes)</t>
  </si>
  <si>
    <t>Anual</t>
  </si>
  <si>
    <t>m3</t>
  </si>
  <si>
    <t>Servicio de energía electrica</t>
  </si>
  <si>
    <t>Cuadro de Cargas</t>
  </si>
  <si>
    <t>Carga
 Unitaria w/m2</t>
  </si>
  <si>
    <t>Potencia
  Instalada (W)</t>
  </si>
  <si>
    <t>Factor de
 Demanda</t>
  </si>
  <si>
    <t>Demanda
 Máxima (W)</t>
  </si>
  <si>
    <t>Maxima
 Demanda (KW)</t>
  </si>
  <si>
    <t>Factor de
 Demanda a uso día</t>
  </si>
  <si>
    <t>Area Total  m2</t>
  </si>
  <si>
    <t>Primeros 900m2</t>
  </si>
  <si>
    <t>TOTAL</t>
  </si>
  <si>
    <t>Consumo</t>
  </si>
  <si>
    <t>Consumo al mes (Pot. Inst. *30/1000)</t>
  </si>
  <si>
    <t>Gasto en Servicios Básicos</t>
  </si>
  <si>
    <t>Total</t>
  </si>
  <si>
    <t>Energía factor de demanda de uso</t>
  </si>
  <si>
    <t>Servicio de telefonía fija, celular e internet.</t>
  </si>
  <si>
    <t>Monto</t>
  </si>
  <si>
    <t>Servicio de Telefonía Movil</t>
  </si>
  <si>
    <t>Servicio de Telefonia Fija e Internet</t>
  </si>
  <si>
    <t>Celular</t>
  </si>
  <si>
    <t>RPM</t>
  </si>
  <si>
    <t>Monto Mensual</t>
  </si>
  <si>
    <t>MES</t>
  </si>
  <si>
    <t>ANUAL</t>
  </si>
  <si>
    <t xml:space="preserve">Celular </t>
  </si>
  <si>
    <t>Incluye IGV</t>
  </si>
  <si>
    <t>Cantidad por Mb</t>
  </si>
  <si>
    <t>Costo de Mb</t>
  </si>
  <si>
    <t>Servicio de INTERNET (velocidad de 20 Mbps, siendo importante garantizar el 100% del servicio de ancho de banda)</t>
  </si>
  <si>
    <t>TOTAL ANUAL  ( 1er año)</t>
  </si>
  <si>
    <t xml:space="preserve">Mbps </t>
  </si>
  <si>
    <t>Costo unitario</t>
  </si>
  <si>
    <t xml:space="preserve">Monto mensual </t>
  </si>
  <si>
    <t>Monto anual</t>
  </si>
  <si>
    <t xml:space="preserve">* </t>
  </si>
  <si>
    <t>es importante garantizar el 100 del servicio del ancho de banda</t>
  </si>
  <si>
    <t>Kw/h</t>
  </si>
  <si>
    <t>Consumo (Mes)</t>
  </si>
  <si>
    <t>Costo Promedio (S/.x KW-H)</t>
  </si>
  <si>
    <t>I.G.V.</t>
  </si>
  <si>
    <t>Cargo por afianciamiento de la seguridad</t>
  </si>
  <si>
    <t>Compensacion por distribuidora</t>
  </si>
  <si>
    <t>Ley 28749 - Electrificacion Rural</t>
  </si>
  <si>
    <t>Redondeo del mes</t>
  </si>
  <si>
    <t>Redondeo mes anterior</t>
  </si>
  <si>
    <t>Mes</t>
  </si>
  <si>
    <t>Total/año</t>
  </si>
  <si>
    <t>Sub Total (mensual)</t>
  </si>
  <si>
    <t>FALTA</t>
  </si>
  <si>
    <t>COSTEO DE MANTENIMIENTO CON CUADRO DE VALORES UNITARIOS OFICIALES DE EDIFICACION PARA SIERRA , POR UNIDAD PRODUCTORA DE SERVICIOS - C.S. HUANC4RAMA</t>
  </si>
  <si>
    <t xml:space="preserve">COSTOS DE CONSERVACIÓN Y MANTENIMIENTO DE LA INFRAESTRUCTURA A PRECIOS PRIVADOS CON PROYECTO </t>
  </si>
  <si>
    <t>Mantenimiento de
Infraestructura</t>
  </si>
  <si>
    <t>Factor de Conversión (*)</t>
  </si>
  <si>
    <t>Bienes Nacionales</t>
  </si>
  <si>
    <t xml:space="preserve">COSTOS DE CONSERVACIÓN Y MANTENIMIENTO DE LA INFRAESTRUCTURA A PRECIOS SOCIALES CON PROYECTO </t>
  </si>
  <si>
    <t>Tipos de Mantenimiento</t>
  </si>
  <si>
    <t>Partidas</t>
  </si>
  <si>
    <t>UND</t>
  </si>
  <si>
    <t>CANT</t>
  </si>
  <si>
    <t>Costo Unit.</t>
  </si>
  <si>
    <t>COSTO REF. Mensual</t>
  </si>
  <si>
    <t>COSTO ANUAL</t>
  </si>
  <si>
    <t>Periodicidad
x Año</t>
  </si>
  <si>
    <t>INVERSION INFRA.</t>
  </si>
  <si>
    <t>FASE DE FORMULACION Y EVALUACION</t>
  </si>
  <si>
    <t>HORIZONTE DEL PROYECTO</t>
  </si>
  <si>
    <t>FASE DE INVERSION</t>
  </si>
  <si>
    <t>FASE DE FUNCIONAMIENTO</t>
  </si>
  <si>
    <t>SHARON</t>
  </si>
  <si>
    <t>ARQUITECTURA</t>
  </si>
  <si>
    <t>PREVENTIVA</t>
  </si>
  <si>
    <t>MANTENIMIENTO DE CIELO RAZO PINTURA ESMALTE</t>
  </si>
  <si>
    <t>M2</t>
  </si>
  <si>
    <t>anual</t>
  </si>
  <si>
    <t>CARPINTERIA METALICA</t>
  </si>
  <si>
    <t>GLB</t>
  </si>
  <si>
    <t>CARPINTERIA DE MADERA</t>
  </si>
  <si>
    <t>MANTENIMIENTO DE CERRAJERÍA</t>
  </si>
  <si>
    <t xml:space="preserve">MANTENIMIENTO PINTURA PAREDES INTERIORES </t>
  </si>
  <si>
    <t>MANTENIMIENTO DE ESCALERAS Y BARANDAS INTERIORES</t>
  </si>
  <si>
    <t>MANTENIMIENTO DE CANALETAS/COBERTURAS</t>
  </si>
  <si>
    <t>ML</t>
  </si>
  <si>
    <t>MANTENIMIENTO DE CERCO PERIMETRICO</t>
  </si>
  <si>
    <t>LIMPIEZA</t>
  </si>
  <si>
    <t xml:space="preserve">12 x año </t>
  </si>
  <si>
    <t>AREAS VERDES Y JARDINES</t>
  </si>
  <si>
    <t>CORRECTIVO</t>
  </si>
  <si>
    <t>PINTURA PAREDES EXTERIORES</t>
  </si>
  <si>
    <t>cada 5 años</t>
  </si>
  <si>
    <t>CAMBIO DE BALDOSAS DE FALSO CIELO RASO</t>
  </si>
  <si>
    <t>Cada 3 años</t>
  </si>
  <si>
    <t>CAMBIO DE COBERTURA</t>
  </si>
  <si>
    <t>VIDRIOS</t>
  </si>
  <si>
    <t>cada 4 años</t>
  </si>
  <si>
    <t>CARPINETERIA DE MADERA</t>
  </si>
  <si>
    <t>CAMBIO CERRADURAS</t>
  </si>
  <si>
    <t>cada 3 años</t>
  </si>
  <si>
    <t>REPARACION DE PISOS</t>
  </si>
  <si>
    <t>cada 6 años</t>
  </si>
  <si>
    <t>REPARACION DE  PISOS EXTERIORES</t>
  </si>
  <si>
    <t>REPARACION DE ZOCALOS DE CERAMICO</t>
  </si>
  <si>
    <t>SUSTITUCION DE SEÑALETICA DETERIORADA</t>
  </si>
  <si>
    <t>SUB  TOTAL</t>
  </si>
  <si>
    <t>PORCENTAJE DE INCIDENCIA</t>
  </si>
  <si>
    <t>ESTRUCTURAS</t>
  </si>
  <si>
    <t>AMERICO</t>
  </si>
  <si>
    <t>INSTALACIONES SANITARIAS</t>
  </si>
  <si>
    <t>PREVENTIVO</t>
  </si>
  <si>
    <t>AGUA POTABLE</t>
  </si>
  <si>
    <t>MEDIDOR</t>
  </si>
  <si>
    <t>12 X AÑO</t>
  </si>
  <si>
    <t>VALVULAS</t>
  </si>
  <si>
    <t>4 X AÑO</t>
  </si>
  <si>
    <t>APARATOS SANITARIO</t>
  </si>
  <si>
    <t>GRIFERIAS</t>
  </si>
  <si>
    <t>DESAGUE</t>
  </si>
  <si>
    <t>CAJA DE REGISTRO</t>
  </si>
  <si>
    <t>REGISTROS ROSCADOS</t>
  </si>
  <si>
    <t>3 X AÑO</t>
  </si>
  <si>
    <t>TRAMPAS</t>
  </si>
  <si>
    <t>2 X AÑO</t>
  </si>
  <si>
    <t>SUMIDEROS</t>
  </si>
  <si>
    <t>DRENAJE PLUVIAL</t>
  </si>
  <si>
    <t>CANALETAS DE PISO</t>
  </si>
  <si>
    <t>M</t>
  </si>
  <si>
    <t>CAJAS DE REGISTRO</t>
  </si>
  <si>
    <t>ABRAZADERAS DE FIJACION</t>
  </si>
  <si>
    <t>1 AÑO</t>
  </si>
  <si>
    <t xml:space="preserve">TUBERIAS DE PVC </t>
  </si>
  <si>
    <t>cada 10 años</t>
  </si>
  <si>
    <t xml:space="preserve">ACCESORIOS DE PVC </t>
  </si>
  <si>
    <t>ACOMETIDA</t>
  </si>
  <si>
    <t>APARATOS SANITARIOS</t>
  </si>
  <si>
    <t>TUBERIAS PVC PESADAS</t>
  </si>
  <si>
    <t>cada  año</t>
  </si>
  <si>
    <t>TUBERIAS</t>
  </si>
  <si>
    <t>EDGAR</t>
  </si>
  <si>
    <t>SUBESTACION</t>
  </si>
  <si>
    <t>TRANSFORMADOR DE 250 KVA</t>
  </si>
  <si>
    <t>SISTEMA DE GRUPO ELECTROGENO</t>
  </si>
  <si>
    <t>MANTENIMIENTO DE GRUPO ELECTROGENO</t>
  </si>
  <si>
    <t>ASCENSOR</t>
  </si>
  <si>
    <t>MANTENIMIENTO DE ASCENSOR</t>
  </si>
  <si>
    <t>TABLEROS ELECTRICOS</t>
  </si>
  <si>
    <t>MANTENIMIENTO DEL TABLERO GENERAL TG</t>
  </si>
  <si>
    <t>MANTENIMIENTO DEL TABLERO GENERAL DE DISTRIBUCION</t>
  </si>
  <si>
    <t>MANTENIMIENTO DEL TABLERO DE TRANSFERENCIA AUTOMATICA TTA</t>
  </si>
  <si>
    <t>MANTENIMIENTO DEL TABLEROS DE DISTRIBUCION TD</t>
  </si>
  <si>
    <t>PUESTA  A  TIERRA</t>
  </si>
  <si>
    <t>MANTENIMIENTO DE POZOS A TIERRA</t>
  </si>
  <si>
    <t>CAMBIO BATERIA DE ARRANQUE</t>
  </si>
  <si>
    <t>EQUIPOS DE AIRE ACONDICIONADO</t>
  </si>
  <si>
    <t>MANIFOLD AUTOMÁTICO OXÍGENO CON SISTEMA DE ALARMA AUDIOVISUAL QUE CUMPLA NFPA 99</t>
  </si>
  <si>
    <t>CENTRAL DE AIRE MEDICINAL</t>
  </si>
  <si>
    <t>COMPRESOR DE AIRE COMPRIMIDO MEDICINAL
TIPO SROLL(10HP) 30 CFM  220V/3 Fases</t>
  </si>
  <si>
    <t>CENTRAL DE BOMBA DE VACIO</t>
  </si>
  <si>
    <t>CENTRAL DE OXIGENO</t>
  </si>
  <si>
    <t>UC SPLIT 12000 BTU/H DECORATIVO</t>
  </si>
  <si>
    <t>UC SPLIT 9000 BTU/H DECORATIVO</t>
  </si>
  <si>
    <t>GEORGIOS</t>
  </si>
  <si>
    <t>COMUNICACIONES</t>
  </si>
  <si>
    <t>Equipos Tecnologicos TIC</t>
  </si>
  <si>
    <t>EQUIPOS</t>
  </si>
  <si>
    <t xml:space="preserve">Equipos de Telefonia IP </t>
  </si>
  <si>
    <t>PUNTOS</t>
  </si>
  <si>
    <t xml:space="preserve">Equipos de videovigilancia </t>
  </si>
  <si>
    <t>Equipos de deteccion de incendios</t>
  </si>
  <si>
    <t>Equipos Sistema de comunicación por Radio VHF/HF</t>
  </si>
  <si>
    <t>Mantenimiento preventivo de control de acceso y seguridad</t>
  </si>
  <si>
    <t>Mantenimiento preventivo  de procesamiento centralizado</t>
  </si>
  <si>
    <t>GBL</t>
  </si>
  <si>
    <t>Mantenimiento preventivo de almacenamiento centralizado</t>
  </si>
  <si>
    <t>Mantenimiento correctivo de  conectividad y seguridad informatica</t>
  </si>
  <si>
    <t>Mantenimiento preventivo  de  gestion de imágenes (pacs/ris)</t>
  </si>
  <si>
    <t>Mantenimiento preventivo de  gestion de salud (His)</t>
  </si>
  <si>
    <t xml:space="preserve">Mantenimiento preventivo del Sistema de Telepresencia </t>
  </si>
  <si>
    <t>1 X AÑO</t>
  </si>
  <si>
    <t>Mantenimiento preventivo de  softwares</t>
  </si>
  <si>
    <t>Equipos Sistema Sonido ambiental y perifoneo</t>
  </si>
  <si>
    <t>Equipos Activos de Conectividad</t>
  </si>
  <si>
    <t>Cada 3 AÑOS</t>
  </si>
  <si>
    <t>COMP</t>
  </si>
  <si>
    <t>Mantenimiento correctivo de television IP</t>
  </si>
  <si>
    <t>Mantenimiento correctivo  de procesamiento centralizado</t>
  </si>
  <si>
    <t>Mantenimiento correctivo de almacenamiento centralizado</t>
  </si>
  <si>
    <t>Mantenimiento correctivo  de  gestion de imágenes (pacs/ris)</t>
  </si>
  <si>
    <t xml:space="preserve">Mantenimiento correctivo de  softwares </t>
  </si>
  <si>
    <t xml:space="preserve">COSTOS DE MANTENIMIENTO INFRAESTRUCTURA </t>
  </si>
  <si>
    <t xml:space="preserve">PROYECCION DE COSTOS DE CONSERVACIÓN Y MANTENIMIENTO DE LA INFRAESTRUCTURA A PRECIOS PRIVADOS CON PROYECTO </t>
  </si>
  <si>
    <t>ACU</t>
  </si>
  <si>
    <t>COSTO REF.</t>
  </si>
  <si>
    <t>COSTO / AÑO</t>
  </si>
  <si>
    <t>MANT. PREV. Y CORREC.</t>
  </si>
  <si>
    <t>INST. SANITARIAS</t>
  </si>
  <si>
    <t>(*) Anexo 11 - Parámetros de Parámetros de Evaluación Social - SNPMGI.</t>
  </si>
  <si>
    <t>INSTALACIONES ELECTRICAS</t>
  </si>
  <si>
    <t>INSTALACIONES MECANICAS</t>
  </si>
  <si>
    <t>INST. ELECTRICAS</t>
  </si>
  <si>
    <t>INST. MECANICAS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</si>
</sst>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S/.&quot;\ #,##0.00;&quot;S/.&quot;\ \-#,##0.00"/>
    <numFmt numFmtId="165" formatCode="&quot;S/.&quot;\ #,##0.00;[Red]&quot;S/.&quot;\ \-#,##0.00"/>
    <numFmt numFmtId="166" formatCode="_ * #,##0.00_ ;_ * \-#,##0.00_ ;_ * &quot;-&quot;??_ ;_ @_ "/>
    <numFmt numFmtId="167" formatCode="&quot;S/.&quot;\ #,##0.000"/>
    <numFmt numFmtId="168" formatCode="_ * #,##0_ ;_ * \-#,##0_ ;_ * &quot;-&quot;??_ ;_ @_ "/>
    <numFmt numFmtId="169" formatCode="#,##0_ ;[Red]\-#,##0\ "/>
    <numFmt numFmtId="170" formatCode="&quot;S/&quot;#,##0.00"/>
    <numFmt numFmtId="171" formatCode="&quot;S/.&quot;\ 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b/>
      <sz val="9"/>
      <color rgb="FFFF0000"/>
      <name val="Arial Narrow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indexed="8"/>
      <name val="Arial Narrow"/>
      <family val="2"/>
    </font>
    <font>
      <sz val="11"/>
      <color indexed="8"/>
      <name val="Calibri"/>
      <family val="2"/>
    </font>
    <font>
      <b/>
      <sz val="9"/>
      <name val="Arial Narrow"/>
      <family val="2"/>
    </font>
    <font>
      <b/>
      <u/>
      <sz val="9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color rgb="FF006100"/>
      <name val="Arial Narrow"/>
      <family val="2"/>
    </font>
    <font>
      <b/>
      <sz val="9"/>
      <color rgb="FF000000"/>
      <name val="Arial Narrow"/>
      <family val="2"/>
    </font>
    <font>
      <b/>
      <u/>
      <sz val="9"/>
      <name val="Arial Narrow"/>
      <family val="2"/>
    </font>
    <font>
      <sz val="9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0"/>
      <name val="Arial Narrow"/>
      <family val="2"/>
    </font>
    <font>
      <b/>
      <sz val="10"/>
      <color theme="0"/>
      <name val="Arial"/>
      <family val="2"/>
    </font>
    <font>
      <sz val="9"/>
      <color theme="4" tint="-0.249977111117893"/>
      <name val="Arial Narrow"/>
      <family val="2"/>
    </font>
    <font>
      <sz val="9"/>
      <color rgb="FF0070C0"/>
      <name val="Arial Narrow"/>
      <family val="2"/>
    </font>
    <font>
      <sz val="9"/>
      <color rgb="FFFF0000"/>
      <name val="Arial Narrow"/>
      <family val="2"/>
    </font>
    <font>
      <u/>
      <sz val="9"/>
      <name val="Arial Narrow"/>
      <family val="2"/>
    </font>
    <font>
      <sz val="9"/>
      <color theme="4" tint="0.59999389629810485"/>
      <name val="Arial Narrow"/>
      <family val="2"/>
    </font>
    <font>
      <b/>
      <sz val="9"/>
      <color theme="4" tint="0.59999389629810485"/>
      <name val="Arial Narrow"/>
      <family val="2"/>
    </font>
    <font>
      <b/>
      <sz val="9"/>
      <color rgb="FF0070C0"/>
      <name val="Arial Narrow"/>
      <family val="2"/>
    </font>
    <font>
      <sz val="9"/>
      <color theme="5" tint="-0.49998474074526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</fills>
  <borders count="33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theme="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theme="0"/>
      </bottom>
      <diagonal/>
    </border>
    <border>
      <left style="medium">
        <color rgb="FF0070C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070C0"/>
      </right>
      <top style="medium">
        <color theme="0"/>
      </top>
      <bottom style="medium">
        <color theme="0"/>
      </bottom>
      <diagonal/>
    </border>
    <border>
      <left style="medium">
        <color rgb="FF0070C0"/>
      </left>
      <right style="medium">
        <color theme="0"/>
      </right>
      <top style="medium">
        <color theme="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theme="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/>
      <bottom/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" fillId="0" borderId="0"/>
    <xf numFmtId="166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0" xfId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6" fillId="2" borderId="6" xfId="3" applyFont="1" applyFill="1" applyBorder="1" applyAlignment="1">
      <alignment vertical="center"/>
    </xf>
    <xf numFmtId="0" fontId="5" fillId="3" borderId="11" xfId="4" applyFont="1" applyFill="1" applyBorder="1" applyAlignment="1">
      <alignment horizontal="center" vertical="center"/>
    </xf>
    <xf numFmtId="0" fontId="5" fillId="3" borderId="12" xfId="4" applyFont="1" applyFill="1" applyBorder="1" applyAlignment="1">
      <alignment horizontal="center" vertical="center"/>
    </xf>
    <xf numFmtId="0" fontId="5" fillId="3" borderId="14" xfId="4" applyFont="1" applyFill="1" applyBorder="1" applyAlignment="1">
      <alignment horizontal="center" vertical="center" wrapText="1"/>
    </xf>
    <xf numFmtId="0" fontId="5" fillId="3" borderId="15" xfId="4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7" fillId="2" borderId="5" xfId="4" applyFont="1" applyFill="1" applyBorder="1" applyAlignment="1">
      <alignment horizontal="center" vertical="center" wrapText="1"/>
    </xf>
    <xf numFmtId="164" fontId="7" fillId="2" borderId="5" xfId="4" applyNumberFormat="1" applyFont="1" applyFill="1" applyBorder="1" applyAlignment="1">
      <alignment horizontal="right" vertical="center" wrapText="1"/>
    </xf>
    <xf numFmtId="164" fontId="7" fillId="2" borderId="5" xfId="5" applyNumberFormat="1" applyFont="1" applyFill="1" applyBorder="1" applyAlignment="1">
      <alignment horizontal="right" vertical="center"/>
    </xf>
    <xf numFmtId="164" fontId="6" fillId="2" borderId="5" xfId="5" applyNumberFormat="1" applyFont="1" applyFill="1" applyBorder="1" applyAlignment="1">
      <alignment horizontal="right" vertical="center"/>
    </xf>
    <xf numFmtId="165" fontId="7" fillId="2" borderId="5" xfId="4" applyNumberFormat="1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left" vertical="center" wrapText="1"/>
    </xf>
    <xf numFmtId="164" fontId="7" fillId="2" borderId="5" xfId="5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164" fontId="6" fillId="2" borderId="0" xfId="5" applyNumberFormat="1" applyFont="1" applyFill="1" applyBorder="1" applyAlignment="1">
      <alignment horizontal="left" vertical="center"/>
    </xf>
    <xf numFmtId="0" fontId="7" fillId="2" borderId="16" xfId="3" applyFont="1" applyFill="1" applyBorder="1" applyAlignment="1">
      <alignment horizontal="center" vertical="center"/>
    </xf>
    <xf numFmtId="4" fontId="7" fillId="2" borderId="16" xfId="0" applyNumberFormat="1" applyFont="1" applyFill="1" applyBorder="1" applyAlignment="1">
      <alignment horizontal="center" vertical="center" wrapText="1"/>
    </xf>
    <xf numFmtId="2" fontId="6" fillId="2" borderId="0" xfId="3" applyNumberFormat="1" applyFont="1" applyFill="1" applyBorder="1" applyAlignment="1">
      <alignment horizontal="center" vertical="center"/>
    </xf>
    <xf numFmtId="2" fontId="6" fillId="2" borderId="0" xfId="3" applyNumberFormat="1" applyFont="1" applyFill="1" applyBorder="1" applyAlignment="1">
      <alignment horizontal="righ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0" xfId="3" applyFont="1" applyFill="1" applyBorder="1" applyAlignment="1">
      <alignment vertical="center"/>
    </xf>
    <xf numFmtId="4" fontId="7" fillId="2" borderId="0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164" fontId="6" fillId="2" borderId="5" xfId="5" applyNumberFormat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3" fontId="8" fillId="2" borderId="5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vertical="center"/>
    </xf>
    <xf numFmtId="2" fontId="10" fillId="2" borderId="0" xfId="1" applyNumberFormat="1" applyFont="1" applyFill="1" applyBorder="1" applyAlignment="1">
      <alignment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2" borderId="0" xfId="1" applyFont="1" applyFill="1" applyAlignment="1">
      <alignment vertical="center"/>
    </xf>
    <xf numFmtId="0" fontId="5" fillId="3" borderId="20" xfId="1" applyFont="1" applyFill="1" applyBorder="1" applyAlignment="1">
      <alignment horizontal="center" vertical="center"/>
    </xf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vertical="center"/>
    </xf>
    <xf numFmtId="4" fontId="8" fillId="2" borderId="5" xfId="1" applyNumberFormat="1" applyFont="1" applyFill="1" applyBorder="1" applyAlignment="1">
      <alignment horizontal="center" vertical="center"/>
    </xf>
    <xf numFmtId="4" fontId="12" fillId="2" borderId="5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 wrapText="1"/>
    </xf>
    <xf numFmtId="0" fontId="12" fillId="2" borderId="5" xfId="1" applyFont="1" applyFill="1" applyBorder="1" applyAlignment="1">
      <alignment horizontal="left" vertical="center"/>
    </xf>
    <xf numFmtId="0" fontId="12" fillId="2" borderId="5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4" fontId="12" fillId="2" borderId="5" xfId="1" applyNumberFormat="1" applyFont="1" applyFill="1" applyBorder="1" applyAlignment="1">
      <alignment vertical="center"/>
    </xf>
    <xf numFmtId="4" fontId="8" fillId="2" borderId="0" xfId="1" applyNumberFormat="1" applyFont="1" applyFill="1" applyBorder="1" applyAlignment="1">
      <alignment horizontal="center" vertical="center"/>
    </xf>
    <xf numFmtId="168" fontId="12" fillId="2" borderId="5" xfId="6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left" vertical="center"/>
    </xf>
    <xf numFmtId="0" fontId="5" fillId="3" borderId="22" xfId="1" applyFont="1" applyFill="1" applyBorder="1" applyAlignment="1">
      <alignment horizontal="center" vertical="center"/>
    </xf>
    <xf numFmtId="167" fontId="8" fillId="4" borderId="5" xfId="1" applyNumberFormat="1" applyFont="1" applyFill="1" applyBorder="1" applyAlignment="1">
      <alignment horizontal="center" vertical="center"/>
    </xf>
    <xf numFmtId="3" fontId="8" fillId="2" borderId="0" xfId="1" applyNumberFormat="1" applyFont="1" applyFill="1" applyBorder="1" applyAlignment="1">
      <alignment horizontal="center" vertical="center"/>
    </xf>
    <xf numFmtId="166" fontId="8" fillId="2" borderId="0" xfId="6" applyFont="1" applyFill="1" applyBorder="1" applyAlignment="1">
      <alignment vertical="center"/>
    </xf>
    <xf numFmtId="167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vertical="center"/>
    </xf>
    <xf numFmtId="165" fontId="3" fillId="2" borderId="5" xfId="1" applyNumberFormat="1" applyFont="1" applyFill="1" applyBorder="1" applyAlignment="1">
      <alignment horizontal="right" vertical="center"/>
    </xf>
    <xf numFmtId="166" fontId="3" fillId="2" borderId="5" xfId="1" applyNumberFormat="1" applyFont="1" applyFill="1" applyBorder="1" applyAlignment="1">
      <alignment horizontal="right" vertical="center"/>
    </xf>
    <xf numFmtId="0" fontId="10" fillId="2" borderId="5" xfId="1" applyFont="1" applyFill="1" applyBorder="1" applyAlignment="1">
      <alignment horizontal="center" vertical="center"/>
    </xf>
    <xf numFmtId="165" fontId="10" fillId="2" borderId="5" xfId="1" applyNumberFormat="1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vertical="center"/>
    </xf>
    <xf numFmtId="4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169" fontId="16" fillId="2" borderId="5" xfId="0" applyNumberFormat="1" applyFont="1" applyFill="1" applyBorder="1" applyAlignment="1">
      <alignment horizontal="center" vertical="center"/>
    </xf>
    <xf numFmtId="165" fontId="10" fillId="2" borderId="5" xfId="0" applyNumberFormat="1" applyFont="1" applyFill="1" applyBorder="1" applyAlignment="1">
      <alignment horizontal="center" vertical="center"/>
    </xf>
    <xf numFmtId="4" fontId="18" fillId="2" borderId="0" xfId="7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center" vertical="center"/>
    </xf>
    <xf numFmtId="166" fontId="16" fillId="2" borderId="5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right" vertical="center"/>
    </xf>
    <xf numFmtId="166" fontId="14" fillId="2" borderId="5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vertical="center"/>
    </xf>
    <xf numFmtId="0" fontId="3" fillId="2" borderId="24" xfId="1" applyFont="1" applyFill="1" applyBorder="1" applyAlignment="1">
      <alignment vertical="center"/>
    </xf>
    <xf numFmtId="0" fontId="3" fillId="2" borderId="25" xfId="1" applyFont="1" applyFill="1" applyBorder="1" applyAlignment="1">
      <alignment vertical="center"/>
    </xf>
    <xf numFmtId="3" fontId="3" fillId="0" borderId="5" xfId="1" applyNumberFormat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 wrapText="1"/>
    </xf>
    <xf numFmtId="4" fontId="3" fillId="0" borderId="5" xfId="1" applyNumberFormat="1" applyFont="1" applyFill="1" applyBorder="1" applyAlignment="1">
      <alignment horizontal="center" vertical="center"/>
    </xf>
    <xf numFmtId="4" fontId="10" fillId="0" borderId="5" xfId="1" applyNumberFormat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/>
    </xf>
    <xf numFmtId="4" fontId="10" fillId="5" borderId="5" xfId="1" applyNumberFormat="1" applyFont="1" applyFill="1" applyBorder="1" applyAlignment="1">
      <alignment horizontal="center" vertical="center"/>
    </xf>
    <xf numFmtId="4" fontId="5" fillId="3" borderId="22" xfId="1" applyNumberFormat="1" applyFont="1" applyFill="1" applyBorder="1" applyAlignment="1">
      <alignment horizontal="center" vertical="center"/>
    </xf>
    <xf numFmtId="164" fontId="8" fillId="4" borderId="5" xfId="6" applyNumberFormat="1" applyFont="1" applyFill="1" applyBorder="1" applyAlignment="1">
      <alignment horizontal="center" vertical="center"/>
    </xf>
    <xf numFmtId="0" fontId="6" fillId="2" borderId="0" xfId="3" applyFont="1" applyFill="1" applyAlignment="1">
      <alignment vertical="center"/>
    </xf>
    <xf numFmtId="0" fontId="6" fillId="2" borderId="0" xfId="3" applyFont="1" applyFill="1" applyAlignment="1">
      <alignment horizontal="left" vertical="center"/>
    </xf>
    <xf numFmtId="0" fontId="6" fillId="2" borderId="0" xfId="3" applyFont="1" applyFill="1" applyAlignment="1">
      <alignment horizontal="center" vertical="center"/>
    </xf>
    <xf numFmtId="2" fontId="6" fillId="2" borderId="0" xfId="3" applyNumberFormat="1" applyFont="1" applyFill="1" applyAlignment="1">
      <alignment horizontal="center" vertical="center"/>
    </xf>
    <xf numFmtId="2" fontId="6" fillId="2" borderId="0" xfId="3" applyNumberFormat="1" applyFont="1" applyFill="1" applyAlignment="1">
      <alignment horizontal="right" vertical="center"/>
    </xf>
    <xf numFmtId="0" fontId="6" fillId="2" borderId="1" xfId="3" applyFont="1" applyFill="1" applyBorder="1" applyAlignment="1">
      <alignment vertical="center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center" vertical="center"/>
    </xf>
    <xf numFmtId="2" fontId="6" fillId="2" borderId="2" xfId="3" applyNumberFormat="1" applyFont="1" applyFill="1" applyBorder="1" applyAlignment="1">
      <alignment horizontal="center" vertical="center"/>
    </xf>
    <xf numFmtId="2" fontId="6" fillId="2" borderId="2" xfId="3" applyNumberFormat="1" applyFont="1" applyFill="1" applyBorder="1" applyAlignment="1">
      <alignment horizontal="right" vertical="center"/>
    </xf>
    <xf numFmtId="0" fontId="6" fillId="2" borderId="3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5" fillId="3" borderId="8" xfId="4" applyFont="1" applyFill="1" applyBorder="1" applyAlignment="1">
      <alignment horizontal="center" vertical="center"/>
    </xf>
    <xf numFmtId="0" fontId="5" fillId="3" borderId="9" xfId="4" applyFont="1" applyFill="1" applyBorder="1" applyAlignment="1">
      <alignment horizontal="center" vertical="center"/>
    </xf>
    <xf numFmtId="164" fontId="6" fillId="2" borderId="5" xfId="5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6" fillId="2" borderId="5" xfId="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7" fillId="2" borderId="5" xfId="3" applyFont="1" applyFill="1" applyBorder="1" applyAlignment="1">
      <alignment horizontal="left" vertical="center" wrapText="1"/>
    </xf>
    <xf numFmtId="0" fontId="7" fillId="2" borderId="5" xfId="3" applyFont="1" applyFill="1" applyBorder="1" applyAlignment="1">
      <alignment horizontal="center" vertical="center" wrapText="1"/>
    </xf>
    <xf numFmtId="2" fontId="7" fillId="2" borderId="5" xfId="3" applyNumberFormat="1" applyFont="1" applyFill="1" applyBorder="1" applyAlignment="1">
      <alignment horizontal="center" vertical="center" wrapText="1"/>
    </xf>
    <xf numFmtId="166" fontId="7" fillId="2" borderId="5" xfId="9" applyFont="1" applyFill="1" applyBorder="1" applyAlignment="1">
      <alignment horizontal="right" vertical="center" wrapText="1"/>
    </xf>
    <xf numFmtId="166" fontId="7" fillId="2" borderId="5" xfId="9" applyFont="1" applyFill="1" applyBorder="1" applyAlignment="1">
      <alignment horizontal="right" vertical="center"/>
    </xf>
    <xf numFmtId="0" fontId="7" fillId="2" borderId="5" xfId="3" applyFont="1" applyFill="1" applyBorder="1" applyAlignment="1">
      <alignment vertical="center" wrapText="1"/>
    </xf>
    <xf numFmtId="3" fontId="7" fillId="2" borderId="5" xfId="3" applyNumberFormat="1" applyFont="1" applyFill="1" applyBorder="1" applyAlignment="1">
      <alignment vertical="center"/>
    </xf>
    <xf numFmtId="0" fontId="7" fillId="2" borderId="6" xfId="3" applyFont="1" applyFill="1" applyBorder="1" applyAlignment="1">
      <alignment vertical="center"/>
    </xf>
    <xf numFmtId="0" fontId="7" fillId="2" borderId="0" xfId="3" applyFont="1" applyFill="1" applyAlignment="1">
      <alignment vertical="center"/>
    </xf>
    <xf numFmtId="0" fontId="3" fillId="2" borderId="5" xfId="0" applyFont="1" applyFill="1" applyBorder="1" applyAlignment="1">
      <alignment horizontal="left" vertical="center" wrapText="1"/>
    </xf>
    <xf numFmtId="0" fontId="6" fillId="2" borderId="5" xfId="3" applyFont="1" applyFill="1" applyBorder="1" applyAlignment="1">
      <alignment horizontal="center" vertical="center" wrapText="1"/>
    </xf>
    <xf numFmtId="2" fontId="23" fillId="2" borderId="5" xfId="5" applyNumberFormat="1" applyFont="1" applyFill="1" applyBorder="1" applyAlignment="1">
      <alignment horizontal="center" vertical="center" wrapText="1"/>
    </xf>
    <xf numFmtId="166" fontId="3" fillId="2" borderId="5" xfId="9" applyNumberFormat="1" applyFont="1" applyFill="1" applyBorder="1" applyAlignment="1">
      <alignment horizontal="center" vertical="center" wrapText="1"/>
    </xf>
    <xf numFmtId="166" fontId="3" fillId="2" borderId="5" xfId="10" applyFont="1" applyFill="1" applyBorder="1" applyAlignment="1">
      <alignment horizontal="righ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vertical="center"/>
    </xf>
    <xf numFmtId="3" fontId="6" fillId="2" borderId="5" xfId="3" applyNumberFormat="1" applyFont="1" applyFill="1" applyBorder="1" applyAlignment="1">
      <alignment vertical="center"/>
    </xf>
    <xf numFmtId="0" fontId="6" fillId="2" borderId="5" xfId="3" applyFont="1" applyFill="1" applyBorder="1" applyAlignment="1">
      <alignment horizontal="left" vertical="center" wrapText="1"/>
    </xf>
    <xf numFmtId="2" fontId="23" fillId="2" borderId="5" xfId="0" applyNumberFormat="1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/>
    </xf>
    <xf numFmtId="166" fontId="6" fillId="2" borderId="5" xfId="10" applyFont="1" applyFill="1" applyBorder="1" applyAlignment="1">
      <alignment horizontal="right" vertical="center" wrapText="1"/>
    </xf>
    <xf numFmtId="166" fontId="6" fillId="2" borderId="5" xfId="9" applyFont="1" applyFill="1" applyBorder="1" applyAlignment="1">
      <alignment horizontal="right" vertical="center" wrapText="1"/>
    </xf>
    <xf numFmtId="2" fontId="24" fillId="2" borderId="5" xfId="3" applyNumberFormat="1" applyFont="1" applyFill="1" applyBorder="1" applyAlignment="1">
      <alignment horizontal="center" vertical="center" wrapText="1"/>
    </xf>
    <xf numFmtId="49" fontId="6" fillId="2" borderId="5" xfId="3" applyNumberFormat="1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2" fontId="23" fillId="2" borderId="5" xfId="3" applyNumberFormat="1" applyFont="1" applyFill="1" applyBorder="1" applyAlignment="1">
      <alignment horizontal="center" vertical="center" wrapText="1"/>
    </xf>
    <xf numFmtId="0" fontId="7" fillId="7" borderId="5" xfId="3" applyFont="1" applyFill="1" applyBorder="1" applyAlignment="1">
      <alignment horizontal="left" vertical="center" wrapText="1"/>
    </xf>
    <xf numFmtId="0" fontId="7" fillId="7" borderId="5" xfId="3" applyFont="1" applyFill="1" applyBorder="1" applyAlignment="1">
      <alignment horizontal="center" vertical="center" wrapText="1"/>
    </xf>
    <xf numFmtId="2" fontId="7" fillId="7" borderId="5" xfId="3" applyNumberFormat="1" applyFont="1" applyFill="1" applyBorder="1" applyAlignment="1">
      <alignment horizontal="center" vertical="center" wrapText="1"/>
    </xf>
    <xf numFmtId="166" fontId="7" fillId="7" borderId="5" xfId="9" applyNumberFormat="1" applyFont="1" applyFill="1" applyBorder="1" applyAlignment="1">
      <alignment horizontal="center" vertical="center" wrapText="1"/>
    </xf>
    <xf numFmtId="166" fontId="7" fillId="7" borderId="5" xfId="9" applyFont="1" applyFill="1" applyBorder="1" applyAlignment="1">
      <alignment horizontal="right" vertical="center" wrapText="1"/>
    </xf>
    <xf numFmtId="166" fontId="7" fillId="7" borderId="5" xfId="9" applyFont="1" applyFill="1" applyBorder="1" applyAlignment="1">
      <alignment horizontal="right" vertical="center"/>
    </xf>
    <xf numFmtId="0" fontId="7" fillId="7" borderId="5" xfId="3" applyFont="1" applyFill="1" applyBorder="1" applyAlignment="1">
      <alignment vertical="center" wrapText="1"/>
    </xf>
    <xf numFmtId="0" fontId="7" fillId="7" borderId="5" xfId="3" applyFont="1" applyFill="1" applyBorder="1" applyAlignment="1">
      <alignment vertical="center"/>
    </xf>
    <xf numFmtId="3" fontId="7" fillId="7" borderId="5" xfId="3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horizontal="left" vertical="center" wrapText="1"/>
    </xf>
    <xf numFmtId="0" fontId="3" fillId="7" borderId="5" xfId="3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166" fontId="3" fillId="7" borderId="5" xfId="10" applyNumberFormat="1" applyFont="1" applyFill="1" applyBorder="1" applyAlignment="1">
      <alignment horizontal="center" vertical="center" wrapText="1"/>
    </xf>
    <xf numFmtId="166" fontId="3" fillId="7" borderId="5" xfId="10" applyFont="1" applyFill="1" applyBorder="1" applyAlignment="1">
      <alignment horizontal="right" vertical="center" wrapText="1"/>
    </xf>
    <xf numFmtId="0" fontId="3" fillId="7" borderId="5" xfId="3" applyFont="1" applyFill="1" applyBorder="1" applyAlignment="1">
      <alignment horizontal="center" vertical="center"/>
    </xf>
    <xf numFmtId="0" fontId="6" fillId="7" borderId="5" xfId="3" applyFont="1" applyFill="1" applyBorder="1" applyAlignment="1">
      <alignment vertical="center"/>
    </xf>
    <xf numFmtId="3" fontId="6" fillId="7" borderId="5" xfId="3" applyNumberFormat="1" applyFont="1" applyFill="1" applyBorder="1" applyAlignment="1">
      <alignment vertical="center"/>
    </xf>
    <xf numFmtId="0" fontId="3" fillId="7" borderId="5" xfId="3" applyFont="1" applyFill="1" applyBorder="1" applyAlignment="1">
      <alignment horizontal="left" vertical="center" wrapText="1"/>
    </xf>
    <xf numFmtId="2" fontId="3" fillId="7" borderId="5" xfId="3" applyNumberFormat="1" applyFont="1" applyFill="1" applyBorder="1" applyAlignment="1">
      <alignment horizontal="center" vertical="center" wrapText="1"/>
    </xf>
    <xf numFmtId="166" fontId="6" fillId="7" borderId="5" xfId="3" applyNumberFormat="1" applyFont="1" applyFill="1" applyBorder="1" applyAlignment="1">
      <alignment vertical="center"/>
    </xf>
    <xf numFmtId="0" fontId="6" fillId="7" borderId="5" xfId="3" applyFont="1" applyFill="1" applyBorder="1" applyAlignment="1">
      <alignment horizontal="left" vertical="center" wrapText="1"/>
    </xf>
    <xf numFmtId="0" fontId="6" fillId="7" borderId="5" xfId="3" applyFont="1" applyFill="1" applyBorder="1" applyAlignment="1">
      <alignment horizontal="center" vertical="center" wrapText="1"/>
    </xf>
    <xf numFmtId="2" fontId="25" fillId="7" borderId="5" xfId="3" applyNumberFormat="1" applyFont="1" applyFill="1" applyBorder="1" applyAlignment="1">
      <alignment horizontal="center" vertical="center" wrapText="1"/>
    </xf>
    <xf numFmtId="166" fontId="6" fillId="7" borderId="5" xfId="9" applyNumberFormat="1" applyFont="1" applyFill="1" applyBorder="1" applyAlignment="1">
      <alignment horizontal="center" vertical="center" wrapText="1"/>
    </xf>
    <xf numFmtId="166" fontId="6" fillId="7" borderId="5" xfId="9" applyFont="1" applyFill="1" applyBorder="1" applyAlignment="1">
      <alignment horizontal="right" vertical="center" wrapText="1"/>
    </xf>
    <xf numFmtId="0" fontId="6" fillId="7" borderId="5" xfId="3" applyFont="1" applyFill="1" applyBorder="1" applyAlignment="1">
      <alignment horizontal="center" vertical="center"/>
    </xf>
    <xf numFmtId="0" fontId="7" fillId="2" borderId="4" xfId="3" applyFont="1" applyFill="1" applyBorder="1" applyAlignment="1">
      <alignment vertical="center"/>
    </xf>
    <xf numFmtId="0" fontId="7" fillId="6" borderId="5" xfId="3" applyFont="1" applyFill="1" applyBorder="1" applyAlignment="1">
      <alignment horizontal="center" vertical="center" wrapText="1"/>
    </xf>
    <xf numFmtId="9" fontId="7" fillId="6" borderId="5" xfId="3" applyNumberFormat="1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166" fontId="7" fillId="6" borderId="5" xfId="9" applyNumberFormat="1" applyFont="1" applyFill="1" applyBorder="1" applyAlignment="1">
      <alignment horizontal="center" vertical="center" wrapText="1"/>
    </xf>
    <xf numFmtId="166" fontId="7" fillId="6" borderId="5" xfId="9" applyFont="1" applyFill="1" applyBorder="1" applyAlignment="1">
      <alignment horizontal="right" vertical="center" wrapText="1"/>
    </xf>
    <xf numFmtId="166" fontId="7" fillId="6" borderId="5" xfId="9" applyFont="1" applyFill="1" applyBorder="1" applyAlignment="1">
      <alignment horizontal="right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vertical="center"/>
    </xf>
    <xf numFmtId="3" fontId="7" fillId="6" borderId="5" xfId="3" applyNumberFormat="1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4" fontId="7" fillId="6" borderId="5" xfId="3" applyNumberFormat="1" applyFont="1" applyFill="1" applyBorder="1" applyAlignment="1">
      <alignment vertical="center"/>
    </xf>
    <xf numFmtId="10" fontId="7" fillId="6" borderId="5" xfId="11" applyNumberFormat="1" applyFont="1" applyFill="1" applyBorder="1" applyAlignment="1">
      <alignment vertical="center"/>
    </xf>
    <xf numFmtId="166" fontId="7" fillId="2" borderId="5" xfId="9" applyNumberFormat="1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 wrapText="1"/>
    </xf>
    <xf numFmtId="166" fontId="3" fillId="2" borderId="5" xfId="10" applyNumberFormat="1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left" vertical="center" wrapText="1"/>
    </xf>
    <xf numFmtId="168" fontId="6" fillId="2" borderId="5" xfId="3" applyNumberFormat="1" applyFont="1" applyFill="1" applyBorder="1" applyAlignment="1">
      <alignment vertical="center"/>
    </xf>
    <xf numFmtId="0" fontId="7" fillId="5" borderId="5" xfId="3" applyFont="1" applyFill="1" applyBorder="1" applyAlignment="1">
      <alignment horizontal="left" vertical="center" wrapText="1"/>
    </xf>
    <xf numFmtId="0" fontId="7" fillId="5" borderId="5" xfId="3" applyFont="1" applyFill="1" applyBorder="1" applyAlignment="1">
      <alignment horizontal="center" vertical="center" wrapText="1"/>
    </xf>
    <xf numFmtId="166" fontId="7" fillId="5" borderId="5" xfId="9" applyNumberFormat="1" applyFont="1" applyFill="1" applyBorder="1" applyAlignment="1">
      <alignment horizontal="center" vertical="center" wrapText="1"/>
    </xf>
    <xf numFmtId="166" fontId="7" fillId="5" borderId="5" xfId="9" applyFont="1" applyFill="1" applyBorder="1" applyAlignment="1">
      <alignment horizontal="right" vertical="center" wrapText="1"/>
    </xf>
    <xf numFmtId="166" fontId="7" fillId="5" borderId="5" xfId="9" applyFont="1" applyFill="1" applyBorder="1" applyAlignment="1">
      <alignment horizontal="right" vertical="center"/>
    </xf>
    <xf numFmtId="0" fontId="7" fillId="5" borderId="5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vertical="center"/>
    </xf>
    <xf numFmtId="3" fontId="7" fillId="5" borderId="5" xfId="3" applyNumberFormat="1" applyFont="1" applyFill="1" applyBorder="1" applyAlignment="1">
      <alignment vertical="center"/>
    </xf>
    <xf numFmtId="0" fontId="26" fillId="5" borderId="5" xfId="3" applyFont="1" applyFill="1" applyBorder="1" applyAlignment="1">
      <alignment horizontal="left" vertical="center" wrapText="1"/>
    </xf>
    <xf numFmtId="0" fontId="3" fillId="5" borderId="5" xfId="3" applyFont="1" applyFill="1" applyBorder="1" applyAlignment="1">
      <alignment horizontal="center" vertical="center" wrapText="1"/>
    </xf>
    <xf numFmtId="166" fontId="3" fillId="5" borderId="5" xfId="10" applyNumberFormat="1" applyFont="1" applyFill="1" applyBorder="1" applyAlignment="1">
      <alignment horizontal="center" vertical="center" wrapText="1"/>
    </xf>
    <xf numFmtId="166" fontId="3" fillId="5" borderId="5" xfId="10" applyFont="1" applyFill="1" applyBorder="1" applyAlignment="1">
      <alignment horizontal="right" vertical="center" wrapText="1"/>
    </xf>
    <xf numFmtId="0" fontId="3" fillId="5" borderId="5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vertical="center"/>
    </xf>
    <xf numFmtId="3" fontId="6" fillId="5" borderId="5" xfId="3" applyNumberFormat="1" applyFont="1" applyFill="1" applyBorder="1" applyAlignment="1">
      <alignment vertical="center"/>
    </xf>
    <xf numFmtId="0" fontId="3" fillId="5" borderId="5" xfId="3" applyFont="1" applyFill="1" applyBorder="1" applyAlignment="1">
      <alignment horizontal="left" vertical="center" wrapText="1"/>
    </xf>
    <xf numFmtId="166" fontId="6" fillId="5" borderId="5" xfId="3" applyNumberFormat="1" applyFont="1" applyFill="1" applyBorder="1" applyAlignment="1">
      <alignment vertical="center"/>
    </xf>
    <xf numFmtId="0" fontId="26" fillId="2" borderId="5" xfId="3" applyFont="1" applyFill="1" applyBorder="1" applyAlignment="1">
      <alignment vertical="center"/>
    </xf>
    <xf numFmtId="0" fontId="3" fillId="2" borderId="5" xfId="3" applyFont="1" applyFill="1" applyBorder="1" applyAlignment="1">
      <alignment vertical="center"/>
    </xf>
    <xf numFmtId="166" fontId="10" fillId="2" borderId="5" xfId="5" applyNumberFormat="1" applyFont="1" applyFill="1" applyBorder="1" applyAlignment="1">
      <alignment horizontal="center" vertical="center"/>
    </xf>
    <xf numFmtId="166" fontId="3" fillId="2" borderId="5" xfId="9" applyFont="1" applyFill="1" applyBorder="1" applyAlignment="1">
      <alignment horizontal="right" vertical="center"/>
    </xf>
    <xf numFmtId="0" fontId="24" fillId="2" borderId="5" xfId="3" applyFont="1" applyFill="1" applyBorder="1" applyAlignment="1">
      <alignment horizontal="center" vertical="center"/>
    </xf>
    <xf numFmtId="166" fontId="3" fillId="2" borderId="5" xfId="5" applyNumberFormat="1" applyFont="1" applyFill="1" applyBorder="1" applyAlignment="1">
      <alignment horizontal="center" vertical="center"/>
    </xf>
    <xf numFmtId="0" fontId="15" fillId="2" borderId="5" xfId="3" applyFont="1" applyFill="1" applyBorder="1" applyAlignment="1">
      <alignment vertical="center"/>
    </xf>
    <xf numFmtId="0" fontId="27" fillId="2" borderId="5" xfId="3" applyFont="1" applyFill="1" applyBorder="1" applyAlignment="1">
      <alignment horizontal="center" vertical="center" wrapText="1"/>
    </xf>
    <xf numFmtId="0" fontId="27" fillId="2" borderId="5" xfId="3" applyFont="1" applyFill="1" applyBorder="1" applyAlignment="1">
      <alignment horizontal="center" vertical="center"/>
    </xf>
    <xf numFmtId="166" fontId="28" fillId="2" borderId="5" xfId="12" applyNumberFormat="1" applyFont="1" applyFill="1" applyBorder="1" applyAlignment="1">
      <alignment horizontal="center" vertical="center"/>
    </xf>
    <xf numFmtId="166" fontId="27" fillId="2" borderId="5" xfId="10" applyFont="1" applyFill="1" applyBorder="1" applyAlignment="1">
      <alignment horizontal="right" vertical="center"/>
    </xf>
    <xf numFmtId="166" fontId="27" fillId="2" borderId="5" xfId="10" applyFont="1" applyFill="1" applyBorder="1" applyAlignment="1">
      <alignment horizontal="right" vertical="center" wrapText="1"/>
    </xf>
    <xf numFmtId="166" fontId="3" fillId="2" borderId="5" xfId="12" applyNumberFormat="1" applyFont="1" applyFill="1" applyBorder="1" applyAlignment="1">
      <alignment horizontal="center" vertical="center"/>
    </xf>
    <xf numFmtId="166" fontId="3" fillId="2" borderId="5" xfId="10" applyFont="1" applyFill="1" applyBorder="1" applyAlignment="1">
      <alignment horizontal="right" vertical="center"/>
    </xf>
    <xf numFmtId="166" fontId="10" fillId="2" borderId="5" xfId="12" applyNumberFormat="1" applyFont="1" applyFill="1" applyBorder="1" applyAlignment="1">
      <alignment horizontal="center" vertical="center"/>
    </xf>
    <xf numFmtId="0" fontId="27" fillId="2" borderId="5" xfId="3" applyFont="1" applyFill="1" applyBorder="1" applyAlignment="1">
      <alignment vertical="center"/>
    </xf>
    <xf numFmtId="0" fontId="29" fillId="5" borderId="5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vertical="center" wrapText="1"/>
    </xf>
    <xf numFmtId="0" fontId="15" fillId="5" borderId="5" xfId="3" applyFont="1" applyFill="1" applyBorder="1" applyAlignment="1">
      <alignment vertical="center"/>
    </xf>
    <xf numFmtId="166" fontId="3" fillId="5" borderId="5" xfId="12" applyNumberFormat="1" applyFont="1" applyFill="1" applyBorder="1" applyAlignment="1">
      <alignment horizontal="center" vertical="center"/>
    </xf>
    <xf numFmtId="166" fontId="3" fillId="5" borderId="5" xfId="10" applyFont="1" applyFill="1" applyBorder="1" applyAlignment="1">
      <alignment horizontal="right" vertical="center"/>
    </xf>
    <xf numFmtId="0" fontId="3" fillId="5" borderId="5" xfId="3" applyFont="1" applyFill="1" applyBorder="1" applyAlignment="1">
      <alignment vertical="center"/>
    </xf>
    <xf numFmtId="168" fontId="6" fillId="5" borderId="5" xfId="3" applyNumberFormat="1" applyFont="1" applyFill="1" applyBorder="1" applyAlignment="1">
      <alignment vertical="center"/>
    </xf>
    <xf numFmtId="0" fontId="27" fillId="5" borderId="5" xfId="3" applyFont="1" applyFill="1" applyBorder="1" applyAlignment="1">
      <alignment horizontal="center" vertical="center" wrapText="1"/>
    </xf>
    <xf numFmtId="0" fontId="27" fillId="5" borderId="5" xfId="3" applyFont="1" applyFill="1" applyBorder="1" applyAlignment="1">
      <alignment horizontal="center" vertical="center"/>
    </xf>
    <xf numFmtId="166" fontId="28" fillId="5" borderId="5" xfId="12" applyNumberFormat="1" applyFont="1" applyFill="1" applyBorder="1" applyAlignment="1">
      <alignment horizontal="center" vertical="center"/>
    </xf>
    <xf numFmtId="166" fontId="27" fillId="5" borderId="5" xfId="10" applyFont="1" applyFill="1" applyBorder="1" applyAlignment="1">
      <alignment horizontal="right" vertical="center"/>
    </xf>
    <xf numFmtId="166" fontId="27" fillId="5" borderId="5" xfId="10" applyFont="1" applyFill="1" applyBorder="1" applyAlignment="1">
      <alignment horizontal="right" vertical="center" wrapText="1"/>
    </xf>
    <xf numFmtId="0" fontId="6" fillId="5" borderId="5" xfId="3" applyFont="1" applyFill="1" applyBorder="1" applyAlignment="1">
      <alignment horizontal="center" vertical="center" wrapText="1"/>
    </xf>
    <xf numFmtId="0" fontId="24" fillId="5" borderId="5" xfId="3" applyFont="1" applyFill="1" applyBorder="1" applyAlignment="1">
      <alignment horizontal="center" vertical="center"/>
    </xf>
    <xf numFmtId="166" fontId="3" fillId="5" borderId="5" xfId="5" applyNumberFormat="1" applyFont="1" applyFill="1" applyBorder="1" applyAlignment="1">
      <alignment horizontal="center" vertical="center"/>
    </xf>
    <xf numFmtId="166" fontId="3" fillId="5" borderId="5" xfId="9" applyFont="1" applyFill="1" applyBorder="1" applyAlignment="1">
      <alignment horizontal="right" vertical="center"/>
    </xf>
    <xf numFmtId="166" fontId="6" fillId="5" borderId="5" xfId="9" applyFont="1" applyFill="1" applyBorder="1" applyAlignment="1">
      <alignment horizontal="right" vertical="center" wrapText="1"/>
    </xf>
    <xf numFmtId="0" fontId="6" fillId="5" borderId="5" xfId="3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/>
    </xf>
    <xf numFmtId="170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7" fillId="8" borderId="5" xfId="3" applyFont="1" applyFill="1" applyBorder="1" applyAlignment="1">
      <alignment horizontal="center" vertical="center" wrapText="1"/>
    </xf>
    <xf numFmtId="9" fontId="7" fillId="8" borderId="5" xfId="3" applyNumberFormat="1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166" fontId="7" fillId="8" borderId="5" xfId="9" applyNumberFormat="1" applyFont="1" applyFill="1" applyBorder="1" applyAlignment="1">
      <alignment horizontal="center" vertical="center" wrapText="1"/>
    </xf>
    <xf numFmtId="166" fontId="7" fillId="8" borderId="5" xfId="9" applyFont="1" applyFill="1" applyBorder="1" applyAlignment="1">
      <alignment horizontal="right" vertical="center" wrapText="1"/>
    </xf>
    <xf numFmtId="166" fontId="7" fillId="8" borderId="5" xfId="9" applyFont="1" applyFill="1" applyBorder="1" applyAlignment="1">
      <alignment horizontal="right" vertical="center"/>
    </xf>
    <xf numFmtId="0" fontId="7" fillId="8" borderId="5" xfId="3" applyFont="1" applyFill="1" applyBorder="1" applyAlignment="1">
      <alignment horizontal="center" vertical="center"/>
    </xf>
    <xf numFmtId="0" fontId="7" fillId="8" borderId="5" xfId="3" applyFont="1" applyFill="1" applyBorder="1" applyAlignment="1">
      <alignment vertical="center"/>
    </xf>
    <xf numFmtId="3" fontId="7" fillId="8" borderId="5" xfId="3" applyNumberFormat="1" applyFont="1" applyFill="1" applyBorder="1" applyAlignment="1">
      <alignment vertical="center"/>
    </xf>
    <xf numFmtId="4" fontId="7" fillId="8" borderId="5" xfId="3" applyNumberFormat="1" applyFont="1" applyFill="1" applyBorder="1" applyAlignment="1">
      <alignment vertical="center"/>
    </xf>
    <xf numFmtId="10" fontId="7" fillId="8" borderId="5" xfId="11" applyNumberFormat="1" applyFont="1" applyFill="1" applyBorder="1" applyAlignment="1">
      <alignment vertical="center"/>
    </xf>
    <xf numFmtId="166" fontId="6" fillId="2" borderId="5" xfId="9" applyNumberFormat="1" applyFont="1" applyFill="1" applyBorder="1" applyAlignment="1">
      <alignment horizontal="center" vertical="center"/>
    </xf>
    <xf numFmtId="166" fontId="6" fillId="2" borderId="5" xfId="9" applyFont="1" applyFill="1" applyBorder="1" applyAlignment="1">
      <alignment horizontal="right" vertical="center"/>
    </xf>
    <xf numFmtId="0" fontId="30" fillId="2" borderId="5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left" vertical="center"/>
    </xf>
    <xf numFmtId="0" fontId="6" fillId="5" borderId="5" xfId="3" applyFont="1" applyFill="1" applyBorder="1" applyAlignment="1">
      <alignment horizontal="left" vertical="center" wrapText="1"/>
    </xf>
    <xf numFmtId="166" fontId="6" fillId="5" borderId="5" xfId="5" applyNumberFormat="1" applyFont="1" applyFill="1" applyBorder="1" applyAlignment="1">
      <alignment horizontal="center" vertical="center"/>
    </xf>
    <xf numFmtId="166" fontId="6" fillId="5" borderId="5" xfId="9" applyNumberFormat="1" applyFont="1" applyFill="1" applyBorder="1" applyAlignment="1">
      <alignment horizontal="center" vertical="center"/>
    </xf>
    <xf numFmtId="2" fontId="7" fillId="6" borderId="5" xfId="3" applyNumberFormat="1" applyFont="1" applyFill="1" applyBorder="1" applyAlignment="1">
      <alignment horizontal="center" vertical="center" wrapText="1"/>
    </xf>
    <xf numFmtId="2" fontId="7" fillId="6" borderId="5" xfId="3" applyNumberFormat="1" applyFont="1" applyFill="1" applyBorder="1" applyAlignment="1">
      <alignment horizontal="right" vertical="center" wrapText="1"/>
    </xf>
    <xf numFmtId="4" fontId="7" fillId="6" borderId="5" xfId="3" applyNumberFormat="1" applyFont="1" applyFill="1" applyBorder="1" applyAlignment="1">
      <alignment horizontal="center" vertical="center"/>
    </xf>
    <xf numFmtId="3" fontId="7" fillId="6" borderId="5" xfId="3" applyNumberFormat="1" applyFont="1" applyFill="1" applyBorder="1" applyAlignment="1">
      <alignment horizontal="center" vertical="center"/>
    </xf>
    <xf numFmtId="2" fontId="6" fillId="2" borderId="5" xfId="3" applyNumberFormat="1" applyFont="1" applyFill="1" applyBorder="1" applyAlignment="1">
      <alignment horizontal="center" vertical="center"/>
    </xf>
    <xf numFmtId="2" fontId="6" fillId="2" borderId="5" xfId="3" applyNumberFormat="1" applyFont="1" applyFill="1" applyBorder="1" applyAlignment="1">
      <alignment horizontal="right" vertical="center"/>
    </xf>
    <xf numFmtId="0" fontId="5" fillId="3" borderId="21" xfId="3" applyFont="1" applyFill="1" applyBorder="1" applyAlignment="1">
      <alignment horizontal="center" vertical="center" wrapText="1"/>
    </xf>
    <xf numFmtId="2" fontId="5" fillId="3" borderId="21" xfId="3" applyNumberFormat="1" applyFont="1" applyFill="1" applyBorder="1" applyAlignment="1">
      <alignment horizontal="center" vertical="center" wrapText="1"/>
    </xf>
    <xf numFmtId="2" fontId="5" fillId="3" borderId="21" xfId="3" applyNumberFormat="1" applyFont="1" applyFill="1" applyBorder="1" applyAlignment="1">
      <alignment horizontal="right" vertical="center" wrapText="1"/>
    </xf>
    <xf numFmtId="4" fontId="5" fillId="3" borderId="21" xfId="3" applyNumberFormat="1" applyFont="1" applyFill="1" applyBorder="1" applyAlignment="1">
      <alignment horizontal="center" vertical="center"/>
    </xf>
    <xf numFmtId="0" fontId="5" fillId="3" borderId="21" xfId="3" applyFont="1" applyFill="1" applyBorder="1" applyAlignment="1">
      <alignment horizontal="center" vertical="center"/>
    </xf>
    <xf numFmtId="0" fontId="5" fillId="3" borderId="21" xfId="3" applyFont="1" applyFill="1" applyBorder="1" applyAlignment="1">
      <alignment vertical="center"/>
    </xf>
    <xf numFmtId="3" fontId="5" fillId="3" borderId="21" xfId="3" applyNumberFormat="1" applyFont="1" applyFill="1" applyBorder="1" applyAlignment="1">
      <alignment vertical="center"/>
    </xf>
    <xf numFmtId="3" fontId="5" fillId="3" borderId="22" xfId="3" applyNumberFormat="1" applyFont="1" applyFill="1" applyBorder="1" applyAlignment="1">
      <alignment vertical="center"/>
    </xf>
    <xf numFmtId="0" fontId="7" fillId="2" borderId="0" xfId="3" applyFont="1" applyFill="1" applyBorder="1" applyAlignment="1">
      <alignment horizontal="center" vertical="center" wrapText="1"/>
    </xf>
    <xf numFmtId="166" fontId="6" fillId="2" borderId="5" xfId="9" applyFont="1" applyFill="1" applyBorder="1" applyAlignment="1">
      <alignment horizontal="center" vertical="center"/>
    </xf>
    <xf numFmtId="4" fontId="6" fillId="2" borderId="5" xfId="3" applyNumberFormat="1" applyFont="1" applyFill="1" applyBorder="1" applyAlignment="1">
      <alignment vertical="center"/>
    </xf>
    <xf numFmtId="166" fontId="6" fillId="7" borderId="5" xfId="9" applyFont="1" applyFill="1" applyBorder="1" applyAlignment="1">
      <alignment horizontal="center" vertical="center"/>
    </xf>
    <xf numFmtId="10" fontId="6" fillId="7" borderId="5" xfId="3" applyNumberFormat="1" applyFont="1" applyFill="1" applyBorder="1" applyAlignment="1">
      <alignment vertical="center"/>
    </xf>
    <xf numFmtId="166" fontId="6" fillId="7" borderId="5" xfId="9" applyFont="1" applyFill="1" applyBorder="1" applyAlignment="1">
      <alignment vertical="center"/>
    </xf>
    <xf numFmtId="166" fontId="5" fillId="3" borderId="21" xfId="9" applyFont="1" applyFill="1" applyBorder="1" applyAlignment="1">
      <alignment horizontal="center" vertical="center" wrapText="1"/>
    </xf>
    <xf numFmtId="171" fontId="5" fillId="3" borderId="21" xfId="3" applyNumberFormat="1" applyFont="1" applyFill="1" applyBorder="1" applyAlignment="1">
      <alignment vertical="center"/>
    </xf>
    <xf numFmtId="171" fontId="5" fillId="3" borderId="22" xfId="3" applyNumberFormat="1" applyFont="1" applyFill="1" applyBorder="1" applyAlignment="1">
      <alignment vertical="center"/>
    </xf>
    <xf numFmtId="0" fontId="3" fillId="2" borderId="0" xfId="13" applyFont="1" applyFill="1" applyBorder="1" applyAlignment="1">
      <alignment vertical="center"/>
    </xf>
    <xf numFmtId="0" fontId="6" fillId="2" borderId="23" xfId="3" applyFont="1" applyFill="1" applyBorder="1" applyAlignment="1">
      <alignment vertical="center"/>
    </xf>
    <xf numFmtId="0" fontId="6" fillId="2" borderId="24" xfId="3" applyFont="1" applyFill="1" applyBorder="1" applyAlignment="1">
      <alignment vertical="center"/>
    </xf>
    <xf numFmtId="0" fontId="6" fillId="2" borderId="24" xfId="3" applyFont="1" applyFill="1" applyBorder="1" applyAlignment="1">
      <alignment horizontal="center" vertical="center"/>
    </xf>
    <xf numFmtId="0" fontId="6" fillId="2" borderId="25" xfId="3" applyFont="1" applyFill="1" applyBorder="1" applyAlignment="1">
      <alignment vertical="center"/>
    </xf>
    <xf numFmtId="0" fontId="7" fillId="9" borderId="5" xfId="3" applyFont="1" applyFill="1" applyBorder="1" applyAlignment="1">
      <alignment horizontal="center" vertical="center" wrapText="1"/>
    </xf>
    <xf numFmtId="9" fontId="7" fillId="9" borderId="5" xfId="3" applyNumberFormat="1" applyFont="1" applyFill="1" applyBorder="1" applyAlignment="1">
      <alignment horizontal="center" vertical="center" wrapText="1"/>
    </xf>
    <xf numFmtId="0" fontId="7" fillId="9" borderId="5" xfId="3" applyFont="1" applyFill="1" applyBorder="1" applyAlignment="1">
      <alignment horizontal="left" vertical="center" wrapText="1"/>
    </xf>
    <xf numFmtId="166" fontId="7" fillId="9" borderId="5" xfId="9" applyNumberFormat="1" applyFont="1" applyFill="1" applyBorder="1" applyAlignment="1">
      <alignment horizontal="center" vertical="center" wrapText="1"/>
    </xf>
    <xf numFmtId="166" fontId="7" fillId="9" borderId="5" xfId="9" applyFont="1" applyFill="1" applyBorder="1" applyAlignment="1">
      <alignment horizontal="right" vertical="center" wrapText="1"/>
    </xf>
    <xf numFmtId="166" fontId="7" fillId="9" borderId="5" xfId="9" applyFont="1" applyFill="1" applyBorder="1" applyAlignment="1">
      <alignment horizontal="right" vertical="center"/>
    </xf>
    <xf numFmtId="0" fontId="7" fillId="9" borderId="5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vertical="center"/>
    </xf>
    <xf numFmtId="3" fontId="7" fillId="9" borderId="5" xfId="3" applyNumberFormat="1" applyFont="1" applyFill="1" applyBorder="1" applyAlignment="1">
      <alignment vertical="center"/>
    </xf>
    <xf numFmtId="4" fontId="7" fillId="9" borderId="5" xfId="3" applyNumberFormat="1" applyFont="1" applyFill="1" applyBorder="1" applyAlignment="1">
      <alignment vertical="center"/>
    </xf>
    <xf numFmtId="10" fontId="7" fillId="9" borderId="5" xfId="11" applyNumberFormat="1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7" fillId="10" borderId="5" xfId="3" applyFont="1" applyFill="1" applyBorder="1" applyAlignment="1">
      <alignment horizontal="center" vertical="center" wrapText="1"/>
    </xf>
    <xf numFmtId="9" fontId="7" fillId="10" borderId="5" xfId="3" applyNumberFormat="1" applyFont="1" applyFill="1" applyBorder="1" applyAlignment="1">
      <alignment horizontal="center" vertical="center" wrapText="1"/>
    </xf>
    <xf numFmtId="0" fontId="7" fillId="10" borderId="5" xfId="3" applyFont="1" applyFill="1" applyBorder="1" applyAlignment="1">
      <alignment horizontal="left" vertical="center" wrapText="1"/>
    </xf>
    <xf numFmtId="166" fontId="7" fillId="10" borderId="5" xfId="9" applyNumberFormat="1" applyFont="1" applyFill="1" applyBorder="1" applyAlignment="1">
      <alignment horizontal="center" vertical="center" wrapText="1"/>
    </xf>
    <xf numFmtId="166" fontId="7" fillId="10" borderId="5" xfId="9" applyFont="1" applyFill="1" applyBorder="1" applyAlignment="1">
      <alignment horizontal="right" vertical="center" wrapText="1"/>
    </xf>
    <xf numFmtId="166" fontId="7" fillId="10" borderId="5" xfId="9" applyFont="1" applyFill="1" applyBorder="1" applyAlignment="1">
      <alignment horizontal="right" vertical="center"/>
    </xf>
    <xf numFmtId="0" fontId="7" fillId="10" borderId="5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vertical="center"/>
    </xf>
    <xf numFmtId="3" fontId="7" fillId="10" borderId="5" xfId="3" applyNumberFormat="1" applyFont="1" applyFill="1" applyBorder="1" applyAlignment="1">
      <alignment vertical="center"/>
    </xf>
    <xf numFmtId="4" fontId="7" fillId="10" borderId="5" xfId="3" applyNumberFormat="1" applyFont="1" applyFill="1" applyBorder="1" applyAlignment="1">
      <alignment vertical="center"/>
    </xf>
    <xf numFmtId="10" fontId="7" fillId="10" borderId="5" xfId="11" applyNumberFormat="1" applyFont="1" applyFill="1" applyBorder="1" applyAlignment="1">
      <alignment vertical="center"/>
    </xf>
    <xf numFmtId="0" fontId="7" fillId="11" borderId="5" xfId="3" applyFont="1" applyFill="1" applyBorder="1" applyAlignment="1">
      <alignment horizontal="center" vertical="center" wrapText="1"/>
    </xf>
    <xf numFmtId="9" fontId="7" fillId="11" borderId="5" xfId="3" applyNumberFormat="1" applyFont="1" applyFill="1" applyBorder="1" applyAlignment="1">
      <alignment horizontal="center" vertical="center" wrapText="1"/>
    </xf>
    <xf numFmtId="0" fontId="7" fillId="11" borderId="5" xfId="3" applyFont="1" applyFill="1" applyBorder="1" applyAlignment="1">
      <alignment horizontal="left" vertical="center" wrapText="1"/>
    </xf>
    <xf numFmtId="166" fontId="7" fillId="11" borderId="5" xfId="9" applyNumberFormat="1" applyFont="1" applyFill="1" applyBorder="1" applyAlignment="1">
      <alignment horizontal="center" vertical="center" wrapText="1"/>
    </xf>
    <xf numFmtId="166" fontId="7" fillId="11" borderId="5" xfId="9" applyFont="1" applyFill="1" applyBorder="1" applyAlignment="1">
      <alignment horizontal="right" vertical="center" wrapText="1"/>
    </xf>
    <xf numFmtId="166" fontId="7" fillId="11" borderId="5" xfId="9" applyFont="1" applyFill="1" applyBorder="1" applyAlignment="1">
      <alignment horizontal="right" vertical="center"/>
    </xf>
    <xf numFmtId="0" fontId="7" fillId="11" borderId="5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vertical="center"/>
    </xf>
    <xf numFmtId="3" fontId="7" fillId="11" borderId="5" xfId="3" applyNumberFormat="1" applyFont="1" applyFill="1" applyBorder="1" applyAlignment="1">
      <alignment vertical="center"/>
    </xf>
    <xf numFmtId="4" fontId="7" fillId="11" borderId="5" xfId="3" applyNumberFormat="1" applyFont="1" applyFill="1" applyBorder="1" applyAlignment="1">
      <alignment vertical="center"/>
    </xf>
    <xf numFmtId="10" fontId="7" fillId="11" borderId="5" xfId="11" applyNumberFormat="1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/>
    </xf>
    <xf numFmtId="0" fontId="5" fillId="3" borderId="17" xfId="3" applyFont="1" applyFill="1" applyBorder="1" applyAlignment="1">
      <alignment horizontal="center" vertical="center" wrapText="1"/>
    </xf>
    <xf numFmtId="0" fontId="5" fillId="3" borderId="18" xfId="3" applyFont="1" applyFill="1" applyBorder="1" applyAlignment="1">
      <alignment horizontal="center" vertical="center" wrapText="1"/>
    </xf>
    <xf numFmtId="0" fontId="5" fillId="3" borderId="27" xfId="3" applyFont="1" applyFill="1" applyBorder="1" applyAlignment="1">
      <alignment horizontal="center" vertical="center" wrapText="1"/>
    </xf>
    <xf numFmtId="0" fontId="7" fillId="2" borderId="5" xfId="3" applyFont="1" applyFill="1" applyBorder="1" applyAlignment="1">
      <alignment horizontal="center" vertical="center" wrapText="1"/>
    </xf>
    <xf numFmtId="0" fontId="7" fillId="11" borderId="30" xfId="3" applyFont="1" applyFill="1" applyBorder="1" applyAlignment="1">
      <alignment horizontal="center" vertical="center" wrapText="1"/>
    </xf>
    <xf numFmtId="0" fontId="7" fillId="11" borderId="31" xfId="3" applyFont="1" applyFill="1" applyBorder="1" applyAlignment="1">
      <alignment horizontal="center" vertical="center" wrapText="1"/>
    </xf>
    <xf numFmtId="0" fontId="7" fillId="11" borderId="32" xfId="3" applyFont="1" applyFill="1" applyBorder="1" applyAlignment="1">
      <alignment horizontal="center" vertical="center" wrapText="1"/>
    </xf>
    <xf numFmtId="0" fontId="7" fillId="10" borderId="5" xfId="3" applyFont="1" applyFill="1" applyBorder="1" applyAlignment="1">
      <alignment horizontal="center" vertical="center" wrapText="1"/>
    </xf>
    <xf numFmtId="2" fontId="5" fillId="3" borderId="8" xfId="3" applyNumberFormat="1" applyFont="1" applyFill="1" applyBorder="1" applyAlignment="1">
      <alignment horizontal="right" vertical="center" wrapText="1"/>
    </xf>
    <xf numFmtId="2" fontId="5" fillId="3" borderId="29" xfId="3" applyNumberFormat="1" applyFont="1" applyFill="1" applyBorder="1" applyAlignment="1">
      <alignment horizontal="right" vertical="center" wrapText="1"/>
    </xf>
    <xf numFmtId="2" fontId="5" fillId="3" borderId="14" xfId="3" applyNumberFormat="1" applyFont="1" applyFill="1" applyBorder="1" applyAlignment="1">
      <alignment horizontal="right" vertical="center" wrapText="1"/>
    </xf>
    <xf numFmtId="2" fontId="5" fillId="3" borderId="8" xfId="3" applyNumberFormat="1" applyFont="1" applyFill="1" applyBorder="1" applyAlignment="1">
      <alignment horizontal="center" vertical="center" wrapText="1"/>
    </xf>
    <xf numFmtId="2" fontId="5" fillId="3" borderId="29" xfId="3" applyNumberFormat="1" applyFont="1" applyFill="1" applyBorder="1" applyAlignment="1">
      <alignment horizontal="center" vertical="center" wrapText="1"/>
    </xf>
    <xf numFmtId="2" fontId="5" fillId="3" borderId="14" xfId="3" applyNumberFormat="1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0" fontId="5" fillId="3" borderId="11" xfId="3" applyFont="1" applyFill="1" applyBorder="1" applyAlignment="1">
      <alignment horizontal="center" vertical="center" wrapText="1"/>
    </xf>
    <xf numFmtId="0" fontId="5" fillId="3" borderId="14" xfId="3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2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28" xfId="3" applyFont="1" applyFill="1" applyBorder="1" applyAlignment="1">
      <alignment horizontal="center" vertical="center"/>
    </xf>
    <xf numFmtId="0" fontId="5" fillId="3" borderId="13" xfId="3" applyFont="1" applyFill="1" applyBorder="1" applyAlignment="1">
      <alignment horizontal="center" vertical="center"/>
    </xf>
    <xf numFmtId="0" fontId="5" fillId="3" borderId="29" xfId="3" applyFont="1" applyFill="1" applyBorder="1" applyAlignment="1">
      <alignment horizontal="center" vertical="center" wrapText="1"/>
    </xf>
    <xf numFmtId="0" fontId="21" fillId="2" borderId="26" xfId="3" applyFont="1" applyFill="1" applyBorder="1" applyAlignment="1">
      <alignment horizontal="center" vertical="center" textRotation="90"/>
    </xf>
    <xf numFmtId="0" fontId="7" fillId="6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 wrapText="1"/>
    </xf>
    <xf numFmtId="0" fontId="5" fillId="2" borderId="26" xfId="3" applyFont="1" applyFill="1" applyBorder="1" applyAlignment="1">
      <alignment horizontal="center" vertical="center" textRotation="90"/>
    </xf>
    <xf numFmtId="0" fontId="7" fillId="9" borderId="5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center" vertical="center" wrapText="1"/>
    </xf>
    <xf numFmtId="0" fontId="7" fillId="7" borderId="5" xfId="3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0" xfId="3" applyFont="1" applyFill="1" applyBorder="1" applyAlignment="1">
      <alignment horizontal="center" vertical="center"/>
    </xf>
    <xf numFmtId="2" fontId="5" fillId="3" borderId="11" xfId="3" applyNumberFormat="1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</cellXfs>
  <cellStyles count="14">
    <cellStyle name="Hipervínculo 5" xfId="7"/>
    <cellStyle name="Millares 10 2 2 4" xfId="6"/>
    <cellStyle name="Millares 10 4 4 2" xfId="12"/>
    <cellStyle name="Millares 10 4 5" xfId="5"/>
    <cellStyle name="Millares 18" xfId="9"/>
    <cellStyle name="Millares 18 3 2" xfId="10"/>
    <cellStyle name="Normal" xfId="0" builtinId="0"/>
    <cellStyle name="Normal 10 2 2" xfId="8"/>
    <cellStyle name="Normal 17 2" xfId="13"/>
    <cellStyle name="Normal 18 2 2" xfId="1"/>
    <cellStyle name="Normal 2 2 10" xfId="2"/>
    <cellStyle name="Normal 2 2 2" xfId="3"/>
    <cellStyle name="Normal 2 2 2 2 2" xfId="4"/>
    <cellStyle name="Porcentaje 2 2 3" xfId="11"/>
  </cellStyles>
  <dxfs count="0"/>
  <tableStyles count="0" defaultTableStyle="TableStyleMedium2" defaultPivotStyle="PivotStyleLight16"/>
  <colors>
    <mruColors>
      <color rgb="FFFFFF00"/>
      <color rgb="FF00FF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04"/>
  <sheetViews>
    <sheetView topLeftCell="A10" zoomScale="85" zoomScaleNormal="85" workbookViewId="0">
      <selection activeCell="F93" sqref="F93"/>
    </sheetView>
  </sheetViews>
  <sheetFormatPr baseColWidth="10" defaultRowHeight="13.5" x14ac:dyDescent="0.25"/>
  <cols>
    <col min="1" max="1" width="3" style="1" customWidth="1"/>
    <col min="2" max="2" width="5" style="1" customWidth="1"/>
    <col min="3" max="3" width="37.42578125" style="1" customWidth="1"/>
    <col min="4" max="4" width="35.5703125" style="1" customWidth="1"/>
    <col min="5" max="5" width="25.42578125" style="1" customWidth="1"/>
    <col min="6" max="18" width="14.7109375" style="1" customWidth="1"/>
    <col min="19" max="19" width="5.7109375" style="1" customWidth="1"/>
    <col min="20" max="126" width="11.42578125" style="1"/>
    <col min="127" max="127" width="34" style="1" bestFit="1" customWidth="1"/>
    <col min="128" max="128" width="11.85546875" style="1" customWidth="1"/>
    <col min="129" max="130" width="11.42578125" style="1"/>
    <col min="131" max="132" width="13.140625" style="1" bestFit="1" customWidth="1"/>
    <col min="133" max="382" width="11.42578125" style="1"/>
    <col min="383" max="383" width="34" style="1" bestFit="1" customWidth="1"/>
    <col min="384" max="384" width="11.85546875" style="1" customWidth="1"/>
    <col min="385" max="386" width="11.42578125" style="1"/>
    <col min="387" max="388" width="13.140625" style="1" bestFit="1" customWidth="1"/>
    <col min="389" max="638" width="11.42578125" style="1"/>
    <col min="639" max="639" width="34" style="1" bestFit="1" customWidth="1"/>
    <col min="640" max="640" width="11.85546875" style="1" customWidth="1"/>
    <col min="641" max="642" width="11.42578125" style="1"/>
    <col min="643" max="644" width="13.140625" style="1" bestFit="1" customWidth="1"/>
    <col min="645" max="894" width="11.42578125" style="1"/>
    <col min="895" max="895" width="34" style="1" bestFit="1" customWidth="1"/>
    <col min="896" max="896" width="11.85546875" style="1" customWidth="1"/>
    <col min="897" max="898" width="11.42578125" style="1"/>
    <col min="899" max="900" width="13.140625" style="1" bestFit="1" customWidth="1"/>
    <col min="901" max="1150" width="11.42578125" style="1"/>
    <col min="1151" max="1151" width="34" style="1" bestFit="1" customWidth="1"/>
    <col min="1152" max="1152" width="11.85546875" style="1" customWidth="1"/>
    <col min="1153" max="1154" width="11.42578125" style="1"/>
    <col min="1155" max="1156" width="13.140625" style="1" bestFit="1" customWidth="1"/>
    <col min="1157" max="1406" width="11.42578125" style="1"/>
    <col min="1407" max="1407" width="34" style="1" bestFit="1" customWidth="1"/>
    <col min="1408" max="1408" width="11.85546875" style="1" customWidth="1"/>
    <col min="1409" max="1410" width="11.42578125" style="1"/>
    <col min="1411" max="1412" width="13.140625" style="1" bestFit="1" customWidth="1"/>
    <col min="1413" max="1662" width="11.42578125" style="1"/>
    <col min="1663" max="1663" width="34" style="1" bestFit="1" customWidth="1"/>
    <col min="1664" max="1664" width="11.85546875" style="1" customWidth="1"/>
    <col min="1665" max="1666" width="11.42578125" style="1"/>
    <col min="1667" max="1668" width="13.140625" style="1" bestFit="1" customWidth="1"/>
    <col min="1669" max="1918" width="11.42578125" style="1"/>
    <col min="1919" max="1919" width="34" style="1" bestFit="1" customWidth="1"/>
    <col min="1920" max="1920" width="11.85546875" style="1" customWidth="1"/>
    <col min="1921" max="1922" width="11.42578125" style="1"/>
    <col min="1923" max="1924" width="13.140625" style="1" bestFit="1" customWidth="1"/>
    <col min="1925" max="2174" width="11.42578125" style="1"/>
    <col min="2175" max="2175" width="34" style="1" bestFit="1" customWidth="1"/>
    <col min="2176" max="2176" width="11.85546875" style="1" customWidth="1"/>
    <col min="2177" max="2178" width="11.42578125" style="1"/>
    <col min="2179" max="2180" width="13.140625" style="1" bestFit="1" customWidth="1"/>
    <col min="2181" max="2430" width="11.42578125" style="1"/>
    <col min="2431" max="2431" width="34" style="1" bestFit="1" customWidth="1"/>
    <col min="2432" max="2432" width="11.85546875" style="1" customWidth="1"/>
    <col min="2433" max="2434" width="11.42578125" style="1"/>
    <col min="2435" max="2436" width="13.140625" style="1" bestFit="1" customWidth="1"/>
    <col min="2437" max="2686" width="11.42578125" style="1"/>
    <col min="2687" max="2687" width="34" style="1" bestFit="1" customWidth="1"/>
    <col min="2688" max="2688" width="11.85546875" style="1" customWidth="1"/>
    <col min="2689" max="2690" width="11.42578125" style="1"/>
    <col min="2691" max="2692" width="13.140625" style="1" bestFit="1" customWidth="1"/>
    <col min="2693" max="2942" width="11.42578125" style="1"/>
    <col min="2943" max="2943" width="34" style="1" bestFit="1" customWidth="1"/>
    <col min="2944" max="2944" width="11.85546875" style="1" customWidth="1"/>
    <col min="2945" max="2946" width="11.42578125" style="1"/>
    <col min="2947" max="2948" width="13.140625" style="1" bestFit="1" customWidth="1"/>
    <col min="2949" max="3198" width="11.42578125" style="1"/>
    <col min="3199" max="3199" width="34" style="1" bestFit="1" customWidth="1"/>
    <col min="3200" max="3200" width="11.85546875" style="1" customWidth="1"/>
    <col min="3201" max="3202" width="11.42578125" style="1"/>
    <col min="3203" max="3204" width="13.140625" style="1" bestFit="1" customWidth="1"/>
    <col min="3205" max="3454" width="11.42578125" style="1"/>
    <col min="3455" max="3455" width="34" style="1" bestFit="1" customWidth="1"/>
    <col min="3456" max="3456" width="11.85546875" style="1" customWidth="1"/>
    <col min="3457" max="3458" width="11.42578125" style="1"/>
    <col min="3459" max="3460" width="13.140625" style="1" bestFit="1" customWidth="1"/>
    <col min="3461" max="3710" width="11.42578125" style="1"/>
    <col min="3711" max="3711" width="34" style="1" bestFit="1" customWidth="1"/>
    <col min="3712" max="3712" width="11.85546875" style="1" customWidth="1"/>
    <col min="3713" max="3714" width="11.42578125" style="1"/>
    <col min="3715" max="3716" width="13.140625" style="1" bestFit="1" customWidth="1"/>
    <col min="3717" max="3966" width="11.42578125" style="1"/>
    <col min="3967" max="3967" width="34" style="1" bestFit="1" customWidth="1"/>
    <col min="3968" max="3968" width="11.85546875" style="1" customWidth="1"/>
    <col min="3969" max="3970" width="11.42578125" style="1"/>
    <col min="3971" max="3972" width="13.140625" style="1" bestFit="1" customWidth="1"/>
    <col min="3973" max="4222" width="11.42578125" style="1"/>
    <col min="4223" max="4223" width="34" style="1" bestFit="1" customWidth="1"/>
    <col min="4224" max="4224" width="11.85546875" style="1" customWidth="1"/>
    <col min="4225" max="4226" width="11.42578125" style="1"/>
    <col min="4227" max="4228" width="13.140625" style="1" bestFit="1" customWidth="1"/>
    <col min="4229" max="4478" width="11.42578125" style="1"/>
    <col min="4479" max="4479" width="34" style="1" bestFit="1" customWidth="1"/>
    <col min="4480" max="4480" width="11.85546875" style="1" customWidth="1"/>
    <col min="4481" max="4482" width="11.42578125" style="1"/>
    <col min="4483" max="4484" width="13.140625" style="1" bestFit="1" customWidth="1"/>
    <col min="4485" max="4734" width="11.42578125" style="1"/>
    <col min="4735" max="4735" width="34" style="1" bestFit="1" customWidth="1"/>
    <col min="4736" max="4736" width="11.85546875" style="1" customWidth="1"/>
    <col min="4737" max="4738" width="11.42578125" style="1"/>
    <col min="4739" max="4740" width="13.140625" style="1" bestFit="1" customWidth="1"/>
    <col min="4741" max="4990" width="11.42578125" style="1"/>
    <col min="4991" max="4991" width="34" style="1" bestFit="1" customWidth="1"/>
    <col min="4992" max="4992" width="11.85546875" style="1" customWidth="1"/>
    <col min="4993" max="4994" width="11.42578125" style="1"/>
    <col min="4995" max="4996" width="13.140625" style="1" bestFit="1" customWidth="1"/>
    <col min="4997" max="5246" width="11.42578125" style="1"/>
    <col min="5247" max="5247" width="34" style="1" bestFit="1" customWidth="1"/>
    <col min="5248" max="5248" width="11.85546875" style="1" customWidth="1"/>
    <col min="5249" max="5250" width="11.42578125" style="1"/>
    <col min="5251" max="5252" width="13.140625" style="1" bestFit="1" customWidth="1"/>
    <col min="5253" max="5502" width="11.42578125" style="1"/>
    <col min="5503" max="5503" width="34" style="1" bestFit="1" customWidth="1"/>
    <col min="5504" max="5504" width="11.85546875" style="1" customWidth="1"/>
    <col min="5505" max="5506" width="11.42578125" style="1"/>
    <col min="5507" max="5508" width="13.140625" style="1" bestFit="1" customWidth="1"/>
    <col min="5509" max="5758" width="11.42578125" style="1"/>
    <col min="5759" max="5759" width="34" style="1" bestFit="1" customWidth="1"/>
    <col min="5760" max="5760" width="11.85546875" style="1" customWidth="1"/>
    <col min="5761" max="5762" width="11.42578125" style="1"/>
    <col min="5763" max="5764" width="13.140625" style="1" bestFit="1" customWidth="1"/>
    <col min="5765" max="6014" width="11.42578125" style="1"/>
    <col min="6015" max="6015" width="34" style="1" bestFit="1" customWidth="1"/>
    <col min="6016" max="6016" width="11.85546875" style="1" customWidth="1"/>
    <col min="6017" max="6018" width="11.42578125" style="1"/>
    <col min="6019" max="6020" width="13.140625" style="1" bestFit="1" customWidth="1"/>
    <col min="6021" max="6270" width="11.42578125" style="1"/>
    <col min="6271" max="6271" width="34" style="1" bestFit="1" customWidth="1"/>
    <col min="6272" max="6272" width="11.85546875" style="1" customWidth="1"/>
    <col min="6273" max="6274" width="11.42578125" style="1"/>
    <col min="6275" max="6276" width="13.140625" style="1" bestFit="1" customWidth="1"/>
    <col min="6277" max="6526" width="11.42578125" style="1"/>
    <col min="6527" max="6527" width="34" style="1" bestFit="1" customWidth="1"/>
    <col min="6528" max="6528" width="11.85546875" style="1" customWidth="1"/>
    <col min="6529" max="6530" width="11.42578125" style="1"/>
    <col min="6531" max="6532" width="13.140625" style="1" bestFit="1" customWidth="1"/>
    <col min="6533" max="6782" width="11.42578125" style="1"/>
    <col min="6783" max="6783" width="34" style="1" bestFit="1" customWidth="1"/>
    <col min="6784" max="6784" width="11.85546875" style="1" customWidth="1"/>
    <col min="6785" max="6786" width="11.42578125" style="1"/>
    <col min="6787" max="6788" width="13.140625" style="1" bestFit="1" customWidth="1"/>
    <col min="6789" max="7038" width="11.42578125" style="1"/>
    <col min="7039" max="7039" width="34" style="1" bestFit="1" customWidth="1"/>
    <col min="7040" max="7040" width="11.85546875" style="1" customWidth="1"/>
    <col min="7041" max="7042" width="11.42578125" style="1"/>
    <col min="7043" max="7044" width="13.140625" style="1" bestFit="1" customWidth="1"/>
    <col min="7045" max="7294" width="11.42578125" style="1"/>
    <col min="7295" max="7295" width="34" style="1" bestFit="1" customWidth="1"/>
    <col min="7296" max="7296" width="11.85546875" style="1" customWidth="1"/>
    <col min="7297" max="7298" width="11.42578125" style="1"/>
    <col min="7299" max="7300" width="13.140625" style="1" bestFit="1" customWidth="1"/>
    <col min="7301" max="7550" width="11.42578125" style="1"/>
    <col min="7551" max="7551" width="34" style="1" bestFit="1" customWidth="1"/>
    <col min="7552" max="7552" width="11.85546875" style="1" customWidth="1"/>
    <col min="7553" max="7554" width="11.42578125" style="1"/>
    <col min="7555" max="7556" width="13.140625" style="1" bestFit="1" customWidth="1"/>
    <col min="7557" max="7806" width="11.42578125" style="1"/>
    <col min="7807" max="7807" width="34" style="1" bestFit="1" customWidth="1"/>
    <col min="7808" max="7808" width="11.85546875" style="1" customWidth="1"/>
    <col min="7809" max="7810" width="11.42578125" style="1"/>
    <col min="7811" max="7812" width="13.140625" style="1" bestFit="1" customWidth="1"/>
    <col min="7813" max="8062" width="11.42578125" style="1"/>
    <col min="8063" max="8063" width="34" style="1" bestFit="1" customWidth="1"/>
    <col min="8064" max="8064" width="11.85546875" style="1" customWidth="1"/>
    <col min="8065" max="8066" width="11.42578125" style="1"/>
    <col min="8067" max="8068" width="13.140625" style="1" bestFit="1" customWidth="1"/>
    <col min="8069" max="8318" width="11.42578125" style="1"/>
    <col min="8319" max="8319" width="34" style="1" bestFit="1" customWidth="1"/>
    <col min="8320" max="8320" width="11.85546875" style="1" customWidth="1"/>
    <col min="8321" max="8322" width="11.42578125" style="1"/>
    <col min="8323" max="8324" width="13.140625" style="1" bestFit="1" customWidth="1"/>
    <col min="8325" max="8574" width="11.42578125" style="1"/>
    <col min="8575" max="8575" width="34" style="1" bestFit="1" customWidth="1"/>
    <col min="8576" max="8576" width="11.85546875" style="1" customWidth="1"/>
    <col min="8577" max="8578" width="11.42578125" style="1"/>
    <col min="8579" max="8580" width="13.140625" style="1" bestFit="1" customWidth="1"/>
    <col min="8581" max="8830" width="11.42578125" style="1"/>
    <col min="8831" max="8831" width="34" style="1" bestFit="1" customWidth="1"/>
    <col min="8832" max="8832" width="11.85546875" style="1" customWidth="1"/>
    <col min="8833" max="8834" width="11.42578125" style="1"/>
    <col min="8835" max="8836" width="13.140625" style="1" bestFit="1" customWidth="1"/>
    <col min="8837" max="9086" width="11.42578125" style="1"/>
    <col min="9087" max="9087" width="34" style="1" bestFit="1" customWidth="1"/>
    <col min="9088" max="9088" width="11.85546875" style="1" customWidth="1"/>
    <col min="9089" max="9090" width="11.42578125" style="1"/>
    <col min="9091" max="9092" width="13.140625" style="1" bestFit="1" customWidth="1"/>
    <col min="9093" max="9342" width="11.42578125" style="1"/>
    <col min="9343" max="9343" width="34" style="1" bestFit="1" customWidth="1"/>
    <col min="9344" max="9344" width="11.85546875" style="1" customWidth="1"/>
    <col min="9345" max="9346" width="11.42578125" style="1"/>
    <col min="9347" max="9348" width="13.140625" style="1" bestFit="1" customWidth="1"/>
    <col min="9349" max="9598" width="11.42578125" style="1"/>
    <col min="9599" max="9599" width="34" style="1" bestFit="1" customWidth="1"/>
    <col min="9600" max="9600" width="11.85546875" style="1" customWidth="1"/>
    <col min="9601" max="9602" width="11.42578125" style="1"/>
    <col min="9603" max="9604" width="13.140625" style="1" bestFit="1" customWidth="1"/>
    <col min="9605" max="9854" width="11.42578125" style="1"/>
    <col min="9855" max="9855" width="34" style="1" bestFit="1" customWidth="1"/>
    <col min="9856" max="9856" width="11.85546875" style="1" customWidth="1"/>
    <col min="9857" max="9858" width="11.42578125" style="1"/>
    <col min="9859" max="9860" width="13.140625" style="1" bestFit="1" customWidth="1"/>
    <col min="9861" max="10110" width="11.42578125" style="1"/>
    <col min="10111" max="10111" width="34" style="1" bestFit="1" customWidth="1"/>
    <col min="10112" max="10112" width="11.85546875" style="1" customWidth="1"/>
    <col min="10113" max="10114" width="11.42578125" style="1"/>
    <col min="10115" max="10116" width="13.140625" style="1" bestFit="1" customWidth="1"/>
    <col min="10117" max="10366" width="11.42578125" style="1"/>
    <col min="10367" max="10367" width="34" style="1" bestFit="1" customWidth="1"/>
    <col min="10368" max="10368" width="11.85546875" style="1" customWidth="1"/>
    <col min="10369" max="10370" width="11.42578125" style="1"/>
    <col min="10371" max="10372" width="13.140625" style="1" bestFit="1" customWidth="1"/>
    <col min="10373" max="10622" width="11.42578125" style="1"/>
    <col min="10623" max="10623" width="34" style="1" bestFit="1" customWidth="1"/>
    <col min="10624" max="10624" width="11.85546875" style="1" customWidth="1"/>
    <col min="10625" max="10626" width="11.42578125" style="1"/>
    <col min="10627" max="10628" width="13.140625" style="1" bestFit="1" customWidth="1"/>
    <col min="10629" max="10878" width="11.42578125" style="1"/>
    <col min="10879" max="10879" width="34" style="1" bestFit="1" customWidth="1"/>
    <col min="10880" max="10880" width="11.85546875" style="1" customWidth="1"/>
    <col min="10881" max="10882" width="11.42578125" style="1"/>
    <col min="10883" max="10884" width="13.140625" style="1" bestFit="1" customWidth="1"/>
    <col min="10885" max="11134" width="11.42578125" style="1"/>
    <col min="11135" max="11135" width="34" style="1" bestFit="1" customWidth="1"/>
    <col min="11136" max="11136" width="11.85546875" style="1" customWidth="1"/>
    <col min="11137" max="11138" width="11.42578125" style="1"/>
    <col min="11139" max="11140" width="13.140625" style="1" bestFit="1" customWidth="1"/>
    <col min="11141" max="11390" width="11.42578125" style="1"/>
    <col min="11391" max="11391" width="34" style="1" bestFit="1" customWidth="1"/>
    <col min="11392" max="11392" width="11.85546875" style="1" customWidth="1"/>
    <col min="11393" max="11394" width="11.42578125" style="1"/>
    <col min="11395" max="11396" width="13.140625" style="1" bestFit="1" customWidth="1"/>
    <col min="11397" max="11646" width="11.42578125" style="1"/>
    <col min="11647" max="11647" width="34" style="1" bestFit="1" customWidth="1"/>
    <col min="11648" max="11648" width="11.85546875" style="1" customWidth="1"/>
    <col min="11649" max="11650" width="11.42578125" style="1"/>
    <col min="11651" max="11652" width="13.140625" style="1" bestFit="1" customWidth="1"/>
    <col min="11653" max="11902" width="11.42578125" style="1"/>
    <col min="11903" max="11903" width="34" style="1" bestFit="1" customWidth="1"/>
    <col min="11904" max="11904" width="11.85546875" style="1" customWidth="1"/>
    <col min="11905" max="11906" width="11.42578125" style="1"/>
    <col min="11907" max="11908" width="13.140625" style="1" bestFit="1" customWidth="1"/>
    <col min="11909" max="12158" width="11.42578125" style="1"/>
    <col min="12159" max="12159" width="34" style="1" bestFit="1" customWidth="1"/>
    <col min="12160" max="12160" width="11.85546875" style="1" customWidth="1"/>
    <col min="12161" max="12162" width="11.42578125" style="1"/>
    <col min="12163" max="12164" width="13.140625" style="1" bestFit="1" customWidth="1"/>
    <col min="12165" max="12414" width="11.42578125" style="1"/>
    <col min="12415" max="12415" width="34" style="1" bestFit="1" customWidth="1"/>
    <col min="12416" max="12416" width="11.85546875" style="1" customWidth="1"/>
    <col min="12417" max="12418" width="11.42578125" style="1"/>
    <col min="12419" max="12420" width="13.140625" style="1" bestFit="1" customWidth="1"/>
    <col min="12421" max="12670" width="11.42578125" style="1"/>
    <col min="12671" max="12671" width="34" style="1" bestFit="1" customWidth="1"/>
    <col min="12672" max="12672" width="11.85546875" style="1" customWidth="1"/>
    <col min="12673" max="12674" width="11.42578125" style="1"/>
    <col min="12675" max="12676" width="13.140625" style="1" bestFit="1" customWidth="1"/>
    <col min="12677" max="12926" width="11.42578125" style="1"/>
    <col min="12927" max="12927" width="34" style="1" bestFit="1" customWidth="1"/>
    <col min="12928" max="12928" width="11.85546875" style="1" customWidth="1"/>
    <col min="12929" max="12930" width="11.42578125" style="1"/>
    <col min="12931" max="12932" width="13.140625" style="1" bestFit="1" customWidth="1"/>
    <col min="12933" max="13182" width="11.42578125" style="1"/>
    <col min="13183" max="13183" width="34" style="1" bestFit="1" customWidth="1"/>
    <col min="13184" max="13184" width="11.85546875" style="1" customWidth="1"/>
    <col min="13185" max="13186" width="11.42578125" style="1"/>
    <col min="13187" max="13188" width="13.140625" style="1" bestFit="1" customWidth="1"/>
    <col min="13189" max="13438" width="11.42578125" style="1"/>
    <col min="13439" max="13439" width="34" style="1" bestFit="1" customWidth="1"/>
    <col min="13440" max="13440" width="11.85546875" style="1" customWidth="1"/>
    <col min="13441" max="13442" width="11.42578125" style="1"/>
    <col min="13443" max="13444" width="13.140625" style="1" bestFit="1" customWidth="1"/>
    <col min="13445" max="13694" width="11.42578125" style="1"/>
    <col min="13695" max="13695" width="34" style="1" bestFit="1" customWidth="1"/>
    <col min="13696" max="13696" width="11.85546875" style="1" customWidth="1"/>
    <col min="13697" max="13698" width="11.42578125" style="1"/>
    <col min="13699" max="13700" width="13.140625" style="1" bestFit="1" customWidth="1"/>
    <col min="13701" max="13950" width="11.42578125" style="1"/>
    <col min="13951" max="13951" width="34" style="1" bestFit="1" customWidth="1"/>
    <col min="13952" max="13952" width="11.85546875" style="1" customWidth="1"/>
    <col min="13953" max="13954" width="11.42578125" style="1"/>
    <col min="13955" max="13956" width="13.140625" style="1" bestFit="1" customWidth="1"/>
    <col min="13957" max="14206" width="11.42578125" style="1"/>
    <col min="14207" max="14207" width="34" style="1" bestFit="1" customWidth="1"/>
    <col min="14208" max="14208" width="11.85546875" style="1" customWidth="1"/>
    <col min="14209" max="14210" width="11.42578125" style="1"/>
    <col min="14211" max="14212" width="13.140625" style="1" bestFit="1" customWidth="1"/>
    <col min="14213" max="14462" width="11.42578125" style="1"/>
    <col min="14463" max="14463" width="34" style="1" bestFit="1" customWidth="1"/>
    <col min="14464" max="14464" width="11.85546875" style="1" customWidth="1"/>
    <col min="14465" max="14466" width="11.42578125" style="1"/>
    <col min="14467" max="14468" width="13.140625" style="1" bestFit="1" customWidth="1"/>
    <col min="14469" max="14718" width="11.42578125" style="1"/>
    <col min="14719" max="14719" width="34" style="1" bestFit="1" customWidth="1"/>
    <col min="14720" max="14720" width="11.85546875" style="1" customWidth="1"/>
    <col min="14721" max="14722" width="11.42578125" style="1"/>
    <col min="14723" max="14724" width="13.140625" style="1" bestFit="1" customWidth="1"/>
    <col min="14725" max="14974" width="11.42578125" style="1"/>
    <col min="14975" max="14975" width="34" style="1" bestFit="1" customWidth="1"/>
    <col min="14976" max="14976" width="11.85546875" style="1" customWidth="1"/>
    <col min="14977" max="14978" width="11.42578125" style="1"/>
    <col min="14979" max="14980" width="13.140625" style="1" bestFit="1" customWidth="1"/>
    <col min="14981" max="15230" width="11.42578125" style="1"/>
    <col min="15231" max="15231" width="34" style="1" bestFit="1" customWidth="1"/>
    <col min="15232" max="15232" width="11.85546875" style="1" customWidth="1"/>
    <col min="15233" max="15234" width="11.42578125" style="1"/>
    <col min="15235" max="15236" width="13.140625" style="1" bestFit="1" customWidth="1"/>
    <col min="15237" max="15486" width="11.42578125" style="1"/>
    <col min="15487" max="15487" width="34" style="1" bestFit="1" customWidth="1"/>
    <col min="15488" max="15488" width="11.85546875" style="1" customWidth="1"/>
    <col min="15489" max="15490" width="11.42578125" style="1"/>
    <col min="15491" max="15492" width="13.140625" style="1" bestFit="1" customWidth="1"/>
    <col min="15493" max="15742" width="11.42578125" style="1"/>
    <col min="15743" max="15743" width="34" style="1" bestFit="1" customWidth="1"/>
    <col min="15744" max="15744" width="11.85546875" style="1" customWidth="1"/>
    <col min="15745" max="15746" width="11.42578125" style="1"/>
    <col min="15747" max="15748" width="13.140625" style="1" bestFit="1" customWidth="1"/>
    <col min="15749" max="15998" width="11.42578125" style="1"/>
    <col min="15999" max="15999" width="34" style="1" bestFit="1" customWidth="1"/>
    <col min="16000" max="16000" width="11.85546875" style="1" customWidth="1"/>
    <col min="16001" max="16002" width="11.42578125" style="1"/>
    <col min="16003" max="16004" width="13.140625" style="1" bestFit="1" customWidth="1"/>
    <col min="16005" max="16384" width="11.42578125" style="1"/>
  </cols>
  <sheetData>
    <row r="1" spans="2:19" x14ac:dyDescent="0.25">
      <c r="D1" s="2"/>
    </row>
    <row r="6" spans="2:19" ht="14.25" thickBot="1" x14ac:dyDescent="0.3"/>
    <row r="7" spans="2:19" ht="14.25" thickBot="1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</row>
    <row r="8" spans="2:19" ht="14.25" thickBot="1" x14ac:dyDescent="0.3">
      <c r="B8" s="6"/>
      <c r="C8" s="346" t="s">
        <v>0</v>
      </c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7"/>
    </row>
    <row r="9" spans="2:19" x14ac:dyDescent="0.25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7"/>
    </row>
    <row r="10" spans="2:19" ht="14.25" thickBot="1" x14ac:dyDescent="0.3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7"/>
    </row>
    <row r="11" spans="2:19" ht="14.25" thickBot="1" x14ac:dyDescent="0.3">
      <c r="B11" s="6"/>
      <c r="C11" s="347" t="s">
        <v>1</v>
      </c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7"/>
    </row>
    <row r="12" spans="2:19" ht="14.25" thickBot="1" x14ac:dyDescent="0.3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7"/>
    </row>
    <row r="13" spans="2:19" ht="14.25" thickBot="1" x14ac:dyDescent="0.3">
      <c r="B13" s="6"/>
      <c r="C13" s="348" t="s">
        <v>2</v>
      </c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350"/>
      <c r="S13" s="9"/>
    </row>
    <row r="14" spans="2:19" ht="14.25" thickBot="1" x14ac:dyDescent="0.3">
      <c r="B14" s="6"/>
      <c r="C14" s="351" t="s">
        <v>3</v>
      </c>
      <c r="D14" s="10" t="s">
        <v>4</v>
      </c>
      <c r="E14" s="10" t="s">
        <v>5</v>
      </c>
      <c r="F14" s="10" t="s">
        <v>6</v>
      </c>
      <c r="G14" s="10" t="s">
        <v>7</v>
      </c>
      <c r="H14" s="10" t="s">
        <v>8</v>
      </c>
      <c r="I14" s="10" t="s">
        <v>9</v>
      </c>
      <c r="J14" s="10" t="s">
        <v>10</v>
      </c>
      <c r="K14" s="10" t="s">
        <v>11</v>
      </c>
      <c r="L14" s="10" t="s">
        <v>12</v>
      </c>
      <c r="M14" s="10" t="s">
        <v>13</v>
      </c>
      <c r="N14" s="10" t="s">
        <v>14</v>
      </c>
      <c r="O14" s="10" t="s">
        <v>15</v>
      </c>
      <c r="P14" s="10" t="s">
        <v>16</v>
      </c>
      <c r="Q14" s="10" t="s">
        <v>17</v>
      </c>
      <c r="R14" s="11" t="s">
        <v>18</v>
      </c>
      <c r="S14" s="9"/>
    </row>
    <row r="15" spans="2:19" ht="14.25" thickBot="1" x14ac:dyDescent="0.3">
      <c r="B15" s="6"/>
      <c r="C15" s="352"/>
      <c r="D15" s="12">
        <v>2020</v>
      </c>
      <c r="E15" s="12">
        <f>+D15+1</f>
        <v>2021</v>
      </c>
      <c r="F15" s="12">
        <f t="shared" ref="F15:R15" si="0">+E15+1</f>
        <v>2022</v>
      </c>
      <c r="G15" s="12">
        <f t="shared" si="0"/>
        <v>2023</v>
      </c>
      <c r="H15" s="12">
        <f t="shared" si="0"/>
        <v>2024</v>
      </c>
      <c r="I15" s="12">
        <f t="shared" si="0"/>
        <v>2025</v>
      </c>
      <c r="J15" s="12">
        <f t="shared" si="0"/>
        <v>2026</v>
      </c>
      <c r="K15" s="12">
        <f t="shared" si="0"/>
        <v>2027</v>
      </c>
      <c r="L15" s="12">
        <f t="shared" si="0"/>
        <v>2028</v>
      </c>
      <c r="M15" s="12">
        <f t="shared" si="0"/>
        <v>2029</v>
      </c>
      <c r="N15" s="12">
        <f t="shared" si="0"/>
        <v>2030</v>
      </c>
      <c r="O15" s="12">
        <f t="shared" si="0"/>
        <v>2031</v>
      </c>
      <c r="P15" s="12">
        <f t="shared" si="0"/>
        <v>2032</v>
      </c>
      <c r="Q15" s="12">
        <f t="shared" si="0"/>
        <v>2033</v>
      </c>
      <c r="R15" s="13">
        <f t="shared" si="0"/>
        <v>2034</v>
      </c>
      <c r="S15" s="9"/>
    </row>
    <row r="16" spans="2:19" ht="14.25" thickBot="1" x14ac:dyDescent="0.3">
      <c r="B16" s="6"/>
      <c r="C16" s="14" t="s">
        <v>19</v>
      </c>
      <c r="D16" s="15"/>
      <c r="E16" s="15"/>
      <c r="F16" s="16"/>
      <c r="G16" s="17">
        <f>D70</f>
        <v>7844.4168000000009</v>
      </c>
      <c r="H16" s="18">
        <f t="shared" ref="H16:R19" si="1">G16</f>
        <v>7844.4168000000009</v>
      </c>
      <c r="I16" s="18">
        <f t="shared" si="1"/>
        <v>7844.4168000000009</v>
      </c>
      <c r="J16" s="18">
        <f t="shared" si="1"/>
        <v>7844.4168000000009</v>
      </c>
      <c r="K16" s="18">
        <f t="shared" si="1"/>
        <v>7844.4168000000009</v>
      </c>
      <c r="L16" s="18">
        <f t="shared" si="1"/>
        <v>7844.4168000000009</v>
      </c>
      <c r="M16" s="18">
        <f t="shared" si="1"/>
        <v>7844.4168000000009</v>
      </c>
      <c r="N16" s="18">
        <f t="shared" si="1"/>
        <v>7844.4168000000009</v>
      </c>
      <c r="O16" s="18">
        <f t="shared" si="1"/>
        <v>7844.4168000000009</v>
      </c>
      <c r="P16" s="18">
        <f t="shared" si="1"/>
        <v>7844.4168000000009</v>
      </c>
      <c r="Q16" s="18">
        <f t="shared" si="1"/>
        <v>7844.4168000000009</v>
      </c>
      <c r="R16" s="18">
        <f t="shared" si="1"/>
        <v>7844.4168000000009</v>
      </c>
      <c r="S16" s="9"/>
    </row>
    <row r="17" spans="2:19" ht="14.25" thickBot="1" x14ac:dyDescent="0.3">
      <c r="B17" s="6"/>
      <c r="C17" s="14" t="s">
        <v>20</v>
      </c>
      <c r="D17" s="15"/>
      <c r="E17" s="15"/>
      <c r="F17" s="16"/>
      <c r="G17" s="17">
        <f>H34</f>
        <v>339.96</v>
      </c>
      <c r="H17" s="18">
        <f t="shared" ref="H17:R17" si="2">+G17</f>
        <v>339.96</v>
      </c>
      <c r="I17" s="18">
        <f t="shared" si="2"/>
        <v>339.96</v>
      </c>
      <c r="J17" s="18">
        <f t="shared" si="2"/>
        <v>339.96</v>
      </c>
      <c r="K17" s="18">
        <f t="shared" si="2"/>
        <v>339.96</v>
      </c>
      <c r="L17" s="18">
        <f t="shared" si="2"/>
        <v>339.96</v>
      </c>
      <c r="M17" s="18">
        <f t="shared" si="2"/>
        <v>339.96</v>
      </c>
      <c r="N17" s="18">
        <f t="shared" si="2"/>
        <v>339.96</v>
      </c>
      <c r="O17" s="18">
        <f t="shared" si="2"/>
        <v>339.96</v>
      </c>
      <c r="P17" s="18">
        <f t="shared" si="2"/>
        <v>339.96</v>
      </c>
      <c r="Q17" s="18">
        <f t="shared" si="2"/>
        <v>339.96</v>
      </c>
      <c r="R17" s="18">
        <f t="shared" si="2"/>
        <v>339.96</v>
      </c>
      <c r="S17" s="9"/>
    </row>
    <row r="18" spans="2:19" ht="14.25" thickBot="1" x14ac:dyDescent="0.3">
      <c r="B18" s="6"/>
      <c r="C18" s="14" t="s">
        <v>21</v>
      </c>
      <c r="D18" s="15"/>
      <c r="E18" s="15"/>
      <c r="F18" s="19"/>
      <c r="G18" s="17">
        <f>F87</f>
        <v>1140</v>
      </c>
      <c r="H18" s="18">
        <f t="shared" si="1"/>
        <v>1140</v>
      </c>
      <c r="I18" s="18">
        <f t="shared" si="1"/>
        <v>1140</v>
      </c>
      <c r="J18" s="18">
        <f t="shared" si="1"/>
        <v>1140</v>
      </c>
      <c r="K18" s="18">
        <f t="shared" si="1"/>
        <v>1140</v>
      </c>
      <c r="L18" s="18">
        <f t="shared" si="1"/>
        <v>1140</v>
      </c>
      <c r="M18" s="18">
        <f t="shared" si="1"/>
        <v>1140</v>
      </c>
      <c r="N18" s="18">
        <f t="shared" si="1"/>
        <v>1140</v>
      </c>
      <c r="O18" s="18">
        <f t="shared" si="1"/>
        <v>1140</v>
      </c>
      <c r="P18" s="18">
        <f t="shared" si="1"/>
        <v>1140</v>
      </c>
      <c r="Q18" s="18">
        <f t="shared" si="1"/>
        <v>1140</v>
      </c>
      <c r="R18" s="18">
        <f t="shared" si="1"/>
        <v>1140</v>
      </c>
      <c r="S18" s="9"/>
    </row>
    <row r="19" spans="2:19" ht="14.25" thickBot="1" x14ac:dyDescent="0.3">
      <c r="B19" s="6"/>
      <c r="C19" s="14" t="s">
        <v>22</v>
      </c>
      <c r="D19" s="15"/>
      <c r="E19" s="15"/>
      <c r="F19" s="19"/>
      <c r="G19" s="17">
        <f>H94</f>
        <v>7800</v>
      </c>
      <c r="H19" s="18">
        <f t="shared" si="1"/>
        <v>7800</v>
      </c>
      <c r="I19" s="18">
        <f t="shared" si="1"/>
        <v>7800</v>
      </c>
      <c r="J19" s="18">
        <f t="shared" si="1"/>
        <v>7800</v>
      </c>
      <c r="K19" s="18">
        <f t="shared" si="1"/>
        <v>7800</v>
      </c>
      <c r="L19" s="18">
        <f t="shared" si="1"/>
        <v>7800</v>
      </c>
      <c r="M19" s="18">
        <f t="shared" si="1"/>
        <v>7800</v>
      </c>
      <c r="N19" s="18">
        <f t="shared" si="1"/>
        <v>7800</v>
      </c>
      <c r="O19" s="18">
        <f t="shared" si="1"/>
        <v>7800</v>
      </c>
      <c r="P19" s="18">
        <f t="shared" si="1"/>
        <v>7800</v>
      </c>
      <c r="Q19" s="18">
        <f t="shared" si="1"/>
        <v>7800</v>
      </c>
      <c r="R19" s="18">
        <f t="shared" si="1"/>
        <v>7800</v>
      </c>
      <c r="S19" s="9"/>
    </row>
    <row r="20" spans="2:19" ht="14.25" thickBot="1" x14ac:dyDescent="0.3">
      <c r="B20" s="6"/>
      <c r="C20" s="20" t="s">
        <v>23</v>
      </c>
      <c r="D20" s="21">
        <v>0</v>
      </c>
      <c r="E20" s="21">
        <v>0</v>
      </c>
      <c r="F20" s="17">
        <f t="shared" ref="F20:R20" si="3">SUM(F16:F19)</f>
        <v>0</v>
      </c>
      <c r="G20" s="17">
        <f t="shared" si="3"/>
        <v>17124.376800000002</v>
      </c>
      <c r="H20" s="17">
        <f t="shared" si="3"/>
        <v>17124.376800000002</v>
      </c>
      <c r="I20" s="17">
        <f t="shared" si="3"/>
        <v>17124.376800000002</v>
      </c>
      <c r="J20" s="17">
        <f t="shared" si="3"/>
        <v>17124.376800000002</v>
      </c>
      <c r="K20" s="17">
        <f t="shared" si="3"/>
        <v>17124.376800000002</v>
      </c>
      <c r="L20" s="17">
        <f t="shared" si="3"/>
        <v>17124.376800000002</v>
      </c>
      <c r="M20" s="17">
        <f t="shared" si="3"/>
        <v>17124.376800000002</v>
      </c>
      <c r="N20" s="17">
        <f t="shared" si="3"/>
        <v>17124.376800000002</v>
      </c>
      <c r="O20" s="17">
        <f t="shared" si="3"/>
        <v>17124.376800000002</v>
      </c>
      <c r="P20" s="17">
        <f t="shared" si="3"/>
        <v>17124.376800000002</v>
      </c>
      <c r="Q20" s="17">
        <f t="shared" si="3"/>
        <v>17124.376800000002</v>
      </c>
      <c r="R20" s="17">
        <f t="shared" si="3"/>
        <v>17124.376800000002</v>
      </c>
      <c r="S20" s="9"/>
    </row>
    <row r="21" spans="2:19" x14ac:dyDescent="0.25">
      <c r="B21" s="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9"/>
    </row>
    <row r="22" spans="2:19" x14ac:dyDescent="0.25">
      <c r="B22" s="6"/>
      <c r="C22" s="24" t="s">
        <v>24</v>
      </c>
      <c r="D22" s="25">
        <f>1/(1+0.18)</f>
        <v>0.84745762711864414</v>
      </c>
      <c r="E22" s="26"/>
      <c r="F22" s="27"/>
      <c r="G22" s="26"/>
      <c r="H22" s="2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9"/>
    </row>
    <row r="23" spans="2:19" ht="14.25" thickBot="1" x14ac:dyDescent="0.3">
      <c r="B23" s="6"/>
      <c r="C23" s="28"/>
      <c r="D23" s="30"/>
      <c r="E23" s="26"/>
      <c r="F23" s="27"/>
      <c r="G23" s="26"/>
      <c r="H23" s="2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9"/>
    </row>
    <row r="24" spans="2:19" ht="14.25" thickBot="1" x14ac:dyDescent="0.3">
      <c r="B24" s="6"/>
      <c r="C24" s="348" t="s">
        <v>25</v>
      </c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50"/>
      <c r="S24" s="9"/>
    </row>
    <row r="25" spans="2:19" ht="14.25" thickBot="1" x14ac:dyDescent="0.3">
      <c r="B25" s="6"/>
      <c r="C25" s="351" t="s">
        <v>3</v>
      </c>
      <c r="D25" s="10" t="s">
        <v>4</v>
      </c>
      <c r="E25" s="10" t="s">
        <v>5</v>
      </c>
      <c r="F25" s="10" t="s">
        <v>6</v>
      </c>
      <c r="G25" s="10" t="s">
        <v>7</v>
      </c>
      <c r="H25" s="10" t="s">
        <v>8</v>
      </c>
      <c r="I25" s="10" t="s">
        <v>9</v>
      </c>
      <c r="J25" s="10" t="s">
        <v>10</v>
      </c>
      <c r="K25" s="10" t="s">
        <v>11</v>
      </c>
      <c r="L25" s="10" t="s">
        <v>12</v>
      </c>
      <c r="M25" s="10" t="s">
        <v>13</v>
      </c>
      <c r="N25" s="10" t="s">
        <v>14</v>
      </c>
      <c r="O25" s="10" t="s">
        <v>15</v>
      </c>
      <c r="P25" s="10" t="s">
        <v>16</v>
      </c>
      <c r="Q25" s="10" t="s">
        <v>17</v>
      </c>
      <c r="R25" s="11" t="s">
        <v>18</v>
      </c>
      <c r="S25" s="9"/>
    </row>
    <row r="26" spans="2:19" ht="14.25" thickBot="1" x14ac:dyDescent="0.3">
      <c r="B26" s="6"/>
      <c r="C26" s="352"/>
      <c r="D26" s="12">
        <v>2020</v>
      </c>
      <c r="E26" s="12">
        <f>+D26+1</f>
        <v>2021</v>
      </c>
      <c r="F26" s="12">
        <f t="shared" ref="F26:R26" si="4">+E26+1</f>
        <v>2022</v>
      </c>
      <c r="G26" s="12">
        <f t="shared" si="4"/>
        <v>2023</v>
      </c>
      <c r="H26" s="12">
        <f t="shared" si="4"/>
        <v>2024</v>
      </c>
      <c r="I26" s="12">
        <f t="shared" si="4"/>
        <v>2025</v>
      </c>
      <c r="J26" s="12">
        <f t="shared" si="4"/>
        <v>2026</v>
      </c>
      <c r="K26" s="12">
        <f t="shared" si="4"/>
        <v>2027</v>
      </c>
      <c r="L26" s="12">
        <f t="shared" si="4"/>
        <v>2028</v>
      </c>
      <c r="M26" s="12">
        <f t="shared" si="4"/>
        <v>2029</v>
      </c>
      <c r="N26" s="12">
        <f t="shared" si="4"/>
        <v>2030</v>
      </c>
      <c r="O26" s="12">
        <f t="shared" si="4"/>
        <v>2031</v>
      </c>
      <c r="P26" s="12">
        <f t="shared" si="4"/>
        <v>2032</v>
      </c>
      <c r="Q26" s="12">
        <f t="shared" si="4"/>
        <v>2033</v>
      </c>
      <c r="R26" s="13">
        <f t="shared" si="4"/>
        <v>2034</v>
      </c>
      <c r="S26" s="9"/>
    </row>
    <row r="27" spans="2:19" ht="14.25" thickBot="1" x14ac:dyDescent="0.3">
      <c r="B27" s="6"/>
      <c r="C27" s="31" t="s">
        <v>23</v>
      </c>
      <c r="D27" s="32">
        <v>0</v>
      </c>
      <c r="E27" s="32">
        <v>0</v>
      </c>
      <c r="F27" s="32">
        <f>F20</f>
        <v>0</v>
      </c>
      <c r="G27" s="32">
        <f t="shared" ref="G27:R27" si="5">G20</f>
        <v>17124.376800000002</v>
      </c>
      <c r="H27" s="32">
        <f t="shared" si="5"/>
        <v>17124.376800000002</v>
      </c>
      <c r="I27" s="32">
        <f t="shared" si="5"/>
        <v>17124.376800000002</v>
      </c>
      <c r="J27" s="32">
        <f t="shared" si="5"/>
        <v>17124.376800000002</v>
      </c>
      <c r="K27" s="32">
        <f t="shared" si="5"/>
        <v>17124.376800000002</v>
      </c>
      <c r="L27" s="32">
        <f t="shared" si="5"/>
        <v>17124.376800000002</v>
      </c>
      <c r="M27" s="32">
        <f t="shared" si="5"/>
        <v>17124.376800000002</v>
      </c>
      <c r="N27" s="32">
        <f t="shared" si="5"/>
        <v>17124.376800000002</v>
      </c>
      <c r="O27" s="32">
        <f t="shared" si="5"/>
        <v>17124.376800000002</v>
      </c>
      <c r="P27" s="32">
        <f t="shared" si="5"/>
        <v>17124.376800000002</v>
      </c>
      <c r="Q27" s="32">
        <f t="shared" si="5"/>
        <v>17124.376800000002</v>
      </c>
      <c r="R27" s="32">
        <f t="shared" si="5"/>
        <v>17124.376800000002</v>
      </c>
      <c r="S27" s="9"/>
    </row>
    <row r="28" spans="2:19" x14ac:dyDescent="0.25">
      <c r="B28" s="6"/>
      <c r="C28" s="28"/>
      <c r="D28" s="28"/>
      <c r="E28" s="26"/>
      <c r="F28" s="27"/>
      <c r="G28" s="26"/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9"/>
    </row>
    <row r="29" spans="2:19" x14ac:dyDescent="0.25">
      <c r="B29" s="6"/>
      <c r="C29" s="28"/>
      <c r="D29" s="28"/>
      <c r="E29" s="26"/>
      <c r="F29" s="27"/>
      <c r="G29" s="26"/>
      <c r="H29" s="28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9"/>
    </row>
    <row r="30" spans="2:19" x14ac:dyDescent="0.25">
      <c r="B30" s="6"/>
      <c r="C30" s="28"/>
      <c r="D30" s="28"/>
      <c r="E30" s="26"/>
      <c r="F30" s="27"/>
      <c r="G30" s="26"/>
      <c r="H30" s="28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9"/>
    </row>
    <row r="31" spans="2:19" ht="14.25" thickBot="1" x14ac:dyDescent="0.3">
      <c r="B31" s="6"/>
      <c r="C31" s="28"/>
      <c r="D31" s="28"/>
      <c r="E31" s="26"/>
      <c r="F31" s="27"/>
      <c r="G31" s="26"/>
      <c r="H31" s="28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9"/>
    </row>
    <row r="32" spans="2:19" ht="14.25" thickBot="1" x14ac:dyDescent="0.3">
      <c r="B32" s="6"/>
      <c r="C32" s="340" t="s">
        <v>26</v>
      </c>
      <c r="D32" s="341"/>
      <c r="E32" s="341"/>
      <c r="F32" s="341"/>
      <c r="G32" s="341"/>
      <c r="H32" s="342"/>
      <c r="I32" s="8"/>
      <c r="J32" s="8"/>
      <c r="K32" s="8"/>
      <c r="L32" s="8"/>
      <c r="M32" s="8"/>
      <c r="N32" s="8"/>
      <c r="O32" s="8"/>
      <c r="P32" s="8"/>
      <c r="Q32" s="8"/>
      <c r="R32" s="8"/>
      <c r="S32" s="7"/>
    </row>
    <row r="33" spans="2:19" ht="27.75" thickBot="1" x14ac:dyDescent="0.3">
      <c r="B33" s="6"/>
      <c r="C33" s="33" t="s">
        <v>3</v>
      </c>
      <c r="D33" s="34" t="s">
        <v>27</v>
      </c>
      <c r="E33" s="35" t="s">
        <v>28</v>
      </c>
      <c r="F33" s="35" t="s">
        <v>29</v>
      </c>
      <c r="G33" s="34" t="s">
        <v>30</v>
      </c>
      <c r="H33" s="36" t="s">
        <v>31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</row>
    <row r="34" spans="2:19" ht="14.25" thickBot="1" x14ac:dyDescent="0.3">
      <c r="B34" s="6"/>
      <c r="C34" s="37" t="s">
        <v>20</v>
      </c>
      <c r="D34" s="38" t="s">
        <v>32</v>
      </c>
      <c r="E34" s="64">
        <v>28.33</v>
      </c>
      <c r="F34" s="64">
        <v>28.33</v>
      </c>
      <c r="G34" s="64">
        <v>28.33</v>
      </c>
      <c r="H34" s="108">
        <f>+G34*12</f>
        <v>339.96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</row>
    <row r="35" spans="2:19" x14ac:dyDescent="0.25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</row>
    <row r="36" spans="2:19" x14ac:dyDescent="0.25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</row>
    <row r="37" spans="2:19" x14ac:dyDescent="0.25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</row>
    <row r="38" spans="2:19" ht="14.25" thickBot="1" x14ac:dyDescent="0.3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</row>
    <row r="39" spans="2:19" ht="14.25" thickBot="1" x14ac:dyDescent="0.3">
      <c r="B39" s="6"/>
      <c r="C39" s="343" t="s">
        <v>33</v>
      </c>
      <c r="D39" s="344"/>
      <c r="E39" s="344"/>
      <c r="F39" s="344"/>
      <c r="G39" s="344"/>
      <c r="H39" s="344"/>
      <c r="I39" s="344"/>
      <c r="J39" s="345"/>
      <c r="K39" s="8"/>
      <c r="L39" s="8"/>
      <c r="M39" s="8"/>
      <c r="N39" s="8"/>
      <c r="O39" s="8"/>
      <c r="P39" s="8"/>
      <c r="Q39" s="8"/>
      <c r="R39" s="8"/>
      <c r="S39" s="7"/>
    </row>
    <row r="40" spans="2:19" x14ac:dyDescent="0.25">
      <c r="B40" s="6"/>
      <c r="C40" s="39"/>
      <c r="D40" s="40"/>
      <c r="E40" s="41"/>
      <c r="F40" s="8"/>
      <c r="G40" s="8"/>
      <c r="H40" s="8"/>
      <c r="I40" s="8"/>
      <c r="J40" s="7"/>
      <c r="K40" s="8"/>
      <c r="L40" s="8"/>
      <c r="M40" s="8"/>
      <c r="N40" s="8"/>
      <c r="O40" s="8"/>
      <c r="P40" s="8"/>
      <c r="Q40" s="8"/>
      <c r="R40" s="8"/>
      <c r="S40" s="7"/>
    </row>
    <row r="41" spans="2:19" s="47" customFormat="1" x14ac:dyDescent="0.25">
      <c r="B41" s="6"/>
      <c r="C41" s="42" t="s">
        <v>34</v>
      </c>
      <c r="D41" s="43"/>
      <c r="E41" s="43"/>
      <c r="F41" s="43"/>
      <c r="G41" s="44"/>
      <c r="H41" s="8"/>
      <c r="I41" s="8"/>
      <c r="J41" s="7"/>
      <c r="K41" s="8"/>
      <c r="L41" s="45"/>
      <c r="M41" s="45"/>
      <c r="N41" s="45"/>
      <c r="O41" s="45"/>
      <c r="P41" s="45"/>
      <c r="Q41" s="45"/>
      <c r="R41" s="45"/>
      <c r="S41" s="46"/>
    </row>
    <row r="42" spans="2:19" s="47" customFormat="1" ht="14.25" thickBot="1" x14ac:dyDescent="0.3">
      <c r="B42" s="6"/>
      <c r="C42" s="42"/>
      <c r="D42" s="43"/>
      <c r="E42" s="43"/>
      <c r="F42" s="43"/>
      <c r="G42" s="44"/>
      <c r="H42" s="44"/>
      <c r="I42" s="45"/>
      <c r="J42" s="46"/>
      <c r="K42" s="45"/>
      <c r="L42" s="45"/>
      <c r="M42" s="45"/>
      <c r="N42" s="45"/>
      <c r="O42" s="45"/>
      <c r="P42" s="45"/>
      <c r="Q42" s="45"/>
      <c r="R42" s="45"/>
      <c r="S42" s="46"/>
    </row>
    <row r="43" spans="2:19" s="47" customFormat="1" ht="27.75" thickBot="1" x14ac:dyDescent="0.3">
      <c r="B43" s="6"/>
      <c r="C43" s="48" t="s">
        <v>3</v>
      </c>
      <c r="D43" s="49" t="s">
        <v>35</v>
      </c>
      <c r="E43" s="49" t="s">
        <v>36</v>
      </c>
      <c r="F43" s="49" t="s">
        <v>37</v>
      </c>
      <c r="G43" s="49" t="s">
        <v>38</v>
      </c>
      <c r="H43" s="49" t="s">
        <v>39</v>
      </c>
      <c r="I43" s="49" t="s">
        <v>40</v>
      </c>
      <c r="J43" s="50" t="s">
        <v>38</v>
      </c>
      <c r="K43" s="45"/>
      <c r="L43" s="45"/>
      <c r="M43" s="45"/>
      <c r="N43" s="45"/>
      <c r="O43" s="45"/>
      <c r="P43" s="45"/>
      <c r="Q43" s="45"/>
      <c r="R43" s="45"/>
      <c r="S43" s="46"/>
    </row>
    <row r="44" spans="2:19" s="47" customFormat="1" ht="14.25" thickBot="1" x14ac:dyDescent="0.3">
      <c r="B44" s="6"/>
      <c r="C44" s="51" t="s">
        <v>41</v>
      </c>
      <c r="D44" s="52"/>
      <c r="E44" s="52"/>
      <c r="F44" s="52"/>
      <c r="G44" s="52"/>
      <c r="H44" s="53"/>
      <c r="I44" s="52"/>
      <c r="J44" s="54"/>
      <c r="K44" s="45"/>
      <c r="L44" s="45"/>
      <c r="M44" s="45"/>
      <c r="N44" s="45"/>
      <c r="O44" s="45"/>
      <c r="P44" s="45"/>
      <c r="Q44" s="45"/>
      <c r="R44" s="45"/>
      <c r="S44" s="46"/>
    </row>
    <row r="45" spans="2:19" s="47" customFormat="1" ht="14.25" thickBot="1" x14ac:dyDescent="0.3">
      <c r="B45" s="6"/>
      <c r="C45" s="51" t="s">
        <v>42</v>
      </c>
      <c r="D45" s="52"/>
      <c r="E45" s="52"/>
      <c r="F45" s="52"/>
      <c r="G45" s="52"/>
      <c r="H45" s="53"/>
      <c r="I45" s="52"/>
      <c r="J45" s="54"/>
      <c r="K45" s="45"/>
      <c r="L45" s="45"/>
      <c r="M45" s="45"/>
      <c r="N45" s="45"/>
      <c r="O45" s="45"/>
      <c r="P45" s="45"/>
      <c r="Q45" s="45"/>
      <c r="R45" s="45"/>
      <c r="S45" s="46"/>
    </row>
    <row r="46" spans="2:19" s="47" customFormat="1" ht="14.25" thickBot="1" x14ac:dyDescent="0.3">
      <c r="B46" s="6"/>
      <c r="C46" s="51"/>
      <c r="D46" s="52"/>
      <c r="E46" s="52"/>
      <c r="F46" s="52"/>
      <c r="G46" s="52"/>
      <c r="H46" s="53"/>
      <c r="I46" s="52"/>
      <c r="J46" s="54"/>
      <c r="K46" s="45"/>
      <c r="L46" s="45"/>
      <c r="M46" s="45"/>
      <c r="N46" s="45"/>
      <c r="O46" s="45"/>
      <c r="P46" s="45"/>
      <c r="Q46" s="45"/>
      <c r="R46" s="45"/>
      <c r="S46" s="46"/>
    </row>
    <row r="47" spans="2:19" s="47" customFormat="1" ht="14.25" thickBot="1" x14ac:dyDescent="0.3">
      <c r="B47" s="6"/>
      <c r="C47" s="55"/>
      <c r="D47" s="52"/>
      <c r="E47" s="52"/>
      <c r="F47" s="52"/>
      <c r="G47" s="52"/>
      <c r="H47" s="53"/>
      <c r="I47" s="52"/>
      <c r="J47" s="54"/>
      <c r="K47" s="45"/>
      <c r="L47" s="45"/>
      <c r="M47" s="45"/>
      <c r="N47" s="45"/>
      <c r="O47" s="45"/>
      <c r="P47" s="45"/>
      <c r="Q47" s="45"/>
      <c r="R47" s="45"/>
      <c r="S47" s="46"/>
    </row>
    <row r="48" spans="2:19" s="47" customFormat="1" ht="14.25" thickBot="1" x14ac:dyDescent="0.3">
      <c r="B48" s="6"/>
      <c r="C48" s="56" t="s">
        <v>43</v>
      </c>
      <c r="D48" s="53"/>
      <c r="E48" s="53"/>
      <c r="F48" s="53"/>
      <c r="G48" s="53"/>
      <c r="H48" s="53"/>
      <c r="I48" s="53"/>
      <c r="J48" s="57"/>
      <c r="K48" s="45"/>
      <c r="L48" s="45"/>
      <c r="M48" s="45"/>
      <c r="N48" s="45"/>
      <c r="O48" s="45"/>
      <c r="P48" s="45"/>
      <c r="Q48" s="45"/>
      <c r="R48" s="45"/>
      <c r="S48" s="46"/>
    </row>
    <row r="49" spans="2:19" s="47" customFormat="1" ht="14.25" thickBot="1" x14ac:dyDescent="0.3">
      <c r="B49" s="6"/>
      <c r="C49" s="45"/>
      <c r="D49" s="45"/>
      <c r="E49" s="58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6"/>
    </row>
    <row r="50" spans="2:19" s="47" customFormat="1" ht="14.25" thickBot="1" x14ac:dyDescent="0.3">
      <c r="B50" s="6"/>
      <c r="C50" s="57" t="s">
        <v>44</v>
      </c>
      <c r="D50" s="59"/>
      <c r="E50" s="60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6"/>
    </row>
    <row r="51" spans="2:19" s="47" customFormat="1" ht="14.25" thickBot="1" x14ac:dyDescent="0.3">
      <c r="B51" s="6"/>
      <c r="C51" s="56" t="s">
        <v>45</v>
      </c>
      <c r="D51" s="61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6"/>
    </row>
    <row r="52" spans="2:19" s="47" customFormat="1" x14ac:dyDescent="0.25">
      <c r="B52" s="6"/>
      <c r="C52" s="45"/>
      <c r="D52" s="45"/>
      <c r="E52" s="58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6"/>
    </row>
    <row r="53" spans="2:19" s="47" customFormat="1" x14ac:dyDescent="0.25">
      <c r="B53" s="6"/>
      <c r="C53" s="45"/>
      <c r="D53" s="45"/>
      <c r="E53" s="58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6"/>
    </row>
    <row r="54" spans="2:19" s="47" customFormat="1" x14ac:dyDescent="0.25">
      <c r="B54" s="6"/>
      <c r="C54" s="62" t="s">
        <v>46</v>
      </c>
      <c r="D54" s="45"/>
      <c r="E54" s="58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6"/>
    </row>
    <row r="55" spans="2:19" s="47" customFormat="1" x14ac:dyDescent="0.25">
      <c r="B55" s="6"/>
      <c r="C55" s="45"/>
      <c r="D55" s="45"/>
      <c r="E55" s="58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6"/>
    </row>
    <row r="56" spans="2:19" s="47" customFormat="1" ht="14.25" thickBot="1" x14ac:dyDescent="0.3">
      <c r="B56" s="6"/>
      <c r="C56" s="45"/>
      <c r="D56" s="65"/>
      <c r="E56" s="66"/>
      <c r="F56" s="67"/>
      <c r="G56" s="68"/>
      <c r="H56" s="68"/>
      <c r="I56" s="68"/>
      <c r="J56" s="68"/>
      <c r="K56" s="45"/>
      <c r="L56" s="45"/>
      <c r="M56" s="45"/>
      <c r="N56" s="45"/>
      <c r="O56" s="45"/>
      <c r="P56" s="45"/>
      <c r="Q56" s="45"/>
      <c r="R56" s="45"/>
      <c r="S56" s="46"/>
    </row>
    <row r="57" spans="2:19" s="47" customFormat="1" ht="14.25" thickBot="1" x14ac:dyDescent="0.3">
      <c r="B57" s="6"/>
      <c r="C57" s="48" t="s">
        <v>3</v>
      </c>
      <c r="D57" s="63" t="s">
        <v>48</v>
      </c>
      <c r="E57" s="66"/>
      <c r="F57" s="67"/>
      <c r="G57" s="68"/>
      <c r="H57" s="68"/>
      <c r="I57" s="68"/>
      <c r="J57" s="68"/>
      <c r="K57" s="45"/>
      <c r="L57" s="45"/>
      <c r="M57" s="45"/>
      <c r="N57" s="45"/>
      <c r="O57" s="45"/>
      <c r="P57" s="45"/>
      <c r="Q57" s="45"/>
      <c r="R57" s="45"/>
      <c r="S57" s="46"/>
    </row>
    <row r="58" spans="2:19" s="47" customFormat="1" ht="14.25" thickBot="1" x14ac:dyDescent="0.3">
      <c r="B58" s="6"/>
      <c r="C58" s="101" t="s">
        <v>27</v>
      </c>
      <c r="D58" s="99" t="s">
        <v>70</v>
      </c>
      <c r="E58" s="66"/>
      <c r="F58" s="67"/>
      <c r="G58" s="68"/>
      <c r="H58" s="68"/>
      <c r="I58" s="68"/>
      <c r="J58" s="68"/>
      <c r="K58" s="45"/>
      <c r="L58" s="45"/>
      <c r="M58" s="45"/>
      <c r="N58" s="45"/>
      <c r="O58" s="45"/>
      <c r="P58" s="45"/>
      <c r="Q58" s="45"/>
      <c r="R58" s="45"/>
      <c r="S58" s="46"/>
    </row>
    <row r="59" spans="2:19" s="47" customFormat="1" ht="14.25" thickBot="1" x14ac:dyDescent="0.3">
      <c r="B59" s="6"/>
      <c r="C59" s="102" t="s">
        <v>71</v>
      </c>
      <c r="D59" s="99">
        <v>673</v>
      </c>
      <c r="E59" s="66"/>
      <c r="F59" s="67"/>
      <c r="G59" s="68"/>
      <c r="H59" s="68"/>
      <c r="I59" s="68"/>
      <c r="J59" s="68"/>
      <c r="K59" s="45"/>
      <c r="L59" s="45"/>
      <c r="M59" s="45"/>
      <c r="N59" s="45"/>
      <c r="O59" s="45"/>
      <c r="P59" s="45"/>
      <c r="Q59" s="45"/>
      <c r="R59" s="45"/>
      <c r="S59" s="46"/>
    </row>
    <row r="60" spans="2:19" s="47" customFormat="1" ht="14.25" thickBot="1" x14ac:dyDescent="0.3">
      <c r="B60" s="6"/>
      <c r="C60" s="102" t="s">
        <v>72</v>
      </c>
      <c r="D60" s="103">
        <v>0.76180000000000003</v>
      </c>
      <c r="E60" s="66"/>
      <c r="F60" s="67"/>
      <c r="G60" s="68"/>
      <c r="H60" s="68"/>
      <c r="I60" s="68"/>
      <c r="J60" s="68"/>
      <c r="K60" s="45"/>
      <c r="L60" s="45"/>
      <c r="M60" s="45"/>
      <c r="N60" s="45"/>
      <c r="O60" s="45"/>
      <c r="P60" s="45"/>
      <c r="Q60" s="45"/>
      <c r="R60" s="45"/>
      <c r="S60" s="46"/>
    </row>
    <row r="61" spans="2:19" s="47" customFormat="1" ht="14.25" thickBot="1" x14ac:dyDescent="0.3">
      <c r="B61" s="6"/>
      <c r="C61" s="100" t="s">
        <v>30</v>
      </c>
      <c r="D61" s="104">
        <v>548.23</v>
      </c>
      <c r="E61" s="66"/>
      <c r="F61" s="67"/>
      <c r="G61" s="68"/>
      <c r="H61" s="68"/>
      <c r="I61" s="68"/>
      <c r="J61" s="68"/>
      <c r="K61" s="45"/>
      <c r="L61" s="45"/>
      <c r="M61" s="45"/>
      <c r="N61" s="45"/>
      <c r="O61" s="45"/>
      <c r="P61" s="45"/>
      <c r="Q61" s="45"/>
      <c r="R61" s="45"/>
      <c r="S61" s="46"/>
    </row>
    <row r="62" spans="2:19" s="47" customFormat="1" ht="14.25" thickBot="1" x14ac:dyDescent="0.3">
      <c r="B62" s="6"/>
      <c r="C62" s="101" t="s">
        <v>73</v>
      </c>
      <c r="D62" s="103">
        <f>D61*18%</f>
        <v>98.681399999999996</v>
      </c>
      <c r="E62" s="66"/>
      <c r="F62" s="67"/>
      <c r="G62" s="68"/>
      <c r="H62" s="68"/>
      <c r="I62" s="68"/>
      <c r="J62" s="68"/>
      <c r="K62" s="45"/>
      <c r="L62" s="45"/>
      <c r="M62" s="45"/>
      <c r="N62" s="45"/>
      <c r="O62" s="45"/>
      <c r="P62" s="45"/>
      <c r="Q62" s="45"/>
      <c r="R62" s="45"/>
      <c r="S62" s="46"/>
    </row>
    <row r="63" spans="2:19" s="47" customFormat="1" ht="14.25" thickBot="1" x14ac:dyDescent="0.3">
      <c r="B63" s="6"/>
      <c r="C63" s="101" t="s">
        <v>74</v>
      </c>
      <c r="D63" s="103">
        <v>13.46</v>
      </c>
      <c r="E63" s="66"/>
      <c r="F63" s="67"/>
      <c r="G63" s="68"/>
      <c r="H63" s="68"/>
      <c r="I63" s="68"/>
      <c r="J63" s="68"/>
      <c r="K63" s="45"/>
      <c r="L63" s="45"/>
      <c r="M63" s="45"/>
      <c r="N63" s="45"/>
      <c r="O63" s="45"/>
      <c r="P63" s="45"/>
      <c r="Q63" s="45"/>
      <c r="R63" s="45"/>
      <c r="S63" s="46"/>
    </row>
    <row r="64" spans="2:19" s="47" customFormat="1" ht="14.25" thickBot="1" x14ac:dyDescent="0.3">
      <c r="B64" s="6"/>
      <c r="C64" s="101" t="s">
        <v>75</v>
      </c>
      <c r="D64" s="103">
        <v>-11.98</v>
      </c>
      <c r="E64" s="66"/>
      <c r="F64" s="67"/>
      <c r="G64" s="68"/>
      <c r="H64" s="68"/>
      <c r="I64" s="68"/>
      <c r="J64" s="68"/>
      <c r="K64" s="45"/>
      <c r="L64" s="45"/>
      <c r="M64" s="45"/>
      <c r="N64" s="45"/>
      <c r="O64" s="45"/>
      <c r="P64" s="45"/>
      <c r="Q64" s="45"/>
      <c r="R64" s="45"/>
      <c r="S64" s="46"/>
    </row>
    <row r="65" spans="2:19" s="47" customFormat="1" ht="14.25" thickBot="1" x14ac:dyDescent="0.3">
      <c r="B65" s="6"/>
      <c r="C65" s="101" t="s">
        <v>76</v>
      </c>
      <c r="D65" s="103">
        <v>5.32</v>
      </c>
      <c r="E65" s="66"/>
      <c r="F65" s="67"/>
      <c r="G65" s="68"/>
      <c r="H65" s="68"/>
      <c r="I65" s="68"/>
      <c r="J65" s="68"/>
      <c r="K65" s="45"/>
      <c r="L65" s="45"/>
      <c r="M65" s="45"/>
      <c r="N65" s="45"/>
      <c r="O65" s="45"/>
      <c r="P65" s="45"/>
      <c r="Q65" s="45"/>
      <c r="R65" s="45"/>
      <c r="S65" s="46"/>
    </row>
    <row r="66" spans="2:19" s="47" customFormat="1" ht="14.25" thickBot="1" x14ac:dyDescent="0.3">
      <c r="B66" s="6"/>
      <c r="C66" s="101" t="s">
        <v>77</v>
      </c>
      <c r="D66" s="103">
        <v>-0.03</v>
      </c>
      <c r="E66" s="66"/>
      <c r="F66" s="67"/>
      <c r="G66" s="68"/>
      <c r="H66" s="68"/>
      <c r="I66" s="68"/>
      <c r="J66" s="68"/>
      <c r="K66" s="45"/>
      <c r="L66" s="45"/>
      <c r="M66" s="45"/>
      <c r="N66" s="45"/>
      <c r="O66" s="45"/>
      <c r="P66" s="45"/>
      <c r="Q66" s="45"/>
      <c r="R66" s="45"/>
      <c r="S66" s="46"/>
    </row>
    <row r="67" spans="2:19" s="47" customFormat="1" ht="14.25" thickBot="1" x14ac:dyDescent="0.3">
      <c r="B67" s="6"/>
      <c r="C67" s="101" t="s">
        <v>78</v>
      </c>
      <c r="D67" s="103">
        <v>0.02</v>
      </c>
      <c r="E67" s="66"/>
      <c r="F67" s="67"/>
      <c r="G67" s="68"/>
      <c r="H67" s="68"/>
      <c r="I67" s="68"/>
      <c r="J67" s="68"/>
      <c r="K67" s="45"/>
      <c r="L67" s="45"/>
      <c r="M67" s="45"/>
      <c r="N67" s="45"/>
      <c r="O67" s="45"/>
      <c r="P67" s="45"/>
      <c r="Q67" s="45"/>
      <c r="R67" s="45"/>
      <c r="S67" s="46"/>
    </row>
    <row r="68" spans="2:19" s="47" customFormat="1" ht="14.25" thickBot="1" x14ac:dyDescent="0.3">
      <c r="B68" s="6"/>
      <c r="C68" s="105" t="s">
        <v>81</v>
      </c>
      <c r="D68" s="106">
        <f>SUM(D61:D67)</f>
        <v>653.70140000000004</v>
      </c>
      <c r="E68" s="66"/>
      <c r="F68" s="67"/>
      <c r="G68" s="68"/>
      <c r="H68" s="68"/>
      <c r="I68" s="68"/>
      <c r="J68" s="68"/>
      <c r="K68" s="45"/>
      <c r="L68" s="45"/>
      <c r="M68" s="45"/>
      <c r="N68" s="45"/>
      <c r="O68" s="45"/>
      <c r="P68" s="45"/>
      <c r="Q68" s="45"/>
      <c r="R68" s="45"/>
      <c r="S68" s="46"/>
    </row>
    <row r="69" spans="2:19" s="47" customFormat="1" ht="14.25" thickBot="1" x14ac:dyDescent="0.3">
      <c r="B69" s="6"/>
      <c r="C69" s="101" t="s">
        <v>79</v>
      </c>
      <c r="D69" s="103">
        <v>12</v>
      </c>
      <c r="E69" s="66"/>
      <c r="F69" s="67"/>
      <c r="G69" s="68"/>
      <c r="H69" s="68"/>
      <c r="I69" s="68"/>
      <c r="J69" s="68"/>
      <c r="K69" s="45"/>
      <c r="L69" s="45"/>
      <c r="M69" s="45"/>
      <c r="N69" s="45"/>
      <c r="O69" s="45"/>
      <c r="P69" s="45"/>
      <c r="Q69" s="45"/>
      <c r="R69" s="45"/>
      <c r="S69" s="46"/>
    </row>
    <row r="70" spans="2:19" s="47" customFormat="1" ht="14.25" thickBot="1" x14ac:dyDescent="0.3">
      <c r="B70" s="6"/>
      <c r="C70" s="48" t="s">
        <v>80</v>
      </c>
      <c r="D70" s="107">
        <f>D68*D69</f>
        <v>7844.4168000000009</v>
      </c>
      <c r="E70" s="66"/>
      <c r="F70" s="67"/>
      <c r="G70" s="68"/>
      <c r="H70" s="68"/>
      <c r="I70" s="68"/>
      <c r="J70" s="68"/>
      <c r="K70" s="45"/>
      <c r="L70" s="45"/>
      <c r="M70" s="45"/>
      <c r="N70" s="45"/>
      <c r="O70" s="45"/>
      <c r="P70" s="45"/>
      <c r="Q70" s="45"/>
      <c r="R70" s="45"/>
      <c r="S70" s="46"/>
    </row>
    <row r="71" spans="2:19" s="47" customFormat="1" x14ac:dyDescent="0.25">
      <c r="B71" s="6"/>
      <c r="C71" s="45"/>
      <c r="D71" s="65"/>
      <c r="E71" s="66"/>
      <c r="F71" s="67"/>
      <c r="G71" s="68"/>
      <c r="H71" s="68"/>
      <c r="I71" s="68"/>
      <c r="J71" s="68"/>
      <c r="K71" s="45"/>
      <c r="L71" s="45"/>
      <c r="M71" s="45"/>
      <c r="N71" s="45"/>
      <c r="O71" s="45"/>
      <c r="P71" s="45"/>
      <c r="Q71" s="45"/>
      <c r="R71" s="45"/>
      <c r="S71" s="46"/>
    </row>
    <row r="72" spans="2:19" s="47" customFormat="1" x14ac:dyDescent="0.25">
      <c r="B72" s="6"/>
      <c r="C72" s="45"/>
      <c r="D72" s="65"/>
      <c r="E72" s="66"/>
      <c r="F72" s="67"/>
      <c r="G72" s="68"/>
      <c r="H72" s="68"/>
      <c r="I72" s="68"/>
      <c r="J72" s="68"/>
      <c r="K72" s="45"/>
      <c r="L72" s="45"/>
      <c r="M72" s="45"/>
      <c r="N72" s="45"/>
      <c r="O72" s="45"/>
      <c r="P72" s="45"/>
      <c r="Q72" s="45"/>
      <c r="R72" s="45"/>
      <c r="S72" s="46"/>
    </row>
    <row r="73" spans="2:19" ht="14.25" thickBot="1" x14ac:dyDescent="0.3">
      <c r="B73" s="6"/>
      <c r="C73" s="8"/>
      <c r="D73" s="8"/>
      <c r="E73" s="8"/>
      <c r="F73" s="8"/>
      <c r="G73" s="8"/>
      <c r="H73" s="8"/>
      <c r="I73" s="8"/>
      <c r="J73" s="8"/>
      <c r="K73" s="45"/>
      <c r="L73" s="45"/>
      <c r="M73" s="8"/>
      <c r="N73" s="8"/>
      <c r="O73" s="8"/>
      <c r="P73" s="8"/>
      <c r="Q73" s="8"/>
      <c r="R73" s="8"/>
      <c r="S73" s="7"/>
    </row>
    <row r="74" spans="2:19" ht="14.25" thickBot="1" x14ac:dyDescent="0.3">
      <c r="B74" s="6"/>
      <c r="C74" s="343" t="s">
        <v>49</v>
      </c>
      <c r="D74" s="344"/>
      <c r="E74" s="344"/>
      <c r="F74" s="344"/>
      <c r="G74" s="344"/>
      <c r="H74" s="345"/>
      <c r="I74" s="8"/>
      <c r="J74" s="8"/>
      <c r="K74" s="45"/>
      <c r="L74" s="45"/>
      <c r="M74" s="8"/>
      <c r="N74" s="8"/>
      <c r="O74" s="8"/>
      <c r="P74" s="8"/>
      <c r="Q74" s="8"/>
      <c r="R74" s="8"/>
      <c r="S74" s="7"/>
    </row>
    <row r="75" spans="2:19" x14ac:dyDescent="0.25"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7"/>
    </row>
    <row r="76" spans="2:19" ht="14.25" thickBot="1" x14ac:dyDescent="0.3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7"/>
    </row>
    <row r="77" spans="2:19" ht="14.25" thickBot="1" x14ac:dyDescent="0.3">
      <c r="B77" s="6"/>
      <c r="C77" s="69" t="s">
        <v>3</v>
      </c>
      <c r="D77" s="63" t="s">
        <v>50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7"/>
    </row>
    <row r="78" spans="2:19" ht="14.25" thickBot="1" x14ac:dyDescent="0.3">
      <c r="B78" s="6"/>
      <c r="C78" s="51" t="s">
        <v>51</v>
      </c>
      <c r="D78" s="70">
        <f>+F87</f>
        <v>1140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7"/>
    </row>
    <row r="79" spans="2:19" ht="14.25" thickBot="1" x14ac:dyDescent="0.3">
      <c r="B79" s="6"/>
      <c r="C79" s="51" t="s">
        <v>52</v>
      </c>
      <c r="D79" s="71">
        <f>+H94</f>
        <v>7800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7"/>
    </row>
    <row r="80" spans="2:19" ht="14.25" thickBot="1" x14ac:dyDescent="0.3">
      <c r="B80" s="6"/>
      <c r="C80" s="72" t="s">
        <v>47</v>
      </c>
      <c r="D80" s="73">
        <f>SUM(D78:D79)</f>
        <v>8940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7"/>
    </row>
    <row r="81" spans="2:19" x14ac:dyDescent="0.25">
      <c r="B81" s="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7"/>
    </row>
    <row r="82" spans="2:19" x14ac:dyDescent="0.25">
      <c r="B82" s="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7"/>
    </row>
    <row r="83" spans="2:19" x14ac:dyDescent="0.25">
      <c r="B83" s="6"/>
      <c r="C83" s="74"/>
      <c r="D83" s="75"/>
      <c r="E83" s="75"/>
      <c r="F83" s="7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7"/>
    </row>
    <row r="84" spans="2:19" x14ac:dyDescent="0.25">
      <c r="B84" s="6"/>
      <c r="C84" s="77" t="s">
        <v>53</v>
      </c>
      <c r="D84" s="75"/>
      <c r="E84" s="75"/>
      <c r="F84" s="7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7"/>
    </row>
    <row r="85" spans="2:19" ht="14.25" thickBot="1" x14ac:dyDescent="0.3">
      <c r="B85" s="6"/>
      <c r="C85" s="78"/>
      <c r="D85" s="79"/>
      <c r="E85" s="79"/>
      <c r="F85" s="8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7"/>
    </row>
    <row r="86" spans="2:19" ht="14.25" thickBot="1" x14ac:dyDescent="0.3">
      <c r="B86" s="6"/>
      <c r="C86" s="81" t="s">
        <v>54</v>
      </c>
      <c r="D86" s="82" t="s">
        <v>55</v>
      </c>
      <c r="E86" s="82" t="s">
        <v>56</v>
      </c>
      <c r="F86" s="83" t="s">
        <v>57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7"/>
    </row>
    <row r="87" spans="2:19" ht="14.25" thickBot="1" x14ac:dyDescent="0.3">
      <c r="B87" s="6"/>
      <c r="C87" s="84" t="s">
        <v>58</v>
      </c>
      <c r="D87" s="85">
        <f>30+30+35</f>
        <v>95</v>
      </c>
      <c r="E87" s="85">
        <v>12</v>
      </c>
      <c r="F87" s="86">
        <f>D87*E87</f>
        <v>1140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7"/>
    </row>
    <row r="88" spans="2:19" x14ac:dyDescent="0.25">
      <c r="B88" s="6"/>
      <c r="C88" s="87"/>
      <c r="D88" s="75"/>
      <c r="E88" s="75"/>
      <c r="F88" s="76" t="s">
        <v>59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7"/>
    </row>
    <row r="89" spans="2:19" x14ac:dyDescent="0.25">
      <c r="B89" s="6"/>
      <c r="C89" s="88"/>
      <c r="D89" s="88"/>
      <c r="E89" s="88"/>
      <c r="F89" s="8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7"/>
    </row>
    <row r="90" spans="2:19" x14ac:dyDescent="0.25">
      <c r="B90" s="6"/>
      <c r="C90" s="77" t="s">
        <v>52</v>
      </c>
      <c r="D90" s="88"/>
      <c r="E90" s="88"/>
      <c r="F90" s="8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7"/>
    </row>
    <row r="91" spans="2:19" ht="14.25" thickBot="1" x14ac:dyDescent="0.3">
      <c r="B91" s="6"/>
      <c r="C91" s="88"/>
      <c r="D91" s="88"/>
      <c r="E91" s="88"/>
      <c r="F91" s="8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7"/>
    </row>
    <row r="92" spans="2:19" ht="14.25" thickBot="1" x14ac:dyDescent="0.3">
      <c r="B92" s="6"/>
      <c r="C92" s="48" t="s">
        <v>22</v>
      </c>
      <c r="D92" s="82" t="s">
        <v>60</v>
      </c>
      <c r="E92" s="82" t="s">
        <v>61</v>
      </c>
      <c r="F92" s="82" t="s">
        <v>55</v>
      </c>
      <c r="G92" s="82" t="s">
        <v>56</v>
      </c>
      <c r="H92" s="83" t="s">
        <v>57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7"/>
    </row>
    <row r="93" spans="2:19" ht="41.25" thickBot="1" x14ac:dyDescent="0.3">
      <c r="B93" s="6"/>
      <c r="C93" s="89" t="s">
        <v>62</v>
      </c>
      <c r="D93" s="90"/>
      <c r="E93" s="90"/>
      <c r="F93" s="90">
        <v>650</v>
      </c>
      <c r="G93" s="90">
        <v>12</v>
      </c>
      <c r="H93" s="91">
        <f>F93*G93</f>
        <v>7800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7"/>
    </row>
    <row r="94" spans="2:19" ht="14.25" thickBot="1" x14ac:dyDescent="0.3">
      <c r="B94" s="6"/>
      <c r="C94" s="92" t="s">
        <v>63</v>
      </c>
      <c r="D94" s="90"/>
      <c r="E94" s="90"/>
      <c r="F94" s="90"/>
      <c r="G94" s="90"/>
      <c r="H94" s="93">
        <f>+H93</f>
        <v>7800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7"/>
    </row>
    <row r="95" spans="2:19" x14ac:dyDescent="0.25">
      <c r="B95" s="6"/>
      <c r="C95" s="94"/>
      <c r="D95" s="8"/>
      <c r="E95" s="94"/>
      <c r="F95" s="95" t="s">
        <v>59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7"/>
    </row>
    <row r="96" spans="2:19" ht="14.25" thickBot="1" x14ac:dyDescent="0.3">
      <c r="B96" s="96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8"/>
    </row>
    <row r="101" spans="4:7" x14ac:dyDescent="0.25">
      <c r="D101" s="1" t="s">
        <v>64</v>
      </c>
      <c r="E101" s="1" t="s">
        <v>65</v>
      </c>
      <c r="F101" s="1" t="s">
        <v>66</v>
      </c>
      <c r="G101" s="1" t="s">
        <v>67</v>
      </c>
    </row>
    <row r="102" spans="4:7" x14ac:dyDescent="0.25">
      <c r="D102" s="1">
        <v>20</v>
      </c>
      <c r="E102" s="1">
        <v>32.5</v>
      </c>
      <c r="F102" s="1">
        <f>D102*E102</f>
        <v>650</v>
      </c>
      <c r="G102" s="1">
        <f>F102*12</f>
        <v>7800</v>
      </c>
    </row>
    <row r="103" spans="4:7" x14ac:dyDescent="0.25">
      <c r="D103" s="1" t="s">
        <v>68</v>
      </c>
    </row>
    <row r="104" spans="4:7" x14ac:dyDescent="0.25">
      <c r="D104" s="1" t="s">
        <v>69</v>
      </c>
    </row>
  </sheetData>
  <mergeCells count="9">
    <mergeCell ref="C32:H32"/>
    <mergeCell ref="C39:J39"/>
    <mergeCell ref="C74:H74"/>
    <mergeCell ref="C8:R8"/>
    <mergeCell ref="C11:R11"/>
    <mergeCell ref="C13:R13"/>
    <mergeCell ref="C14:C15"/>
    <mergeCell ref="C24:R24"/>
    <mergeCell ref="C25:C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43"/>
  <sheetViews>
    <sheetView tabSelected="1" topLeftCell="A184" zoomScaleNormal="100" workbookViewId="0">
      <selection activeCell="E197" sqref="E197"/>
    </sheetView>
  </sheetViews>
  <sheetFormatPr baseColWidth="10" defaultRowHeight="13.5" x14ac:dyDescent="0.25"/>
  <cols>
    <col min="1" max="1" width="11.42578125" style="109"/>
    <col min="2" max="2" width="4.5703125" style="109" customWidth="1"/>
    <col min="3" max="3" width="19.5703125" style="109" customWidth="1"/>
    <col min="4" max="4" width="25.42578125" style="109" customWidth="1"/>
    <col min="5" max="5" width="53.7109375" style="110" customWidth="1"/>
    <col min="6" max="6" width="21.140625" style="111" customWidth="1"/>
    <col min="7" max="7" width="10" style="111" customWidth="1"/>
    <col min="8" max="8" width="15.28515625" style="112" customWidth="1"/>
    <col min="9" max="9" width="14.140625" style="113" customWidth="1"/>
    <col min="10" max="10" width="17" style="112" customWidth="1"/>
    <col min="11" max="11" width="16.140625" style="111" customWidth="1"/>
    <col min="12" max="12" width="16.85546875" style="109" customWidth="1"/>
    <col min="13" max="14" width="14.85546875" style="109" customWidth="1"/>
    <col min="15" max="15" width="15.42578125" style="109" customWidth="1"/>
    <col min="16" max="16" width="15.5703125" style="109" customWidth="1"/>
    <col min="17" max="18" width="14.7109375" style="109" customWidth="1"/>
    <col min="19" max="19" width="15.5703125" style="109" customWidth="1"/>
    <col min="20" max="20" width="14.140625" style="109" customWidth="1"/>
    <col min="21" max="21" width="14.7109375" style="109" customWidth="1"/>
    <col min="22" max="22" width="15.5703125" style="109" customWidth="1"/>
    <col min="23" max="24" width="14.5703125" style="109" customWidth="1"/>
    <col min="25" max="25" width="13.85546875" style="109" customWidth="1"/>
    <col min="26" max="29" width="14.5703125" style="109" customWidth="1"/>
    <col min="30" max="30" width="6.28515625" style="109" customWidth="1"/>
    <col min="31" max="31" width="11.42578125" style="109" customWidth="1"/>
    <col min="32" max="55" width="11.42578125" style="109"/>
    <col min="56" max="56" width="4" style="109" customWidth="1"/>
    <col min="57" max="57" width="18.42578125" style="109" customWidth="1"/>
    <col min="58" max="58" width="16" style="109" customWidth="1"/>
    <col min="59" max="59" width="46.42578125" style="109" customWidth="1"/>
    <col min="60" max="60" width="9.28515625" style="109" customWidth="1"/>
    <col min="61" max="61" width="16.85546875" style="109" customWidth="1"/>
    <col min="62" max="62" width="9.85546875" style="109" customWidth="1"/>
    <col min="63" max="63" width="12.42578125" style="109" bestFit="1" customWidth="1"/>
    <col min="64" max="64" width="15.7109375" style="109" customWidth="1"/>
    <col min="65" max="65" width="13.140625" style="109" customWidth="1"/>
    <col min="66" max="66" width="17.140625" style="109" customWidth="1"/>
    <col min="67" max="68" width="11.42578125" style="109"/>
    <col min="69" max="74" width="9.28515625" style="109" customWidth="1"/>
    <col min="75" max="76" width="10.85546875" style="109" customWidth="1"/>
    <col min="77" max="77" width="9.28515625" style="109" customWidth="1"/>
    <col min="78" max="78" width="10.5703125" style="109" customWidth="1"/>
    <col min="79" max="79" width="8" style="109" customWidth="1"/>
    <col min="80" max="80" width="8.85546875" style="109" customWidth="1"/>
    <col min="81" max="81" width="8" style="109" customWidth="1"/>
    <col min="82" max="311" width="11.42578125" style="109"/>
    <col min="312" max="312" width="4" style="109" customWidth="1"/>
    <col min="313" max="313" width="18.42578125" style="109" customWidth="1"/>
    <col min="314" max="314" width="16" style="109" customWidth="1"/>
    <col min="315" max="315" width="46.42578125" style="109" customWidth="1"/>
    <col min="316" max="316" width="9.28515625" style="109" customWidth="1"/>
    <col min="317" max="317" width="16.85546875" style="109" customWidth="1"/>
    <col min="318" max="318" width="9.85546875" style="109" customWidth="1"/>
    <col min="319" max="319" width="12.42578125" style="109" bestFit="1" customWidth="1"/>
    <col min="320" max="320" width="15.7109375" style="109" customWidth="1"/>
    <col min="321" max="321" width="13.140625" style="109" customWidth="1"/>
    <col min="322" max="322" width="17.140625" style="109" customWidth="1"/>
    <col min="323" max="324" width="11.42578125" style="109"/>
    <col min="325" max="330" width="9.28515625" style="109" customWidth="1"/>
    <col min="331" max="332" width="10.85546875" style="109" customWidth="1"/>
    <col min="333" max="333" width="9.28515625" style="109" customWidth="1"/>
    <col min="334" max="334" width="10.5703125" style="109" customWidth="1"/>
    <col min="335" max="335" width="8" style="109" customWidth="1"/>
    <col min="336" max="336" width="8.85546875" style="109" customWidth="1"/>
    <col min="337" max="337" width="8" style="109" customWidth="1"/>
    <col min="338" max="567" width="11.42578125" style="109"/>
    <col min="568" max="568" width="4" style="109" customWidth="1"/>
    <col min="569" max="569" width="18.42578125" style="109" customWidth="1"/>
    <col min="570" max="570" width="16" style="109" customWidth="1"/>
    <col min="571" max="571" width="46.42578125" style="109" customWidth="1"/>
    <col min="572" max="572" width="9.28515625" style="109" customWidth="1"/>
    <col min="573" max="573" width="16.85546875" style="109" customWidth="1"/>
    <col min="574" max="574" width="9.85546875" style="109" customWidth="1"/>
    <col min="575" max="575" width="12.42578125" style="109" bestFit="1" customWidth="1"/>
    <col min="576" max="576" width="15.7109375" style="109" customWidth="1"/>
    <col min="577" max="577" width="13.140625" style="109" customWidth="1"/>
    <col min="578" max="578" width="17.140625" style="109" customWidth="1"/>
    <col min="579" max="580" width="11.42578125" style="109"/>
    <col min="581" max="586" width="9.28515625" style="109" customWidth="1"/>
    <col min="587" max="588" width="10.85546875" style="109" customWidth="1"/>
    <col min="589" max="589" width="9.28515625" style="109" customWidth="1"/>
    <col min="590" max="590" width="10.5703125" style="109" customWidth="1"/>
    <col min="591" max="591" width="8" style="109" customWidth="1"/>
    <col min="592" max="592" width="8.85546875" style="109" customWidth="1"/>
    <col min="593" max="593" width="8" style="109" customWidth="1"/>
    <col min="594" max="823" width="11.42578125" style="109"/>
    <col min="824" max="824" width="4" style="109" customWidth="1"/>
    <col min="825" max="825" width="18.42578125" style="109" customWidth="1"/>
    <col min="826" max="826" width="16" style="109" customWidth="1"/>
    <col min="827" max="827" width="46.42578125" style="109" customWidth="1"/>
    <col min="828" max="828" width="9.28515625" style="109" customWidth="1"/>
    <col min="829" max="829" width="16.85546875" style="109" customWidth="1"/>
    <col min="830" max="830" width="9.85546875" style="109" customWidth="1"/>
    <col min="831" max="831" width="12.42578125" style="109" bestFit="1" customWidth="1"/>
    <col min="832" max="832" width="15.7109375" style="109" customWidth="1"/>
    <col min="833" max="833" width="13.140625" style="109" customWidth="1"/>
    <col min="834" max="834" width="17.140625" style="109" customWidth="1"/>
    <col min="835" max="836" width="11.42578125" style="109"/>
    <col min="837" max="842" width="9.28515625" style="109" customWidth="1"/>
    <col min="843" max="844" width="10.85546875" style="109" customWidth="1"/>
    <col min="845" max="845" width="9.28515625" style="109" customWidth="1"/>
    <col min="846" max="846" width="10.5703125" style="109" customWidth="1"/>
    <col min="847" max="847" width="8" style="109" customWidth="1"/>
    <col min="848" max="848" width="8.85546875" style="109" customWidth="1"/>
    <col min="849" max="849" width="8" style="109" customWidth="1"/>
    <col min="850" max="1079" width="11.42578125" style="109"/>
    <col min="1080" max="1080" width="4" style="109" customWidth="1"/>
    <col min="1081" max="1081" width="18.42578125" style="109" customWidth="1"/>
    <col min="1082" max="1082" width="16" style="109" customWidth="1"/>
    <col min="1083" max="1083" width="46.42578125" style="109" customWidth="1"/>
    <col min="1084" max="1084" width="9.28515625" style="109" customWidth="1"/>
    <col min="1085" max="1085" width="16.85546875" style="109" customWidth="1"/>
    <col min="1086" max="1086" width="9.85546875" style="109" customWidth="1"/>
    <col min="1087" max="1087" width="12.42578125" style="109" bestFit="1" customWidth="1"/>
    <col min="1088" max="1088" width="15.7109375" style="109" customWidth="1"/>
    <col min="1089" max="1089" width="13.140625" style="109" customWidth="1"/>
    <col min="1090" max="1090" width="17.140625" style="109" customWidth="1"/>
    <col min="1091" max="1092" width="11.42578125" style="109"/>
    <col min="1093" max="1098" width="9.28515625" style="109" customWidth="1"/>
    <col min="1099" max="1100" width="10.85546875" style="109" customWidth="1"/>
    <col min="1101" max="1101" width="9.28515625" style="109" customWidth="1"/>
    <col min="1102" max="1102" width="10.5703125" style="109" customWidth="1"/>
    <col min="1103" max="1103" width="8" style="109" customWidth="1"/>
    <col min="1104" max="1104" width="8.85546875" style="109" customWidth="1"/>
    <col min="1105" max="1105" width="8" style="109" customWidth="1"/>
    <col min="1106" max="1335" width="11.42578125" style="109"/>
    <col min="1336" max="1336" width="4" style="109" customWidth="1"/>
    <col min="1337" max="1337" width="18.42578125" style="109" customWidth="1"/>
    <col min="1338" max="1338" width="16" style="109" customWidth="1"/>
    <col min="1339" max="1339" width="46.42578125" style="109" customWidth="1"/>
    <col min="1340" max="1340" width="9.28515625" style="109" customWidth="1"/>
    <col min="1341" max="1341" width="16.85546875" style="109" customWidth="1"/>
    <col min="1342" max="1342" width="9.85546875" style="109" customWidth="1"/>
    <col min="1343" max="1343" width="12.42578125" style="109" bestFit="1" customWidth="1"/>
    <col min="1344" max="1344" width="15.7109375" style="109" customWidth="1"/>
    <col min="1345" max="1345" width="13.140625" style="109" customWidth="1"/>
    <col min="1346" max="1346" width="17.140625" style="109" customWidth="1"/>
    <col min="1347" max="1348" width="11.42578125" style="109"/>
    <col min="1349" max="1354" width="9.28515625" style="109" customWidth="1"/>
    <col min="1355" max="1356" width="10.85546875" style="109" customWidth="1"/>
    <col min="1357" max="1357" width="9.28515625" style="109" customWidth="1"/>
    <col min="1358" max="1358" width="10.5703125" style="109" customWidth="1"/>
    <col min="1359" max="1359" width="8" style="109" customWidth="1"/>
    <col min="1360" max="1360" width="8.85546875" style="109" customWidth="1"/>
    <col min="1361" max="1361" width="8" style="109" customWidth="1"/>
    <col min="1362" max="1591" width="11.42578125" style="109"/>
    <col min="1592" max="1592" width="4" style="109" customWidth="1"/>
    <col min="1593" max="1593" width="18.42578125" style="109" customWidth="1"/>
    <col min="1594" max="1594" width="16" style="109" customWidth="1"/>
    <col min="1595" max="1595" width="46.42578125" style="109" customWidth="1"/>
    <col min="1596" max="1596" width="9.28515625" style="109" customWidth="1"/>
    <col min="1597" max="1597" width="16.85546875" style="109" customWidth="1"/>
    <col min="1598" max="1598" width="9.85546875" style="109" customWidth="1"/>
    <col min="1599" max="1599" width="12.42578125" style="109" bestFit="1" customWidth="1"/>
    <col min="1600" max="1600" width="15.7109375" style="109" customWidth="1"/>
    <col min="1601" max="1601" width="13.140625" style="109" customWidth="1"/>
    <col min="1602" max="1602" width="17.140625" style="109" customWidth="1"/>
    <col min="1603" max="1604" width="11.42578125" style="109"/>
    <col min="1605" max="1610" width="9.28515625" style="109" customWidth="1"/>
    <col min="1611" max="1612" width="10.85546875" style="109" customWidth="1"/>
    <col min="1613" max="1613" width="9.28515625" style="109" customWidth="1"/>
    <col min="1614" max="1614" width="10.5703125" style="109" customWidth="1"/>
    <col min="1615" max="1615" width="8" style="109" customWidth="1"/>
    <col min="1616" max="1616" width="8.85546875" style="109" customWidth="1"/>
    <col min="1617" max="1617" width="8" style="109" customWidth="1"/>
    <col min="1618" max="1847" width="11.42578125" style="109"/>
    <col min="1848" max="1848" width="4" style="109" customWidth="1"/>
    <col min="1849" max="1849" width="18.42578125" style="109" customWidth="1"/>
    <col min="1850" max="1850" width="16" style="109" customWidth="1"/>
    <col min="1851" max="1851" width="46.42578125" style="109" customWidth="1"/>
    <col min="1852" max="1852" width="9.28515625" style="109" customWidth="1"/>
    <col min="1853" max="1853" width="16.85546875" style="109" customWidth="1"/>
    <col min="1854" max="1854" width="9.85546875" style="109" customWidth="1"/>
    <col min="1855" max="1855" width="12.42578125" style="109" bestFit="1" customWidth="1"/>
    <col min="1856" max="1856" width="15.7109375" style="109" customWidth="1"/>
    <col min="1857" max="1857" width="13.140625" style="109" customWidth="1"/>
    <col min="1858" max="1858" width="17.140625" style="109" customWidth="1"/>
    <col min="1859" max="1860" width="11.42578125" style="109"/>
    <col min="1861" max="1866" width="9.28515625" style="109" customWidth="1"/>
    <col min="1867" max="1868" width="10.85546875" style="109" customWidth="1"/>
    <col min="1869" max="1869" width="9.28515625" style="109" customWidth="1"/>
    <col min="1870" max="1870" width="10.5703125" style="109" customWidth="1"/>
    <col min="1871" max="1871" width="8" style="109" customWidth="1"/>
    <col min="1872" max="1872" width="8.85546875" style="109" customWidth="1"/>
    <col min="1873" max="1873" width="8" style="109" customWidth="1"/>
    <col min="1874" max="2103" width="11.42578125" style="109"/>
    <col min="2104" max="2104" width="4" style="109" customWidth="1"/>
    <col min="2105" max="2105" width="18.42578125" style="109" customWidth="1"/>
    <col min="2106" max="2106" width="16" style="109" customWidth="1"/>
    <col min="2107" max="2107" width="46.42578125" style="109" customWidth="1"/>
    <col min="2108" max="2108" width="9.28515625" style="109" customWidth="1"/>
    <col min="2109" max="2109" width="16.85546875" style="109" customWidth="1"/>
    <col min="2110" max="2110" width="9.85546875" style="109" customWidth="1"/>
    <col min="2111" max="2111" width="12.42578125" style="109" bestFit="1" customWidth="1"/>
    <col min="2112" max="2112" width="15.7109375" style="109" customWidth="1"/>
    <col min="2113" max="2113" width="13.140625" style="109" customWidth="1"/>
    <col min="2114" max="2114" width="17.140625" style="109" customWidth="1"/>
    <col min="2115" max="2116" width="11.42578125" style="109"/>
    <col min="2117" max="2122" width="9.28515625" style="109" customWidth="1"/>
    <col min="2123" max="2124" width="10.85546875" style="109" customWidth="1"/>
    <col min="2125" max="2125" width="9.28515625" style="109" customWidth="1"/>
    <col min="2126" max="2126" width="10.5703125" style="109" customWidth="1"/>
    <col min="2127" max="2127" width="8" style="109" customWidth="1"/>
    <col min="2128" max="2128" width="8.85546875" style="109" customWidth="1"/>
    <col min="2129" max="2129" width="8" style="109" customWidth="1"/>
    <col min="2130" max="2359" width="11.42578125" style="109"/>
    <col min="2360" max="2360" width="4" style="109" customWidth="1"/>
    <col min="2361" max="2361" width="18.42578125" style="109" customWidth="1"/>
    <col min="2362" max="2362" width="16" style="109" customWidth="1"/>
    <col min="2363" max="2363" width="46.42578125" style="109" customWidth="1"/>
    <col min="2364" max="2364" width="9.28515625" style="109" customWidth="1"/>
    <col min="2365" max="2365" width="16.85546875" style="109" customWidth="1"/>
    <col min="2366" max="2366" width="9.85546875" style="109" customWidth="1"/>
    <col min="2367" max="2367" width="12.42578125" style="109" bestFit="1" customWidth="1"/>
    <col min="2368" max="2368" width="15.7109375" style="109" customWidth="1"/>
    <col min="2369" max="2369" width="13.140625" style="109" customWidth="1"/>
    <col min="2370" max="2370" width="17.140625" style="109" customWidth="1"/>
    <col min="2371" max="2372" width="11.42578125" style="109"/>
    <col min="2373" max="2378" width="9.28515625" style="109" customWidth="1"/>
    <col min="2379" max="2380" width="10.85546875" style="109" customWidth="1"/>
    <col min="2381" max="2381" width="9.28515625" style="109" customWidth="1"/>
    <col min="2382" max="2382" width="10.5703125" style="109" customWidth="1"/>
    <col min="2383" max="2383" width="8" style="109" customWidth="1"/>
    <col min="2384" max="2384" width="8.85546875" style="109" customWidth="1"/>
    <col min="2385" max="2385" width="8" style="109" customWidth="1"/>
    <col min="2386" max="2615" width="11.42578125" style="109"/>
    <col min="2616" max="2616" width="4" style="109" customWidth="1"/>
    <col min="2617" max="2617" width="18.42578125" style="109" customWidth="1"/>
    <col min="2618" max="2618" width="16" style="109" customWidth="1"/>
    <col min="2619" max="2619" width="46.42578125" style="109" customWidth="1"/>
    <col min="2620" max="2620" width="9.28515625" style="109" customWidth="1"/>
    <col min="2621" max="2621" width="16.85546875" style="109" customWidth="1"/>
    <col min="2622" max="2622" width="9.85546875" style="109" customWidth="1"/>
    <col min="2623" max="2623" width="12.42578125" style="109" bestFit="1" customWidth="1"/>
    <col min="2624" max="2624" width="15.7109375" style="109" customWidth="1"/>
    <col min="2625" max="2625" width="13.140625" style="109" customWidth="1"/>
    <col min="2626" max="2626" width="17.140625" style="109" customWidth="1"/>
    <col min="2627" max="2628" width="11.42578125" style="109"/>
    <col min="2629" max="2634" width="9.28515625" style="109" customWidth="1"/>
    <col min="2635" max="2636" width="10.85546875" style="109" customWidth="1"/>
    <col min="2637" max="2637" width="9.28515625" style="109" customWidth="1"/>
    <col min="2638" max="2638" width="10.5703125" style="109" customWidth="1"/>
    <col min="2639" max="2639" width="8" style="109" customWidth="1"/>
    <col min="2640" max="2640" width="8.85546875" style="109" customWidth="1"/>
    <col min="2641" max="2641" width="8" style="109" customWidth="1"/>
    <col min="2642" max="2871" width="11.42578125" style="109"/>
    <col min="2872" max="2872" width="4" style="109" customWidth="1"/>
    <col min="2873" max="2873" width="18.42578125" style="109" customWidth="1"/>
    <col min="2874" max="2874" width="16" style="109" customWidth="1"/>
    <col min="2875" max="2875" width="46.42578125" style="109" customWidth="1"/>
    <col min="2876" max="2876" width="9.28515625" style="109" customWidth="1"/>
    <col min="2877" max="2877" width="16.85546875" style="109" customWidth="1"/>
    <col min="2878" max="2878" width="9.85546875" style="109" customWidth="1"/>
    <col min="2879" max="2879" width="12.42578125" style="109" bestFit="1" customWidth="1"/>
    <col min="2880" max="2880" width="15.7109375" style="109" customWidth="1"/>
    <col min="2881" max="2881" width="13.140625" style="109" customWidth="1"/>
    <col min="2882" max="2882" width="17.140625" style="109" customWidth="1"/>
    <col min="2883" max="2884" width="11.42578125" style="109"/>
    <col min="2885" max="2890" width="9.28515625" style="109" customWidth="1"/>
    <col min="2891" max="2892" width="10.85546875" style="109" customWidth="1"/>
    <col min="2893" max="2893" width="9.28515625" style="109" customWidth="1"/>
    <col min="2894" max="2894" width="10.5703125" style="109" customWidth="1"/>
    <col min="2895" max="2895" width="8" style="109" customWidth="1"/>
    <col min="2896" max="2896" width="8.85546875" style="109" customWidth="1"/>
    <col min="2897" max="2897" width="8" style="109" customWidth="1"/>
    <col min="2898" max="3127" width="11.42578125" style="109"/>
    <col min="3128" max="3128" width="4" style="109" customWidth="1"/>
    <col min="3129" max="3129" width="18.42578125" style="109" customWidth="1"/>
    <col min="3130" max="3130" width="16" style="109" customWidth="1"/>
    <col min="3131" max="3131" width="46.42578125" style="109" customWidth="1"/>
    <col min="3132" max="3132" width="9.28515625" style="109" customWidth="1"/>
    <col min="3133" max="3133" width="16.85546875" style="109" customWidth="1"/>
    <col min="3134" max="3134" width="9.85546875" style="109" customWidth="1"/>
    <col min="3135" max="3135" width="12.42578125" style="109" bestFit="1" customWidth="1"/>
    <col min="3136" max="3136" width="15.7109375" style="109" customWidth="1"/>
    <col min="3137" max="3137" width="13.140625" style="109" customWidth="1"/>
    <col min="3138" max="3138" width="17.140625" style="109" customWidth="1"/>
    <col min="3139" max="3140" width="11.42578125" style="109"/>
    <col min="3141" max="3146" width="9.28515625" style="109" customWidth="1"/>
    <col min="3147" max="3148" width="10.85546875" style="109" customWidth="1"/>
    <col min="3149" max="3149" width="9.28515625" style="109" customWidth="1"/>
    <col min="3150" max="3150" width="10.5703125" style="109" customWidth="1"/>
    <col min="3151" max="3151" width="8" style="109" customWidth="1"/>
    <col min="3152" max="3152" width="8.85546875" style="109" customWidth="1"/>
    <col min="3153" max="3153" width="8" style="109" customWidth="1"/>
    <col min="3154" max="3383" width="11.42578125" style="109"/>
    <col min="3384" max="3384" width="4" style="109" customWidth="1"/>
    <col min="3385" max="3385" width="18.42578125" style="109" customWidth="1"/>
    <col min="3386" max="3386" width="16" style="109" customWidth="1"/>
    <col min="3387" max="3387" width="46.42578125" style="109" customWidth="1"/>
    <col min="3388" max="3388" width="9.28515625" style="109" customWidth="1"/>
    <col min="3389" max="3389" width="16.85546875" style="109" customWidth="1"/>
    <col min="3390" max="3390" width="9.85546875" style="109" customWidth="1"/>
    <col min="3391" max="3391" width="12.42578125" style="109" bestFit="1" customWidth="1"/>
    <col min="3392" max="3392" width="15.7109375" style="109" customWidth="1"/>
    <col min="3393" max="3393" width="13.140625" style="109" customWidth="1"/>
    <col min="3394" max="3394" width="17.140625" style="109" customWidth="1"/>
    <col min="3395" max="3396" width="11.42578125" style="109"/>
    <col min="3397" max="3402" width="9.28515625" style="109" customWidth="1"/>
    <col min="3403" max="3404" width="10.85546875" style="109" customWidth="1"/>
    <col min="3405" max="3405" width="9.28515625" style="109" customWidth="1"/>
    <col min="3406" max="3406" width="10.5703125" style="109" customWidth="1"/>
    <col min="3407" max="3407" width="8" style="109" customWidth="1"/>
    <col min="3408" max="3408" width="8.85546875" style="109" customWidth="1"/>
    <col min="3409" max="3409" width="8" style="109" customWidth="1"/>
    <col min="3410" max="3639" width="11.42578125" style="109"/>
    <col min="3640" max="3640" width="4" style="109" customWidth="1"/>
    <col min="3641" max="3641" width="18.42578125" style="109" customWidth="1"/>
    <col min="3642" max="3642" width="16" style="109" customWidth="1"/>
    <col min="3643" max="3643" width="46.42578125" style="109" customWidth="1"/>
    <col min="3644" max="3644" width="9.28515625" style="109" customWidth="1"/>
    <col min="3645" max="3645" width="16.85546875" style="109" customWidth="1"/>
    <col min="3646" max="3646" width="9.85546875" style="109" customWidth="1"/>
    <col min="3647" max="3647" width="12.42578125" style="109" bestFit="1" customWidth="1"/>
    <col min="3648" max="3648" width="15.7109375" style="109" customWidth="1"/>
    <col min="3649" max="3649" width="13.140625" style="109" customWidth="1"/>
    <col min="3650" max="3650" width="17.140625" style="109" customWidth="1"/>
    <col min="3651" max="3652" width="11.42578125" style="109"/>
    <col min="3653" max="3658" width="9.28515625" style="109" customWidth="1"/>
    <col min="3659" max="3660" width="10.85546875" style="109" customWidth="1"/>
    <col min="3661" max="3661" width="9.28515625" style="109" customWidth="1"/>
    <col min="3662" max="3662" width="10.5703125" style="109" customWidth="1"/>
    <col min="3663" max="3663" width="8" style="109" customWidth="1"/>
    <col min="3664" max="3664" width="8.85546875" style="109" customWidth="1"/>
    <col min="3665" max="3665" width="8" style="109" customWidth="1"/>
    <col min="3666" max="3895" width="11.42578125" style="109"/>
    <col min="3896" max="3896" width="4" style="109" customWidth="1"/>
    <col min="3897" max="3897" width="18.42578125" style="109" customWidth="1"/>
    <col min="3898" max="3898" width="16" style="109" customWidth="1"/>
    <col min="3899" max="3899" width="46.42578125" style="109" customWidth="1"/>
    <col min="3900" max="3900" width="9.28515625" style="109" customWidth="1"/>
    <col min="3901" max="3901" width="16.85546875" style="109" customWidth="1"/>
    <col min="3902" max="3902" width="9.85546875" style="109" customWidth="1"/>
    <col min="3903" max="3903" width="12.42578125" style="109" bestFit="1" customWidth="1"/>
    <col min="3904" max="3904" width="15.7109375" style="109" customWidth="1"/>
    <col min="3905" max="3905" width="13.140625" style="109" customWidth="1"/>
    <col min="3906" max="3906" width="17.140625" style="109" customWidth="1"/>
    <col min="3907" max="3908" width="11.42578125" style="109"/>
    <col min="3909" max="3914" width="9.28515625" style="109" customWidth="1"/>
    <col min="3915" max="3916" width="10.85546875" style="109" customWidth="1"/>
    <col min="3917" max="3917" width="9.28515625" style="109" customWidth="1"/>
    <col min="3918" max="3918" width="10.5703125" style="109" customWidth="1"/>
    <col min="3919" max="3919" width="8" style="109" customWidth="1"/>
    <col min="3920" max="3920" width="8.85546875" style="109" customWidth="1"/>
    <col min="3921" max="3921" width="8" style="109" customWidth="1"/>
    <col min="3922" max="4151" width="11.42578125" style="109"/>
    <col min="4152" max="4152" width="4" style="109" customWidth="1"/>
    <col min="4153" max="4153" width="18.42578125" style="109" customWidth="1"/>
    <col min="4154" max="4154" width="16" style="109" customWidth="1"/>
    <col min="4155" max="4155" width="46.42578125" style="109" customWidth="1"/>
    <col min="4156" max="4156" width="9.28515625" style="109" customWidth="1"/>
    <col min="4157" max="4157" width="16.85546875" style="109" customWidth="1"/>
    <col min="4158" max="4158" width="9.85546875" style="109" customWidth="1"/>
    <col min="4159" max="4159" width="12.42578125" style="109" bestFit="1" customWidth="1"/>
    <col min="4160" max="4160" width="15.7109375" style="109" customWidth="1"/>
    <col min="4161" max="4161" width="13.140625" style="109" customWidth="1"/>
    <col min="4162" max="4162" width="17.140625" style="109" customWidth="1"/>
    <col min="4163" max="4164" width="11.42578125" style="109"/>
    <col min="4165" max="4170" width="9.28515625" style="109" customWidth="1"/>
    <col min="4171" max="4172" width="10.85546875" style="109" customWidth="1"/>
    <col min="4173" max="4173" width="9.28515625" style="109" customWidth="1"/>
    <col min="4174" max="4174" width="10.5703125" style="109" customWidth="1"/>
    <col min="4175" max="4175" width="8" style="109" customWidth="1"/>
    <col min="4176" max="4176" width="8.85546875" style="109" customWidth="1"/>
    <col min="4177" max="4177" width="8" style="109" customWidth="1"/>
    <col min="4178" max="4407" width="11.42578125" style="109"/>
    <col min="4408" max="4408" width="4" style="109" customWidth="1"/>
    <col min="4409" max="4409" width="18.42578125" style="109" customWidth="1"/>
    <col min="4410" max="4410" width="16" style="109" customWidth="1"/>
    <col min="4411" max="4411" width="46.42578125" style="109" customWidth="1"/>
    <col min="4412" max="4412" width="9.28515625" style="109" customWidth="1"/>
    <col min="4413" max="4413" width="16.85546875" style="109" customWidth="1"/>
    <col min="4414" max="4414" width="9.85546875" style="109" customWidth="1"/>
    <col min="4415" max="4415" width="12.42578125" style="109" bestFit="1" customWidth="1"/>
    <col min="4416" max="4416" width="15.7109375" style="109" customWidth="1"/>
    <col min="4417" max="4417" width="13.140625" style="109" customWidth="1"/>
    <col min="4418" max="4418" width="17.140625" style="109" customWidth="1"/>
    <col min="4419" max="4420" width="11.42578125" style="109"/>
    <col min="4421" max="4426" width="9.28515625" style="109" customWidth="1"/>
    <col min="4427" max="4428" width="10.85546875" style="109" customWidth="1"/>
    <col min="4429" max="4429" width="9.28515625" style="109" customWidth="1"/>
    <col min="4430" max="4430" width="10.5703125" style="109" customWidth="1"/>
    <col min="4431" max="4431" width="8" style="109" customWidth="1"/>
    <col min="4432" max="4432" width="8.85546875" style="109" customWidth="1"/>
    <col min="4433" max="4433" width="8" style="109" customWidth="1"/>
    <col min="4434" max="4663" width="11.42578125" style="109"/>
    <col min="4664" max="4664" width="4" style="109" customWidth="1"/>
    <col min="4665" max="4665" width="18.42578125" style="109" customWidth="1"/>
    <col min="4666" max="4666" width="16" style="109" customWidth="1"/>
    <col min="4667" max="4667" width="46.42578125" style="109" customWidth="1"/>
    <col min="4668" max="4668" width="9.28515625" style="109" customWidth="1"/>
    <col min="4669" max="4669" width="16.85546875" style="109" customWidth="1"/>
    <col min="4670" max="4670" width="9.85546875" style="109" customWidth="1"/>
    <col min="4671" max="4671" width="12.42578125" style="109" bestFit="1" customWidth="1"/>
    <col min="4672" max="4672" width="15.7109375" style="109" customWidth="1"/>
    <col min="4673" max="4673" width="13.140625" style="109" customWidth="1"/>
    <col min="4674" max="4674" width="17.140625" style="109" customWidth="1"/>
    <col min="4675" max="4676" width="11.42578125" style="109"/>
    <col min="4677" max="4682" width="9.28515625" style="109" customWidth="1"/>
    <col min="4683" max="4684" width="10.85546875" style="109" customWidth="1"/>
    <col min="4685" max="4685" width="9.28515625" style="109" customWidth="1"/>
    <col min="4686" max="4686" width="10.5703125" style="109" customWidth="1"/>
    <col min="4687" max="4687" width="8" style="109" customWidth="1"/>
    <col min="4688" max="4688" width="8.85546875" style="109" customWidth="1"/>
    <col min="4689" max="4689" width="8" style="109" customWidth="1"/>
    <col min="4690" max="4919" width="11.42578125" style="109"/>
    <col min="4920" max="4920" width="4" style="109" customWidth="1"/>
    <col min="4921" max="4921" width="18.42578125" style="109" customWidth="1"/>
    <col min="4922" max="4922" width="16" style="109" customWidth="1"/>
    <col min="4923" max="4923" width="46.42578125" style="109" customWidth="1"/>
    <col min="4924" max="4924" width="9.28515625" style="109" customWidth="1"/>
    <col min="4925" max="4925" width="16.85546875" style="109" customWidth="1"/>
    <col min="4926" max="4926" width="9.85546875" style="109" customWidth="1"/>
    <col min="4927" max="4927" width="12.42578125" style="109" bestFit="1" customWidth="1"/>
    <col min="4928" max="4928" width="15.7109375" style="109" customWidth="1"/>
    <col min="4929" max="4929" width="13.140625" style="109" customWidth="1"/>
    <col min="4930" max="4930" width="17.140625" style="109" customWidth="1"/>
    <col min="4931" max="4932" width="11.42578125" style="109"/>
    <col min="4933" max="4938" width="9.28515625" style="109" customWidth="1"/>
    <col min="4939" max="4940" width="10.85546875" style="109" customWidth="1"/>
    <col min="4941" max="4941" width="9.28515625" style="109" customWidth="1"/>
    <col min="4942" max="4942" width="10.5703125" style="109" customWidth="1"/>
    <col min="4943" max="4943" width="8" style="109" customWidth="1"/>
    <col min="4944" max="4944" width="8.85546875" style="109" customWidth="1"/>
    <col min="4945" max="4945" width="8" style="109" customWidth="1"/>
    <col min="4946" max="5175" width="11.42578125" style="109"/>
    <col min="5176" max="5176" width="4" style="109" customWidth="1"/>
    <col min="5177" max="5177" width="18.42578125" style="109" customWidth="1"/>
    <col min="5178" max="5178" width="16" style="109" customWidth="1"/>
    <col min="5179" max="5179" width="46.42578125" style="109" customWidth="1"/>
    <col min="5180" max="5180" width="9.28515625" style="109" customWidth="1"/>
    <col min="5181" max="5181" width="16.85546875" style="109" customWidth="1"/>
    <col min="5182" max="5182" width="9.85546875" style="109" customWidth="1"/>
    <col min="5183" max="5183" width="12.42578125" style="109" bestFit="1" customWidth="1"/>
    <col min="5184" max="5184" width="15.7109375" style="109" customWidth="1"/>
    <col min="5185" max="5185" width="13.140625" style="109" customWidth="1"/>
    <col min="5186" max="5186" width="17.140625" style="109" customWidth="1"/>
    <col min="5187" max="5188" width="11.42578125" style="109"/>
    <col min="5189" max="5194" width="9.28515625" style="109" customWidth="1"/>
    <col min="5195" max="5196" width="10.85546875" style="109" customWidth="1"/>
    <col min="5197" max="5197" width="9.28515625" style="109" customWidth="1"/>
    <col min="5198" max="5198" width="10.5703125" style="109" customWidth="1"/>
    <col min="5199" max="5199" width="8" style="109" customWidth="1"/>
    <col min="5200" max="5200" width="8.85546875" style="109" customWidth="1"/>
    <col min="5201" max="5201" width="8" style="109" customWidth="1"/>
    <col min="5202" max="5431" width="11.42578125" style="109"/>
    <col min="5432" max="5432" width="4" style="109" customWidth="1"/>
    <col min="5433" max="5433" width="18.42578125" style="109" customWidth="1"/>
    <col min="5434" max="5434" width="16" style="109" customWidth="1"/>
    <col min="5435" max="5435" width="46.42578125" style="109" customWidth="1"/>
    <col min="5436" max="5436" width="9.28515625" style="109" customWidth="1"/>
    <col min="5437" max="5437" width="16.85546875" style="109" customWidth="1"/>
    <col min="5438" max="5438" width="9.85546875" style="109" customWidth="1"/>
    <col min="5439" max="5439" width="12.42578125" style="109" bestFit="1" customWidth="1"/>
    <col min="5440" max="5440" width="15.7109375" style="109" customWidth="1"/>
    <col min="5441" max="5441" width="13.140625" style="109" customWidth="1"/>
    <col min="5442" max="5442" width="17.140625" style="109" customWidth="1"/>
    <col min="5443" max="5444" width="11.42578125" style="109"/>
    <col min="5445" max="5450" width="9.28515625" style="109" customWidth="1"/>
    <col min="5451" max="5452" width="10.85546875" style="109" customWidth="1"/>
    <col min="5453" max="5453" width="9.28515625" style="109" customWidth="1"/>
    <col min="5454" max="5454" width="10.5703125" style="109" customWidth="1"/>
    <col min="5455" max="5455" width="8" style="109" customWidth="1"/>
    <col min="5456" max="5456" width="8.85546875" style="109" customWidth="1"/>
    <col min="5457" max="5457" width="8" style="109" customWidth="1"/>
    <col min="5458" max="5687" width="11.42578125" style="109"/>
    <col min="5688" max="5688" width="4" style="109" customWidth="1"/>
    <col min="5689" max="5689" width="18.42578125" style="109" customWidth="1"/>
    <col min="5690" max="5690" width="16" style="109" customWidth="1"/>
    <col min="5691" max="5691" width="46.42578125" style="109" customWidth="1"/>
    <col min="5692" max="5692" width="9.28515625" style="109" customWidth="1"/>
    <col min="5693" max="5693" width="16.85546875" style="109" customWidth="1"/>
    <col min="5694" max="5694" width="9.85546875" style="109" customWidth="1"/>
    <col min="5695" max="5695" width="12.42578125" style="109" bestFit="1" customWidth="1"/>
    <col min="5696" max="5696" width="15.7109375" style="109" customWidth="1"/>
    <col min="5697" max="5697" width="13.140625" style="109" customWidth="1"/>
    <col min="5698" max="5698" width="17.140625" style="109" customWidth="1"/>
    <col min="5699" max="5700" width="11.42578125" style="109"/>
    <col min="5701" max="5706" width="9.28515625" style="109" customWidth="1"/>
    <col min="5707" max="5708" width="10.85546875" style="109" customWidth="1"/>
    <col min="5709" max="5709" width="9.28515625" style="109" customWidth="1"/>
    <col min="5710" max="5710" width="10.5703125" style="109" customWidth="1"/>
    <col min="5711" max="5711" width="8" style="109" customWidth="1"/>
    <col min="5712" max="5712" width="8.85546875" style="109" customWidth="1"/>
    <col min="5713" max="5713" width="8" style="109" customWidth="1"/>
    <col min="5714" max="5943" width="11.42578125" style="109"/>
    <col min="5944" max="5944" width="4" style="109" customWidth="1"/>
    <col min="5945" max="5945" width="18.42578125" style="109" customWidth="1"/>
    <col min="5946" max="5946" width="16" style="109" customWidth="1"/>
    <col min="5947" max="5947" width="46.42578125" style="109" customWidth="1"/>
    <col min="5948" max="5948" width="9.28515625" style="109" customWidth="1"/>
    <col min="5949" max="5949" width="16.85546875" style="109" customWidth="1"/>
    <col min="5950" max="5950" width="9.85546875" style="109" customWidth="1"/>
    <col min="5951" max="5951" width="12.42578125" style="109" bestFit="1" customWidth="1"/>
    <col min="5952" max="5952" width="15.7109375" style="109" customWidth="1"/>
    <col min="5953" max="5953" width="13.140625" style="109" customWidth="1"/>
    <col min="5954" max="5954" width="17.140625" style="109" customWidth="1"/>
    <col min="5955" max="5956" width="11.42578125" style="109"/>
    <col min="5957" max="5962" width="9.28515625" style="109" customWidth="1"/>
    <col min="5963" max="5964" width="10.85546875" style="109" customWidth="1"/>
    <col min="5965" max="5965" width="9.28515625" style="109" customWidth="1"/>
    <col min="5966" max="5966" width="10.5703125" style="109" customWidth="1"/>
    <col min="5967" max="5967" width="8" style="109" customWidth="1"/>
    <col min="5968" max="5968" width="8.85546875" style="109" customWidth="1"/>
    <col min="5969" max="5969" width="8" style="109" customWidth="1"/>
    <col min="5970" max="6199" width="11.42578125" style="109"/>
    <col min="6200" max="6200" width="4" style="109" customWidth="1"/>
    <col min="6201" max="6201" width="18.42578125" style="109" customWidth="1"/>
    <col min="6202" max="6202" width="16" style="109" customWidth="1"/>
    <col min="6203" max="6203" width="46.42578125" style="109" customWidth="1"/>
    <col min="6204" max="6204" width="9.28515625" style="109" customWidth="1"/>
    <col min="6205" max="6205" width="16.85546875" style="109" customWidth="1"/>
    <col min="6206" max="6206" width="9.85546875" style="109" customWidth="1"/>
    <col min="6207" max="6207" width="12.42578125" style="109" bestFit="1" customWidth="1"/>
    <col min="6208" max="6208" width="15.7109375" style="109" customWidth="1"/>
    <col min="6209" max="6209" width="13.140625" style="109" customWidth="1"/>
    <col min="6210" max="6210" width="17.140625" style="109" customWidth="1"/>
    <col min="6211" max="6212" width="11.42578125" style="109"/>
    <col min="6213" max="6218" width="9.28515625" style="109" customWidth="1"/>
    <col min="6219" max="6220" width="10.85546875" style="109" customWidth="1"/>
    <col min="6221" max="6221" width="9.28515625" style="109" customWidth="1"/>
    <col min="6222" max="6222" width="10.5703125" style="109" customWidth="1"/>
    <col min="6223" max="6223" width="8" style="109" customWidth="1"/>
    <col min="6224" max="6224" width="8.85546875" style="109" customWidth="1"/>
    <col min="6225" max="6225" width="8" style="109" customWidth="1"/>
    <col min="6226" max="6455" width="11.42578125" style="109"/>
    <col min="6456" max="6456" width="4" style="109" customWidth="1"/>
    <col min="6457" max="6457" width="18.42578125" style="109" customWidth="1"/>
    <col min="6458" max="6458" width="16" style="109" customWidth="1"/>
    <col min="6459" max="6459" width="46.42578125" style="109" customWidth="1"/>
    <col min="6460" max="6460" width="9.28515625" style="109" customWidth="1"/>
    <col min="6461" max="6461" width="16.85546875" style="109" customWidth="1"/>
    <col min="6462" max="6462" width="9.85546875" style="109" customWidth="1"/>
    <col min="6463" max="6463" width="12.42578125" style="109" bestFit="1" customWidth="1"/>
    <col min="6464" max="6464" width="15.7109375" style="109" customWidth="1"/>
    <col min="6465" max="6465" width="13.140625" style="109" customWidth="1"/>
    <col min="6466" max="6466" width="17.140625" style="109" customWidth="1"/>
    <col min="6467" max="6468" width="11.42578125" style="109"/>
    <col min="6469" max="6474" width="9.28515625" style="109" customWidth="1"/>
    <col min="6475" max="6476" width="10.85546875" style="109" customWidth="1"/>
    <col min="6477" max="6477" width="9.28515625" style="109" customWidth="1"/>
    <col min="6478" max="6478" width="10.5703125" style="109" customWidth="1"/>
    <col min="6479" max="6479" width="8" style="109" customWidth="1"/>
    <col min="6480" max="6480" width="8.85546875" style="109" customWidth="1"/>
    <col min="6481" max="6481" width="8" style="109" customWidth="1"/>
    <col min="6482" max="6711" width="11.42578125" style="109"/>
    <col min="6712" max="6712" width="4" style="109" customWidth="1"/>
    <col min="6713" max="6713" width="18.42578125" style="109" customWidth="1"/>
    <col min="6714" max="6714" width="16" style="109" customWidth="1"/>
    <col min="6715" max="6715" width="46.42578125" style="109" customWidth="1"/>
    <col min="6716" max="6716" width="9.28515625" style="109" customWidth="1"/>
    <col min="6717" max="6717" width="16.85546875" style="109" customWidth="1"/>
    <col min="6718" max="6718" width="9.85546875" style="109" customWidth="1"/>
    <col min="6719" max="6719" width="12.42578125" style="109" bestFit="1" customWidth="1"/>
    <col min="6720" max="6720" width="15.7109375" style="109" customWidth="1"/>
    <col min="6721" max="6721" width="13.140625" style="109" customWidth="1"/>
    <col min="6722" max="6722" width="17.140625" style="109" customWidth="1"/>
    <col min="6723" max="6724" width="11.42578125" style="109"/>
    <col min="6725" max="6730" width="9.28515625" style="109" customWidth="1"/>
    <col min="6731" max="6732" width="10.85546875" style="109" customWidth="1"/>
    <col min="6733" max="6733" width="9.28515625" style="109" customWidth="1"/>
    <col min="6734" max="6734" width="10.5703125" style="109" customWidth="1"/>
    <col min="6735" max="6735" width="8" style="109" customWidth="1"/>
    <col min="6736" max="6736" width="8.85546875" style="109" customWidth="1"/>
    <col min="6737" max="6737" width="8" style="109" customWidth="1"/>
    <col min="6738" max="6967" width="11.42578125" style="109"/>
    <col min="6968" max="6968" width="4" style="109" customWidth="1"/>
    <col min="6969" max="6969" width="18.42578125" style="109" customWidth="1"/>
    <col min="6970" max="6970" width="16" style="109" customWidth="1"/>
    <col min="6971" max="6971" width="46.42578125" style="109" customWidth="1"/>
    <col min="6972" max="6972" width="9.28515625" style="109" customWidth="1"/>
    <col min="6973" max="6973" width="16.85546875" style="109" customWidth="1"/>
    <col min="6974" max="6974" width="9.85546875" style="109" customWidth="1"/>
    <col min="6975" max="6975" width="12.42578125" style="109" bestFit="1" customWidth="1"/>
    <col min="6976" max="6976" width="15.7109375" style="109" customWidth="1"/>
    <col min="6977" max="6977" width="13.140625" style="109" customWidth="1"/>
    <col min="6978" max="6978" width="17.140625" style="109" customWidth="1"/>
    <col min="6979" max="6980" width="11.42578125" style="109"/>
    <col min="6981" max="6986" width="9.28515625" style="109" customWidth="1"/>
    <col min="6987" max="6988" width="10.85546875" style="109" customWidth="1"/>
    <col min="6989" max="6989" width="9.28515625" style="109" customWidth="1"/>
    <col min="6990" max="6990" width="10.5703125" style="109" customWidth="1"/>
    <col min="6991" max="6991" width="8" style="109" customWidth="1"/>
    <col min="6992" max="6992" width="8.85546875" style="109" customWidth="1"/>
    <col min="6993" max="6993" width="8" style="109" customWidth="1"/>
    <col min="6994" max="7223" width="11.42578125" style="109"/>
    <col min="7224" max="7224" width="4" style="109" customWidth="1"/>
    <col min="7225" max="7225" width="18.42578125" style="109" customWidth="1"/>
    <col min="7226" max="7226" width="16" style="109" customWidth="1"/>
    <col min="7227" max="7227" width="46.42578125" style="109" customWidth="1"/>
    <col min="7228" max="7228" width="9.28515625" style="109" customWidth="1"/>
    <col min="7229" max="7229" width="16.85546875" style="109" customWidth="1"/>
    <col min="7230" max="7230" width="9.85546875" style="109" customWidth="1"/>
    <col min="7231" max="7231" width="12.42578125" style="109" bestFit="1" customWidth="1"/>
    <col min="7232" max="7232" width="15.7109375" style="109" customWidth="1"/>
    <col min="7233" max="7233" width="13.140625" style="109" customWidth="1"/>
    <col min="7234" max="7234" width="17.140625" style="109" customWidth="1"/>
    <col min="7235" max="7236" width="11.42578125" style="109"/>
    <col min="7237" max="7242" width="9.28515625" style="109" customWidth="1"/>
    <col min="7243" max="7244" width="10.85546875" style="109" customWidth="1"/>
    <col min="7245" max="7245" width="9.28515625" style="109" customWidth="1"/>
    <col min="7246" max="7246" width="10.5703125" style="109" customWidth="1"/>
    <col min="7247" max="7247" width="8" style="109" customWidth="1"/>
    <col min="7248" max="7248" width="8.85546875" style="109" customWidth="1"/>
    <col min="7249" max="7249" width="8" style="109" customWidth="1"/>
    <col min="7250" max="7479" width="11.42578125" style="109"/>
    <col min="7480" max="7480" width="4" style="109" customWidth="1"/>
    <col min="7481" max="7481" width="18.42578125" style="109" customWidth="1"/>
    <col min="7482" max="7482" width="16" style="109" customWidth="1"/>
    <col min="7483" max="7483" width="46.42578125" style="109" customWidth="1"/>
    <col min="7484" max="7484" width="9.28515625" style="109" customWidth="1"/>
    <col min="7485" max="7485" width="16.85546875" style="109" customWidth="1"/>
    <col min="7486" max="7486" width="9.85546875" style="109" customWidth="1"/>
    <col min="7487" max="7487" width="12.42578125" style="109" bestFit="1" customWidth="1"/>
    <col min="7488" max="7488" width="15.7109375" style="109" customWidth="1"/>
    <col min="7489" max="7489" width="13.140625" style="109" customWidth="1"/>
    <col min="7490" max="7490" width="17.140625" style="109" customWidth="1"/>
    <col min="7491" max="7492" width="11.42578125" style="109"/>
    <col min="7493" max="7498" width="9.28515625" style="109" customWidth="1"/>
    <col min="7499" max="7500" width="10.85546875" style="109" customWidth="1"/>
    <col min="7501" max="7501" width="9.28515625" style="109" customWidth="1"/>
    <col min="7502" max="7502" width="10.5703125" style="109" customWidth="1"/>
    <col min="7503" max="7503" width="8" style="109" customWidth="1"/>
    <col min="7504" max="7504" width="8.85546875" style="109" customWidth="1"/>
    <col min="7505" max="7505" width="8" style="109" customWidth="1"/>
    <col min="7506" max="7735" width="11.42578125" style="109"/>
    <col min="7736" max="7736" width="4" style="109" customWidth="1"/>
    <col min="7737" max="7737" width="18.42578125" style="109" customWidth="1"/>
    <col min="7738" max="7738" width="16" style="109" customWidth="1"/>
    <col min="7739" max="7739" width="46.42578125" style="109" customWidth="1"/>
    <col min="7740" max="7740" width="9.28515625" style="109" customWidth="1"/>
    <col min="7741" max="7741" width="16.85546875" style="109" customWidth="1"/>
    <col min="7742" max="7742" width="9.85546875" style="109" customWidth="1"/>
    <col min="7743" max="7743" width="12.42578125" style="109" bestFit="1" customWidth="1"/>
    <col min="7744" max="7744" width="15.7109375" style="109" customWidth="1"/>
    <col min="7745" max="7745" width="13.140625" style="109" customWidth="1"/>
    <col min="7746" max="7746" width="17.140625" style="109" customWidth="1"/>
    <col min="7747" max="7748" width="11.42578125" style="109"/>
    <col min="7749" max="7754" width="9.28515625" style="109" customWidth="1"/>
    <col min="7755" max="7756" width="10.85546875" style="109" customWidth="1"/>
    <col min="7757" max="7757" width="9.28515625" style="109" customWidth="1"/>
    <col min="7758" max="7758" width="10.5703125" style="109" customWidth="1"/>
    <col min="7759" max="7759" width="8" style="109" customWidth="1"/>
    <col min="7760" max="7760" width="8.85546875" style="109" customWidth="1"/>
    <col min="7761" max="7761" width="8" style="109" customWidth="1"/>
    <col min="7762" max="7991" width="11.42578125" style="109"/>
    <col min="7992" max="7992" width="4" style="109" customWidth="1"/>
    <col min="7993" max="7993" width="18.42578125" style="109" customWidth="1"/>
    <col min="7994" max="7994" width="16" style="109" customWidth="1"/>
    <col min="7995" max="7995" width="46.42578125" style="109" customWidth="1"/>
    <col min="7996" max="7996" width="9.28515625" style="109" customWidth="1"/>
    <col min="7997" max="7997" width="16.85546875" style="109" customWidth="1"/>
    <col min="7998" max="7998" width="9.85546875" style="109" customWidth="1"/>
    <col min="7999" max="7999" width="12.42578125" style="109" bestFit="1" customWidth="1"/>
    <col min="8000" max="8000" width="15.7109375" style="109" customWidth="1"/>
    <col min="8001" max="8001" width="13.140625" style="109" customWidth="1"/>
    <col min="8002" max="8002" width="17.140625" style="109" customWidth="1"/>
    <col min="8003" max="8004" width="11.42578125" style="109"/>
    <col min="8005" max="8010" width="9.28515625" style="109" customWidth="1"/>
    <col min="8011" max="8012" width="10.85546875" style="109" customWidth="1"/>
    <col min="8013" max="8013" width="9.28515625" style="109" customWidth="1"/>
    <col min="8014" max="8014" width="10.5703125" style="109" customWidth="1"/>
    <col min="8015" max="8015" width="8" style="109" customWidth="1"/>
    <col min="8016" max="8016" width="8.85546875" style="109" customWidth="1"/>
    <col min="8017" max="8017" width="8" style="109" customWidth="1"/>
    <col min="8018" max="8247" width="11.42578125" style="109"/>
    <col min="8248" max="8248" width="4" style="109" customWidth="1"/>
    <col min="8249" max="8249" width="18.42578125" style="109" customWidth="1"/>
    <col min="8250" max="8250" width="16" style="109" customWidth="1"/>
    <col min="8251" max="8251" width="46.42578125" style="109" customWidth="1"/>
    <col min="8252" max="8252" width="9.28515625" style="109" customWidth="1"/>
    <col min="8253" max="8253" width="16.85546875" style="109" customWidth="1"/>
    <col min="8254" max="8254" width="9.85546875" style="109" customWidth="1"/>
    <col min="8255" max="8255" width="12.42578125" style="109" bestFit="1" customWidth="1"/>
    <col min="8256" max="8256" width="15.7109375" style="109" customWidth="1"/>
    <col min="8257" max="8257" width="13.140625" style="109" customWidth="1"/>
    <col min="8258" max="8258" width="17.140625" style="109" customWidth="1"/>
    <col min="8259" max="8260" width="11.42578125" style="109"/>
    <col min="8261" max="8266" width="9.28515625" style="109" customWidth="1"/>
    <col min="8267" max="8268" width="10.85546875" style="109" customWidth="1"/>
    <col min="8269" max="8269" width="9.28515625" style="109" customWidth="1"/>
    <col min="8270" max="8270" width="10.5703125" style="109" customWidth="1"/>
    <col min="8271" max="8271" width="8" style="109" customWidth="1"/>
    <col min="8272" max="8272" width="8.85546875" style="109" customWidth="1"/>
    <col min="8273" max="8273" width="8" style="109" customWidth="1"/>
    <col min="8274" max="8503" width="11.42578125" style="109"/>
    <col min="8504" max="8504" width="4" style="109" customWidth="1"/>
    <col min="8505" max="8505" width="18.42578125" style="109" customWidth="1"/>
    <col min="8506" max="8506" width="16" style="109" customWidth="1"/>
    <col min="8507" max="8507" width="46.42578125" style="109" customWidth="1"/>
    <col min="8508" max="8508" width="9.28515625" style="109" customWidth="1"/>
    <col min="8509" max="8509" width="16.85546875" style="109" customWidth="1"/>
    <col min="8510" max="8510" width="9.85546875" style="109" customWidth="1"/>
    <col min="8511" max="8511" width="12.42578125" style="109" bestFit="1" customWidth="1"/>
    <col min="8512" max="8512" width="15.7109375" style="109" customWidth="1"/>
    <col min="8513" max="8513" width="13.140625" style="109" customWidth="1"/>
    <col min="8514" max="8514" width="17.140625" style="109" customWidth="1"/>
    <col min="8515" max="8516" width="11.42578125" style="109"/>
    <col min="8517" max="8522" width="9.28515625" style="109" customWidth="1"/>
    <col min="8523" max="8524" width="10.85546875" style="109" customWidth="1"/>
    <col min="8525" max="8525" width="9.28515625" style="109" customWidth="1"/>
    <col min="8526" max="8526" width="10.5703125" style="109" customWidth="1"/>
    <col min="8527" max="8527" width="8" style="109" customWidth="1"/>
    <col min="8528" max="8528" width="8.85546875" style="109" customWidth="1"/>
    <col min="8529" max="8529" width="8" style="109" customWidth="1"/>
    <col min="8530" max="8759" width="11.42578125" style="109"/>
    <col min="8760" max="8760" width="4" style="109" customWidth="1"/>
    <col min="8761" max="8761" width="18.42578125" style="109" customWidth="1"/>
    <col min="8762" max="8762" width="16" style="109" customWidth="1"/>
    <col min="8763" max="8763" width="46.42578125" style="109" customWidth="1"/>
    <col min="8764" max="8764" width="9.28515625" style="109" customWidth="1"/>
    <col min="8765" max="8765" width="16.85546875" style="109" customWidth="1"/>
    <col min="8766" max="8766" width="9.85546875" style="109" customWidth="1"/>
    <col min="8767" max="8767" width="12.42578125" style="109" bestFit="1" customWidth="1"/>
    <col min="8768" max="8768" width="15.7109375" style="109" customWidth="1"/>
    <col min="8769" max="8769" width="13.140625" style="109" customWidth="1"/>
    <col min="8770" max="8770" width="17.140625" style="109" customWidth="1"/>
    <col min="8771" max="8772" width="11.42578125" style="109"/>
    <col min="8773" max="8778" width="9.28515625" style="109" customWidth="1"/>
    <col min="8779" max="8780" width="10.85546875" style="109" customWidth="1"/>
    <col min="8781" max="8781" width="9.28515625" style="109" customWidth="1"/>
    <col min="8782" max="8782" width="10.5703125" style="109" customWidth="1"/>
    <col min="8783" max="8783" width="8" style="109" customWidth="1"/>
    <col min="8784" max="8784" width="8.85546875" style="109" customWidth="1"/>
    <col min="8785" max="8785" width="8" style="109" customWidth="1"/>
    <col min="8786" max="9015" width="11.42578125" style="109"/>
    <col min="9016" max="9016" width="4" style="109" customWidth="1"/>
    <col min="9017" max="9017" width="18.42578125" style="109" customWidth="1"/>
    <col min="9018" max="9018" width="16" style="109" customWidth="1"/>
    <col min="9019" max="9019" width="46.42578125" style="109" customWidth="1"/>
    <col min="9020" max="9020" width="9.28515625" style="109" customWidth="1"/>
    <col min="9021" max="9021" width="16.85546875" style="109" customWidth="1"/>
    <col min="9022" max="9022" width="9.85546875" style="109" customWidth="1"/>
    <col min="9023" max="9023" width="12.42578125" style="109" bestFit="1" customWidth="1"/>
    <col min="9024" max="9024" width="15.7109375" style="109" customWidth="1"/>
    <col min="9025" max="9025" width="13.140625" style="109" customWidth="1"/>
    <col min="9026" max="9026" width="17.140625" style="109" customWidth="1"/>
    <col min="9027" max="9028" width="11.42578125" style="109"/>
    <col min="9029" max="9034" width="9.28515625" style="109" customWidth="1"/>
    <col min="9035" max="9036" width="10.85546875" style="109" customWidth="1"/>
    <col min="9037" max="9037" width="9.28515625" style="109" customWidth="1"/>
    <col min="9038" max="9038" width="10.5703125" style="109" customWidth="1"/>
    <col min="9039" max="9039" width="8" style="109" customWidth="1"/>
    <col min="9040" max="9040" width="8.85546875" style="109" customWidth="1"/>
    <col min="9041" max="9041" width="8" style="109" customWidth="1"/>
    <col min="9042" max="9271" width="11.42578125" style="109"/>
    <col min="9272" max="9272" width="4" style="109" customWidth="1"/>
    <col min="9273" max="9273" width="18.42578125" style="109" customWidth="1"/>
    <col min="9274" max="9274" width="16" style="109" customWidth="1"/>
    <col min="9275" max="9275" width="46.42578125" style="109" customWidth="1"/>
    <col min="9276" max="9276" width="9.28515625" style="109" customWidth="1"/>
    <col min="9277" max="9277" width="16.85546875" style="109" customWidth="1"/>
    <col min="9278" max="9278" width="9.85546875" style="109" customWidth="1"/>
    <col min="9279" max="9279" width="12.42578125" style="109" bestFit="1" customWidth="1"/>
    <col min="9280" max="9280" width="15.7109375" style="109" customWidth="1"/>
    <col min="9281" max="9281" width="13.140625" style="109" customWidth="1"/>
    <col min="9282" max="9282" width="17.140625" style="109" customWidth="1"/>
    <col min="9283" max="9284" width="11.42578125" style="109"/>
    <col min="9285" max="9290" width="9.28515625" style="109" customWidth="1"/>
    <col min="9291" max="9292" width="10.85546875" style="109" customWidth="1"/>
    <col min="9293" max="9293" width="9.28515625" style="109" customWidth="1"/>
    <col min="9294" max="9294" width="10.5703125" style="109" customWidth="1"/>
    <col min="9295" max="9295" width="8" style="109" customWidth="1"/>
    <col min="9296" max="9296" width="8.85546875" style="109" customWidth="1"/>
    <col min="9297" max="9297" width="8" style="109" customWidth="1"/>
    <col min="9298" max="9527" width="11.42578125" style="109"/>
    <col min="9528" max="9528" width="4" style="109" customWidth="1"/>
    <col min="9529" max="9529" width="18.42578125" style="109" customWidth="1"/>
    <col min="9530" max="9530" width="16" style="109" customWidth="1"/>
    <col min="9531" max="9531" width="46.42578125" style="109" customWidth="1"/>
    <col min="9532" max="9532" width="9.28515625" style="109" customWidth="1"/>
    <col min="9533" max="9533" width="16.85546875" style="109" customWidth="1"/>
    <col min="9534" max="9534" width="9.85546875" style="109" customWidth="1"/>
    <col min="9535" max="9535" width="12.42578125" style="109" bestFit="1" customWidth="1"/>
    <col min="9536" max="9536" width="15.7109375" style="109" customWidth="1"/>
    <col min="9537" max="9537" width="13.140625" style="109" customWidth="1"/>
    <col min="9538" max="9538" width="17.140625" style="109" customWidth="1"/>
    <col min="9539" max="9540" width="11.42578125" style="109"/>
    <col min="9541" max="9546" width="9.28515625" style="109" customWidth="1"/>
    <col min="9547" max="9548" width="10.85546875" style="109" customWidth="1"/>
    <col min="9549" max="9549" width="9.28515625" style="109" customWidth="1"/>
    <col min="9550" max="9550" width="10.5703125" style="109" customWidth="1"/>
    <col min="9551" max="9551" width="8" style="109" customWidth="1"/>
    <col min="9552" max="9552" width="8.85546875" style="109" customWidth="1"/>
    <col min="9553" max="9553" width="8" style="109" customWidth="1"/>
    <col min="9554" max="9783" width="11.42578125" style="109"/>
    <col min="9784" max="9784" width="4" style="109" customWidth="1"/>
    <col min="9785" max="9785" width="18.42578125" style="109" customWidth="1"/>
    <col min="9786" max="9786" width="16" style="109" customWidth="1"/>
    <col min="9787" max="9787" width="46.42578125" style="109" customWidth="1"/>
    <col min="9788" max="9788" width="9.28515625" style="109" customWidth="1"/>
    <col min="9789" max="9789" width="16.85546875" style="109" customWidth="1"/>
    <col min="9790" max="9790" width="9.85546875" style="109" customWidth="1"/>
    <col min="9791" max="9791" width="12.42578125" style="109" bestFit="1" customWidth="1"/>
    <col min="9792" max="9792" width="15.7109375" style="109" customWidth="1"/>
    <col min="9793" max="9793" width="13.140625" style="109" customWidth="1"/>
    <col min="9794" max="9794" width="17.140625" style="109" customWidth="1"/>
    <col min="9795" max="9796" width="11.42578125" style="109"/>
    <col min="9797" max="9802" width="9.28515625" style="109" customWidth="1"/>
    <col min="9803" max="9804" width="10.85546875" style="109" customWidth="1"/>
    <col min="9805" max="9805" width="9.28515625" style="109" customWidth="1"/>
    <col min="9806" max="9806" width="10.5703125" style="109" customWidth="1"/>
    <col min="9807" max="9807" width="8" style="109" customWidth="1"/>
    <col min="9808" max="9808" width="8.85546875" style="109" customWidth="1"/>
    <col min="9809" max="9809" width="8" style="109" customWidth="1"/>
    <col min="9810" max="10039" width="11.42578125" style="109"/>
    <col min="10040" max="10040" width="4" style="109" customWidth="1"/>
    <col min="10041" max="10041" width="18.42578125" style="109" customWidth="1"/>
    <col min="10042" max="10042" width="16" style="109" customWidth="1"/>
    <col min="10043" max="10043" width="46.42578125" style="109" customWidth="1"/>
    <col min="10044" max="10044" width="9.28515625" style="109" customWidth="1"/>
    <col min="10045" max="10045" width="16.85546875" style="109" customWidth="1"/>
    <col min="10046" max="10046" width="9.85546875" style="109" customWidth="1"/>
    <col min="10047" max="10047" width="12.42578125" style="109" bestFit="1" customWidth="1"/>
    <col min="10048" max="10048" width="15.7109375" style="109" customWidth="1"/>
    <col min="10049" max="10049" width="13.140625" style="109" customWidth="1"/>
    <col min="10050" max="10050" width="17.140625" style="109" customWidth="1"/>
    <col min="10051" max="10052" width="11.42578125" style="109"/>
    <col min="10053" max="10058" width="9.28515625" style="109" customWidth="1"/>
    <col min="10059" max="10060" width="10.85546875" style="109" customWidth="1"/>
    <col min="10061" max="10061" width="9.28515625" style="109" customWidth="1"/>
    <col min="10062" max="10062" width="10.5703125" style="109" customWidth="1"/>
    <col min="10063" max="10063" width="8" style="109" customWidth="1"/>
    <col min="10064" max="10064" width="8.85546875" style="109" customWidth="1"/>
    <col min="10065" max="10065" width="8" style="109" customWidth="1"/>
    <col min="10066" max="10295" width="11.42578125" style="109"/>
    <col min="10296" max="10296" width="4" style="109" customWidth="1"/>
    <col min="10297" max="10297" width="18.42578125" style="109" customWidth="1"/>
    <col min="10298" max="10298" width="16" style="109" customWidth="1"/>
    <col min="10299" max="10299" width="46.42578125" style="109" customWidth="1"/>
    <col min="10300" max="10300" width="9.28515625" style="109" customWidth="1"/>
    <col min="10301" max="10301" width="16.85546875" style="109" customWidth="1"/>
    <col min="10302" max="10302" width="9.85546875" style="109" customWidth="1"/>
    <col min="10303" max="10303" width="12.42578125" style="109" bestFit="1" customWidth="1"/>
    <col min="10304" max="10304" width="15.7109375" style="109" customWidth="1"/>
    <col min="10305" max="10305" width="13.140625" style="109" customWidth="1"/>
    <col min="10306" max="10306" width="17.140625" style="109" customWidth="1"/>
    <col min="10307" max="10308" width="11.42578125" style="109"/>
    <col min="10309" max="10314" width="9.28515625" style="109" customWidth="1"/>
    <col min="10315" max="10316" width="10.85546875" style="109" customWidth="1"/>
    <col min="10317" max="10317" width="9.28515625" style="109" customWidth="1"/>
    <col min="10318" max="10318" width="10.5703125" style="109" customWidth="1"/>
    <col min="10319" max="10319" width="8" style="109" customWidth="1"/>
    <col min="10320" max="10320" width="8.85546875" style="109" customWidth="1"/>
    <col min="10321" max="10321" width="8" style="109" customWidth="1"/>
    <col min="10322" max="10551" width="11.42578125" style="109"/>
    <col min="10552" max="10552" width="4" style="109" customWidth="1"/>
    <col min="10553" max="10553" width="18.42578125" style="109" customWidth="1"/>
    <col min="10554" max="10554" width="16" style="109" customWidth="1"/>
    <col min="10555" max="10555" width="46.42578125" style="109" customWidth="1"/>
    <col min="10556" max="10556" width="9.28515625" style="109" customWidth="1"/>
    <col min="10557" max="10557" width="16.85546875" style="109" customWidth="1"/>
    <col min="10558" max="10558" width="9.85546875" style="109" customWidth="1"/>
    <col min="10559" max="10559" width="12.42578125" style="109" bestFit="1" customWidth="1"/>
    <col min="10560" max="10560" width="15.7109375" style="109" customWidth="1"/>
    <col min="10561" max="10561" width="13.140625" style="109" customWidth="1"/>
    <col min="10562" max="10562" width="17.140625" style="109" customWidth="1"/>
    <col min="10563" max="10564" width="11.42578125" style="109"/>
    <col min="10565" max="10570" width="9.28515625" style="109" customWidth="1"/>
    <col min="10571" max="10572" width="10.85546875" style="109" customWidth="1"/>
    <col min="10573" max="10573" width="9.28515625" style="109" customWidth="1"/>
    <col min="10574" max="10574" width="10.5703125" style="109" customWidth="1"/>
    <col min="10575" max="10575" width="8" style="109" customWidth="1"/>
    <col min="10576" max="10576" width="8.85546875" style="109" customWidth="1"/>
    <col min="10577" max="10577" width="8" style="109" customWidth="1"/>
    <col min="10578" max="10807" width="11.42578125" style="109"/>
    <col min="10808" max="10808" width="4" style="109" customWidth="1"/>
    <col min="10809" max="10809" width="18.42578125" style="109" customWidth="1"/>
    <col min="10810" max="10810" width="16" style="109" customWidth="1"/>
    <col min="10811" max="10811" width="46.42578125" style="109" customWidth="1"/>
    <col min="10812" max="10812" width="9.28515625" style="109" customWidth="1"/>
    <col min="10813" max="10813" width="16.85546875" style="109" customWidth="1"/>
    <col min="10814" max="10814" width="9.85546875" style="109" customWidth="1"/>
    <col min="10815" max="10815" width="12.42578125" style="109" bestFit="1" customWidth="1"/>
    <col min="10816" max="10816" width="15.7109375" style="109" customWidth="1"/>
    <col min="10817" max="10817" width="13.140625" style="109" customWidth="1"/>
    <col min="10818" max="10818" width="17.140625" style="109" customWidth="1"/>
    <col min="10819" max="10820" width="11.42578125" style="109"/>
    <col min="10821" max="10826" width="9.28515625" style="109" customWidth="1"/>
    <col min="10827" max="10828" width="10.85546875" style="109" customWidth="1"/>
    <col min="10829" max="10829" width="9.28515625" style="109" customWidth="1"/>
    <col min="10830" max="10830" width="10.5703125" style="109" customWidth="1"/>
    <col min="10831" max="10831" width="8" style="109" customWidth="1"/>
    <col min="10832" max="10832" width="8.85546875" style="109" customWidth="1"/>
    <col min="10833" max="10833" width="8" style="109" customWidth="1"/>
    <col min="10834" max="11063" width="11.42578125" style="109"/>
    <col min="11064" max="11064" width="4" style="109" customWidth="1"/>
    <col min="11065" max="11065" width="18.42578125" style="109" customWidth="1"/>
    <col min="11066" max="11066" width="16" style="109" customWidth="1"/>
    <col min="11067" max="11067" width="46.42578125" style="109" customWidth="1"/>
    <col min="11068" max="11068" width="9.28515625" style="109" customWidth="1"/>
    <col min="11069" max="11069" width="16.85546875" style="109" customWidth="1"/>
    <col min="11070" max="11070" width="9.85546875" style="109" customWidth="1"/>
    <col min="11071" max="11071" width="12.42578125" style="109" bestFit="1" customWidth="1"/>
    <col min="11072" max="11072" width="15.7109375" style="109" customWidth="1"/>
    <col min="11073" max="11073" width="13.140625" style="109" customWidth="1"/>
    <col min="11074" max="11074" width="17.140625" style="109" customWidth="1"/>
    <col min="11075" max="11076" width="11.42578125" style="109"/>
    <col min="11077" max="11082" width="9.28515625" style="109" customWidth="1"/>
    <col min="11083" max="11084" width="10.85546875" style="109" customWidth="1"/>
    <col min="11085" max="11085" width="9.28515625" style="109" customWidth="1"/>
    <col min="11086" max="11086" width="10.5703125" style="109" customWidth="1"/>
    <col min="11087" max="11087" width="8" style="109" customWidth="1"/>
    <col min="11088" max="11088" width="8.85546875" style="109" customWidth="1"/>
    <col min="11089" max="11089" width="8" style="109" customWidth="1"/>
    <col min="11090" max="11319" width="11.42578125" style="109"/>
    <col min="11320" max="11320" width="4" style="109" customWidth="1"/>
    <col min="11321" max="11321" width="18.42578125" style="109" customWidth="1"/>
    <col min="11322" max="11322" width="16" style="109" customWidth="1"/>
    <col min="11323" max="11323" width="46.42578125" style="109" customWidth="1"/>
    <col min="11324" max="11324" width="9.28515625" style="109" customWidth="1"/>
    <col min="11325" max="11325" width="16.85546875" style="109" customWidth="1"/>
    <col min="11326" max="11326" width="9.85546875" style="109" customWidth="1"/>
    <col min="11327" max="11327" width="12.42578125" style="109" bestFit="1" customWidth="1"/>
    <col min="11328" max="11328" width="15.7109375" style="109" customWidth="1"/>
    <col min="11329" max="11329" width="13.140625" style="109" customWidth="1"/>
    <col min="11330" max="11330" width="17.140625" style="109" customWidth="1"/>
    <col min="11331" max="11332" width="11.42578125" style="109"/>
    <col min="11333" max="11338" width="9.28515625" style="109" customWidth="1"/>
    <col min="11339" max="11340" width="10.85546875" style="109" customWidth="1"/>
    <col min="11341" max="11341" width="9.28515625" style="109" customWidth="1"/>
    <col min="11342" max="11342" width="10.5703125" style="109" customWidth="1"/>
    <col min="11343" max="11343" width="8" style="109" customWidth="1"/>
    <col min="11344" max="11344" width="8.85546875" style="109" customWidth="1"/>
    <col min="11345" max="11345" width="8" style="109" customWidth="1"/>
    <col min="11346" max="11575" width="11.42578125" style="109"/>
    <col min="11576" max="11576" width="4" style="109" customWidth="1"/>
    <col min="11577" max="11577" width="18.42578125" style="109" customWidth="1"/>
    <col min="11578" max="11578" width="16" style="109" customWidth="1"/>
    <col min="11579" max="11579" width="46.42578125" style="109" customWidth="1"/>
    <col min="11580" max="11580" width="9.28515625" style="109" customWidth="1"/>
    <col min="11581" max="11581" width="16.85546875" style="109" customWidth="1"/>
    <col min="11582" max="11582" width="9.85546875" style="109" customWidth="1"/>
    <col min="11583" max="11583" width="12.42578125" style="109" bestFit="1" customWidth="1"/>
    <col min="11584" max="11584" width="15.7109375" style="109" customWidth="1"/>
    <col min="11585" max="11585" width="13.140625" style="109" customWidth="1"/>
    <col min="11586" max="11586" width="17.140625" style="109" customWidth="1"/>
    <col min="11587" max="11588" width="11.42578125" style="109"/>
    <col min="11589" max="11594" width="9.28515625" style="109" customWidth="1"/>
    <col min="11595" max="11596" width="10.85546875" style="109" customWidth="1"/>
    <col min="11597" max="11597" width="9.28515625" style="109" customWidth="1"/>
    <col min="11598" max="11598" width="10.5703125" style="109" customWidth="1"/>
    <col min="11599" max="11599" width="8" style="109" customWidth="1"/>
    <col min="11600" max="11600" width="8.85546875" style="109" customWidth="1"/>
    <col min="11601" max="11601" width="8" style="109" customWidth="1"/>
    <col min="11602" max="11831" width="11.42578125" style="109"/>
    <col min="11832" max="11832" width="4" style="109" customWidth="1"/>
    <col min="11833" max="11833" width="18.42578125" style="109" customWidth="1"/>
    <col min="11834" max="11834" width="16" style="109" customWidth="1"/>
    <col min="11835" max="11835" width="46.42578125" style="109" customWidth="1"/>
    <col min="11836" max="11836" width="9.28515625" style="109" customWidth="1"/>
    <col min="11837" max="11837" width="16.85546875" style="109" customWidth="1"/>
    <col min="11838" max="11838" width="9.85546875" style="109" customWidth="1"/>
    <col min="11839" max="11839" width="12.42578125" style="109" bestFit="1" customWidth="1"/>
    <col min="11840" max="11840" width="15.7109375" style="109" customWidth="1"/>
    <col min="11841" max="11841" width="13.140625" style="109" customWidth="1"/>
    <col min="11842" max="11842" width="17.140625" style="109" customWidth="1"/>
    <col min="11843" max="11844" width="11.42578125" style="109"/>
    <col min="11845" max="11850" width="9.28515625" style="109" customWidth="1"/>
    <col min="11851" max="11852" width="10.85546875" style="109" customWidth="1"/>
    <col min="11853" max="11853" width="9.28515625" style="109" customWidth="1"/>
    <col min="11854" max="11854" width="10.5703125" style="109" customWidth="1"/>
    <col min="11855" max="11855" width="8" style="109" customWidth="1"/>
    <col min="11856" max="11856" width="8.85546875" style="109" customWidth="1"/>
    <col min="11857" max="11857" width="8" style="109" customWidth="1"/>
    <col min="11858" max="12087" width="11.42578125" style="109"/>
    <col min="12088" max="12088" width="4" style="109" customWidth="1"/>
    <col min="12089" max="12089" width="18.42578125" style="109" customWidth="1"/>
    <col min="12090" max="12090" width="16" style="109" customWidth="1"/>
    <col min="12091" max="12091" width="46.42578125" style="109" customWidth="1"/>
    <col min="12092" max="12092" width="9.28515625" style="109" customWidth="1"/>
    <col min="12093" max="12093" width="16.85546875" style="109" customWidth="1"/>
    <col min="12094" max="12094" width="9.85546875" style="109" customWidth="1"/>
    <col min="12095" max="12095" width="12.42578125" style="109" bestFit="1" customWidth="1"/>
    <col min="12096" max="12096" width="15.7109375" style="109" customWidth="1"/>
    <col min="12097" max="12097" width="13.140625" style="109" customWidth="1"/>
    <col min="12098" max="12098" width="17.140625" style="109" customWidth="1"/>
    <col min="12099" max="12100" width="11.42578125" style="109"/>
    <col min="12101" max="12106" width="9.28515625" style="109" customWidth="1"/>
    <col min="12107" max="12108" width="10.85546875" style="109" customWidth="1"/>
    <col min="12109" max="12109" width="9.28515625" style="109" customWidth="1"/>
    <col min="12110" max="12110" width="10.5703125" style="109" customWidth="1"/>
    <col min="12111" max="12111" width="8" style="109" customWidth="1"/>
    <col min="12112" max="12112" width="8.85546875" style="109" customWidth="1"/>
    <col min="12113" max="12113" width="8" style="109" customWidth="1"/>
    <col min="12114" max="12343" width="11.42578125" style="109"/>
    <col min="12344" max="12344" width="4" style="109" customWidth="1"/>
    <col min="12345" max="12345" width="18.42578125" style="109" customWidth="1"/>
    <col min="12346" max="12346" width="16" style="109" customWidth="1"/>
    <col min="12347" max="12347" width="46.42578125" style="109" customWidth="1"/>
    <col min="12348" max="12348" width="9.28515625" style="109" customWidth="1"/>
    <col min="12349" max="12349" width="16.85546875" style="109" customWidth="1"/>
    <col min="12350" max="12350" width="9.85546875" style="109" customWidth="1"/>
    <col min="12351" max="12351" width="12.42578125" style="109" bestFit="1" customWidth="1"/>
    <col min="12352" max="12352" width="15.7109375" style="109" customWidth="1"/>
    <col min="12353" max="12353" width="13.140625" style="109" customWidth="1"/>
    <col min="12354" max="12354" width="17.140625" style="109" customWidth="1"/>
    <col min="12355" max="12356" width="11.42578125" style="109"/>
    <col min="12357" max="12362" width="9.28515625" style="109" customWidth="1"/>
    <col min="12363" max="12364" width="10.85546875" style="109" customWidth="1"/>
    <col min="12365" max="12365" width="9.28515625" style="109" customWidth="1"/>
    <col min="12366" max="12366" width="10.5703125" style="109" customWidth="1"/>
    <col min="12367" max="12367" width="8" style="109" customWidth="1"/>
    <col min="12368" max="12368" width="8.85546875" style="109" customWidth="1"/>
    <col min="12369" max="12369" width="8" style="109" customWidth="1"/>
    <col min="12370" max="12599" width="11.42578125" style="109"/>
    <col min="12600" max="12600" width="4" style="109" customWidth="1"/>
    <col min="12601" max="12601" width="18.42578125" style="109" customWidth="1"/>
    <col min="12602" max="12602" width="16" style="109" customWidth="1"/>
    <col min="12603" max="12603" width="46.42578125" style="109" customWidth="1"/>
    <col min="12604" max="12604" width="9.28515625" style="109" customWidth="1"/>
    <col min="12605" max="12605" width="16.85546875" style="109" customWidth="1"/>
    <col min="12606" max="12606" width="9.85546875" style="109" customWidth="1"/>
    <col min="12607" max="12607" width="12.42578125" style="109" bestFit="1" customWidth="1"/>
    <col min="12608" max="12608" width="15.7109375" style="109" customWidth="1"/>
    <col min="12609" max="12609" width="13.140625" style="109" customWidth="1"/>
    <col min="12610" max="12610" width="17.140625" style="109" customWidth="1"/>
    <col min="12611" max="12612" width="11.42578125" style="109"/>
    <col min="12613" max="12618" width="9.28515625" style="109" customWidth="1"/>
    <col min="12619" max="12620" width="10.85546875" style="109" customWidth="1"/>
    <col min="12621" max="12621" width="9.28515625" style="109" customWidth="1"/>
    <col min="12622" max="12622" width="10.5703125" style="109" customWidth="1"/>
    <col min="12623" max="12623" width="8" style="109" customWidth="1"/>
    <col min="12624" max="12624" width="8.85546875" style="109" customWidth="1"/>
    <col min="12625" max="12625" width="8" style="109" customWidth="1"/>
    <col min="12626" max="12855" width="11.42578125" style="109"/>
    <col min="12856" max="12856" width="4" style="109" customWidth="1"/>
    <col min="12857" max="12857" width="18.42578125" style="109" customWidth="1"/>
    <col min="12858" max="12858" width="16" style="109" customWidth="1"/>
    <col min="12859" max="12859" width="46.42578125" style="109" customWidth="1"/>
    <col min="12860" max="12860" width="9.28515625" style="109" customWidth="1"/>
    <col min="12861" max="12861" width="16.85546875" style="109" customWidth="1"/>
    <col min="12862" max="12862" width="9.85546875" style="109" customWidth="1"/>
    <col min="12863" max="12863" width="12.42578125" style="109" bestFit="1" customWidth="1"/>
    <col min="12864" max="12864" width="15.7109375" style="109" customWidth="1"/>
    <col min="12865" max="12865" width="13.140625" style="109" customWidth="1"/>
    <col min="12866" max="12866" width="17.140625" style="109" customWidth="1"/>
    <col min="12867" max="12868" width="11.42578125" style="109"/>
    <col min="12869" max="12874" width="9.28515625" style="109" customWidth="1"/>
    <col min="12875" max="12876" width="10.85546875" style="109" customWidth="1"/>
    <col min="12877" max="12877" width="9.28515625" style="109" customWidth="1"/>
    <col min="12878" max="12878" width="10.5703125" style="109" customWidth="1"/>
    <col min="12879" max="12879" width="8" style="109" customWidth="1"/>
    <col min="12880" max="12880" width="8.85546875" style="109" customWidth="1"/>
    <col min="12881" max="12881" width="8" style="109" customWidth="1"/>
    <col min="12882" max="13111" width="11.42578125" style="109"/>
    <col min="13112" max="13112" width="4" style="109" customWidth="1"/>
    <col min="13113" max="13113" width="18.42578125" style="109" customWidth="1"/>
    <col min="13114" max="13114" width="16" style="109" customWidth="1"/>
    <col min="13115" max="13115" width="46.42578125" style="109" customWidth="1"/>
    <col min="13116" max="13116" width="9.28515625" style="109" customWidth="1"/>
    <col min="13117" max="13117" width="16.85546875" style="109" customWidth="1"/>
    <col min="13118" max="13118" width="9.85546875" style="109" customWidth="1"/>
    <col min="13119" max="13119" width="12.42578125" style="109" bestFit="1" customWidth="1"/>
    <col min="13120" max="13120" width="15.7109375" style="109" customWidth="1"/>
    <col min="13121" max="13121" width="13.140625" style="109" customWidth="1"/>
    <col min="13122" max="13122" width="17.140625" style="109" customWidth="1"/>
    <col min="13123" max="13124" width="11.42578125" style="109"/>
    <col min="13125" max="13130" width="9.28515625" style="109" customWidth="1"/>
    <col min="13131" max="13132" width="10.85546875" style="109" customWidth="1"/>
    <col min="13133" max="13133" width="9.28515625" style="109" customWidth="1"/>
    <col min="13134" max="13134" width="10.5703125" style="109" customWidth="1"/>
    <col min="13135" max="13135" width="8" style="109" customWidth="1"/>
    <col min="13136" max="13136" width="8.85546875" style="109" customWidth="1"/>
    <col min="13137" max="13137" width="8" style="109" customWidth="1"/>
    <col min="13138" max="13367" width="11.42578125" style="109"/>
    <col min="13368" max="13368" width="4" style="109" customWidth="1"/>
    <col min="13369" max="13369" width="18.42578125" style="109" customWidth="1"/>
    <col min="13370" max="13370" width="16" style="109" customWidth="1"/>
    <col min="13371" max="13371" width="46.42578125" style="109" customWidth="1"/>
    <col min="13372" max="13372" width="9.28515625" style="109" customWidth="1"/>
    <col min="13373" max="13373" width="16.85546875" style="109" customWidth="1"/>
    <col min="13374" max="13374" width="9.85546875" style="109" customWidth="1"/>
    <col min="13375" max="13375" width="12.42578125" style="109" bestFit="1" customWidth="1"/>
    <col min="13376" max="13376" width="15.7109375" style="109" customWidth="1"/>
    <col min="13377" max="13377" width="13.140625" style="109" customWidth="1"/>
    <col min="13378" max="13378" width="17.140625" style="109" customWidth="1"/>
    <col min="13379" max="13380" width="11.42578125" style="109"/>
    <col min="13381" max="13386" width="9.28515625" style="109" customWidth="1"/>
    <col min="13387" max="13388" width="10.85546875" style="109" customWidth="1"/>
    <col min="13389" max="13389" width="9.28515625" style="109" customWidth="1"/>
    <col min="13390" max="13390" width="10.5703125" style="109" customWidth="1"/>
    <col min="13391" max="13391" width="8" style="109" customWidth="1"/>
    <col min="13392" max="13392" width="8.85546875" style="109" customWidth="1"/>
    <col min="13393" max="13393" width="8" style="109" customWidth="1"/>
    <col min="13394" max="13623" width="11.42578125" style="109"/>
    <col min="13624" max="13624" width="4" style="109" customWidth="1"/>
    <col min="13625" max="13625" width="18.42578125" style="109" customWidth="1"/>
    <col min="13626" max="13626" width="16" style="109" customWidth="1"/>
    <col min="13627" max="13627" width="46.42578125" style="109" customWidth="1"/>
    <col min="13628" max="13628" width="9.28515625" style="109" customWidth="1"/>
    <col min="13629" max="13629" width="16.85546875" style="109" customWidth="1"/>
    <col min="13630" max="13630" width="9.85546875" style="109" customWidth="1"/>
    <col min="13631" max="13631" width="12.42578125" style="109" bestFit="1" customWidth="1"/>
    <col min="13632" max="13632" width="15.7109375" style="109" customWidth="1"/>
    <col min="13633" max="13633" width="13.140625" style="109" customWidth="1"/>
    <col min="13634" max="13634" width="17.140625" style="109" customWidth="1"/>
    <col min="13635" max="13636" width="11.42578125" style="109"/>
    <col min="13637" max="13642" width="9.28515625" style="109" customWidth="1"/>
    <col min="13643" max="13644" width="10.85546875" style="109" customWidth="1"/>
    <col min="13645" max="13645" width="9.28515625" style="109" customWidth="1"/>
    <col min="13646" max="13646" width="10.5703125" style="109" customWidth="1"/>
    <col min="13647" max="13647" width="8" style="109" customWidth="1"/>
    <col min="13648" max="13648" width="8.85546875" style="109" customWidth="1"/>
    <col min="13649" max="13649" width="8" style="109" customWidth="1"/>
    <col min="13650" max="13879" width="11.42578125" style="109"/>
    <col min="13880" max="13880" width="4" style="109" customWidth="1"/>
    <col min="13881" max="13881" width="18.42578125" style="109" customWidth="1"/>
    <col min="13882" max="13882" width="16" style="109" customWidth="1"/>
    <col min="13883" max="13883" width="46.42578125" style="109" customWidth="1"/>
    <col min="13884" max="13884" width="9.28515625" style="109" customWidth="1"/>
    <col min="13885" max="13885" width="16.85546875" style="109" customWidth="1"/>
    <col min="13886" max="13886" width="9.85546875" style="109" customWidth="1"/>
    <col min="13887" max="13887" width="12.42578125" style="109" bestFit="1" customWidth="1"/>
    <col min="13888" max="13888" width="15.7109375" style="109" customWidth="1"/>
    <col min="13889" max="13889" width="13.140625" style="109" customWidth="1"/>
    <col min="13890" max="13890" width="17.140625" style="109" customWidth="1"/>
    <col min="13891" max="13892" width="11.42578125" style="109"/>
    <col min="13893" max="13898" width="9.28515625" style="109" customWidth="1"/>
    <col min="13899" max="13900" width="10.85546875" style="109" customWidth="1"/>
    <col min="13901" max="13901" width="9.28515625" style="109" customWidth="1"/>
    <col min="13902" max="13902" width="10.5703125" style="109" customWidth="1"/>
    <col min="13903" max="13903" width="8" style="109" customWidth="1"/>
    <col min="13904" max="13904" width="8.85546875" style="109" customWidth="1"/>
    <col min="13905" max="13905" width="8" style="109" customWidth="1"/>
    <col min="13906" max="14135" width="11.42578125" style="109"/>
    <col min="14136" max="14136" width="4" style="109" customWidth="1"/>
    <col min="14137" max="14137" width="18.42578125" style="109" customWidth="1"/>
    <col min="14138" max="14138" width="16" style="109" customWidth="1"/>
    <col min="14139" max="14139" width="46.42578125" style="109" customWidth="1"/>
    <col min="14140" max="14140" width="9.28515625" style="109" customWidth="1"/>
    <col min="14141" max="14141" width="16.85546875" style="109" customWidth="1"/>
    <col min="14142" max="14142" width="9.85546875" style="109" customWidth="1"/>
    <col min="14143" max="14143" width="12.42578125" style="109" bestFit="1" customWidth="1"/>
    <col min="14144" max="14144" width="15.7109375" style="109" customWidth="1"/>
    <col min="14145" max="14145" width="13.140625" style="109" customWidth="1"/>
    <col min="14146" max="14146" width="17.140625" style="109" customWidth="1"/>
    <col min="14147" max="14148" width="11.42578125" style="109"/>
    <col min="14149" max="14154" width="9.28515625" style="109" customWidth="1"/>
    <col min="14155" max="14156" width="10.85546875" style="109" customWidth="1"/>
    <col min="14157" max="14157" width="9.28515625" style="109" customWidth="1"/>
    <col min="14158" max="14158" width="10.5703125" style="109" customWidth="1"/>
    <col min="14159" max="14159" width="8" style="109" customWidth="1"/>
    <col min="14160" max="14160" width="8.85546875" style="109" customWidth="1"/>
    <col min="14161" max="14161" width="8" style="109" customWidth="1"/>
    <col min="14162" max="14391" width="11.42578125" style="109"/>
    <col min="14392" max="14392" width="4" style="109" customWidth="1"/>
    <col min="14393" max="14393" width="18.42578125" style="109" customWidth="1"/>
    <col min="14394" max="14394" width="16" style="109" customWidth="1"/>
    <col min="14395" max="14395" width="46.42578125" style="109" customWidth="1"/>
    <col min="14396" max="14396" width="9.28515625" style="109" customWidth="1"/>
    <col min="14397" max="14397" width="16.85546875" style="109" customWidth="1"/>
    <col min="14398" max="14398" width="9.85546875" style="109" customWidth="1"/>
    <col min="14399" max="14399" width="12.42578125" style="109" bestFit="1" customWidth="1"/>
    <col min="14400" max="14400" width="15.7109375" style="109" customWidth="1"/>
    <col min="14401" max="14401" width="13.140625" style="109" customWidth="1"/>
    <col min="14402" max="14402" width="17.140625" style="109" customWidth="1"/>
    <col min="14403" max="14404" width="11.42578125" style="109"/>
    <col min="14405" max="14410" width="9.28515625" style="109" customWidth="1"/>
    <col min="14411" max="14412" width="10.85546875" style="109" customWidth="1"/>
    <col min="14413" max="14413" width="9.28515625" style="109" customWidth="1"/>
    <col min="14414" max="14414" width="10.5703125" style="109" customWidth="1"/>
    <col min="14415" max="14415" width="8" style="109" customWidth="1"/>
    <col min="14416" max="14416" width="8.85546875" style="109" customWidth="1"/>
    <col min="14417" max="14417" width="8" style="109" customWidth="1"/>
    <col min="14418" max="14647" width="11.42578125" style="109"/>
    <col min="14648" max="14648" width="4" style="109" customWidth="1"/>
    <col min="14649" max="14649" width="18.42578125" style="109" customWidth="1"/>
    <col min="14650" max="14650" width="16" style="109" customWidth="1"/>
    <col min="14651" max="14651" width="46.42578125" style="109" customWidth="1"/>
    <col min="14652" max="14652" width="9.28515625" style="109" customWidth="1"/>
    <col min="14653" max="14653" width="16.85546875" style="109" customWidth="1"/>
    <col min="14654" max="14654" width="9.85546875" style="109" customWidth="1"/>
    <col min="14655" max="14655" width="12.42578125" style="109" bestFit="1" customWidth="1"/>
    <col min="14656" max="14656" width="15.7109375" style="109" customWidth="1"/>
    <col min="14657" max="14657" width="13.140625" style="109" customWidth="1"/>
    <col min="14658" max="14658" width="17.140625" style="109" customWidth="1"/>
    <col min="14659" max="14660" width="11.42578125" style="109"/>
    <col min="14661" max="14666" width="9.28515625" style="109" customWidth="1"/>
    <col min="14667" max="14668" width="10.85546875" style="109" customWidth="1"/>
    <col min="14669" max="14669" width="9.28515625" style="109" customWidth="1"/>
    <col min="14670" max="14670" width="10.5703125" style="109" customWidth="1"/>
    <col min="14671" max="14671" width="8" style="109" customWidth="1"/>
    <col min="14672" max="14672" width="8.85546875" style="109" customWidth="1"/>
    <col min="14673" max="14673" width="8" style="109" customWidth="1"/>
    <col min="14674" max="14903" width="11.42578125" style="109"/>
    <col min="14904" max="14904" width="4" style="109" customWidth="1"/>
    <col min="14905" max="14905" width="18.42578125" style="109" customWidth="1"/>
    <col min="14906" max="14906" width="16" style="109" customWidth="1"/>
    <col min="14907" max="14907" width="46.42578125" style="109" customWidth="1"/>
    <col min="14908" max="14908" width="9.28515625" style="109" customWidth="1"/>
    <col min="14909" max="14909" width="16.85546875" style="109" customWidth="1"/>
    <col min="14910" max="14910" width="9.85546875" style="109" customWidth="1"/>
    <col min="14911" max="14911" width="12.42578125" style="109" bestFit="1" customWidth="1"/>
    <col min="14912" max="14912" width="15.7109375" style="109" customWidth="1"/>
    <col min="14913" max="14913" width="13.140625" style="109" customWidth="1"/>
    <col min="14914" max="14914" width="17.140625" style="109" customWidth="1"/>
    <col min="14915" max="14916" width="11.42578125" style="109"/>
    <col min="14917" max="14922" width="9.28515625" style="109" customWidth="1"/>
    <col min="14923" max="14924" width="10.85546875" style="109" customWidth="1"/>
    <col min="14925" max="14925" width="9.28515625" style="109" customWidth="1"/>
    <col min="14926" max="14926" width="10.5703125" style="109" customWidth="1"/>
    <col min="14927" max="14927" width="8" style="109" customWidth="1"/>
    <col min="14928" max="14928" width="8.85546875" style="109" customWidth="1"/>
    <col min="14929" max="14929" width="8" style="109" customWidth="1"/>
    <col min="14930" max="15159" width="11.42578125" style="109"/>
    <col min="15160" max="15160" width="4" style="109" customWidth="1"/>
    <col min="15161" max="15161" width="18.42578125" style="109" customWidth="1"/>
    <col min="15162" max="15162" width="16" style="109" customWidth="1"/>
    <col min="15163" max="15163" width="46.42578125" style="109" customWidth="1"/>
    <col min="15164" max="15164" width="9.28515625" style="109" customWidth="1"/>
    <col min="15165" max="15165" width="16.85546875" style="109" customWidth="1"/>
    <col min="15166" max="15166" width="9.85546875" style="109" customWidth="1"/>
    <col min="15167" max="15167" width="12.42578125" style="109" bestFit="1" customWidth="1"/>
    <col min="15168" max="15168" width="15.7109375" style="109" customWidth="1"/>
    <col min="15169" max="15169" width="13.140625" style="109" customWidth="1"/>
    <col min="15170" max="15170" width="17.140625" style="109" customWidth="1"/>
    <col min="15171" max="15172" width="11.42578125" style="109"/>
    <col min="15173" max="15178" width="9.28515625" style="109" customWidth="1"/>
    <col min="15179" max="15180" width="10.85546875" style="109" customWidth="1"/>
    <col min="15181" max="15181" width="9.28515625" style="109" customWidth="1"/>
    <col min="15182" max="15182" width="10.5703125" style="109" customWidth="1"/>
    <col min="15183" max="15183" width="8" style="109" customWidth="1"/>
    <col min="15184" max="15184" width="8.85546875" style="109" customWidth="1"/>
    <col min="15185" max="15185" width="8" style="109" customWidth="1"/>
    <col min="15186" max="15415" width="11.42578125" style="109"/>
    <col min="15416" max="15416" width="4" style="109" customWidth="1"/>
    <col min="15417" max="15417" width="18.42578125" style="109" customWidth="1"/>
    <col min="15418" max="15418" width="16" style="109" customWidth="1"/>
    <col min="15419" max="15419" width="46.42578125" style="109" customWidth="1"/>
    <col min="15420" max="15420" width="9.28515625" style="109" customWidth="1"/>
    <col min="15421" max="15421" width="16.85546875" style="109" customWidth="1"/>
    <col min="15422" max="15422" width="9.85546875" style="109" customWidth="1"/>
    <col min="15423" max="15423" width="12.42578125" style="109" bestFit="1" customWidth="1"/>
    <col min="15424" max="15424" width="15.7109375" style="109" customWidth="1"/>
    <col min="15425" max="15425" width="13.140625" style="109" customWidth="1"/>
    <col min="15426" max="15426" width="17.140625" style="109" customWidth="1"/>
    <col min="15427" max="15428" width="11.42578125" style="109"/>
    <col min="15429" max="15434" width="9.28515625" style="109" customWidth="1"/>
    <col min="15435" max="15436" width="10.85546875" style="109" customWidth="1"/>
    <col min="15437" max="15437" width="9.28515625" style="109" customWidth="1"/>
    <col min="15438" max="15438" width="10.5703125" style="109" customWidth="1"/>
    <col min="15439" max="15439" width="8" style="109" customWidth="1"/>
    <col min="15440" max="15440" width="8.85546875" style="109" customWidth="1"/>
    <col min="15441" max="15441" width="8" style="109" customWidth="1"/>
    <col min="15442" max="15671" width="11.42578125" style="109"/>
    <col min="15672" max="15672" width="4" style="109" customWidth="1"/>
    <col min="15673" max="15673" width="18.42578125" style="109" customWidth="1"/>
    <col min="15674" max="15674" width="16" style="109" customWidth="1"/>
    <col min="15675" max="15675" width="46.42578125" style="109" customWidth="1"/>
    <col min="15676" max="15676" width="9.28515625" style="109" customWidth="1"/>
    <col min="15677" max="15677" width="16.85546875" style="109" customWidth="1"/>
    <col min="15678" max="15678" width="9.85546875" style="109" customWidth="1"/>
    <col min="15679" max="15679" width="12.42578125" style="109" bestFit="1" customWidth="1"/>
    <col min="15680" max="15680" width="15.7109375" style="109" customWidth="1"/>
    <col min="15681" max="15681" width="13.140625" style="109" customWidth="1"/>
    <col min="15682" max="15682" width="17.140625" style="109" customWidth="1"/>
    <col min="15683" max="15684" width="11.42578125" style="109"/>
    <col min="15685" max="15690" width="9.28515625" style="109" customWidth="1"/>
    <col min="15691" max="15692" width="10.85546875" style="109" customWidth="1"/>
    <col min="15693" max="15693" width="9.28515625" style="109" customWidth="1"/>
    <col min="15694" max="15694" width="10.5703125" style="109" customWidth="1"/>
    <col min="15695" max="15695" width="8" style="109" customWidth="1"/>
    <col min="15696" max="15696" width="8.85546875" style="109" customWidth="1"/>
    <col min="15697" max="15697" width="8" style="109" customWidth="1"/>
    <col min="15698" max="15927" width="11.42578125" style="109"/>
    <col min="15928" max="15928" width="4" style="109" customWidth="1"/>
    <col min="15929" max="15929" width="18.42578125" style="109" customWidth="1"/>
    <col min="15930" max="15930" width="16" style="109" customWidth="1"/>
    <col min="15931" max="15931" width="46.42578125" style="109" customWidth="1"/>
    <col min="15932" max="15932" width="9.28515625" style="109" customWidth="1"/>
    <col min="15933" max="15933" width="16.85546875" style="109" customWidth="1"/>
    <col min="15934" max="15934" width="9.85546875" style="109" customWidth="1"/>
    <col min="15935" max="15935" width="12.42578125" style="109" bestFit="1" customWidth="1"/>
    <col min="15936" max="15936" width="15.7109375" style="109" customWidth="1"/>
    <col min="15937" max="15937" width="13.140625" style="109" customWidth="1"/>
    <col min="15938" max="15938" width="17.140625" style="109" customWidth="1"/>
    <col min="15939" max="15940" width="11.42578125" style="109"/>
    <col min="15941" max="15946" width="9.28515625" style="109" customWidth="1"/>
    <col min="15947" max="15948" width="10.85546875" style="109" customWidth="1"/>
    <col min="15949" max="15949" width="9.28515625" style="109" customWidth="1"/>
    <col min="15950" max="15950" width="10.5703125" style="109" customWidth="1"/>
    <col min="15951" max="15951" width="8" style="109" customWidth="1"/>
    <col min="15952" max="15952" width="8.85546875" style="109" customWidth="1"/>
    <col min="15953" max="15953" width="8" style="109" customWidth="1"/>
    <col min="15954" max="16384" width="11.42578125" style="109"/>
  </cols>
  <sheetData>
    <row r="1" spans="1:30" x14ac:dyDescent="0.25">
      <c r="A1" s="2" t="s">
        <v>82</v>
      </c>
    </row>
    <row r="6" spans="1:30" ht="14.25" thickBot="1" x14ac:dyDescent="0.3"/>
    <row r="7" spans="1:30" ht="14.25" thickBot="1" x14ac:dyDescent="0.3">
      <c r="B7" s="114"/>
      <c r="C7" s="115"/>
      <c r="D7" s="115"/>
      <c r="E7" s="116"/>
      <c r="F7" s="117"/>
      <c r="G7" s="117"/>
      <c r="H7" s="118"/>
      <c r="I7" s="119"/>
      <c r="J7" s="118"/>
      <c r="K7" s="117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20"/>
    </row>
    <row r="8" spans="1:30" ht="14.25" thickBot="1" x14ac:dyDescent="0.3">
      <c r="B8" s="121"/>
      <c r="C8" s="396" t="s">
        <v>83</v>
      </c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8"/>
      <c r="AD8" s="9"/>
    </row>
    <row r="9" spans="1:30" x14ac:dyDescent="0.25">
      <c r="B9" s="121"/>
      <c r="C9" s="29"/>
      <c r="D9" s="29"/>
      <c r="E9" s="122"/>
      <c r="F9" s="28"/>
      <c r="G9" s="28"/>
      <c r="H9" s="26"/>
      <c r="I9" s="27"/>
      <c r="J9" s="26"/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9"/>
    </row>
    <row r="10" spans="1:30" ht="14.25" thickBot="1" x14ac:dyDescent="0.3">
      <c r="B10" s="121"/>
      <c r="C10" s="29"/>
      <c r="D10" s="29"/>
      <c r="E10" s="122"/>
      <c r="F10" s="28"/>
      <c r="G10" s="28"/>
      <c r="H10" s="26"/>
      <c r="I10" s="27"/>
      <c r="J10" s="26"/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9"/>
    </row>
    <row r="11" spans="1:30" ht="14.25" thickBot="1" x14ac:dyDescent="0.3">
      <c r="B11" s="121"/>
      <c r="C11" s="29"/>
      <c r="D11" s="29"/>
      <c r="E11" s="122"/>
      <c r="F11" s="391" t="s">
        <v>84</v>
      </c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  <c r="R11" s="392"/>
      <c r="S11" s="392"/>
      <c r="T11" s="392"/>
      <c r="U11" s="392"/>
      <c r="V11" s="393"/>
      <c r="W11" s="29"/>
      <c r="X11" s="29"/>
      <c r="Y11" s="29"/>
      <c r="Z11" s="29"/>
      <c r="AA11" s="29"/>
      <c r="AB11" s="29"/>
      <c r="AC11" s="29"/>
      <c r="AD11" s="9"/>
    </row>
    <row r="12" spans="1:30" ht="14.25" thickBot="1" x14ac:dyDescent="0.3">
      <c r="B12" s="121"/>
      <c r="C12" s="29"/>
      <c r="D12" s="29"/>
      <c r="E12" s="122"/>
      <c r="F12" s="28"/>
      <c r="G12" s="28"/>
      <c r="H12" s="26"/>
      <c r="I12" s="27"/>
      <c r="J12" s="26"/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9"/>
    </row>
    <row r="13" spans="1:30" ht="14.25" thickBot="1" x14ac:dyDescent="0.3">
      <c r="B13" s="121"/>
      <c r="C13" s="29"/>
      <c r="D13" s="29"/>
      <c r="E13" s="122"/>
      <c r="F13" s="340" t="s">
        <v>3</v>
      </c>
      <c r="G13" s="123">
        <v>0</v>
      </c>
      <c r="H13" s="123" t="s">
        <v>4</v>
      </c>
      <c r="I13" s="123" t="s">
        <v>5</v>
      </c>
      <c r="J13" s="123" t="s">
        <v>6</v>
      </c>
      <c r="K13" s="123" t="s">
        <v>7</v>
      </c>
      <c r="L13" s="123" t="s">
        <v>8</v>
      </c>
      <c r="M13" s="123" t="s">
        <v>9</v>
      </c>
      <c r="N13" s="123" t="s">
        <v>10</v>
      </c>
      <c r="O13" s="123" t="s">
        <v>11</v>
      </c>
      <c r="P13" s="123" t="s">
        <v>12</v>
      </c>
      <c r="Q13" s="123" t="s">
        <v>13</v>
      </c>
      <c r="R13" s="123" t="s">
        <v>14</v>
      </c>
      <c r="S13" s="123" t="s">
        <v>15</v>
      </c>
      <c r="T13" s="123" t="s">
        <v>16</v>
      </c>
      <c r="U13" s="123" t="s">
        <v>17</v>
      </c>
      <c r="V13" s="124" t="s">
        <v>18</v>
      </c>
      <c r="W13" s="29"/>
      <c r="X13" s="29"/>
      <c r="Y13" s="29"/>
      <c r="Z13" s="29"/>
      <c r="AA13" s="29"/>
      <c r="AB13" s="29"/>
      <c r="AC13" s="29"/>
      <c r="AD13" s="9"/>
    </row>
    <row r="14" spans="1:30" ht="14.25" thickBot="1" x14ac:dyDescent="0.3">
      <c r="B14" s="121"/>
      <c r="C14" s="29"/>
      <c r="D14" s="29"/>
      <c r="E14" s="122"/>
      <c r="F14" s="352"/>
      <c r="G14" s="12">
        <v>2019</v>
      </c>
      <c r="H14" s="12">
        <f>G14+1</f>
        <v>2020</v>
      </c>
      <c r="I14" s="12">
        <f t="shared" ref="I14:V14" si="0">H14+1</f>
        <v>2021</v>
      </c>
      <c r="J14" s="12">
        <f t="shared" si="0"/>
        <v>2022</v>
      </c>
      <c r="K14" s="12">
        <f t="shared" si="0"/>
        <v>2023</v>
      </c>
      <c r="L14" s="12">
        <f t="shared" si="0"/>
        <v>2024</v>
      </c>
      <c r="M14" s="12">
        <f t="shared" si="0"/>
        <v>2025</v>
      </c>
      <c r="N14" s="12">
        <f t="shared" si="0"/>
        <v>2026</v>
      </c>
      <c r="O14" s="12">
        <f t="shared" si="0"/>
        <v>2027</v>
      </c>
      <c r="P14" s="12">
        <f t="shared" si="0"/>
        <v>2028</v>
      </c>
      <c r="Q14" s="12">
        <f t="shared" si="0"/>
        <v>2029</v>
      </c>
      <c r="R14" s="12">
        <f t="shared" si="0"/>
        <v>2030</v>
      </c>
      <c r="S14" s="12">
        <f t="shared" si="0"/>
        <v>2031</v>
      </c>
      <c r="T14" s="12">
        <f t="shared" si="0"/>
        <v>2032</v>
      </c>
      <c r="U14" s="12">
        <f t="shared" si="0"/>
        <v>2033</v>
      </c>
      <c r="V14" s="13">
        <f t="shared" si="0"/>
        <v>2034</v>
      </c>
      <c r="W14" s="29"/>
      <c r="X14" s="29"/>
      <c r="Y14" s="29"/>
      <c r="Z14" s="29"/>
      <c r="AA14" s="29"/>
      <c r="AB14" s="29"/>
      <c r="AC14" s="29"/>
      <c r="AD14" s="9"/>
    </row>
    <row r="15" spans="1:30" ht="27.75" thickBot="1" x14ac:dyDescent="0.3">
      <c r="B15" s="121"/>
      <c r="C15" s="29"/>
      <c r="D15" s="29"/>
      <c r="E15" s="122"/>
      <c r="F15" s="20" t="s">
        <v>85</v>
      </c>
      <c r="G15" s="125"/>
      <c r="H15" s="125"/>
      <c r="I15" s="125"/>
      <c r="J15" s="125"/>
      <c r="K15" s="125">
        <f>R238</f>
        <v>448911.68</v>
      </c>
      <c r="L15" s="125">
        <f t="shared" ref="L15:V15" si="1">S238</f>
        <v>454514.51333333331</v>
      </c>
      <c r="M15" s="125">
        <f t="shared" si="1"/>
        <v>487682.43</v>
      </c>
      <c r="N15" s="125">
        <f t="shared" si="1"/>
        <v>459131.22</v>
      </c>
      <c r="O15" s="125">
        <f t="shared" si="1"/>
        <v>535019.51333333331</v>
      </c>
      <c r="P15" s="125">
        <f t="shared" si="1"/>
        <v>474663.67999999999</v>
      </c>
      <c r="Q15" s="125">
        <f t="shared" si="1"/>
        <v>461930.43</v>
      </c>
      <c r="R15" s="125">
        <f t="shared" si="1"/>
        <v>454514.51333333331</v>
      </c>
      <c r="S15" s="125">
        <f t="shared" si="1"/>
        <v>483563.54</v>
      </c>
      <c r="T15" s="125">
        <f t="shared" si="1"/>
        <v>640866.36</v>
      </c>
      <c r="U15" s="125">
        <f t="shared" si="1"/>
        <v>476398.26333333331</v>
      </c>
      <c r="V15" s="125">
        <f t="shared" si="1"/>
        <v>474663.67999999999</v>
      </c>
      <c r="W15" s="29"/>
      <c r="X15" s="29"/>
      <c r="Y15" s="29"/>
      <c r="Z15" s="29"/>
      <c r="AA15" s="29"/>
      <c r="AB15" s="29"/>
      <c r="AC15" s="29"/>
      <c r="AD15" s="9"/>
    </row>
    <row r="16" spans="1:30" x14ac:dyDescent="0.25">
      <c r="B16" s="121"/>
      <c r="C16" s="29"/>
      <c r="D16" s="29"/>
      <c r="E16" s="122"/>
      <c r="F16" s="28"/>
      <c r="G16" s="28"/>
      <c r="H16" s="26"/>
      <c r="I16" s="27"/>
      <c r="J16" s="26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9"/>
    </row>
    <row r="17" spans="2:30" ht="14.25" thickBot="1" x14ac:dyDescent="0.3">
      <c r="B17" s="121"/>
      <c r="C17" s="29"/>
      <c r="D17" s="29"/>
      <c r="E17" s="122"/>
      <c r="F17" s="28"/>
      <c r="G17" s="28"/>
      <c r="H17" s="26"/>
      <c r="I17" s="27"/>
      <c r="J17" s="26"/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9"/>
    </row>
    <row r="18" spans="2:30" ht="14.25" thickBot="1" x14ac:dyDescent="0.3">
      <c r="B18" s="121"/>
      <c r="C18" s="29"/>
      <c r="D18" s="29"/>
      <c r="E18" s="399" t="s">
        <v>86</v>
      </c>
      <c r="F18" s="400"/>
      <c r="G18" s="28"/>
      <c r="H18" s="26"/>
      <c r="I18" s="27"/>
      <c r="J18" s="26"/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9"/>
    </row>
    <row r="19" spans="2:30" ht="14.25" thickBot="1" x14ac:dyDescent="0.3">
      <c r="B19" s="121"/>
      <c r="C19" s="29"/>
      <c r="D19" s="29"/>
      <c r="E19" s="126" t="s">
        <v>87</v>
      </c>
      <c r="F19" s="126">
        <f>1/1.18</f>
        <v>0.84745762711864414</v>
      </c>
      <c r="G19" s="28"/>
      <c r="H19" s="26"/>
      <c r="I19" s="27"/>
      <c r="J19" s="26"/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9"/>
    </row>
    <row r="20" spans="2:30" x14ac:dyDescent="0.25">
      <c r="B20" s="121"/>
      <c r="C20" s="29"/>
      <c r="D20" s="29"/>
      <c r="E20" s="88" t="s">
        <v>228</v>
      </c>
      <c r="F20" s="88"/>
      <c r="G20" s="28"/>
      <c r="H20" s="26"/>
      <c r="I20" s="27"/>
      <c r="J20" s="26"/>
      <c r="K20" s="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9"/>
    </row>
    <row r="21" spans="2:30" ht="14.25" thickBot="1" x14ac:dyDescent="0.3">
      <c r="B21" s="121"/>
      <c r="C21" s="29"/>
      <c r="D21" s="29"/>
      <c r="E21" s="88"/>
      <c r="F21" s="88"/>
      <c r="G21" s="28"/>
      <c r="H21" s="26"/>
      <c r="I21" s="27"/>
      <c r="J21" s="26"/>
      <c r="K21" s="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9"/>
    </row>
    <row r="22" spans="2:30" ht="14.25" thickBot="1" x14ac:dyDescent="0.3">
      <c r="B22" s="121"/>
      <c r="C22" s="29"/>
      <c r="D22" s="29"/>
      <c r="E22" s="122"/>
      <c r="F22" s="391" t="s">
        <v>88</v>
      </c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3"/>
      <c r="W22" s="29"/>
      <c r="X22" s="29"/>
      <c r="Y22" s="29"/>
      <c r="Z22" s="29"/>
      <c r="AA22" s="29"/>
      <c r="AB22" s="29"/>
      <c r="AC22" s="29"/>
      <c r="AD22" s="9"/>
    </row>
    <row r="23" spans="2:30" ht="14.25" thickBot="1" x14ac:dyDescent="0.3">
      <c r="B23" s="121"/>
      <c r="C23" s="29"/>
      <c r="D23" s="29"/>
      <c r="E23" s="122"/>
      <c r="F23" s="28"/>
      <c r="G23" s="28"/>
      <c r="H23" s="26"/>
      <c r="I23" s="27"/>
      <c r="J23" s="26"/>
      <c r="K23" s="1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9"/>
    </row>
    <row r="24" spans="2:30" ht="14.25" thickBot="1" x14ac:dyDescent="0.3">
      <c r="B24" s="121"/>
      <c r="C24" s="29"/>
      <c r="D24" s="29"/>
      <c r="E24" s="122"/>
      <c r="F24" s="340" t="s">
        <v>3</v>
      </c>
      <c r="G24" s="123">
        <v>0</v>
      </c>
      <c r="H24" s="123" t="s">
        <v>4</v>
      </c>
      <c r="I24" s="123" t="s">
        <v>5</v>
      </c>
      <c r="J24" s="123" t="s">
        <v>6</v>
      </c>
      <c r="K24" s="123" t="s">
        <v>7</v>
      </c>
      <c r="L24" s="123" t="s">
        <v>8</v>
      </c>
      <c r="M24" s="123" t="s">
        <v>9</v>
      </c>
      <c r="N24" s="123" t="s">
        <v>10</v>
      </c>
      <c r="O24" s="123" t="s">
        <v>11</v>
      </c>
      <c r="P24" s="123" t="s">
        <v>12</v>
      </c>
      <c r="Q24" s="123" t="s">
        <v>13</v>
      </c>
      <c r="R24" s="123" t="s">
        <v>14</v>
      </c>
      <c r="S24" s="123" t="s">
        <v>15</v>
      </c>
      <c r="T24" s="123" t="s">
        <v>16</v>
      </c>
      <c r="U24" s="123" t="s">
        <v>17</v>
      </c>
      <c r="V24" s="124" t="s">
        <v>18</v>
      </c>
      <c r="W24" s="29"/>
      <c r="X24" s="29"/>
      <c r="Y24" s="29"/>
      <c r="Z24" s="29"/>
      <c r="AA24" s="29"/>
      <c r="AB24" s="29"/>
      <c r="AC24" s="29"/>
      <c r="AD24" s="9"/>
    </row>
    <row r="25" spans="2:30" ht="14.25" thickBot="1" x14ac:dyDescent="0.3">
      <c r="B25" s="121"/>
      <c r="C25" s="29"/>
      <c r="D25" s="29"/>
      <c r="E25" s="122"/>
      <c r="F25" s="352"/>
      <c r="G25" s="12">
        <v>2019</v>
      </c>
      <c r="H25" s="12">
        <f>G25+1</f>
        <v>2020</v>
      </c>
      <c r="I25" s="12">
        <f t="shared" ref="I25:V25" si="2">H25+1</f>
        <v>2021</v>
      </c>
      <c r="J25" s="12">
        <f t="shared" si="2"/>
        <v>2022</v>
      </c>
      <c r="K25" s="12">
        <f t="shared" si="2"/>
        <v>2023</v>
      </c>
      <c r="L25" s="12">
        <f t="shared" si="2"/>
        <v>2024</v>
      </c>
      <c r="M25" s="12">
        <f t="shared" si="2"/>
        <v>2025</v>
      </c>
      <c r="N25" s="12">
        <f t="shared" si="2"/>
        <v>2026</v>
      </c>
      <c r="O25" s="12">
        <f t="shared" si="2"/>
        <v>2027</v>
      </c>
      <c r="P25" s="12">
        <f t="shared" si="2"/>
        <v>2028</v>
      </c>
      <c r="Q25" s="12">
        <f t="shared" si="2"/>
        <v>2029</v>
      </c>
      <c r="R25" s="12">
        <f t="shared" si="2"/>
        <v>2030</v>
      </c>
      <c r="S25" s="12">
        <f t="shared" si="2"/>
        <v>2031</v>
      </c>
      <c r="T25" s="12">
        <f t="shared" si="2"/>
        <v>2032</v>
      </c>
      <c r="U25" s="12">
        <f t="shared" si="2"/>
        <v>2033</v>
      </c>
      <c r="V25" s="13">
        <f t="shared" si="2"/>
        <v>2034</v>
      </c>
      <c r="W25" s="29"/>
      <c r="X25" s="29"/>
      <c r="Y25" s="29"/>
      <c r="Z25" s="29"/>
      <c r="AA25" s="29"/>
      <c r="AB25" s="29"/>
      <c r="AC25" s="29"/>
      <c r="AD25" s="9"/>
    </row>
    <row r="26" spans="2:30" ht="27.75" thickBot="1" x14ac:dyDescent="0.3">
      <c r="B26" s="121"/>
      <c r="C26" s="29"/>
      <c r="D26" s="29"/>
      <c r="E26" s="122"/>
      <c r="F26" s="20" t="s">
        <v>85</v>
      </c>
      <c r="G26" s="125"/>
      <c r="H26" s="125"/>
      <c r="I26" s="125"/>
      <c r="J26" s="125"/>
      <c r="K26" s="125">
        <f t="shared" ref="K26:V26" si="3">K15*$F19</f>
        <v>380433.62711864407</v>
      </c>
      <c r="L26" s="125">
        <f t="shared" si="3"/>
        <v>385181.790960452</v>
      </c>
      <c r="M26" s="125">
        <f t="shared" si="3"/>
        <v>413290.19491525425</v>
      </c>
      <c r="N26" s="125">
        <f t="shared" si="3"/>
        <v>389094.25423728814</v>
      </c>
      <c r="O26" s="125">
        <f t="shared" si="3"/>
        <v>453406.36723163846</v>
      </c>
      <c r="P26" s="125">
        <f t="shared" si="3"/>
        <v>402257.35593220341</v>
      </c>
      <c r="Q26" s="125">
        <f t="shared" si="3"/>
        <v>391466.46610169497</v>
      </c>
      <c r="R26" s="125">
        <f t="shared" si="3"/>
        <v>385181.790960452</v>
      </c>
      <c r="S26" s="125">
        <f t="shared" si="3"/>
        <v>409799.61016949156</v>
      </c>
      <c r="T26" s="125">
        <f t="shared" si="3"/>
        <v>543107.08474576275</v>
      </c>
      <c r="U26" s="125">
        <f t="shared" si="3"/>
        <v>403727.3418079096</v>
      </c>
      <c r="V26" s="125">
        <f t="shared" si="3"/>
        <v>402257.35593220341</v>
      </c>
      <c r="W26" s="29"/>
      <c r="X26" s="29"/>
      <c r="Y26" s="29"/>
      <c r="Z26" s="29"/>
      <c r="AA26" s="29"/>
      <c r="AB26" s="29"/>
      <c r="AC26" s="29"/>
      <c r="AD26" s="9"/>
    </row>
    <row r="27" spans="2:30" x14ac:dyDescent="0.25">
      <c r="B27" s="121"/>
      <c r="C27" s="29"/>
      <c r="D27" s="29"/>
      <c r="E27" s="122"/>
      <c r="F27" s="28"/>
      <c r="G27" s="28"/>
      <c r="H27" s="26"/>
      <c r="I27" s="27"/>
      <c r="J27" s="26"/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9"/>
    </row>
    <row r="28" spans="2:30" x14ac:dyDescent="0.25">
      <c r="B28" s="121"/>
      <c r="C28" s="29"/>
      <c r="D28" s="29"/>
      <c r="E28" s="122"/>
      <c r="F28" s="28"/>
      <c r="G28" s="28"/>
      <c r="H28" s="26"/>
      <c r="I28" s="27"/>
      <c r="J28" s="26"/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9"/>
    </row>
    <row r="29" spans="2:30" ht="14.25" thickBot="1" x14ac:dyDescent="0.3">
      <c r="B29" s="121"/>
      <c r="C29" s="29"/>
      <c r="D29" s="29"/>
      <c r="E29" s="122"/>
      <c r="F29" s="28"/>
      <c r="G29" s="28"/>
      <c r="H29" s="26"/>
      <c r="I29" s="27"/>
      <c r="J29" s="26"/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9"/>
    </row>
    <row r="30" spans="2:30" ht="14.25" thickBot="1" x14ac:dyDescent="0.3">
      <c r="B30" s="121"/>
      <c r="C30" s="391" t="s">
        <v>84</v>
      </c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2"/>
      <c r="W30" s="392"/>
      <c r="X30" s="392"/>
      <c r="Y30" s="392"/>
      <c r="Z30" s="392"/>
      <c r="AA30" s="392"/>
      <c r="AB30" s="392"/>
      <c r="AC30" s="393"/>
      <c r="AD30" s="9"/>
    </row>
    <row r="31" spans="2:30" ht="14.25" thickBot="1" x14ac:dyDescent="0.3">
      <c r="B31" s="121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9"/>
    </row>
    <row r="32" spans="2:30" ht="14.25" thickBot="1" x14ac:dyDescent="0.3">
      <c r="B32" s="121"/>
      <c r="C32" s="380" t="s">
        <v>3</v>
      </c>
      <c r="D32" s="370" t="s">
        <v>89</v>
      </c>
      <c r="E32" s="370" t="s">
        <v>90</v>
      </c>
      <c r="F32" s="370" t="s">
        <v>91</v>
      </c>
      <c r="G32" s="370" t="s">
        <v>92</v>
      </c>
      <c r="H32" s="367" t="s">
        <v>93</v>
      </c>
      <c r="I32" s="367" t="s">
        <v>94</v>
      </c>
      <c r="J32" s="367" t="s">
        <v>95</v>
      </c>
      <c r="K32" s="370" t="s">
        <v>96</v>
      </c>
      <c r="L32" s="370" t="s">
        <v>97</v>
      </c>
      <c r="M32" s="373" t="s">
        <v>98</v>
      </c>
      <c r="N32" s="373"/>
      <c r="O32" s="375" t="s">
        <v>99</v>
      </c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75"/>
      <c r="AA32" s="375"/>
      <c r="AB32" s="375"/>
      <c r="AC32" s="376"/>
      <c r="AD32" s="9"/>
    </row>
    <row r="33" spans="2:30" ht="14.25" thickBot="1" x14ac:dyDescent="0.3">
      <c r="B33" s="121"/>
      <c r="C33" s="394"/>
      <c r="D33" s="371"/>
      <c r="E33" s="371"/>
      <c r="F33" s="371"/>
      <c r="G33" s="371"/>
      <c r="H33" s="395"/>
      <c r="I33" s="395"/>
      <c r="J33" s="395"/>
      <c r="K33" s="371"/>
      <c r="L33" s="371"/>
      <c r="M33" s="374"/>
      <c r="N33" s="374"/>
      <c r="O33" s="377" t="s">
        <v>100</v>
      </c>
      <c r="P33" s="377"/>
      <c r="Q33" s="377"/>
      <c r="R33" s="378" t="s">
        <v>101</v>
      </c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9"/>
      <c r="AD33" s="9"/>
    </row>
    <row r="34" spans="2:30" ht="14.25" thickBot="1" x14ac:dyDescent="0.3">
      <c r="B34" s="121"/>
      <c r="C34" s="394"/>
      <c r="D34" s="371"/>
      <c r="E34" s="371"/>
      <c r="F34" s="371"/>
      <c r="G34" s="371"/>
      <c r="H34" s="395"/>
      <c r="I34" s="395"/>
      <c r="J34" s="395"/>
      <c r="K34" s="371"/>
      <c r="L34" s="371"/>
      <c r="M34" s="129">
        <v>0</v>
      </c>
      <c r="N34" s="129">
        <v>0</v>
      </c>
      <c r="O34" s="130" t="s">
        <v>4</v>
      </c>
      <c r="P34" s="130" t="s">
        <v>5</v>
      </c>
      <c r="Q34" s="130" t="s">
        <v>6</v>
      </c>
      <c r="R34" s="130" t="s">
        <v>7</v>
      </c>
      <c r="S34" s="130" t="s">
        <v>8</v>
      </c>
      <c r="T34" s="130" t="s">
        <v>9</v>
      </c>
      <c r="U34" s="130" t="s">
        <v>10</v>
      </c>
      <c r="V34" s="130" t="s">
        <v>11</v>
      </c>
      <c r="W34" s="130" t="s">
        <v>12</v>
      </c>
      <c r="X34" s="130" t="s">
        <v>13</v>
      </c>
      <c r="Y34" s="130" t="s">
        <v>14</v>
      </c>
      <c r="Z34" s="130" t="s">
        <v>15</v>
      </c>
      <c r="AA34" s="130" t="s">
        <v>16</v>
      </c>
      <c r="AB34" s="130" t="s">
        <v>17</v>
      </c>
      <c r="AC34" s="131" t="s">
        <v>18</v>
      </c>
      <c r="AD34" s="9"/>
    </row>
    <row r="35" spans="2:30" ht="14.25" thickBot="1" x14ac:dyDescent="0.3">
      <c r="B35" s="121"/>
      <c r="C35" s="382"/>
      <c r="D35" s="372"/>
      <c r="E35" s="372"/>
      <c r="F35" s="372"/>
      <c r="G35" s="372"/>
      <c r="H35" s="369"/>
      <c r="I35" s="369"/>
      <c r="J35" s="369"/>
      <c r="K35" s="372"/>
      <c r="L35" s="372"/>
      <c r="M35" s="132">
        <v>2018</v>
      </c>
      <c r="N35" s="132">
        <v>2019</v>
      </c>
      <c r="O35" s="132">
        <v>2020</v>
      </c>
      <c r="P35" s="132">
        <f>+O35+1</f>
        <v>2021</v>
      </c>
      <c r="Q35" s="132">
        <f t="shared" ref="Q35:AC35" si="4">+P35+1</f>
        <v>2022</v>
      </c>
      <c r="R35" s="132">
        <f t="shared" si="4"/>
        <v>2023</v>
      </c>
      <c r="S35" s="132">
        <f t="shared" si="4"/>
        <v>2024</v>
      </c>
      <c r="T35" s="132">
        <f t="shared" si="4"/>
        <v>2025</v>
      </c>
      <c r="U35" s="132">
        <f t="shared" si="4"/>
        <v>2026</v>
      </c>
      <c r="V35" s="132">
        <f t="shared" si="4"/>
        <v>2027</v>
      </c>
      <c r="W35" s="132">
        <f t="shared" si="4"/>
        <v>2028</v>
      </c>
      <c r="X35" s="132">
        <f t="shared" si="4"/>
        <v>2029</v>
      </c>
      <c r="Y35" s="132">
        <f t="shared" si="4"/>
        <v>2030</v>
      </c>
      <c r="Z35" s="132">
        <f t="shared" si="4"/>
        <v>2031</v>
      </c>
      <c r="AA35" s="132">
        <f t="shared" si="4"/>
        <v>2032</v>
      </c>
      <c r="AB35" s="132">
        <f t="shared" si="4"/>
        <v>2033</v>
      </c>
      <c r="AC35" s="133">
        <f t="shared" si="4"/>
        <v>2034</v>
      </c>
      <c r="AD35" s="9"/>
    </row>
    <row r="36" spans="2:30" s="142" customFormat="1" ht="14.25" thickBot="1" x14ac:dyDescent="0.3">
      <c r="B36" s="387" t="s">
        <v>102</v>
      </c>
      <c r="C36" s="385" t="s">
        <v>103</v>
      </c>
      <c r="D36" s="359" t="s">
        <v>104</v>
      </c>
      <c r="E36" s="134"/>
      <c r="F36" s="135"/>
      <c r="G36" s="135"/>
      <c r="H36" s="136"/>
      <c r="I36" s="137"/>
      <c r="J36" s="138">
        <f>SUM(J37:J53)</f>
        <v>87966.68</v>
      </c>
      <c r="K36" s="135"/>
      <c r="L36" s="139"/>
      <c r="M36" s="140"/>
      <c r="N36" s="140"/>
      <c r="O36" s="140"/>
      <c r="P36" s="140"/>
      <c r="Q36" s="140">
        <f t="shared" ref="Q36:AC36" si="5">SUM(Q37:Q53)</f>
        <v>87966.68</v>
      </c>
      <c r="R36" s="140">
        <f t="shared" si="5"/>
        <v>87966.68</v>
      </c>
      <c r="S36" s="140">
        <f t="shared" si="5"/>
        <v>87966.68</v>
      </c>
      <c r="T36" s="140">
        <f t="shared" si="5"/>
        <v>87966.68</v>
      </c>
      <c r="U36" s="140">
        <f t="shared" si="5"/>
        <v>87966.68</v>
      </c>
      <c r="V36" s="140">
        <f t="shared" si="5"/>
        <v>87966.68</v>
      </c>
      <c r="W36" s="140">
        <f t="shared" si="5"/>
        <v>87966.68</v>
      </c>
      <c r="X36" s="140">
        <f t="shared" si="5"/>
        <v>87966.68</v>
      </c>
      <c r="Y36" s="140">
        <f t="shared" si="5"/>
        <v>87966.68</v>
      </c>
      <c r="Z36" s="140">
        <f t="shared" si="5"/>
        <v>87966.68</v>
      </c>
      <c r="AA36" s="140">
        <f t="shared" si="5"/>
        <v>87966.68</v>
      </c>
      <c r="AB36" s="140">
        <f t="shared" si="5"/>
        <v>87966.68</v>
      </c>
      <c r="AC36" s="140">
        <f t="shared" si="5"/>
        <v>87966.68</v>
      </c>
      <c r="AD36" s="141"/>
    </row>
    <row r="37" spans="2:30" s="142" customFormat="1" ht="14.25" thickBot="1" x14ac:dyDescent="0.3">
      <c r="B37" s="387"/>
      <c r="C37" s="385"/>
      <c r="D37" s="359"/>
      <c r="E37" s="143" t="s">
        <v>105</v>
      </c>
      <c r="F37" s="144" t="s">
        <v>106</v>
      </c>
      <c r="G37" s="145">
        <v>544.16</v>
      </c>
      <c r="H37" s="146">
        <v>15.5</v>
      </c>
      <c r="I37" s="147">
        <v>8434.48</v>
      </c>
      <c r="J37" s="147">
        <v>8434.48</v>
      </c>
      <c r="K37" s="148" t="s">
        <v>107</v>
      </c>
      <c r="L37" s="139"/>
      <c r="M37" s="149"/>
      <c r="N37" s="149"/>
      <c r="O37" s="149"/>
      <c r="P37" s="150"/>
      <c r="Q37" s="150">
        <f>J37</f>
        <v>8434.48</v>
      </c>
      <c r="R37" s="150">
        <f>Q37</f>
        <v>8434.48</v>
      </c>
      <c r="S37" s="150">
        <f t="shared" ref="S37:AC37" si="6">R37</f>
        <v>8434.48</v>
      </c>
      <c r="T37" s="150">
        <f t="shared" si="6"/>
        <v>8434.48</v>
      </c>
      <c r="U37" s="150">
        <f t="shared" si="6"/>
        <v>8434.48</v>
      </c>
      <c r="V37" s="150">
        <f t="shared" si="6"/>
        <v>8434.48</v>
      </c>
      <c r="W37" s="150">
        <f t="shared" si="6"/>
        <v>8434.48</v>
      </c>
      <c r="X37" s="150">
        <f t="shared" si="6"/>
        <v>8434.48</v>
      </c>
      <c r="Y37" s="150">
        <f t="shared" si="6"/>
        <v>8434.48</v>
      </c>
      <c r="Z37" s="150">
        <f t="shared" si="6"/>
        <v>8434.48</v>
      </c>
      <c r="AA37" s="150">
        <f t="shared" si="6"/>
        <v>8434.48</v>
      </c>
      <c r="AB37" s="150">
        <f t="shared" si="6"/>
        <v>8434.48</v>
      </c>
      <c r="AC37" s="150">
        <f t="shared" si="6"/>
        <v>8434.48</v>
      </c>
      <c r="AD37" s="141"/>
    </row>
    <row r="38" spans="2:30" s="142" customFormat="1" ht="14.25" thickBot="1" x14ac:dyDescent="0.3">
      <c r="B38" s="387"/>
      <c r="C38" s="385"/>
      <c r="D38" s="359"/>
      <c r="E38" s="151" t="s">
        <v>108</v>
      </c>
      <c r="F38" s="144" t="s">
        <v>109</v>
      </c>
      <c r="G38" s="152">
        <v>1</v>
      </c>
      <c r="H38" s="146">
        <v>5000</v>
      </c>
      <c r="I38" s="147">
        <v>5000</v>
      </c>
      <c r="J38" s="147">
        <v>5000</v>
      </c>
      <c r="K38" s="148" t="s">
        <v>107</v>
      </c>
      <c r="L38" s="139"/>
      <c r="M38" s="149"/>
      <c r="N38" s="149"/>
      <c r="O38" s="149"/>
      <c r="P38" s="150"/>
      <c r="Q38" s="150">
        <f t="shared" ref="Q38:Q46" si="7">J38</f>
        <v>5000</v>
      </c>
      <c r="R38" s="150">
        <f t="shared" ref="R38:AC46" si="8">Q38</f>
        <v>5000</v>
      </c>
      <c r="S38" s="150">
        <f t="shared" si="8"/>
        <v>5000</v>
      </c>
      <c r="T38" s="150">
        <f t="shared" si="8"/>
        <v>5000</v>
      </c>
      <c r="U38" s="150">
        <f t="shared" si="8"/>
        <v>5000</v>
      </c>
      <c r="V38" s="150">
        <f t="shared" si="8"/>
        <v>5000</v>
      </c>
      <c r="W38" s="150">
        <f t="shared" si="8"/>
        <v>5000</v>
      </c>
      <c r="X38" s="150">
        <f t="shared" si="8"/>
        <v>5000</v>
      </c>
      <c r="Y38" s="150">
        <f t="shared" si="8"/>
        <v>5000</v>
      </c>
      <c r="Z38" s="150">
        <f t="shared" si="8"/>
        <v>5000</v>
      </c>
      <c r="AA38" s="150">
        <f t="shared" si="8"/>
        <v>5000</v>
      </c>
      <c r="AB38" s="150">
        <f t="shared" si="8"/>
        <v>5000</v>
      </c>
      <c r="AC38" s="150">
        <f t="shared" si="8"/>
        <v>5000</v>
      </c>
      <c r="AD38" s="141"/>
    </row>
    <row r="39" spans="2:30" s="142" customFormat="1" ht="14.25" thickBot="1" x14ac:dyDescent="0.3">
      <c r="B39" s="387"/>
      <c r="C39" s="385"/>
      <c r="D39" s="359"/>
      <c r="E39" s="151" t="s">
        <v>110</v>
      </c>
      <c r="F39" s="144" t="s">
        <v>106</v>
      </c>
      <c r="G39" s="152">
        <v>1122</v>
      </c>
      <c r="H39" s="146">
        <v>50</v>
      </c>
      <c r="I39" s="147">
        <v>56100</v>
      </c>
      <c r="J39" s="147">
        <v>18700</v>
      </c>
      <c r="K39" s="148" t="s">
        <v>107</v>
      </c>
      <c r="L39" s="139"/>
      <c r="M39" s="149"/>
      <c r="N39" s="149"/>
      <c r="O39" s="149"/>
      <c r="P39" s="150"/>
      <c r="Q39" s="150">
        <f t="shared" si="7"/>
        <v>18700</v>
      </c>
      <c r="R39" s="150">
        <f t="shared" si="8"/>
        <v>18700</v>
      </c>
      <c r="S39" s="150">
        <f t="shared" si="8"/>
        <v>18700</v>
      </c>
      <c r="T39" s="150">
        <f t="shared" si="8"/>
        <v>18700</v>
      </c>
      <c r="U39" s="150">
        <f t="shared" si="8"/>
        <v>18700</v>
      </c>
      <c r="V39" s="150">
        <f t="shared" si="8"/>
        <v>18700</v>
      </c>
      <c r="W39" s="150">
        <f t="shared" si="8"/>
        <v>18700</v>
      </c>
      <c r="X39" s="150">
        <f t="shared" si="8"/>
        <v>18700</v>
      </c>
      <c r="Y39" s="150">
        <f t="shared" si="8"/>
        <v>18700</v>
      </c>
      <c r="Z39" s="150">
        <f t="shared" si="8"/>
        <v>18700</v>
      </c>
      <c r="AA39" s="150">
        <f t="shared" si="8"/>
        <v>18700</v>
      </c>
      <c r="AB39" s="150">
        <f t="shared" si="8"/>
        <v>18700</v>
      </c>
      <c r="AC39" s="150">
        <f t="shared" si="8"/>
        <v>18700</v>
      </c>
      <c r="AD39" s="141"/>
    </row>
    <row r="40" spans="2:30" s="142" customFormat="1" ht="14.25" thickBot="1" x14ac:dyDescent="0.3">
      <c r="B40" s="387"/>
      <c r="C40" s="385"/>
      <c r="D40" s="359"/>
      <c r="E40" s="151" t="s">
        <v>111</v>
      </c>
      <c r="F40" s="144" t="s">
        <v>91</v>
      </c>
      <c r="G40" s="152">
        <v>255</v>
      </c>
      <c r="H40" s="146">
        <v>25</v>
      </c>
      <c r="I40" s="147">
        <v>6375</v>
      </c>
      <c r="J40" s="147">
        <v>6375</v>
      </c>
      <c r="K40" s="148" t="s">
        <v>107</v>
      </c>
      <c r="L40" s="139"/>
      <c r="M40" s="149"/>
      <c r="N40" s="149"/>
      <c r="O40" s="149"/>
      <c r="P40" s="150"/>
      <c r="Q40" s="150">
        <f t="shared" si="7"/>
        <v>6375</v>
      </c>
      <c r="R40" s="150">
        <f t="shared" si="8"/>
        <v>6375</v>
      </c>
      <c r="S40" s="150">
        <f t="shared" si="8"/>
        <v>6375</v>
      </c>
      <c r="T40" s="150">
        <f t="shared" si="8"/>
        <v>6375</v>
      </c>
      <c r="U40" s="150">
        <f t="shared" si="8"/>
        <v>6375</v>
      </c>
      <c r="V40" s="150">
        <f t="shared" si="8"/>
        <v>6375</v>
      </c>
      <c r="W40" s="150">
        <f t="shared" si="8"/>
        <v>6375</v>
      </c>
      <c r="X40" s="150">
        <f t="shared" si="8"/>
        <v>6375</v>
      </c>
      <c r="Y40" s="150">
        <f t="shared" si="8"/>
        <v>6375</v>
      </c>
      <c r="Z40" s="150">
        <f t="shared" si="8"/>
        <v>6375</v>
      </c>
      <c r="AA40" s="150">
        <f t="shared" si="8"/>
        <v>6375</v>
      </c>
      <c r="AB40" s="150">
        <f t="shared" si="8"/>
        <v>6375</v>
      </c>
      <c r="AC40" s="150">
        <f t="shared" si="8"/>
        <v>6375</v>
      </c>
      <c r="AD40" s="141"/>
    </row>
    <row r="41" spans="2:30" s="142" customFormat="1" ht="14.25" thickBot="1" x14ac:dyDescent="0.3">
      <c r="B41" s="387"/>
      <c r="C41" s="385"/>
      <c r="D41" s="359"/>
      <c r="E41" s="151" t="s">
        <v>112</v>
      </c>
      <c r="F41" s="144" t="s">
        <v>106</v>
      </c>
      <c r="G41" s="152">
        <v>1620</v>
      </c>
      <c r="H41" s="146">
        <v>5</v>
      </c>
      <c r="I41" s="147">
        <v>8100</v>
      </c>
      <c r="J41" s="147">
        <v>8100</v>
      </c>
      <c r="K41" s="148" t="s">
        <v>107</v>
      </c>
      <c r="L41" s="139"/>
      <c r="M41" s="149"/>
      <c r="N41" s="149"/>
      <c r="O41" s="149"/>
      <c r="P41" s="150"/>
      <c r="Q41" s="150">
        <f t="shared" si="7"/>
        <v>8100</v>
      </c>
      <c r="R41" s="150">
        <f t="shared" si="8"/>
        <v>8100</v>
      </c>
      <c r="S41" s="150">
        <f t="shared" si="8"/>
        <v>8100</v>
      </c>
      <c r="T41" s="150">
        <f t="shared" si="8"/>
        <v>8100</v>
      </c>
      <c r="U41" s="150">
        <f t="shared" si="8"/>
        <v>8100</v>
      </c>
      <c r="V41" s="150">
        <f t="shared" si="8"/>
        <v>8100</v>
      </c>
      <c r="W41" s="150">
        <f t="shared" si="8"/>
        <v>8100</v>
      </c>
      <c r="X41" s="150">
        <f t="shared" si="8"/>
        <v>8100</v>
      </c>
      <c r="Y41" s="150">
        <f t="shared" si="8"/>
        <v>8100</v>
      </c>
      <c r="Z41" s="150">
        <f t="shared" si="8"/>
        <v>8100</v>
      </c>
      <c r="AA41" s="150">
        <f t="shared" si="8"/>
        <v>8100</v>
      </c>
      <c r="AB41" s="150">
        <f t="shared" si="8"/>
        <v>8100</v>
      </c>
      <c r="AC41" s="150">
        <f t="shared" si="8"/>
        <v>8100</v>
      </c>
      <c r="AD41" s="141"/>
    </row>
    <row r="42" spans="2:30" s="142" customFormat="1" ht="14.25" thickBot="1" x14ac:dyDescent="0.3">
      <c r="B42" s="387"/>
      <c r="C42" s="385"/>
      <c r="D42" s="359"/>
      <c r="E42" s="151" t="s">
        <v>113</v>
      </c>
      <c r="F42" s="144" t="s">
        <v>109</v>
      </c>
      <c r="G42" s="152">
        <v>1</v>
      </c>
      <c r="H42" s="146">
        <v>1500</v>
      </c>
      <c r="I42" s="147">
        <v>1500</v>
      </c>
      <c r="J42" s="147">
        <v>1500</v>
      </c>
      <c r="K42" s="153" t="s">
        <v>107</v>
      </c>
      <c r="L42" s="139"/>
      <c r="M42" s="149"/>
      <c r="N42" s="149"/>
      <c r="O42" s="149"/>
      <c r="P42" s="150"/>
      <c r="Q42" s="150">
        <f t="shared" si="7"/>
        <v>1500</v>
      </c>
      <c r="R42" s="150">
        <f t="shared" si="8"/>
        <v>1500</v>
      </c>
      <c r="S42" s="150">
        <f t="shared" si="8"/>
        <v>1500</v>
      </c>
      <c r="T42" s="150">
        <f t="shared" si="8"/>
        <v>1500</v>
      </c>
      <c r="U42" s="150">
        <f t="shared" si="8"/>
        <v>1500</v>
      </c>
      <c r="V42" s="150">
        <f t="shared" si="8"/>
        <v>1500</v>
      </c>
      <c r="W42" s="150">
        <f t="shared" si="8"/>
        <v>1500</v>
      </c>
      <c r="X42" s="150">
        <f t="shared" si="8"/>
        <v>1500</v>
      </c>
      <c r="Y42" s="150">
        <f t="shared" si="8"/>
        <v>1500</v>
      </c>
      <c r="Z42" s="150">
        <f t="shared" si="8"/>
        <v>1500</v>
      </c>
      <c r="AA42" s="150">
        <f t="shared" si="8"/>
        <v>1500</v>
      </c>
      <c r="AB42" s="150">
        <f t="shared" si="8"/>
        <v>1500</v>
      </c>
      <c r="AC42" s="150">
        <f t="shared" si="8"/>
        <v>1500</v>
      </c>
      <c r="AD42" s="141"/>
    </row>
    <row r="43" spans="2:30" s="142" customFormat="1" ht="14.25" thickBot="1" x14ac:dyDescent="0.3">
      <c r="B43" s="387"/>
      <c r="C43" s="385"/>
      <c r="D43" s="359"/>
      <c r="E43" s="151" t="s">
        <v>114</v>
      </c>
      <c r="F43" s="144" t="s">
        <v>115</v>
      </c>
      <c r="G43" s="152">
        <v>235</v>
      </c>
      <c r="H43" s="146">
        <v>2.5</v>
      </c>
      <c r="I43" s="147">
        <v>587.5</v>
      </c>
      <c r="J43" s="147">
        <v>587.5</v>
      </c>
      <c r="K43" s="153" t="s">
        <v>107</v>
      </c>
      <c r="L43" s="139"/>
      <c r="M43" s="149"/>
      <c r="N43" s="149"/>
      <c r="O43" s="149"/>
      <c r="P43" s="150"/>
      <c r="Q43" s="150">
        <f t="shared" si="7"/>
        <v>587.5</v>
      </c>
      <c r="R43" s="150">
        <f t="shared" si="8"/>
        <v>587.5</v>
      </c>
      <c r="S43" s="150">
        <f t="shared" si="8"/>
        <v>587.5</v>
      </c>
      <c r="T43" s="150">
        <f t="shared" si="8"/>
        <v>587.5</v>
      </c>
      <c r="U43" s="150">
        <f t="shared" si="8"/>
        <v>587.5</v>
      </c>
      <c r="V43" s="150">
        <f t="shared" si="8"/>
        <v>587.5</v>
      </c>
      <c r="W43" s="150">
        <f t="shared" si="8"/>
        <v>587.5</v>
      </c>
      <c r="X43" s="150">
        <f t="shared" si="8"/>
        <v>587.5</v>
      </c>
      <c r="Y43" s="150">
        <f t="shared" si="8"/>
        <v>587.5</v>
      </c>
      <c r="Z43" s="150">
        <f t="shared" si="8"/>
        <v>587.5</v>
      </c>
      <c r="AA43" s="150">
        <f t="shared" si="8"/>
        <v>587.5</v>
      </c>
      <c r="AB43" s="150">
        <f t="shared" si="8"/>
        <v>587.5</v>
      </c>
      <c r="AC43" s="150">
        <f t="shared" si="8"/>
        <v>587.5</v>
      </c>
      <c r="AD43" s="141"/>
    </row>
    <row r="44" spans="2:30" s="142" customFormat="1" ht="14.25" thickBot="1" x14ac:dyDescent="0.3">
      <c r="B44" s="387"/>
      <c r="C44" s="385"/>
      <c r="D44" s="359"/>
      <c r="E44" s="151" t="s">
        <v>116</v>
      </c>
      <c r="F44" s="144" t="s">
        <v>115</v>
      </c>
      <c r="G44" s="152">
        <v>270</v>
      </c>
      <c r="H44" s="146">
        <v>12.11</v>
      </c>
      <c r="I44" s="147">
        <v>3269.7</v>
      </c>
      <c r="J44" s="147">
        <v>3269.7</v>
      </c>
      <c r="K44" s="153" t="s">
        <v>107</v>
      </c>
      <c r="L44" s="139"/>
      <c r="M44" s="149"/>
      <c r="N44" s="149"/>
      <c r="O44" s="149"/>
      <c r="P44" s="150"/>
      <c r="Q44" s="150">
        <f t="shared" si="7"/>
        <v>3269.7</v>
      </c>
      <c r="R44" s="150">
        <f t="shared" si="8"/>
        <v>3269.7</v>
      </c>
      <c r="S44" s="150">
        <f t="shared" si="8"/>
        <v>3269.7</v>
      </c>
      <c r="T44" s="150">
        <f t="shared" si="8"/>
        <v>3269.7</v>
      </c>
      <c r="U44" s="150">
        <f t="shared" si="8"/>
        <v>3269.7</v>
      </c>
      <c r="V44" s="150">
        <f t="shared" si="8"/>
        <v>3269.7</v>
      </c>
      <c r="W44" s="150">
        <f t="shared" si="8"/>
        <v>3269.7</v>
      </c>
      <c r="X44" s="150">
        <f t="shared" si="8"/>
        <v>3269.7</v>
      </c>
      <c r="Y44" s="150">
        <f t="shared" si="8"/>
        <v>3269.7</v>
      </c>
      <c r="Z44" s="150">
        <f t="shared" si="8"/>
        <v>3269.7</v>
      </c>
      <c r="AA44" s="150">
        <f t="shared" si="8"/>
        <v>3269.7</v>
      </c>
      <c r="AB44" s="150">
        <f t="shared" si="8"/>
        <v>3269.7</v>
      </c>
      <c r="AC44" s="150">
        <f t="shared" si="8"/>
        <v>3269.7</v>
      </c>
      <c r="AD44" s="141"/>
    </row>
    <row r="45" spans="2:30" s="142" customFormat="1" ht="14.25" thickBot="1" x14ac:dyDescent="0.3">
      <c r="B45" s="387"/>
      <c r="C45" s="385"/>
      <c r="D45" s="359"/>
      <c r="E45" s="151" t="s">
        <v>117</v>
      </c>
      <c r="F45" s="144" t="s">
        <v>109</v>
      </c>
      <c r="G45" s="152">
        <v>1</v>
      </c>
      <c r="H45" s="146">
        <v>1500</v>
      </c>
      <c r="I45" s="154">
        <v>1500</v>
      </c>
      <c r="J45" s="154">
        <v>18000</v>
      </c>
      <c r="K45" s="144" t="s">
        <v>118</v>
      </c>
      <c r="L45" s="139"/>
      <c r="M45" s="149"/>
      <c r="N45" s="149"/>
      <c r="O45" s="149"/>
      <c r="P45" s="150"/>
      <c r="Q45" s="150">
        <f t="shared" si="7"/>
        <v>18000</v>
      </c>
      <c r="R45" s="150">
        <f t="shared" si="8"/>
        <v>18000</v>
      </c>
      <c r="S45" s="150">
        <f t="shared" si="8"/>
        <v>18000</v>
      </c>
      <c r="T45" s="150">
        <f t="shared" si="8"/>
        <v>18000</v>
      </c>
      <c r="U45" s="150">
        <f t="shared" si="8"/>
        <v>18000</v>
      </c>
      <c r="V45" s="150">
        <f t="shared" si="8"/>
        <v>18000</v>
      </c>
      <c r="W45" s="150">
        <f t="shared" si="8"/>
        <v>18000</v>
      </c>
      <c r="X45" s="150">
        <f t="shared" si="8"/>
        <v>18000</v>
      </c>
      <c r="Y45" s="150">
        <f t="shared" si="8"/>
        <v>18000</v>
      </c>
      <c r="Z45" s="150">
        <f t="shared" si="8"/>
        <v>18000</v>
      </c>
      <c r="AA45" s="150">
        <f t="shared" si="8"/>
        <v>18000</v>
      </c>
      <c r="AB45" s="150">
        <f t="shared" si="8"/>
        <v>18000</v>
      </c>
      <c r="AC45" s="150">
        <f t="shared" si="8"/>
        <v>18000</v>
      </c>
      <c r="AD45" s="141"/>
    </row>
    <row r="46" spans="2:30" s="142" customFormat="1" ht="14.25" thickBot="1" x14ac:dyDescent="0.3">
      <c r="B46" s="387"/>
      <c r="C46" s="385"/>
      <c r="D46" s="359"/>
      <c r="E46" s="151" t="s">
        <v>119</v>
      </c>
      <c r="F46" s="144" t="s">
        <v>109</v>
      </c>
      <c r="G46" s="152">
        <v>1</v>
      </c>
      <c r="H46" s="146">
        <v>1500</v>
      </c>
      <c r="I46" s="147">
        <v>1500</v>
      </c>
      <c r="J46" s="147">
        <v>18000</v>
      </c>
      <c r="K46" s="148" t="s">
        <v>118</v>
      </c>
      <c r="L46" s="139"/>
      <c r="M46" s="149"/>
      <c r="N46" s="149"/>
      <c r="O46" s="149"/>
      <c r="P46" s="150"/>
      <c r="Q46" s="150">
        <f t="shared" si="7"/>
        <v>18000</v>
      </c>
      <c r="R46" s="150">
        <f t="shared" si="8"/>
        <v>18000</v>
      </c>
      <c r="S46" s="150">
        <f t="shared" si="8"/>
        <v>18000</v>
      </c>
      <c r="T46" s="150">
        <f t="shared" si="8"/>
        <v>18000</v>
      </c>
      <c r="U46" s="150">
        <f t="shared" si="8"/>
        <v>18000</v>
      </c>
      <c r="V46" s="150">
        <f t="shared" si="8"/>
        <v>18000</v>
      </c>
      <c r="W46" s="150">
        <f t="shared" si="8"/>
        <v>18000</v>
      </c>
      <c r="X46" s="150">
        <f t="shared" si="8"/>
        <v>18000</v>
      </c>
      <c r="Y46" s="150">
        <f t="shared" si="8"/>
        <v>18000</v>
      </c>
      <c r="Z46" s="150">
        <f t="shared" si="8"/>
        <v>18000</v>
      </c>
      <c r="AA46" s="150">
        <f t="shared" si="8"/>
        <v>18000</v>
      </c>
      <c r="AB46" s="150">
        <f t="shared" si="8"/>
        <v>18000</v>
      </c>
      <c r="AC46" s="150">
        <f t="shared" si="8"/>
        <v>18000</v>
      </c>
      <c r="AD46" s="141"/>
    </row>
    <row r="47" spans="2:30" s="142" customFormat="1" ht="14.25" thickBot="1" x14ac:dyDescent="0.3">
      <c r="B47" s="387"/>
      <c r="C47" s="385"/>
      <c r="D47" s="359"/>
      <c r="E47" s="151"/>
      <c r="F47" s="144"/>
      <c r="G47" s="152"/>
      <c r="H47" s="146"/>
      <c r="I47" s="155"/>
      <c r="J47" s="155"/>
      <c r="K47" s="144"/>
      <c r="L47" s="139"/>
      <c r="M47" s="149"/>
      <c r="N47" s="149"/>
      <c r="O47" s="149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41"/>
    </row>
    <row r="48" spans="2:30" s="142" customFormat="1" ht="14.25" thickBot="1" x14ac:dyDescent="0.3">
      <c r="B48" s="387"/>
      <c r="C48" s="385"/>
      <c r="D48" s="359"/>
      <c r="E48" s="143"/>
      <c r="F48" s="144"/>
      <c r="G48" s="152"/>
      <c r="H48" s="146"/>
      <c r="I48" s="155"/>
      <c r="J48" s="155"/>
      <c r="K48" s="144"/>
      <c r="L48" s="139"/>
      <c r="M48" s="149"/>
      <c r="N48" s="149"/>
      <c r="O48" s="149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41"/>
    </row>
    <row r="49" spans="2:30" s="142" customFormat="1" ht="14.25" thickBot="1" x14ac:dyDescent="0.3">
      <c r="B49" s="387"/>
      <c r="C49" s="385"/>
      <c r="D49" s="359"/>
      <c r="E49" s="143"/>
      <c r="F49" s="144"/>
      <c r="G49" s="152"/>
      <c r="H49" s="146"/>
      <c r="I49" s="155"/>
      <c r="J49" s="155"/>
      <c r="K49" s="144"/>
      <c r="L49" s="139"/>
      <c r="M49" s="149"/>
      <c r="N49" s="149"/>
      <c r="O49" s="149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41"/>
    </row>
    <row r="50" spans="2:30" s="142" customFormat="1" ht="14.25" thickBot="1" x14ac:dyDescent="0.3">
      <c r="B50" s="387"/>
      <c r="C50" s="385"/>
      <c r="D50" s="359"/>
      <c r="E50" s="143"/>
      <c r="F50" s="144"/>
      <c r="G50" s="152"/>
      <c r="H50" s="146"/>
      <c r="I50" s="155"/>
      <c r="J50" s="155"/>
      <c r="K50" s="144"/>
      <c r="L50" s="139"/>
      <c r="M50" s="149"/>
      <c r="N50" s="149"/>
      <c r="O50" s="149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41"/>
    </row>
    <row r="51" spans="2:30" ht="14.25" thickBot="1" x14ac:dyDescent="0.3">
      <c r="B51" s="387"/>
      <c r="C51" s="385"/>
      <c r="D51" s="359"/>
      <c r="E51" s="151"/>
      <c r="F51" s="144"/>
      <c r="G51" s="156"/>
      <c r="H51" s="146"/>
      <c r="I51" s="155"/>
      <c r="J51" s="155"/>
      <c r="K51" s="144"/>
      <c r="L51" s="157"/>
      <c r="M51" s="158"/>
      <c r="N51" s="158"/>
      <c r="O51" s="158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9"/>
    </row>
    <row r="52" spans="2:30" ht="14.25" thickBot="1" x14ac:dyDescent="0.3">
      <c r="B52" s="387"/>
      <c r="C52" s="385"/>
      <c r="D52" s="359"/>
      <c r="E52" s="151"/>
      <c r="F52" s="144"/>
      <c r="G52" s="159"/>
      <c r="H52" s="146"/>
      <c r="I52" s="155"/>
      <c r="J52" s="155"/>
      <c r="K52" s="144"/>
      <c r="L52" s="158"/>
      <c r="M52" s="158"/>
      <c r="N52" s="158"/>
      <c r="O52" s="158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9"/>
    </row>
    <row r="53" spans="2:30" ht="14.25" thickBot="1" x14ac:dyDescent="0.3">
      <c r="B53" s="387"/>
      <c r="C53" s="385"/>
      <c r="D53" s="359"/>
      <c r="E53" s="151"/>
      <c r="F53" s="144"/>
      <c r="G53" s="159"/>
      <c r="H53" s="146"/>
      <c r="I53" s="155"/>
      <c r="J53" s="155"/>
      <c r="K53" s="144"/>
      <c r="L53" s="158"/>
      <c r="M53" s="158"/>
      <c r="N53" s="158"/>
      <c r="O53" s="158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9"/>
    </row>
    <row r="54" spans="2:30" s="142" customFormat="1" ht="14.25" thickBot="1" x14ac:dyDescent="0.3">
      <c r="B54" s="387"/>
      <c r="C54" s="385"/>
      <c r="D54" s="390" t="s">
        <v>120</v>
      </c>
      <c r="E54" s="160"/>
      <c r="F54" s="161"/>
      <c r="G54" s="162"/>
      <c r="H54" s="163"/>
      <c r="I54" s="164"/>
      <c r="J54" s="165">
        <f>SUM(J55:J67)</f>
        <v>37706.123333333329</v>
      </c>
      <c r="K54" s="161"/>
      <c r="L54" s="166"/>
      <c r="M54" s="167"/>
      <c r="N54" s="167"/>
      <c r="O54" s="167"/>
      <c r="P54" s="168"/>
      <c r="Q54" s="168">
        <f>SUM(Q55:Q67)</f>
        <v>0</v>
      </c>
      <c r="R54" s="168">
        <f t="shared" ref="R54:AC54" si="9">SUM(R55:R67)</f>
        <v>0</v>
      </c>
      <c r="S54" s="168">
        <f>SUM(S55:S67)</f>
        <v>5602.833333333333</v>
      </c>
      <c r="T54" s="168">
        <f>SUM(T55:T67)</f>
        <v>13018.75</v>
      </c>
      <c r="U54" s="168">
        <f>SUM(U55:U67)</f>
        <v>10219.540000000001</v>
      </c>
      <c r="V54" s="168">
        <f>SUM(V55:V67)</f>
        <v>14467.833333333332</v>
      </c>
      <c r="W54" s="168">
        <f t="shared" si="9"/>
        <v>0</v>
      </c>
      <c r="X54" s="168">
        <f>SUM(X55:X67)</f>
        <v>13018.75</v>
      </c>
      <c r="Y54" s="168">
        <f t="shared" si="9"/>
        <v>5602.833333333333</v>
      </c>
      <c r="Z54" s="168">
        <f>SUM(Z55:Z67)</f>
        <v>8899.86</v>
      </c>
      <c r="AA54" s="168">
        <f>SUM(AA55:AA67)</f>
        <v>1319.68</v>
      </c>
      <c r="AB54" s="168">
        <f>SUM(AB55:AB67)</f>
        <v>27486.583333333332</v>
      </c>
      <c r="AC54" s="168">
        <f t="shared" si="9"/>
        <v>0</v>
      </c>
      <c r="AD54" s="141"/>
    </row>
    <row r="55" spans="2:30" ht="14.25" thickBot="1" x14ac:dyDescent="0.3">
      <c r="B55" s="387"/>
      <c r="C55" s="385"/>
      <c r="D55" s="390"/>
      <c r="E55" s="169" t="s">
        <v>121</v>
      </c>
      <c r="F55" s="170" t="s">
        <v>106</v>
      </c>
      <c r="G55" s="171">
        <v>1670</v>
      </c>
      <c r="H55" s="172">
        <v>12.11</v>
      </c>
      <c r="I55" s="173">
        <v>20223.7</v>
      </c>
      <c r="J55" s="173">
        <v>4044.7400000000002</v>
      </c>
      <c r="K55" s="174" t="s">
        <v>122</v>
      </c>
      <c r="L55" s="175"/>
      <c r="M55" s="175"/>
      <c r="N55" s="175"/>
      <c r="O55" s="175"/>
      <c r="P55" s="176"/>
      <c r="Q55" s="176"/>
      <c r="R55" s="175"/>
      <c r="S55" s="176"/>
      <c r="T55" s="176"/>
      <c r="U55" s="176">
        <f>J55</f>
        <v>4044.7400000000002</v>
      </c>
      <c r="V55" s="176"/>
      <c r="W55" s="176"/>
      <c r="X55" s="176"/>
      <c r="Y55" s="176"/>
      <c r="Z55" s="176">
        <f>U55</f>
        <v>4044.7400000000002</v>
      </c>
      <c r="AA55" s="176"/>
      <c r="AB55" s="176"/>
      <c r="AC55" s="176"/>
      <c r="AD55" s="9"/>
    </row>
    <row r="56" spans="2:30" ht="14.25" thickBot="1" x14ac:dyDescent="0.3">
      <c r="B56" s="387"/>
      <c r="C56" s="385"/>
      <c r="D56" s="390"/>
      <c r="E56" s="177" t="s">
        <v>116</v>
      </c>
      <c r="F56" s="170" t="s">
        <v>106</v>
      </c>
      <c r="G56" s="178">
        <v>270</v>
      </c>
      <c r="H56" s="172">
        <v>15</v>
      </c>
      <c r="I56" s="173">
        <v>4050</v>
      </c>
      <c r="J56" s="173">
        <v>810</v>
      </c>
      <c r="K56" s="174" t="s">
        <v>122</v>
      </c>
      <c r="L56" s="175"/>
      <c r="M56" s="175"/>
      <c r="N56" s="175"/>
      <c r="O56" s="175"/>
      <c r="P56" s="176"/>
      <c r="Q56" s="176"/>
      <c r="R56" s="175"/>
      <c r="S56" s="176"/>
      <c r="T56" s="176"/>
      <c r="U56" s="176">
        <f t="shared" ref="U56:U65" si="10">J56</f>
        <v>810</v>
      </c>
      <c r="V56" s="176"/>
      <c r="W56" s="176"/>
      <c r="X56" s="176"/>
      <c r="Y56" s="176"/>
      <c r="Z56" s="176">
        <f>U56</f>
        <v>810</v>
      </c>
      <c r="AA56" s="176"/>
      <c r="AB56" s="176"/>
      <c r="AC56" s="176"/>
      <c r="AD56" s="9"/>
    </row>
    <row r="57" spans="2:30" ht="14.25" thickBot="1" x14ac:dyDescent="0.3">
      <c r="B57" s="387"/>
      <c r="C57" s="385"/>
      <c r="D57" s="390"/>
      <c r="E57" s="177" t="s">
        <v>123</v>
      </c>
      <c r="F57" s="170" t="s">
        <v>106</v>
      </c>
      <c r="G57" s="171">
        <v>392</v>
      </c>
      <c r="H57" s="172">
        <v>38</v>
      </c>
      <c r="I57" s="173">
        <v>14896</v>
      </c>
      <c r="J57" s="173">
        <v>4965.333333333333</v>
      </c>
      <c r="K57" s="174" t="s">
        <v>124</v>
      </c>
      <c r="L57" s="175"/>
      <c r="M57" s="175"/>
      <c r="N57" s="175"/>
      <c r="O57" s="175"/>
      <c r="P57" s="176"/>
      <c r="Q57" s="176"/>
      <c r="R57" s="175"/>
      <c r="S57" s="176">
        <f>J57</f>
        <v>4965.333333333333</v>
      </c>
      <c r="T57" s="176"/>
      <c r="U57" s="176"/>
      <c r="V57" s="176">
        <f>S57</f>
        <v>4965.333333333333</v>
      </c>
      <c r="W57" s="176"/>
      <c r="X57" s="176"/>
      <c r="Y57" s="176">
        <f>V57</f>
        <v>4965.333333333333</v>
      </c>
      <c r="Z57" s="176"/>
      <c r="AA57" s="176"/>
      <c r="AB57" s="176">
        <f>Y57</f>
        <v>4965.333333333333</v>
      </c>
      <c r="AC57" s="176"/>
      <c r="AD57" s="9"/>
    </row>
    <row r="58" spans="2:30" ht="14.25" thickBot="1" x14ac:dyDescent="0.3">
      <c r="B58" s="387"/>
      <c r="C58" s="385"/>
      <c r="D58" s="390"/>
      <c r="E58" s="177" t="s">
        <v>125</v>
      </c>
      <c r="F58" s="170" t="s">
        <v>106</v>
      </c>
      <c r="G58" s="178">
        <v>240</v>
      </c>
      <c r="H58" s="172">
        <v>75.94</v>
      </c>
      <c r="I58" s="173">
        <v>18225.599999999999</v>
      </c>
      <c r="J58" s="173">
        <v>3645.12</v>
      </c>
      <c r="K58" s="174" t="s">
        <v>122</v>
      </c>
      <c r="L58" s="175"/>
      <c r="M58" s="175"/>
      <c r="N58" s="175"/>
      <c r="O58" s="175"/>
      <c r="P58" s="176"/>
      <c r="Q58" s="176"/>
      <c r="R58" s="175"/>
      <c r="S58" s="176"/>
      <c r="T58" s="176"/>
      <c r="U58" s="176">
        <f t="shared" si="10"/>
        <v>3645.12</v>
      </c>
      <c r="V58" s="176"/>
      <c r="W58" s="176"/>
      <c r="X58" s="176"/>
      <c r="Y58" s="176"/>
      <c r="Z58" s="176">
        <f>U58</f>
        <v>3645.12</v>
      </c>
      <c r="AA58" s="176"/>
      <c r="AB58" s="176"/>
      <c r="AC58" s="176"/>
      <c r="AD58" s="9"/>
    </row>
    <row r="59" spans="2:30" ht="14.25" thickBot="1" x14ac:dyDescent="0.3">
      <c r="B59" s="387"/>
      <c r="C59" s="385"/>
      <c r="D59" s="390"/>
      <c r="E59" s="177" t="s">
        <v>126</v>
      </c>
      <c r="F59" s="170" t="s">
        <v>109</v>
      </c>
      <c r="G59" s="178">
        <v>1</v>
      </c>
      <c r="H59" s="172">
        <v>10000</v>
      </c>
      <c r="I59" s="173">
        <v>10000</v>
      </c>
      <c r="J59" s="173">
        <v>2500</v>
      </c>
      <c r="K59" s="174" t="s">
        <v>127</v>
      </c>
      <c r="L59" s="175"/>
      <c r="M59" s="175"/>
      <c r="N59" s="175"/>
      <c r="O59" s="175"/>
      <c r="P59" s="176"/>
      <c r="Q59" s="176"/>
      <c r="R59" s="175"/>
      <c r="S59" s="176"/>
      <c r="T59" s="176">
        <f>J59</f>
        <v>2500</v>
      </c>
      <c r="U59" s="176"/>
      <c r="V59" s="176"/>
      <c r="W59" s="176"/>
      <c r="X59" s="176">
        <f>T59</f>
        <v>2500</v>
      </c>
      <c r="Y59" s="176"/>
      <c r="Z59" s="176"/>
      <c r="AA59" s="176"/>
      <c r="AB59" s="176">
        <f>X59</f>
        <v>2500</v>
      </c>
      <c r="AC59" s="176"/>
      <c r="AD59" s="9"/>
    </row>
    <row r="60" spans="2:30" ht="14.25" thickBot="1" x14ac:dyDescent="0.3">
      <c r="B60" s="387"/>
      <c r="C60" s="385"/>
      <c r="D60" s="390"/>
      <c r="E60" s="177" t="s">
        <v>128</v>
      </c>
      <c r="F60" s="170" t="s">
        <v>106</v>
      </c>
      <c r="G60" s="178">
        <v>280.5</v>
      </c>
      <c r="H60" s="172">
        <v>150</v>
      </c>
      <c r="I60" s="173">
        <v>42075</v>
      </c>
      <c r="J60" s="173">
        <v>10518.75</v>
      </c>
      <c r="K60" s="174" t="s">
        <v>127</v>
      </c>
      <c r="L60" s="175"/>
      <c r="M60" s="175"/>
      <c r="N60" s="175"/>
      <c r="O60" s="175"/>
      <c r="P60" s="176"/>
      <c r="Q60" s="176"/>
      <c r="R60" s="175"/>
      <c r="S60" s="176"/>
      <c r="T60" s="176">
        <f>J60</f>
        <v>10518.75</v>
      </c>
      <c r="U60" s="176"/>
      <c r="V60" s="176"/>
      <c r="W60" s="176"/>
      <c r="X60" s="176">
        <f>T60</f>
        <v>10518.75</v>
      </c>
      <c r="Y60" s="176"/>
      <c r="Z60" s="176"/>
      <c r="AA60" s="176"/>
      <c r="AB60" s="176">
        <f>X60</f>
        <v>10518.75</v>
      </c>
      <c r="AC60" s="176"/>
      <c r="AD60" s="9"/>
    </row>
    <row r="61" spans="2:30" ht="14.25" thickBot="1" x14ac:dyDescent="0.3">
      <c r="B61" s="387"/>
      <c r="C61" s="385"/>
      <c r="D61" s="390"/>
      <c r="E61" s="177" t="s">
        <v>129</v>
      </c>
      <c r="F61" s="170" t="s">
        <v>91</v>
      </c>
      <c r="G61" s="178">
        <v>25.5</v>
      </c>
      <c r="H61" s="172">
        <v>75</v>
      </c>
      <c r="I61" s="173">
        <v>1912.5</v>
      </c>
      <c r="J61" s="173">
        <v>637.5</v>
      </c>
      <c r="K61" s="174" t="s">
        <v>130</v>
      </c>
      <c r="L61" s="175"/>
      <c r="M61" s="175"/>
      <c r="N61" s="175"/>
      <c r="O61" s="175"/>
      <c r="P61" s="176"/>
      <c r="Q61" s="176"/>
      <c r="R61" s="175"/>
      <c r="S61" s="176">
        <f>J61</f>
        <v>637.5</v>
      </c>
      <c r="T61" s="176"/>
      <c r="U61" s="176"/>
      <c r="V61" s="176">
        <f>S61</f>
        <v>637.5</v>
      </c>
      <c r="W61" s="176"/>
      <c r="X61" s="176"/>
      <c r="Y61" s="176">
        <f>V61</f>
        <v>637.5</v>
      </c>
      <c r="Z61" s="176"/>
      <c r="AA61" s="176"/>
      <c r="AB61" s="176">
        <f>Y61</f>
        <v>637.5</v>
      </c>
      <c r="AC61" s="176"/>
      <c r="AD61" s="9"/>
    </row>
    <row r="62" spans="2:30" ht="14.25" thickBot="1" x14ac:dyDescent="0.3">
      <c r="B62" s="387"/>
      <c r="C62" s="385"/>
      <c r="D62" s="390"/>
      <c r="E62" s="177" t="s">
        <v>131</v>
      </c>
      <c r="F62" s="170" t="s">
        <v>106</v>
      </c>
      <c r="G62" s="178">
        <v>600</v>
      </c>
      <c r="H62" s="172">
        <v>63.65</v>
      </c>
      <c r="I62" s="173">
        <v>38190</v>
      </c>
      <c r="J62" s="173">
        <v>6365</v>
      </c>
      <c r="K62" s="174" t="s">
        <v>132</v>
      </c>
      <c r="L62" s="175"/>
      <c r="M62" s="175"/>
      <c r="N62" s="175"/>
      <c r="O62" s="175"/>
      <c r="P62" s="176"/>
      <c r="Q62" s="176"/>
      <c r="R62" s="175"/>
      <c r="S62" s="176"/>
      <c r="T62" s="176"/>
      <c r="U62" s="176"/>
      <c r="V62" s="176">
        <f>J62</f>
        <v>6365</v>
      </c>
      <c r="W62" s="176"/>
      <c r="X62" s="176"/>
      <c r="Y62" s="176"/>
      <c r="Z62" s="175"/>
      <c r="AA62" s="175"/>
      <c r="AB62" s="179">
        <f>V62</f>
        <v>6365</v>
      </c>
      <c r="AC62" s="175"/>
      <c r="AD62" s="9"/>
    </row>
    <row r="63" spans="2:30" ht="14.25" thickBot="1" x14ac:dyDescent="0.3">
      <c r="B63" s="387"/>
      <c r="C63" s="385"/>
      <c r="D63" s="390"/>
      <c r="E63" s="177" t="s">
        <v>133</v>
      </c>
      <c r="F63" s="170" t="s">
        <v>106</v>
      </c>
      <c r="G63" s="178">
        <v>160</v>
      </c>
      <c r="H63" s="172">
        <v>41.24</v>
      </c>
      <c r="I63" s="173">
        <v>6598.4000000000005</v>
      </c>
      <c r="J63" s="173">
        <v>1319.68</v>
      </c>
      <c r="K63" s="174" t="s">
        <v>122</v>
      </c>
      <c r="L63" s="175"/>
      <c r="M63" s="175"/>
      <c r="N63" s="175"/>
      <c r="O63" s="175"/>
      <c r="P63" s="176"/>
      <c r="Q63" s="176"/>
      <c r="R63" s="175"/>
      <c r="S63" s="176"/>
      <c r="T63" s="176"/>
      <c r="U63" s="176">
        <f t="shared" si="10"/>
        <v>1319.68</v>
      </c>
      <c r="V63" s="176"/>
      <c r="W63" s="176"/>
      <c r="X63" s="176"/>
      <c r="Y63" s="176"/>
      <c r="Z63" s="175"/>
      <c r="AA63" s="176">
        <f>U63</f>
        <v>1319.68</v>
      </c>
      <c r="AB63" s="175"/>
      <c r="AC63" s="175"/>
      <c r="AD63" s="9"/>
    </row>
    <row r="64" spans="2:30" ht="14.25" thickBot="1" x14ac:dyDescent="0.3">
      <c r="B64" s="387"/>
      <c r="C64" s="385"/>
      <c r="D64" s="390"/>
      <c r="E64" s="177" t="s">
        <v>134</v>
      </c>
      <c r="F64" s="170" t="s">
        <v>109</v>
      </c>
      <c r="G64" s="178">
        <v>1</v>
      </c>
      <c r="H64" s="172">
        <v>15000</v>
      </c>
      <c r="I64" s="173">
        <v>15000</v>
      </c>
      <c r="J64" s="173">
        <v>2500</v>
      </c>
      <c r="K64" s="174" t="s">
        <v>132</v>
      </c>
      <c r="L64" s="175"/>
      <c r="M64" s="175"/>
      <c r="N64" s="175"/>
      <c r="O64" s="175"/>
      <c r="P64" s="176"/>
      <c r="Q64" s="176"/>
      <c r="R64" s="175"/>
      <c r="S64" s="176"/>
      <c r="T64" s="176"/>
      <c r="U64" s="176"/>
      <c r="V64" s="176">
        <f>J64</f>
        <v>2500</v>
      </c>
      <c r="W64" s="176"/>
      <c r="X64" s="176"/>
      <c r="Y64" s="176"/>
      <c r="Z64" s="176"/>
      <c r="AA64" s="176"/>
      <c r="AB64" s="176">
        <f>V64</f>
        <v>2500</v>
      </c>
      <c r="AC64" s="176"/>
      <c r="AD64" s="9"/>
    </row>
    <row r="65" spans="2:30" ht="14.25" thickBot="1" x14ac:dyDescent="0.3">
      <c r="B65" s="387"/>
      <c r="C65" s="385"/>
      <c r="D65" s="390"/>
      <c r="E65" s="177" t="s">
        <v>135</v>
      </c>
      <c r="F65" s="170" t="s">
        <v>109</v>
      </c>
      <c r="G65" s="178">
        <v>1</v>
      </c>
      <c r="H65" s="172">
        <v>2000</v>
      </c>
      <c r="I65" s="173">
        <v>2000</v>
      </c>
      <c r="J65" s="173">
        <v>400</v>
      </c>
      <c r="K65" s="174" t="s">
        <v>122</v>
      </c>
      <c r="L65" s="175"/>
      <c r="M65" s="175"/>
      <c r="N65" s="175"/>
      <c r="O65" s="175"/>
      <c r="P65" s="176"/>
      <c r="Q65" s="176"/>
      <c r="R65" s="175"/>
      <c r="S65" s="176"/>
      <c r="T65" s="176"/>
      <c r="U65" s="176">
        <f t="shared" si="10"/>
        <v>400</v>
      </c>
      <c r="V65" s="176"/>
      <c r="W65" s="176"/>
      <c r="X65" s="175"/>
      <c r="Y65" s="176"/>
      <c r="Z65" s="176">
        <f>U65</f>
        <v>400</v>
      </c>
      <c r="AA65" s="176"/>
      <c r="AB65" s="176"/>
      <c r="AC65" s="176"/>
      <c r="AD65" s="9"/>
    </row>
    <row r="66" spans="2:30" ht="14.25" thickBot="1" x14ac:dyDescent="0.3">
      <c r="B66" s="387"/>
      <c r="C66" s="385"/>
      <c r="D66" s="390"/>
      <c r="E66" s="180"/>
      <c r="F66" s="181"/>
      <c r="G66" s="182"/>
      <c r="H66" s="183"/>
      <c r="I66" s="184"/>
      <c r="J66" s="184"/>
      <c r="K66" s="185"/>
      <c r="L66" s="175"/>
      <c r="M66" s="175"/>
      <c r="N66" s="175"/>
      <c r="O66" s="175"/>
      <c r="P66" s="176"/>
      <c r="Q66" s="176"/>
      <c r="R66" s="175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9"/>
    </row>
    <row r="67" spans="2:30" ht="14.25" thickBot="1" x14ac:dyDescent="0.3">
      <c r="B67" s="387"/>
      <c r="C67" s="385"/>
      <c r="D67" s="390"/>
      <c r="E67" s="180"/>
      <c r="F67" s="181"/>
      <c r="G67" s="182"/>
      <c r="H67" s="183"/>
      <c r="I67" s="184"/>
      <c r="J67" s="184"/>
      <c r="K67" s="185"/>
      <c r="L67" s="175"/>
      <c r="M67" s="175"/>
      <c r="N67" s="175"/>
      <c r="O67" s="175"/>
      <c r="P67" s="176"/>
      <c r="Q67" s="176"/>
      <c r="R67" s="175"/>
      <c r="S67" s="176"/>
      <c r="T67" s="176"/>
      <c r="U67" s="176"/>
      <c r="V67" s="176"/>
      <c r="W67" s="176"/>
      <c r="X67" s="175"/>
      <c r="Y67" s="176"/>
      <c r="Z67" s="176"/>
      <c r="AA67" s="176"/>
      <c r="AB67" s="176"/>
      <c r="AC67" s="176"/>
      <c r="AD67" s="9"/>
    </row>
    <row r="68" spans="2:30" s="196" customFormat="1" ht="14.25" thickBot="1" x14ac:dyDescent="0.3">
      <c r="B68" s="186"/>
      <c r="C68" s="187" t="s">
        <v>136</v>
      </c>
      <c r="D68" s="188"/>
      <c r="E68" s="189"/>
      <c r="F68" s="187"/>
      <c r="G68" s="187"/>
      <c r="H68" s="190"/>
      <c r="I68" s="191"/>
      <c r="J68" s="192">
        <f>SUM(J36,J54)</f>
        <v>125672.80333333332</v>
      </c>
      <c r="K68" s="193"/>
      <c r="L68" s="194"/>
      <c r="M68" s="194"/>
      <c r="N68" s="194"/>
      <c r="O68" s="194"/>
      <c r="P68" s="195"/>
      <c r="Q68" s="195">
        <f t="shared" ref="Q68:AC68" si="11">Q54+Q36</f>
        <v>87966.68</v>
      </c>
      <c r="R68" s="195">
        <f t="shared" si="11"/>
        <v>87966.68</v>
      </c>
      <c r="S68" s="195">
        <f t="shared" si="11"/>
        <v>93569.513333333321</v>
      </c>
      <c r="T68" s="195">
        <f t="shared" si="11"/>
        <v>100985.43</v>
      </c>
      <c r="U68" s="195">
        <f t="shared" si="11"/>
        <v>98186.22</v>
      </c>
      <c r="V68" s="195">
        <f t="shared" si="11"/>
        <v>102434.51333333332</v>
      </c>
      <c r="W68" s="195">
        <f t="shared" si="11"/>
        <v>87966.68</v>
      </c>
      <c r="X68" s="195">
        <f t="shared" si="11"/>
        <v>100985.43</v>
      </c>
      <c r="Y68" s="195">
        <f t="shared" si="11"/>
        <v>93569.513333333321</v>
      </c>
      <c r="Z68" s="195">
        <f t="shared" si="11"/>
        <v>96866.54</v>
      </c>
      <c r="AA68" s="195">
        <f t="shared" si="11"/>
        <v>89286.359999999986</v>
      </c>
      <c r="AB68" s="195">
        <f t="shared" si="11"/>
        <v>115453.26333333332</v>
      </c>
      <c r="AC68" s="195">
        <f t="shared" si="11"/>
        <v>87966.68</v>
      </c>
      <c r="AD68" s="141"/>
    </row>
    <row r="69" spans="2:30" s="196" customFormat="1" ht="27.75" thickBot="1" x14ac:dyDescent="0.3">
      <c r="B69" s="186"/>
      <c r="C69" s="187" t="s">
        <v>137</v>
      </c>
      <c r="D69" s="188"/>
      <c r="E69" s="189"/>
      <c r="F69" s="187"/>
      <c r="G69" s="187"/>
      <c r="H69" s="190"/>
      <c r="I69" s="191"/>
      <c r="J69" s="191"/>
      <c r="K69" s="193"/>
      <c r="L69" s="197">
        <f>+J68</f>
        <v>125672.80333333332</v>
      </c>
      <c r="M69" s="194"/>
      <c r="N69" s="194"/>
      <c r="O69" s="194"/>
      <c r="P69" s="198"/>
      <c r="Q69" s="198">
        <f t="shared" ref="Q69:AC69" si="12">Q68/$L$69</f>
        <v>0.69996592474091657</v>
      </c>
      <c r="R69" s="198">
        <f t="shared" si="12"/>
        <v>0.69996592474091657</v>
      </c>
      <c r="S69" s="198">
        <f t="shared" si="12"/>
        <v>0.74454862827520807</v>
      </c>
      <c r="T69" s="198">
        <f t="shared" si="12"/>
        <v>0.80355834612956967</v>
      </c>
      <c r="U69" s="198">
        <f t="shared" si="12"/>
        <v>0.78128455318667345</v>
      </c>
      <c r="V69" s="198">
        <f t="shared" si="12"/>
        <v>0.81508895016559013</v>
      </c>
      <c r="W69" s="198">
        <f t="shared" si="12"/>
        <v>0.69996592474091657</v>
      </c>
      <c r="X69" s="198">
        <f t="shared" si="12"/>
        <v>0.80355834612956967</v>
      </c>
      <c r="Y69" s="198">
        <f t="shared" si="12"/>
        <v>0.74454862827520807</v>
      </c>
      <c r="Z69" s="198">
        <f t="shared" si="12"/>
        <v>0.77078363361619406</v>
      </c>
      <c r="AA69" s="198">
        <f t="shared" si="12"/>
        <v>0.71046684431139584</v>
      </c>
      <c r="AB69" s="198">
        <f t="shared" si="12"/>
        <v>0.91868137155424323</v>
      </c>
      <c r="AC69" s="198">
        <f t="shared" si="12"/>
        <v>0.69996592474091657</v>
      </c>
      <c r="AD69" s="141"/>
    </row>
    <row r="70" spans="2:30" ht="14.25" thickBot="1" x14ac:dyDescent="0.3">
      <c r="B70" s="121"/>
      <c r="C70" s="360" t="s">
        <v>138</v>
      </c>
      <c r="D70" s="359" t="s">
        <v>141</v>
      </c>
      <c r="E70" s="134"/>
      <c r="F70" s="135"/>
      <c r="G70" s="135"/>
      <c r="H70" s="199"/>
      <c r="I70" s="137"/>
      <c r="J70" s="138">
        <f>SUM(J72:J84)</f>
        <v>58470</v>
      </c>
      <c r="K70" s="200"/>
      <c r="L70" s="149"/>
      <c r="M70" s="149"/>
      <c r="N70" s="149"/>
      <c r="O70" s="149"/>
      <c r="P70" s="140"/>
      <c r="Q70" s="140"/>
      <c r="R70" s="140">
        <f>SUM(R71:R84)</f>
        <v>58470</v>
      </c>
      <c r="S70" s="140">
        <f t="shared" ref="S70:AC70" si="13">SUM(S71:S84)</f>
        <v>58470</v>
      </c>
      <c r="T70" s="140">
        <f t="shared" si="13"/>
        <v>58470</v>
      </c>
      <c r="U70" s="140">
        <f t="shared" si="13"/>
        <v>58470</v>
      </c>
      <c r="V70" s="140">
        <f t="shared" si="13"/>
        <v>58470</v>
      </c>
      <c r="W70" s="140">
        <f t="shared" si="13"/>
        <v>58470</v>
      </c>
      <c r="X70" s="140">
        <f t="shared" si="13"/>
        <v>58470</v>
      </c>
      <c r="Y70" s="140">
        <f t="shared" si="13"/>
        <v>58470</v>
      </c>
      <c r="Z70" s="140">
        <f t="shared" si="13"/>
        <v>58470</v>
      </c>
      <c r="AA70" s="140">
        <f t="shared" si="13"/>
        <v>58470</v>
      </c>
      <c r="AB70" s="140">
        <f t="shared" si="13"/>
        <v>58470</v>
      </c>
      <c r="AC70" s="140">
        <f t="shared" si="13"/>
        <v>58470</v>
      </c>
      <c r="AD70" s="9"/>
    </row>
    <row r="71" spans="2:30" ht="15.75" customHeight="1" thickBot="1" x14ac:dyDescent="0.3">
      <c r="B71" s="121"/>
      <c r="C71" s="361"/>
      <c r="D71" s="359"/>
      <c r="E71" s="201" t="s">
        <v>142</v>
      </c>
      <c r="F71" s="148"/>
      <c r="G71" s="148"/>
      <c r="H71" s="202"/>
      <c r="I71" s="147"/>
      <c r="J71" s="147"/>
      <c r="K71" s="153"/>
      <c r="L71" s="158"/>
      <c r="M71" s="158"/>
      <c r="N71" s="158"/>
      <c r="O71" s="158"/>
      <c r="P71" s="158"/>
      <c r="Q71" s="158"/>
      <c r="R71" s="158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9"/>
    </row>
    <row r="72" spans="2:30" ht="15.75" customHeight="1" thickBot="1" x14ac:dyDescent="0.3">
      <c r="B72" s="121"/>
      <c r="C72" s="361"/>
      <c r="D72" s="359"/>
      <c r="E72" s="203" t="s">
        <v>143</v>
      </c>
      <c r="F72" s="148" t="s">
        <v>91</v>
      </c>
      <c r="G72" s="148">
        <v>2</v>
      </c>
      <c r="H72" s="202">
        <v>10</v>
      </c>
      <c r="I72" s="147">
        <f>G72*H72</f>
        <v>20</v>
      </c>
      <c r="J72" s="147">
        <f>I72*12</f>
        <v>240</v>
      </c>
      <c r="K72" s="153" t="s">
        <v>144</v>
      </c>
      <c r="L72" s="158"/>
      <c r="M72" s="158"/>
      <c r="N72" s="158"/>
      <c r="O72" s="158"/>
      <c r="P72" s="204"/>
      <c r="Q72" s="204"/>
      <c r="R72" s="204">
        <f t="shared" ref="R72:AC84" si="14">$J72</f>
        <v>240</v>
      </c>
      <c r="S72" s="204">
        <f t="shared" si="14"/>
        <v>240</v>
      </c>
      <c r="T72" s="204">
        <f t="shared" si="14"/>
        <v>240</v>
      </c>
      <c r="U72" s="204">
        <f t="shared" si="14"/>
        <v>240</v>
      </c>
      <c r="V72" s="204">
        <f t="shared" si="14"/>
        <v>240</v>
      </c>
      <c r="W72" s="204">
        <f t="shared" si="14"/>
        <v>240</v>
      </c>
      <c r="X72" s="204">
        <f t="shared" si="14"/>
        <v>240</v>
      </c>
      <c r="Y72" s="204">
        <f t="shared" si="14"/>
        <v>240</v>
      </c>
      <c r="Z72" s="204">
        <f t="shared" si="14"/>
        <v>240</v>
      </c>
      <c r="AA72" s="204">
        <f t="shared" si="14"/>
        <v>240</v>
      </c>
      <c r="AB72" s="204">
        <f t="shared" si="14"/>
        <v>240</v>
      </c>
      <c r="AC72" s="204">
        <f t="shared" si="14"/>
        <v>240</v>
      </c>
      <c r="AD72" s="9"/>
    </row>
    <row r="73" spans="2:30" ht="15.75" customHeight="1" thickBot="1" x14ac:dyDescent="0.3">
      <c r="B73" s="121"/>
      <c r="C73" s="361"/>
      <c r="D73" s="359"/>
      <c r="E73" s="203" t="s">
        <v>145</v>
      </c>
      <c r="F73" s="148" t="s">
        <v>91</v>
      </c>
      <c r="G73" s="148">
        <v>124</v>
      </c>
      <c r="H73" s="202">
        <v>5</v>
      </c>
      <c r="I73" s="147">
        <f>G73*H73</f>
        <v>620</v>
      </c>
      <c r="J73" s="147">
        <f>I73*4</f>
        <v>2480</v>
      </c>
      <c r="K73" s="153" t="s">
        <v>146</v>
      </c>
      <c r="L73" s="158"/>
      <c r="M73" s="158"/>
      <c r="N73" s="158"/>
      <c r="O73" s="158"/>
      <c r="P73" s="204"/>
      <c r="Q73" s="204"/>
      <c r="R73" s="204">
        <f t="shared" si="14"/>
        <v>2480</v>
      </c>
      <c r="S73" s="204">
        <f t="shared" si="14"/>
        <v>2480</v>
      </c>
      <c r="T73" s="204">
        <f t="shared" si="14"/>
        <v>2480</v>
      </c>
      <c r="U73" s="204">
        <f t="shared" si="14"/>
        <v>2480</v>
      </c>
      <c r="V73" s="204">
        <f t="shared" si="14"/>
        <v>2480</v>
      </c>
      <c r="W73" s="204">
        <f t="shared" si="14"/>
        <v>2480</v>
      </c>
      <c r="X73" s="204">
        <f t="shared" si="14"/>
        <v>2480</v>
      </c>
      <c r="Y73" s="204">
        <f t="shared" si="14"/>
        <v>2480</v>
      </c>
      <c r="Z73" s="204">
        <f t="shared" si="14"/>
        <v>2480</v>
      </c>
      <c r="AA73" s="204">
        <f t="shared" si="14"/>
        <v>2480</v>
      </c>
      <c r="AB73" s="204">
        <f t="shared" si="14"/>
        <v>2480</v>
      </c>
      <c r="AC73" s="204">
        <f t="shared" si="14"/>
        <v>2480</v>
      </c>
      <c r="AD73" s="9"/>
    </row>
    <row r="74" spans="2:30" ht="15.75" customHeight="1" thickBot="1" x14ac:dyDescent="0.3">
      <c r="B74" s="121"/>
      <c r="C74" s="361"/>
      <c r="D74" s="359"/>
      <c r="E74" s="203" t="s">
        <v>147</v>
      </c>
      <c r="F74" s="148" t="s">
        <v>91</v>
      </c>
      <c r="G74" s="148">
        <v>187</v>
      </c>
      <c r="H74" s="202">
        <v>15</v>
      </c>
      <c r="I74" s="147">
        <f>G74*H74</f>
        <v>2805</v>
      </c>
      <c r="J74" s="147">
        <f>I74*12</f>
        <v>33660</v>
      </c>
      <c r="K74" s="153" t="s">
        <v>144</v>
      </c>
      <c r="L74" s="158"/>
      <c r="M74" s="158"/>
      <c r="N74" s="158"/>
      <c r="O74" s="158"/>
      <c r="P74" s="204"/>
      <c r="Q74" s="204"/>
      <c r="R74" s="204">
        <f t="shared" si="14"/>
        <v>33660</v>
      </c>
      <c r="S74" s="204">
        <f t="shared" si="14"/>
        <v>33660</v>
      </c>
      <c r="T74" s="204">
        <f t="shared" si="14"/>
        <v>33660</v>
      </c>
      <c r="U74" s="204">
        <f t="shared" si="14"/>
        <v>33660</v>
      </c>
      <c r="V74" s="204">
        <f t="shared" si="14"/>
        <v>33660</v>
      </c>
      <c r="W74" s="204">
        <f t="shared" si="14"/>
        <v>33660</v>
      </c>
      <c r="X74" s="204">
        <f t="shared" si="14"/>
        <v>33660</v>
      </c>
      <c r="Y74" s="204">
        <f t="shared" si="14"/>
        <v>33660</v>
      </c>
      <c r="Z74" s="204">
        <f t="shared" si="14"/>
        <v>33660</v>
      </c>
      <c r="AA74" s="204">
        <f t="shared" si="14"/>
        <v>33660</v>
      </c>
      <c r="AB74" s="204">
        <f t="shared" si="14"/>
        <v>33660</v>
      </c>
      <c r="AC74" s="204">
        <f t="shared" si="14"/>
        <v>33660</v>
      </c>
      <c r="AD74" s="9"/>
    </row>
    <row r="75" spans="2:30" ht="15.75" customHeight="1" thickBot="1" x14ac:dyDescent="0.3">
      <c r="B75" s="121"/>
      <c r="C75" s="361"/>
      <c r="D75" s="359"/>
      <c r="E75" s="203" t="s">
        <v>148</v>
      </c>
      <c r="F75" s="148" t="s">
        <v>91</v>
      </c>
      <c r="G75" s="148">
        <v>89</v>
      </c>
      <c r="H75" s="202">
        <v>2.5</v>
      </c>
      <c r="I75" s="147">
        <f>G75*H75</f>
        <v>222.5</v>
      </c>
      <c r="J75" s="147">
        <f>I75*12</f>
        <v>2670</v>
      </c>
      <c r="K75" s="153" t="s">
        <v>144</v>
      </c>
      <c r="L75" s="158"/>
      <c r="M75" s="158"/>
      <c r="N75" s="158"/>
      <c r="O75" s="158"/>
      <c r="P75" s="204"/>
      <c r="Q75" s="204"/>
      <c r="R75" s="204">
        <f t="shared" si="14"/>
        <v>2670</v>
      </c>
      <c r="S75" s="204">
        <f t="shared" si="14"/>
        <v>2670</v>
      </c>
      <c r="T75" s="204">
        <f t="shared" si="14"/>
        <v>2670</v>
      </c>
      <c r="U75" s="204">
        <f t="shared" si="14"/>
        <v>2670</v>
      </c>
      <c r="V75" s="204">
        <f t="shared" si="14"/>
        <v>2670</v>
      </c>
      <c r="W75" s="204">
        <f t="shared" si="14"/>
        <v>2670</v>
      </c>
      <c r="X75" s="204">
        <f t="shared" si="14"/>
        <v>2670</v>
      </c>
      <c r="Y75" s="204">
        <f t="shared" si="14"/>
        <v>2670</v>
      </c>
      <c r="Z75" s="204">
        <f t="shared" si="14"/>
        <v>2670</v>
      </c>
      <c r="AA75" s="204">
        <f t="shared" si="14"/>
        <v>2670</v>
      </c>
      <c r="AB75" s="204">
        <f t="shared" si="14"/>
        <v>2670</v>
      </c>
      <c r="AC75" s="204">
        <f t="shared" si="14"/>
        <v>2670</v>
      </c>
      <c r="AD75" s="9"/>
    </row>
    <row r="76" spans="2:30" ht="15.75" customHeight="1" thickBot="1" x14ac:dyDescent="0.3">
      <c r="B76" s="121"/>
      <c r="C76" s="361"/>
      <c r="D76" s="359"/>
      <c r="E76" s="201" t="s">
        <v>149</v>
      </c>
      <c r="F76" s="148"/>
      <c r="G76" s="148"/>
      <c r="H76" s="202"/>
      <c r="I76" s="147"/>
      <c r="J76" s="147"/>
      <c r="K76" s="153"/>
      <c r="L76" s="158"/>
      <c r="M76" s="158"/>
      <c r="N76" s="158"/>
      <c r="O76" s="158"/>
      <c r="P76" s="204"/>
      <c r="Q76" s="204"/>
      <c r="R76" s="204">
        <f t="shared" si="14"/>
        <v>0</v>
      </c>
      <c r="S76" s="204">
        <f t="shared" si="14"/>
        <v>0</v>
      </c>
      <c r="T76" s="204">
        <f t="shared" si="14"/>
        <v>0</v>
      </c>
      <c r="U76" s="204">
        <f t="shared" si="14"/>
        <v>0</v>
      </c>
      <c r="V76" s="204">
        <f t="shared" si="14"/>
        <v>0</v>
      </c>
      <c r="W76" s="204">
        <f t="shared" si="14"/>
        <v>0</v>
      </c>
      <c r="X76" s="204">
        <f t="shared" si="14"/>
        <v>0</v>
      </c>
      <c r="Y76" s="204">
        <f t="shared" si="14"/>
        <v>0</v>
      </c>
      <c r="Z76" s="204">
        <f t="shared" si="14"/>
        <v>0</v>
      </c>
      <c r="AA76" s="204">
        <f t="shared" si="14"/>
        <v>0</v>
      </c>
      <c r="AB76" s="204">
        <f t="shared" si="14"/>
        <v>0</v>
      </c>
      <c r="AC76" s="204">
        <f t="shared" si="14"/>
        <v>0</v>
      </c>
      <c r="AD76" s="9"/>
    </row>
    <row r="77" spans="2:30" ht="15.75" customHeight="1" thickBot="1" x14ac:dyDescent="0.3">
      <c r="B77" s="121"/>
      <c r="C77" s="361"/>
      <c r="D77" s="359"/>
      <c r="E77" s="203" t="s">
        <v>150</v>
      </c>
      <c r="F77" s="148" t="s">
        <v>91</v>
      </c>
      <c r="G77" s="148">
        <v>24</v>
      </c>
      <c r="H77" s="202">
        <v>5</v>
      </c>
      <c r="I77" s="147">
        <f>G77*H77</f>
        <v>120</v>
      </c>
      <c r="J77" s="147">
        <f>I77*12</f>
        <v>1440</v>
      </c>
      <c r="K77" s="153" t="s">
        <v>144</v>
      </c>
      <c r="L77" s="158"/>
      <c r="M77" s="158"/>
      <c r="N77" s="158"/>
      <c r="O77" s="158"/>
      <c r="P77" s="204"/>
      <c r="Q77" s="204"/>
      <c r="R77" s="204">
        <f t="shared" si="14"/>
        <v>1440</v>
      </c>
      <c r="S77" s="204">
        <f t="shared" si="14"/>
        <v>1440</v>
      </c>
      <c r="T77" s="204">
        <f t="shared" si="14"/>
        <v>1440</v>
      </c>
      <c r="U77" s="204">
        <f t="shared" si="14"/>
        <v>1440</v>
      </c>
      <c r="V77" s="204">
        <f t="shared" si="14"/>
        <v>1440</v>
      </c>
      <c r="W77" s="204">
        <f t="shared" si="14"/>
        <v>1440</v>
      </c>
      <c r="X77" s="204">
        <f t="shared" si="14"/>
        <v>1440</v>
      </c>
      <c r="Y77" s="204">
        <f t="shared" si="14"/>
        <v>1440</v>
      </c>
      <c r="Z77" s="204">
        <f t="shared" si="14"/>
        <v>1440</v>
      </c>
      <c r="AA77" s="204">
        <f t="shared" si="14"/>
        <v>1440</v>
      </c>
      <c r="AB77" s="204">
        <f t="shared" si="14"/>
        <v>1440</v>
      </c>
      <c r="AC77" s="204">
        <f t="shared" si="14"/>
        <v>1440</v>
      </c>
      <c r="AD77" s="9"/>
    </row>
    <row r="78" spans="2:30" ht="15.75" customHeight="1" thickBot="1" x14ac:dyDescent="0.3">
      <c r="B78" s="121"/>
      <c r="C78" s="361"/>
      <c r="D78" s="359"/>
      <c r="E78" s="203" t="s">
        <v>151</v>
      </c>
      <c r="F78" s="148" t="s">
        <v>91</v>
      </c>
      <c r="G78" s="148">
        <v>116</v>
      </c>
      <c r="H78" s="202">
        <v>5</v>
      </c>
      <c r="I78" s="147">
        <f>G78*H78</f>
        <v>580</v>
      </c>
      <c r="J78" s="147">
        <f>I78*3</f>
        <v>1740</v>
      </c>
      <c r="K78" s="153" t="s">
        <v>152</v>
      </c>
      <c r="L78" s="158"/>
      <c r="M78" s="158"/>
      <c r="N78" s="158"/>
      <c r="O78" s="158"/>
      <c r="P78" s="204"/>
      <c r="Q78" s="204"/>
      <c r="R78" s="204">
        <f t="shared" si="14"/>
        <v>1740</v>
      </c>
      <c r="S78" s="204">
        <f t="shared" si="14"/>
        <v>1740</v>
      </c>
      <c r="T78" s="204">
        <f t="shared" si="14"/>
        <v>1740</v>
      </c>
      <c r="U78" s="204">
        <f t="shared" si="14"/>
        <v>1740</v>
      </c>
      <c r="V78" s="204">
        <f t="shared" si="14"/>
        <v>1740</v>
      </c>
      <c r="W78" s="204">
        <f t="shared" si="14"/>
        <v>1740</v>
      </c>
      <c r="X78" s="204">
        <f t="shared" si="14"/>
        <v>1740</v>
      </c>
      <c r="Y78" s="204">
        <f t="shared" si="14"/>
        <v>1740</v>
      </c>
      <c r="Z78" s="204">
        <f t="shared" si="14"/>
        <v>1740</v>
      </c>
      <c r="AA78" s="204">
        <f t="shared" si="14"/>
        <v>1740</v>
      </c>
      <c r="AB78" s="204">
        <f t="shared" si="14"/>
        <v>1740</v>
      </c>
      <c r="AC78" s="204">
        <f t="shared" si="14"/>
        <v>1740</v>
      </c>
      <c r="AD78" s="9"/>
    </row>
    <row r="79" spans="2:30" ht="15.75" customHeight="1" thickBot="1" x14ac:dyDescent="0.3">
      <c r="B79" s="121"/>
      <c r="C79" s="361"/>
      <c r="D79" s="359"/>
      <c r="E79" s="203" t="s">
        <v>153</v>
      </c>
      <c r="F79" s="148" t="s">
        <v>91</v>
      </c>
      <c r="G79" s="148">
        <v>298</v>
      </c>
      <c r="H79" s="202">
        <v>5</v>
      </c>
      <c r="I79" s="147">
        <f>G79*H79</f>
        <v>1490</v>
      </c>
      <c r="J79" s="147">
        <f>I79*2</f>
        <v>2980</v>
      </c>
      <c r="K79" s="153" t="s">
        <v>154</v>
      </c>
      <c r="L79" s="158"/>
      <c r="M79" s="158"/>
      <c r="N79" s="158"/>
      <c r="O79" s="158"/>
      <c r="P79" s="204"/>
      <c r="Q79" s="204"/>
      <c r="R79" s="204">
        <f t="shared" si="14"/>
        <v>2980</v>
      </c>
      <c r="S79" s="204">
        <f t="shared" si="14"/>
        <v>2980</v>
      </c>
      <c r="T79" s="204">
        <f t="shared" si="14"/>
        <v>2980</v>
      </c>
      <c r="U79" s="204">
        <f t="shared" si="14"/>
        <v>2980</v>
      </c>
      <c r="V79" s="204">
        <f t="shared" si="14"/>
        <v>2980</v>
      </c>
      <c r="W79" s="204">
        <f t="shared" si="14"/>
        <v>2980</v>
      </c>
      <c r="X79" s="204">
        <f t="shared" si="14"/>
        <v>2980</v>
      </c>
      <c r="Y79" s="204">
        <f t="shared" si="14"/>
        <v>2980</v>
      </c>
      <c r="Z79" s="204">
        <f t="shared" si="14"/>
        <v>2980</v>
      </c>
      <c r="AA79" s="204">
        <f t="shared" si="14"/>
        <v>2980</v>
      </c>
      <c r="AB79" s="204">
        <f t="shared" si="14"/>
        <v>2980</v>
      </c>
      <c r="AC79" s="204">
        <f t="shared" si="14"/>
        <v>2980</v>
      </c>
      <c r="AD79" s="9"/>
    </row>
    <row r="80" spans="2:30" ht="15.75" customHeight="1" thickBot="1" x14ac:dyDescent="0.3">
      <c r="B80" s="121"/>
      <c r="C80" s="361"/>
      <c r="D80" s="359"/>
      <c r="E80" s="203" t="s">
        <v>155</v>
      </c>
      <c r="F80" s="148" t="s">
        <v>91</v>
      </c>
      <c r="G80" s="148">
        <v>126</v>
      </c>
      <c r="H80" s="202">
        <v>3</v>
      </c>
      <c r="I80" s="147">
        <f>G80*H80</f>
        <v>378</v>
      </c>
      <c r="J80" s="147">
        <f>I80*2</f>
        <v>756</v>
      </c>
      <c r="K80" s="153" t="s">
        <v>154</v>
      </c>
      <c r="L80" s="158"/>
      <c r="M80" s="158"/>
      <c r="N80" s="158"/>
      <c r="O80" s="158"/>
      <c r="P80" s="204"/>
      <c r="Q80" s="204"/>
      <c r="R80" s="204">
        <f t="shared" si="14"/>
        <v>756</v>
      </c>
      <c r="S80" s="204">
        <f t="shared" si="14"/>
        <v>756</v>
      </c>
      <c r="T80" s="204">
        <f t="shared" si="14"/>
        <v>756</v>
      </c>
      <c r="U80" s="204">
        <f t="shared" si="14"/>
        <v>756</v>
      </c>
      <c r="V80" s="204">
        <f t="shared" si="14"/>
        <v>756</v>
      </c>
      <c r="W80" s="204">
        <f t="shared" si="14"/>
        <v>756</v>
      </c>
      <c r="X80" s="204">
        <f t="shared" si="14"/>
        <v>756</v>
      </c>
      <c r="Y80" s="204">
        <f t="shared" si="14"/>
        <v>756</v>
      </c>
      <c r="Z80" s="204">
        <f t="shared" si="14"/>
        <v>756</v>
      </c>
      <c r="AA80" s="204">
        <f t="shared" si="14"/>
        <v>756</v>
      </c>
      <c r="AB80" s="204">
        <f t="shared" si="14"/>
        <v>756</v>
      </c>
      <c r="AC80" s="204">
        <f t="shared" si="14"/>
        <v>756</v>
      </c>
      <c r="AD80" s="9"/>
    </row>
    <row r="81" spans="2:30" ht="15.75" customHeight="1" thickBot="1" x14ac:dyDescent="0.3">
      <c r="B81" s="121"/>
      <c r="C81" s="361"/>
      <c r="D81" s="359"/>
      <c r="E81" s="201" t="s">
        <v>156</v>
      </c>
      <c r="F81" s="148"/>
      <c r="G81" s="148"/>
      <c r="H81" s="202"/>
      <c r="I81" s="147"/>
      <c r="J81" s="147"/>
      <c r="K81" s="153"/>
      <c r="L81" s="158"/>
      <c r="M81" s="158"/>
      <c r="N81" s="158"/>
      <c r="O81" s="158"/>
      <c r="P81" s="204"/>
      <c r="Q81" s="204"/>
      <c r="R81" s="204">
        <f t="shared" si="14"/>
        <v>0</v>
      </c>
      <c r="S81" s="204">
        <f t="shared" si="14"/>
        <v>0</v>
      </c>
      <c r="T81" s="204">
        <f t="shared" si="14"/>
        <v>0</v>
      </c>
      <c r="U81" s="204">
        <f t="shared" si="14"/>
        <v>0</v>
      </c>
      <c r="V81" s="204">
        <f t="shared" si="14"/>
        <v>0</v>
      </c>
      <c r="W81" s="204">
        <f t="shared" si="14"/>
        <v>0</v>
      </c>
      <c r="X81" s="204">
        <f t="shared" si="14"/>
        <v>0</v>
      </c>
      <c r="Y81" s="204">
        <f t="shared" si="14"/>
        <v>0</v>
      </c>
      <c r="Z81" s="204">
        <f t="shared" si="14"/>
        <v>0</v>
      </c>
      <c r="AA81" s="204">
        <f t="shared" si="14"/>
        <v>0</v>
      </c>
      <c r="AB81" s="204">
        <f t="shared" si="14"/>
        <v>0</v>
      </c>
      <c r="AC81" s="204">
        <f t="shared" si="14"/>
        <v>0</v>
      </c>
      <c r="AD81" s="9"/>
    </row>
    <row r="82" spans="2:30" ht="15.75" customHeight="1" thickBot="1" x14ac:dyDescent="0.3">
      <c r="B82" s="121"/>
      <c r="C82" s="361"/>
      <c r="D82" s="359"/>
      <c r="E82" s="203" t="s">
        <v>157</v>
      </c>
      <c r="F82" s="148" t="s">
        <v>158</v>
      </c>
      <c r="G82" s="148">
        <v>378</v>
      </c>
      <c r="H82" s="202">
        <v>2.5</v>
      </c>
      <c r="I82" s="147">
        <f>G82*H82</f>
        <v>945</v>
      </c>
      <c r="J82" s="147">
        <f>I82*12</f>
        <v>11340</v>
      </c>
      <c r="K82" s="153" t="s">
        <v>144</v>
      </c>
      <c r="L82" s="158"/>
      <c r="M82" s="158"/>
      <c r="N82" s="158"/>
      <c r="O82" s="158"/>
      <c r="P82" s="204"/>
      <c r="Q82" s="204"/>
      <c r="R82" s="204">
        <f t="shared" si="14"/>
        <v>11340</v>
      </c>
      <c r="S82" s="204">
        <f t="shared" si="14"/>
        <v>11340</v>
      </c>
      <c r="T82" s="204">
        <f t="shared" si="14"/>
        <v>11340</v>
      </c>
      <c r="U82" s="204">
        <f t="shared" si="14"/>
        <v>11340</v>
      </c>
      <c r="V82" s="204">
        <f t="shared" si="14"/>
        <v>11340</v>
      </c>
      <c r="W82" s="204">
        <f t="shared" si="14"/>
        <v>11340</v>
      </c>
      <c r="X82" s="204">
        <f t="shared" si="14"/>
        <v>11340</v>
      </c>
      <c r="Y82" s="204">
        <f t="shared" si="14"/>
        <v>11340</v>
      </c>
      <c r="Z82" s="204">
        <f t="shared" si="14"/>
        <v>11340</v>
      </c>
      <c r="AA82" s="204">
        <f t="shared" si="14"/>
        <v>11340</v>
      </c>
      <c r="AB82" s="204">
        <f t="shared" si="14"/>
        <v>11340</v>
      </c>
      <c r="AC82" s="204">
        <f t="shared" si="14"/>
        <v>11340</v>
      </c>
      <c r="AD82" s="9"/>
    </row>
    <row r="83" spans="2:30" ht="15.75" customHeight="1" thickBot="1" x14ac:dyDescent="0.3">
      <c r="B83" s="121"/>
      <c r="C83" s="361"/>
      <c r="D83" s="359"/>
      <c r="E83" s="203" t="s">
        <v>159</v>
      </c>
      <c r="F83" s="148" t="s">
        <v>91</v>
      </c>
      <c r="G83" s="148">
        <v>12</v>
      </c>
      <c r="H83" s="202">
        <v>10</v>
      </c>
      <c r="I83" s="147">
        <f>G83*H83</f>
        <v>120</v>
      </c>
      <c r="J83" s="147">
        <f>I83*4</f>
        <v>480</v>
      </c>
      <c r="K83" s="153" t="s">
        <v>146</v>
      </c>
      <c r="L83" s="158"/>
      <c r="M83" s="158"/>
      <c r="N83" s="158"/>
      <c r="O83" s="158"/>
      <c r="P83" s="204"/>
      <c r="Q83" s="204"/>
      <c r="R83" s="204">
        <f t="shared" si="14"/>
        <v>480</v>
      </c>
      <c r="S83" s="204">
        <f t="shared" si="14"/>
        <v>480</v>
      </c>
      <c r="T83" s="204">
        <f t="shared" si="14"/>
        <v>480</v>
      </c>
      <c r="U83" s="204">
        <f t="shared" si="14"/>
        <v>480</v>
      </c>
      <c r="V83" s="204">
        <f t="shared" si="14"/>
        <v>480</v>
      </c>
      <c r="W83" s="204">
        <f t="shared" si="14"/>
        <v>480</v>
      </c>
      <c r="X83" s="204">
        <f t="shared" si="14"/>
        <v>480</v>
      </c>
      <c r="Y83" s="204">
        <f t="shared" si="14"/>
        <v>480</v>
      </c>
      <c r="Z83" s="204">
        <f t="shared" si="14"/>
        <v>480</v>
      </c>
      <c r="AA83" s="204">
        <f t="shared" si="14"/>
        <v>480</v>
      </c>
      <c r="AB83" s="204">
        <f t="shared" si="14"/>
        <v>480</v>
      </c>
      <c r="AC83" s="204">
        <f t="shared" si="14"/>
        <v>480</v>
      </c>
      <c r="AD83" s="9"/>
    </row>
    <row r="84" spans="2:30" ht="15.75" customHeight="1" thickBot="1" x14ac:dyDescent="0.3">
      <c r="B84" s="121"/>
      <c r="C84" s="361"/>
      <c r="D84" s="359"/>
      <c r="E84" s="203" t="s">
        <v>160</v>
      </c>
      <c r="F84" s="148" t="s">
        <v>91</v>
      </c>
      <c r="G84" s="148">
        <v>228</v>
      </c>
      <c r="H84" s="202">
        <v>3</v>
      </c>
      <c r="I84" s="147">
        <f>G84*H84</f>
        <v>684</v>
      </c>
      <c r="J84" s="147">
        <f>I84*1</f>
        <v>684</v>
      </c>
      <c r="K84" s="153" t="s">
        <v>161</v>
      </c>
      <c r="L84" s="158"/>
      <c r="M84" s="158"/>
      <c r="N84" s="158"/>
      <c r="O84" s="158"/>
      <c r="P84" s="204"/>
      <c r="Q84" s="204"/>
      <c r="R84" s="204">
        <f t="shared" si="14"/>
        <v>684</v>
      </c>
      <c r="S84" s="204">
        <f t="shared" si="14"/>
        <v>684</v>
      </c>
      <c r="T84" s="204">
        <f t="shared" si="14"/>
        <v>684</v>
      </c>
      <c r="U84" s="204">
        <f t="shared" si="14"/>
        <v>684</v>
      </c>
      <c r="V84" s="204">
        <f t="shared" si="14"/>
        <v>684</v>
      </c>
      <c r="W84" s="204">
        <f t="shared" si="14"/>
        <v>684</v>
      </c>
      <c r="X84" s="204">
        <f t="shared" si="14"/>
        <v>684</v>
      </c>
      <c r="Y84" s="204">
        <f t="shared" si="14"/>
        <v>684</v>
      </c>
      <c r="Z84" s="204">
        <f t="shared" si="14"/>
        <v>684</v>
      </c>
      <c r="AA84" s="204">
        <f t="shared" si="14"/>
        <v>684</v>
      </c>
      <c r="AB84" s="204">
        <f t="shared" si="14"/>
        <v>684</v>
      </c>
      <c r="AC84" s="204">
        <f t="shared" si="14"/>
        <v>684</v>
      </c>
      <c r="AD84" s="9"/>
    </row>
    <row r="85" spans="2:30" ht="15.75" customHeight="1" thickBot="1" x14ac:dyDescent="0.3">
      <c r="B85" s="121"/>
      <c r="C85" s="361"/>
      <c r="D85" s="353" t="s">
        <v>120</v>
      </c>
      <c r="E85" s="205"/>
      <c r="F85" s="206"/>
      <c r="G85" s="206"/>
      <c r="H85" s="207"/>
      <c r="I85" s="208"/>
      <c r="J85" s="209">
        <f>SUM(J87:J102)</f>
        <v>195165</v>
      </c>
      <c r="K85" s="210"/>
      <c r="L85" s="211"/>
      <c r="M85" s="211"/>
      <c r="N85" s="211"/>
      <c r="O85" s="211"/>
      <c r="P85" s="212"/>
      <c r="Q85" s="212"/>
      <c r="R85" s="212">
        <f>SUM(R86:R102)</f>
        <v>378</v>
      </c>
      <c r="S85" s="212">
        <f t="shared" ref="S85:AC85" si="15">SUM(S86:S102)</f>
        <v>378</v>
      </c>
      <c r="T85" s="212">
        <f t="shared" si="15"/>
        <v>4530</v>
      </c>
      <c r="U85" s="212">
        <f t="shared" si="15"/>
        <v>378</v>
      </c>
      <c r="V85" s="212">
        <f t="shared" si="15"/>
        <v>72018</v>
      </c>
      <c r="W85" s="212">
        <f t="shared" si="15"/>
        <v>4530</v>
      </c>
      <c r="X85" s="212">
        <f t="shared" si="15"/>
        <v>378</v>
      </c>
      <c r="Y85" s="212">
        <f t="shared" si="15"/>
        <v>378</v>
      </c>
      <c r="Z85" s="212">
        <f t="shared" si="15"/>
        <v>4530</v>
      </c>
      <c r="AA85" s="212">
        <f t="shared" si="15"/>
        <v>191013</v>
      </c>
      <c r="AB85" s="212">
        <f t="shared" si="15"/>
        <v>378</v>
      </c>
      <c r="AC85" s="212">
        <f t="shared" si="15"/>
        <v>4530</v>
      </c>
      <c r="AD85" s="9"/>
    </row>
    <row r="86" spans="2:30" ht="15.75" customHeight="1" thickBot="1" x14ac:dyDescent="0.3">
      <c r="B86" s="121"/>
      <c r="C86" s="361"/>
      <c r="D86" s="353"/>
      <c r="E86" s="213" t="s">
        <v>142</v>
      </c>
      <c r="F86" s="214"/>
      <c r="G86" s="214"/>
      <c r="H86" s="215"/>
      <c r="I86" s="216"/>
      <c r="J86" s="216"/>
      <c r="K86" s="217"/>
      <c r="L86" s="218"/>
      <c r="M86" s="218"/>
      <c r="N86" s="218"/>
      <c r="O86" s="218"/>
      <c r="P86" s="218"/>
      <c r="Q86" s="218"/>
      <c r="R86" s="218"/>
      <c r="S86" s="219"/>
      <c r="T86" s="219"/>
      <c r="U86" s="219"/>
      <c r="V86" s="219"/>
      <c r="W86" s="219"/>
      <c r="X86" s="219"/>
      <c r="Y86" s="219"/>
      <c r="Z86" s="219"/>
      <c r="AA86" s="219"/>
      <c r="AB86" s="219"/>
      <c r="AC86" s="219"/>
      <c r="AD86" s="9"/>
    </row>
    <row r="87" spans="2:30" ht="15.75" customHeight="1" thickBot="1" x14ac:dyDescent="0.3">
      <c r="B87" s="121"/>
      <c r="C87" s="361"/>
      <c r="D87" s="353"/>
      <c r="E87" s="220" t="s">
        <v>162</v>
      </c>
      <c r="F87" s="214" t="s">
        <v>158</v>
      </c>
      <c r="G87" s="214">
        <v>1045</v>
      </c>
      <c r="H87" s="215">
        <v>1.5</v>
      </c>
      <c r="I87" s="216">
        <f t="shared" ref="I87:I90" si="16">G87*H87</f>
        <v>1567.5</v>
      </c>
      <c r="J87" s="216">
        <f>I87*10</f>
        <v>15675</v>
      </c>
      <c r="K87" s="217" t="s">
        <v>163</v>
      </c>
      <c r="L87" s="218"/>
      <c r="M87" s="218"/>
      <c r="N87" s="218"/>
      <c r="O87" s="218"/>
      <c r="P87" s="218"/>
      <c r="Q87" s="218"/>
      <c r="R87" s="218"/>
      <c r="S87" s="219"/>
      <c r="T87" s="219"/>
      <c r="U87" s="219"/>
      <c r="V87" s="219"/>
      <c r="W87" s="219"/>
      <c r="X87" s="219"/>
      <c r="Y87" s="219"/>
      <c r="Z87" s="219"/>
      <c r="AA87" s="219">
        <f>J87</f>
        <v>15675</v>
      </c>
      <c r="AB87" s="219"/>
      <c r="AC87" s="219"/>
      <c r="AD87" s="9"/>
    </row>
    <row r="88" spans="2:30" ht="15.75" customHeight="1" thickBot="1" x14ac:dyDescent="0.3">
      <c r="B88" s="121"/>
      <c r="C88" s="361"/>
      <c r="D88" s="353"/>
      <c r="E88" s="220" t="s">
        <v>164</v>
      </c>
      <c r="F88" s="214" t="s">
        <v>91</v>
      </c>
      <c r="G88" s="214">
        <v>572</v>
      </c>
      <c r="H88" s="215">
        <v>1</v>
      </c>
      <c r="I88" s="216">
        <f t="shared" si="16"/>
        <v>572</v>
      </c>
      <c r="J88" s="216">
        <f>I88*10</f>
        <v>5720</v>
      </c>
      <c r="K88" s="217" t="s">
        <v>163</v>
      </c>
      <c r="L88" s="218"/>
      <c r="M88" s="218"/>
      <c r="N88" s="218"/>
      <c r="O88" s="218"/>
      <c r="P88" s="218"/>
      <c r="Q88" s="218"/>
      <c r="R88" s="218"/>
      <c r="S88" s="219"/>
      <c r="T88" s="219"/>
      <c r="U88" s="219"/>
      <c r="V88" s="219"/>
      <c r="W88" s="219"/>
      <c r="X88" s="219"/>
      <c r="Y88" s="219"/>
      <c r="Z88" s="219"/>
      <c r="AA88" s="219">
        <f t="shared" ref="AA88:AA89" si="17">J88</f>
        <v>5720</v>
      </c>
      <c r="AB88" s="219"/>
      <c r="AC88" s="219"/>
      <c r="AD88" s="9"/>
    </row>
    <row r="89" spans="2:30" ht="15.75" customHeight="1" thickBot="1" x14ac:dyDescent="0.3">
      <c r="B89" s="121"/>
      <c r="C89" s="361"/>
      <c r="D89" s="353"/>
      <c r="E89" s="220" t="s">
        <v>145</v>
      </c>
      <c r="F89" s="214" t="s">
        <v>91</v>
      </c>
      <c r="G89" s="214">
        <v>138</v>
      </c>
      <c r="H89" s="215">
        <v>5</v>
      </c>
      <c r="I89" s="216">
        <f t="shared" si="16"/>
        <v>690</v>
      </c>
      <c r="J89" s="216">
        <f>I89*10</f>
        <v>6900</v>
      </c>
      <c r="K89" s="217" t="s">
        <v>163</v>
      </c>
      <c r="L89" s="218"/>
      <c r="M89" s="218"/>
      <c r="N89" s="218"/>
      <c r="O89" s="218"/>
      <c r="P89" s="218"/>
      <c r="Q89" s="218"/>
      <c r="R89" s="218"/>
      <c r="S89" s="219"/>
      <c r="T89" s="219"/>
      <c r="U89" s="219"/>
      <c r="V89" s="219"/>
      <c r="W89" s="219"/>
      <c r="X89" s="219"/>
      <c r="Y89" s="219"/>
      <c r="Z89" s="219"/>
      <c r="AA89" s="219">
        <f t="shared" si="17"/>
        <v>6900</v>
      </c>
      <c r="AB89" s="219"/>
      <c r="AC89" s="219"/>
      <c r="AD89" s="9"/>
    </row>
    <row r="90" spans="2:30" ht="15.75" customHeight="1" thickBot="1" x14ac:dyDescent="0.3">
      <c r="B90" s="121"/>
      <c r="C90" s="361"/>
      <c r="D90" s="353"/>
      <c r="E90" s="220" t="s">
        <v>165</v>
      </c>
      <c r="F90" s="214" t="s">
        <v>91</v>
      </c>
      <c r="G90" s="214">
        <v>94</v>
      </c>
      <c r="H90" s="215">
        <v>7</v>
      </c>
      <c r="I90" s="216">
        <f t="shared" si="16"/>
        <v>658</v>
      </c>
      <c r="J90" s="216">
        <f>I90*5</f>
        <v>3290</v>
      </c>
      <c r="K90" s="217" t="s">
        <v>122</v>
      </c>
      <c r="L90" s="218"/>
      <c r="M90" s="218"/>
      <c r="N90" s="218"/>
      <c r="O90" s="218"/>
      <c r="P90" s="218"/>
      <c r="Q90" s="218"/>
      <c r="R90" s="218"/>
      <c r="S90" s="219"/>
      <c r="T90" s="219"/>
      <c r="U90" s="219"/>
      <c r="V90" s="219">
        <f>J90</f>
        <v>3290</v>
      </c>
      <c r="W90" s="219"/>
      <c r="X90" s="219"/>
      <c r="Y90" s="219"/>
      <c r="Z90" s="219"/>
      <c r="AA90" s="219">
        <f>J90</f>
        <v>3290</v>
      </c>
      <c r="AB90" s="219"/>
      <c r="AC90" s="219"/>
      <c r="AD90" s="9"/>
    </row>
    <row r="91" spans="2:30" ht="15.75" customHeight="1" thickBot="1" x14ac:dyDescent="0.3">
      <c r="B91" s="121"/>
      <c r="C91" s="361"/>
      <c r="D91" s="353"/>
      <c r="E91" s="220" t="s">
        <v>143</v>
      </c>
      <c r="F91" s="214" t="s">
        <v>91</v>
      </c>
      <c r="G91" s="214">
        <v>2</v>
      </c>
      <c r="H91" s="215">
        <v>10</v>
      </c>
      <c r="I91" s="216">
        <f>G91*H91</f>
        <v>20</v>
      </c>
      <c r="J91" s="216">
        <f>I91*3</f>
        <v>60</v>
      </c>
      <c r="K91" s="217" t="s">
        <v>130</v>
      </c>
      <c r="L91" s="218"/>
      <c r="M91" s="218"/>
      <c r="N91" s="218"/>
      <c r="O91" s="218"/>
      <c r="P91" s="218"/>
      <c r="Q91" s="218"/>
      <c r="R91" s="218"/>
      <c r="S91" s="219"/>
      <c r="T91" s="219">
        <f>J91</f>
        <v>60</v>
      </c>
      <c r="U91" s="219"/>
      <c r="V91" s="219"/>
      <c r="W91" s="219">
        <f>J91</f>
        <v>60</v>
      </c>
      <c r="X91" s="219"/>
      <c r="Y91" s="219"/>
      <c r="Z91" s="219">
        <f>J91</f>
        <v>60</v>
      </c>
      <c r="AA91" s="219"/>
      <c r="AB91" s="219"/>
      <c r="AC91" s="219">
        <f>J91</f>
        <v>60</v>
      </c>
      <c r="AD91" s="9"/>
    </row>
    <row r="92" spans="2:30" ht="15.75" customHeight="1" thickBot="1" x14ac:dyDescent="0.3">
      <c r="B92" s="121"/>
      <c r="C92" s="361"/>
      <c r="D92" s="353"/>
      <c r="E92" s="220" t="s">
        <v>166</v>
      </c>
      <c r="F92" s="214" t="s">
        <v>91</v>
      </c>
      <c r="G92" s="214">
        <v>187</v>
      </c>
      <c r="H92" s="215">
        <v>70</v>
      </c>
      <c r="I92" s="216">
        <f t="shared" ref="I92:I93" si="18">G92*H92</f>
        <v>13090</v>
      </c>
      <c r="J92" s="216">
        <f>I92*5</f>
        <v>65450</v>
      </c>
      <c r="K92" s="217" t="s">
        <v>122</v>
      </c>
      <c r="L92" s="218"/>
      <c r="M92" s="218"/>
      <c r="N92" s="218"/>
      <c r="O92" s="218"/>
      <c r="P92" s="218"/>
      <c r="Q92" s="218"/>
      <c r="R92" s="218"/>
      <c r="S92" s="219"/>
      <c r="T92" s="219"/>
      <c r="U92" s="219"/>
      <c r="V92" s="219">
        <f>J92</f>
        <v>65450</v>
      </c>
      <c r="W92" s="219"/>
      <c r="X92" s="219"/>
      <c r="Y92" s="219"/>
      <c r="Z92" s="219"/>
      <c r="AA92" s="219">
        <f>J92</f>
        <v>65450</v>
      </c>
      <c r="AB92" s="219"/>
      <c r="AC92" s="219"/>
      <c r="AD92" s="9"/>
    </row>
    <row r="93" spans="2:30" ht="15.75" customHeight="1" thickBot="1" x14ac:dyDescent="0.3">
      <c r="B93" s="121"/>
      <c r="C93" s="361"/>
      <c r="D93" s="353"/>
      <c r="E93" s="220" t="s">
        <v>148</v>
      </c>
      <c r="F93" s="214" t="s">
        <v>91</v>
      </c>
      <c r="G93" s="214">
        <v>112</v>
      </c>
      <c r="H93" s="215">
        <v>5</v>
      </c>
      <c r="I93" s="216">
        <f t="shared" si="18"/>
        <v>560</v>
      </c>
      <c r="J93" s="216">
        <f>I93*3</f>
        <v>1680</v>
      </c>
      <c r="K93" s="217" t="s">
        <v>130</v>
      </c>
      <c r="L93" s="218"/>
      <c r="M93" s="218"/>
      <c r="N93" s="218"/>
      <c r="O93" s="218"/>
      <c r="P93" s="218"/>
      <c r="Q93" s="218"/>
      <c r="R93" s="218"/>
      <c r="S93" s="219"/>
      <c r="T93" s="219">
        <f>J93</f>
        <v>1680</v>
      </c>
      <c r="U93" s="219"/>
      <c r="V93" s="219"/>
      <c r="W93" s="219">
        <f>J93</f>
        <v>1680</v>
      </c>
      <c r="X93" s="219"/>
      <c r="Y93" s="219"/>
      <c r="Z93" s="219">
        <f>J93</f>
        <v>1680</v>
      </c>
      <c r="AA93" s="219"/>
      <c r="AB93" s="219"/>
      <c r="AC93" s="219">
        <f>J93</f>
        <v>1680</v>
      </c>
      <c r="AD93" s="9"/>
    </row>
    <row r="94" spans="2:30" ht="15.75" customHeight="1" thickBot="1" x14ac:dyDescent="0.3">
      <c r="B94" s="121"/>
      <c r="C94" s="361"/>
      <c r="D94" s="353"/>
      <c r="E94" s="213" t="s">
        <v>149</v>
      </c>
      <c r="F94" s="214"/>
      <c r="G94" s="214"/>
      <c r="H94" s="215"/>
      <c r="I94" s="216"/>
      <c r="J94" s="216"/>
      <c r="K94" s="217"/>
      <c r="L94" s="218"/>
      <c r="M94" s="218"/>
      <c r="N94" s="218"/>
      <c r="O94" s="218"/>
      <c r="P94" s="218"/>
      <c r="Q94" s="218"/>
      <c r="R94" s="218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9"/>
    </row>
    <row r="95" spans="2:30" ht="15.75" customHeight="1" thickBot="1" x14ac:dyDescent="0.3">
      <c r="B95" s="121"/>
      <c r="C95" s="361"/>
      <c r="D95" s="353"/>
      <c r="E95" s="220" t="s">
        <v>167</v>
      </c>
      <c r="F95" s="214" t="s">
        <v>158</v>
      </c>
      <c r="G95" s="214">
        <v>894</v>
      </c>
      <c r="H95" s="215">
        <v>5</v>
      </c>
      <c r="I95" s="216">
        <f t="shared" ref="I95" si="19">G95*H95</f>
        <v>4470</v>
      </c>
      <c r="J95" s="216">
        <f>I95*10</f>
        <v>44700</v>
      </c>
      <c r="K95" s="217" t="s">
        <v>163</v>
      </c>
      <c r="L95" s="218"/>
      <c r="M95" s="218"/>
      <c r="N95" s="218"/>
      <c r="O95" s="218"/>
      <c r="P95" s="218"/>
      <c r="Q95" s="218"/>
      <c r="R95" s="218"/>
      <c r="S95" s="219"/>
      <c r="T95" s="219"/>
      <c r="U95" s="219"/>
      <c r="V95" s="219"/>
      <c r="W95" s="219"/>
      <c r="X95" s="219"/>
      <c r="Y95" s="219"/>
      <c r="Z95" s="219"/>
      <c r="AA95" s="219">
        <f>J95</f>
        <v>44700</v>
      </c>
      <c r="AB95" s="219"/>
      <c r="AC95" s="219"/>
      <c r="AD95" s="9"/>
    </row>
    <row r="96" spans="2:30" ht="15.75" customHeight="1" thickBot="1" x14ac:dyDescent="0.3">
      <c r="B96" s="121"/>
      <c r="C96" s="361"/>
      <c r="D96" s="353"/>
      <c r="E96" s="220" t="s">
        <v>159</v>
      </c>
      <c r="F96" s="214" t="s">
        <v>91</v>
      </c>
      <c r="G96" s="214">
        <v>24</v>
      </c>
      <c r="H96" s="215">
        <v>10</v>
      </c>
      <c r="I96" s="216">
        <f>G96*H96</f>
        <v>240</v>
      </c>
      <c r="J96" s="216">
        <f>I96*10</f>
        <v>2400</v>
      </c>
      <c r="K96" s="217" t="s">
        <v>163</v>
      </c>
      <c r="L96" s="218"/>
      <c r="M96" s="218"/>
      <c r="N96" s="218"/>
      <c r="O96" s="218"/>
      <c r="P96" s="218"/>
      <c r="Q96" s="218"/>
      <c r="R96" s="218"/>
      <c r="S96" s="219"/>
      <c r="T96" s="219"/>
      <c r="U96" s="219"/>
      <c r="V96" s="219"/>
      <c r="W96" s="219"/>
      <c r="X96" s="219"/>
      <c r="Y96" s="219"/>
      <c r="Z96" s="219"/>
      <c r="AA96" s="219">
        <f t="shared" ref="AA96:AA97" si="20">J96</f>
        <v>2400</v>
      </c>
      <c r="AB96" s="219"/>
      <c r="AC96" s="219"/>
      <c r="AD96" s="9"/>
    </row>
    <row r="97" spans="2:30" ht="15.75" customHeight="1" thickBot="1" x14ac:dyDescent="0.3">
      <c r="B97" s="121"/>
      <c r="C97" s="361"/>
      <c r="D97" s="353"/>
      <c r="E97" s="220" t="s">
        <v>151</v>
      </c>
      <c r="F97" s="214" t="s">
        <v>91</v>
      </c>
      <c r="G97" s="214">
        <v>116</v>
      </c>
      <c r="H97" s="215">
        <v>5</v>
      </c>
      <c r="I97" s="216">
        <f t="shared" ref="I97:I98" si="21">G97*H97</f>
        <v>580</v>
      </c>
      <c r="J97" s="216">
        <f>I97*5</f>
        <v>2900</v>
      </c>
      <c r="K97" s="217" t="s">
        <v>122</v>
      </c>
      <c r="L97" s="218"/>
      <c r="M97" s="218"/>
      <c r="N97" s="218"/>
      <c r="O97" s="218"/>
      <c r="P97" s="218"/>
      <c r="Q97" s="218"/>
      <c r="R97" s="218"/>
      <c r="S97" s="219"/>
      <c r="T97" s="219"/>
      <c r="U97" s="219"/>
      <c r="V97" s="219">
        <f>J97</f>
        <v>2900</v>
      </c>
      <c r="W97" s="219"/>
      <c r="X97" s="219"/>
      <c r="Y97" s="219"/>
      <c r="Z97" s="219"/>
      <c r="AA97" s="219">
        <f t="shared" si="20"/>
        <v>2900</v>
      </c>
      <c r="AB97" s="219"/>
      <c r="AC97" s="219"/>
      <c r="AD97" s="9"/>
    </row>
    <row r="98" spans="2:30" ht="15.75" customHeight="1" thickBot="1" x14ac:dyDescent="0.3">
      <c r="B98" s="121"/>
      <c r="C98" s="361"/>
      <c r="D98" s="353"/>
      <c r="E98" s="220" t="s">
        <v>155</v>
      </c>
      <c r="F98" s="214" t="s">
        <v>91</v>
      </c>
      <c r="G98" s="214">
        <v>126</v>
      </c>
      <c r="H98" s="215">
        <v>3</v>
      </c>
      <c r="I98" s="216">
        <f t="shared" si="21"/>
        <v>378</v>
      </c>
      <c r="J98" s="216">
        <f>I98</f>
        <v>378</v>
      </c>
      <c r="K98" s="217" t="s">
        <v>168</v>
      </c>
      <c r="L98" s="218"/>
      <c r="M98" s="218"/>
      <c r="N98" s="218"/>
      <c r="O98" s="218"/>
      <c r="P98" s="218"/>
      <c r="Q98" s="218"/>
      <c r="R98" s="221">
        <f>J98</f>
        <v>378</v>
      </c>
      <c r="S98" s="219">
        <f>R98</f>
        <v>378</v>
      </c>
      <c r="T98" s="219">
        <f t="shared" ref="T98" si="22">S98</f>
        <v>378</v>
      </c>
      <c r="U98" s="219">
        <f t="shared" ref="U98" si="23">T98</f>
        <v>378</v>
      </c>
      <c r="V98" s="219">
        <f t="shared" ref="V98" si="24">U98</f>
        <v>378</v>
      </c>
      <c r="W98" s="219">
        <f t="shared" ref="W98" si="25">V98</f>
        <v>378</v>
      </c>
      <c r="X98" s="219">
        <f t="shared" ref="X98" si="26">W98</f>
        <v>378</v>
      </c>
      <c r="Y98" s="219">
        <f t="shared" ref="Y98" si="27">X98</f>
        <v>378</v>
      </c>
      <c r="Z98" s="219">
        <f t="shared" ref="Z98" si="28">Y98</f>
        <v>378</v>
      </c>
      <c r="AA98" s="219">
        <f t="shared" ref="AA98" si="29">Z98</f>
        <v>378</v>
      </c>
      <c r="AB98" s="219">
        <f t="shared" ref="AB98" si="30">AA98</f>
        <v>378</v>
      </c>
      <c r="AC98" s="219">
        <f t="shared" ref="AC98" si="31">AB98</f>
        <v>378</v>
      </c>
      <c r="AD98" s="9"/>
    </row>
    <row r="99" spans="2:30" ht="15.75" customHeight="1" thickBot="1" x14ac:dyDescent="0.3">
      <c r="B99" s="121"/>
      <c r="C99" s="361"/>
      <c r="D99" s="353"/>
      <c r="E99" s="213" t="s">
        <v>156</v>
      </c>
      <c r="F99" s="214"/>
      <c r="G99" s="214"/>
      <c r="H99" s="215"/>
      <c r="I99" s="216"/>
      <c r="J99" s="216"/>
      <c r="K99" s="217"/>
      <c r="L99" s="218"/>
      <c r="M99" s="218"/>
      <c r="N99" s="218"/>
      <c r="O99" s="218"/>
      <c r="P99" s="218"/>
      <c r="Q99" s="218"/>
      <c r="R99" s="218"/>
      <c r="S99" s="219"/>
      <c r="T99" s="219"/>
      <c r="U99" s="219"/>
      <c r="V99" s="219"/>
      <c r="W99" s="219"/>
      <c r="X99" s="219"/>
      <c r="Y99" s="219"/>
      <c r="Z99" s="219"/>
      <c r="AA99" s="219"/>
      <c r="AB99" s="219"/>
      <c r="AC99" s="219"/>
      <c r="AD99" s="9"/>
    </row>
    <row r="100" spans="2:30" ht="15.75" customHeight="1" thickBot="1" x14ac:dyDescent="0.3">
      <c r="B100" s="121"/>
      <c r="C100" s="361"/>
      <c r="D100" s="353"/>
      <c r="E100" s="220" t="s">
        <v>169</v>
      </c>
      <c r="F100" s="214" t="s">
        <v>158</v>
      </c>
      <c r="G100" s="214">
        <v>436</v>
      </c>
      <c r="H100" s="215">
        <v>10</v>
      </c>
      <c r="I100" s="216">
        <f>G100*H100</f>
        <v>4360</v>
      </c>
      <c r="J100" s="216">
        <f>I100*10</f>
        <v>43600</v>
      </c>
      <c r="K100" s="217" t="s">
        <v>163</v>
      </c>
      <c r="L100" s="218"/>
      <c r="M100" s="218"/>
      <c r="N100" s="218"/>
      <c r="O100" s="218"/>
      <c r="P100" s="218"/>
      <c r="Q100" s="218"/>
      <c r="R100" s="218"/>
      <c r="S100" s="219"/>
      <c r="T100" s="219"/>
      <c r="U100" s="219"/>
      <c r="V100" s="219"/>
      <c r="W100" s="219"/>
      <c r="X100" s="219"/>
      <c r="Y100" s="219"/>
      <c r="Z100" s="219"/>
      <c r="AA100" s="219">
        <f>J100</f>
        <v>43600</v>
      </c>
      <c r="AB100" s="219"/>
      <c r="AC100" s="219"/>
      <c r="AD100" s="9"/>
    </row>
    <row r="101" spans="2:30" ht="15.75" customHeight="1" thickBot="1" x14ac:dyDescent="0.3">
      <c r="B101" s="121"/>
      <c r="C101" s="361"/>
      <c r="D101" s="353"/>
      <c r="E101" s="220" t="s">
        <v>159</v>
      </c>
      <c r="F101" s="214" t="s">
        <v>91</v>
      </c>
      <c r="G101" s="214">
        <v>12</v>
      </c>
      <c r="H101" s="215">
        <v>10</v>
      </c>
      <c r="I101" s="216">
        <f>G101*H101</f>
        <v>120</v>
      </c>
      <c r="J101" s="216">
        <f>I101*3</f>
        <v>360</v>
      </c>
      <c r="K101" s="217" t="s">
        <v>130</v>
      </c>
      <c r="L101" s="218"/>
      <c r="M101" s="218"/>
      <c r="N101" s="218"/>
      <c r="O101" s="218"/>
      <c r="P101" s="218"/>
      <c r="Q101" s="218"/>
      <c r="R101" s="218"/>
      <c r="S101" s="219"/>
      <c r="T101" s="219">
        <f>J101</f>
        <v>360</v>
      </c>
      <c r="U101" s="219"/>
      <c r="V101" s="219"/>
      <c r="W101" s="219">
        <f>J101</f>
        <v>360</v>
      </c>
      <c r="X101" s="219"/>
      <c r="Y101" s="219"/>
      <c r="Z101" s="219">
        <f>J101</f>
        <v>360</v>
      </c>
      <c r="AA101" s="219"/>
      <c r="AB101" s="219"/>
      <c r="AC101" s="219">
        <f>J101</f>
        <v>360</v>
      </c>
      <c r="AD101" s="9"/>
    </row>
    <row r="102" spans="2:30" ht="15.75" customHeight="1" thickBot="1" x14ac:dyDescent="0.3">
      <c r="B102" s="121"/>
      <c r="C102" s="362"/>
      <c r="D102" s="353"/>
      <c r="E102" s="220" t="s">
        <v>160</v>
      </c>
      <c r="F102" s="214" t="s">
        <v>91</v>
      </c>
      <c r="G102" s="214">
        <v>228</v>
      </c>
      <c r="H102" s="215">
        <v>3</v>
      </c>
      <c r="I102" s="216">
        <f>G102*H102</f>
        <v>684</v>
      </c>
      <c r="J102" s="216">
        <f>I102*3</f>
        <v>2052</v>
      </c>
      <c r="K102" s="217" t="s">
        <v>130</v>
      </c>
      <c r="L102" s="218"/>
      <c r="M102" s="218"/>
      <c r="N102" s="218"/>
      <c r="O102" s="218"/>
      <c r="P102" s="218"/>
      <c r="Q102" s="218"/>
      <c r="R102" s="218"/>
      <c r="S102" s="219"/>
      <c r="T102" s="219">
        <f>J102</f>
        <v>2052</v>
      </c>
      <c r="U102" s="219"/>
      <c r="V102" s="219"/>
      <c r="W102" s="219">
        <f>J102</f>
        <v>2052</v>
      </c>
      <c r="X102" s="219"/>
      <c r="Y102" s="219"/>
      <c r="Z102" s="219">
        <f>J102</f>
        <v>2052</v>
      </c>
      <c r="AA102" s="219"/>
      <c r="AB102" s="219"/>
      <c r="AC102" s="219">
        <f>J102</f>
        <v>2052</v>
      </c>
      <c r="AD102" s="9"/>
    </row>
    <row r="103" spans="2:30" ht="14.25" thickBot="1" x14ac:dyDescent="0.3">
      <c r="B103" s="121"/>
      <c r="C103" s="329" t="s">
        <v>136</v>
      </c>
      <c r="D103" s="330"/>
      <c r="E103" s="331"/>
      <c r="F103" s="329"/>
      <c r="G103" s="329"/>
      <c r="H103" s="332"/>
      <c r="I103" s="333"/>
      <c r="J103" s="334">
        <f>SUM(J70,J85)</f>
        <v>253635</v>
      </c>
      <c r="K103" s="335"/>
      <c r="L103" s="336"/>
      <c r="M103" s="336"/>
      <c r="N103" s="336"/>
      <c r="O103" s="336"/>
      <c r="P103" s="337"/>
      <c r="Q103" s="337"/>
      <c r="R103" s="337">
        <f>R85+R70</f>
        <v>58848</v>
      </c>
      <c r="S103" s="337">
        <f t="shared" ref="S103:AC103" si="32">S85+S70</f>
        <v>58848</v>
      </c>
      <c r="T103" s="337">
        <f t="shared" si="32"/>
        <v>63000</v>
      </c>
      <c r="U103" s="337">
        <f t="shared" si="32"/>
        <v>58848</v>
      </c>
      <c r="V103" s="337">
        <f t="shared" si="32"/>
        <v>130488</v>
      </c>
      <c r="W103" s="337">
        <f t="shared" si="32"/>
        <v>63000</v>
      </c>
      <c r="X103" s="337">
        <f t="shared" si="32"/>
        <v>58848</v>
      </c>
      <c r="Y103" s="337">
        <f t="shared" si="32"/>
        <v>58848</v>
      </c>
      <c r="Z103" s="337">
        <f t="shared" si="32"/>
        <v>63000</v>
      </c>
      <c r="AA103" s="337">
        <f t="shared" si="32"/>
        <v>249483</v>
      </c>
      <c r="AB103" s="337">
        <f t="shared" si="32"/>
        <v>58848</v>
      </c>
      <c r="AC103" s="337">
        <f t="shared" si="32"/>
        <v>63000</v>
      </c>
      <c r="AD103" s="9"/>
    </row>
    <row r="104" spans="2:30" ht="27.75" thickBot="1" x14ac:dyDescent="0.3">
      <c r="B104" s="121"/>
      <c r="C104" s="329" t="s">
        <v>137</v>
      </c>
      <c r="D104" s="330"/>
      <c r="E104" s="331"/>
      <c r="F104" s="329"/>
      <c r="G104" s="329"/>
      <c r="H104" s="332"/>
      <c r="I104" s="333"/>
      <c r="J104" s="333"/>
      <c r="K104" s="335"/>
      <c r="L104" s="338">
        <f>+J103</f>
        <v>253635</v>
      </c>
      <c r="M104" s="336"/>
      <c r="N104" s="336"/>
      <c r="O104" s="336"/>
      <c r="P104" s="339"/>
      <c r="Q104" s="339"/>
      <c r="R104" s="339">
        <f t="shared" ref="R104:AC104" si="33">R103/$L$139</f>
        <v>0.23201845171210597</v>
      </c>
      <c r="S104" s="339">
        <f t="shared" si="33"/>
        <v>0.23201845171210597</v>
      </c>
      <c r="T104" s="339">
        <f t="shared" si="33"/>
        <v>0.24838843219587203</v>
      </c>
      <c r="U104" s="339">
        <f t="shared" si="33"/>
        <v>0.23201845171210597</v>
      </c>
      <c r="V104" s="339">
        <f t="shared" si="33"/>
        <v>0.51447158318055475</v>
      </c>
      <c r="W104" s="339">
        <f t="shared" si="33"/>
        <v>0.24838843219587203</v>
      </c>
      <c r="X104" s="339">
        <f t="shared" si="33"/>
        <v>0.23201845171210597</v>
      </c>
      <c r="Y104" s="339">
        <f t="shared" si="33"/>
        <v>0.23201845171210597</v>
      </c>
      <c r="Z104" s="339">
        <f t="shared" si="33"/>
        <v>0.24838843219587203</v>
      </c>
      <c r="AA104" s="339">
        <f t="shared" si="33"/>
        <v>0.98363001951623397</v>
      </c>
      <c r="AB104" s="339">
        <f t="shared" si="33"/>
        <v>0.23201845171210597</v>
      </c>
      <c r="AC104" s="339">
        <f t="shared" si="33"/>
        <v>0.24838843219587203</v>
      </c>
      <c r="AD104" s="9"/>
    </row>
    <row r="105" spans="2:30" s="142" customFormat="1" ht="14.25" thickBot="1" x14ac:dyDescent="0.3">
      <c r="B105" s="387" t="s">
        <v>139</v>
      </c>
      <c r="C105" s="388" t="s">
        <v>140</v>
      </c>
      <c r="D105" s="359" t="s">
        <v>141</v>
      </c>
      <c r="E105" s="134"/>
      <c r="F105" s="135"/>
      <c r="G105" s="135"/>
      <c r="H105" s="199"/>
      <c r="I105" s="137"/>
      <c r="J105" s="138">
        <f>SUM(J107:J119)</f>
        <v>58470</v>
      </c>
      <c r="K105" s="200"/>
      <c r="L105" s="149"/>
      <c r="M105" s="149"/>
      <c r="N105" s="149"/>
      <c r="O105" s="149"/>
      <c r="P105" s="140"/>
      <c r="Q105" s="140"/>
      <c r="R105" s="140">
        <f>SUM(R106:R119)</f>
        <v>58470</v>
      </c>
      <c r="S105" s="140">
        <f t="shared" ref="S105:AC105" si="34">SUM(S106:S119)</f>
        <v>58470</v>
      </c>
      <c r="T105" s="140">
        <f t="shared" si="34"/>
        <v>58470</v>
      </c>
      <c r="U105" s="140">
        <f t="shared" si="34"/>
        <v>58470</v>
      </c>
      <c r="V105" s="140">
        <f t="shared" si="34"/>
        <v>58470</v>
      </c>
      <c r="W105" s="140">
        <f t="shared" si="34"/>
        <v>58470</v>
      </c>
      <c r="X105" s="140">
        <f t="shared" si="34"/>
        <v>58470</v>
      </c>
      <c r="Y105" s="140">
        <f t="shared" si="34"/>
        <v>58470</v>
      </c>
      <c r="Z105" s="140">
        <f t="shared" si="34"/>
        <v>58470</v>
      </c>
      <c r="AA105" s="140">
        <f t="shared" si="34"/>
        <v>58470</v>
      </c>
      <c r="AB105" s="140">
        <f t="shared" si="34"/>
        <v>58470</v>
      </c>
      <c r="AC105" s="140">
        <f t="shared" si="34"/>
        <v>58470</v>
      </c>
      <c r="AD105" s="141"/>
    </row>
    <row r="106" spans="2:30" ht="14.25" thickBot="1" x14ac:dyDescent="0.3">
      <c r="B106" s="387"/>
      <c r="C106" s="388"/>
      <c r="D106" s="359"/>
      <c r="E106" s="201" t="s">
        <v>142</v>
      </c>
      <c r="F106" s="148"/>
      <c r="G106" s="148"/>
      <c r="H106" s="202"/>
      <c r="I106" s="147"/>
      <c r="J106" s="147"/>
      <c r="K106" s="153"/>
      <c r="L106" s="158"/>
      <c r="M106" s="158"/>
      <c r="N106" s="158"/>
      <c r="O106" s="158"/>
      <c r="P106" s="158"/>
      <c r="Q106" s="158"/>
      <c r="R106" s="158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9"/>
    </row>
    <row r="107" spans="2:30" ht="14.25" thickBot="1" x14ac:dyDescent="0.3">
      <c r="B107" s="387"/>
      <c r="C107" s="388"/>
      <c r="D107" s="359"/>
      <c r="E107" s="203" t="s">
        <v>143</v>
      </c>
      <c r="F107" s="148" t="s">
        <v>91</v>
      </c>
      <c r="G107" s="148">
        <v>2</v>
      </c>
      <c r="H107" s="202">
        <v>10</v>
      </c>
      <c r="I107" s="147">
        <f>G107*H107</f>
        <v>20</v>
      </c>
      <c r="J107" s="147">
        <f>I107*12</f>
        <v>240</v>
      </c>
      <c r="K107" s="153" t="s">
        <v>144</v>
      </c>
      <c r="L107" s="158"/>
      <c r="M107" s="158"/>
      <c r="N107" s="158"/>
      <c r="O107" s="158"/>
      <c r="P107" s="204"/>
      <c r="Q107" s="204"/>
      <c r="R107" s="204">
        <f t="shared" ref="R107:AC119" si="35">$J107</f>
        <v>240</v>
      </c>
      <c r="S107" s="204">
        <f t="shared" si="35"/>
        <v>240</v>
      </c>
      <c r="T107" s="204">
        <f t="shared" si="35"/>
        <v>240</v>
      </c>
      <c r="U107" s="204">
        <f t="shared" si="35"/>
        <v>240</v>
      </c>
      <c r="V107" s="204">
        <f t="shared" si="35"/>
        <v>240</v>
      </c>
      <c r="W107" s="204">
        <f t="shared" si="35"/>
        <v>240</v>
      </c>
      <c r="X107" s="204">
        <f t="shared" si="35"/>
        <v>240</v>
      </c>
      <c r="Y107" s="204">
        <f t="shared" si="35"/>
        <v>240</v>
      </c>
      <c r="Z107" s="204">
        <f t="shared" si="35"/>
        <v>240</v>
      </c>
      <c r="AA107" s="204">
        <f t="shared" si="35"/>
        <v>240</v>
      </c>
      <c r="AB107" s="204">
        <f t="shared" si="35"/>
        <v>240</v>
      </c>
      <c r="AC107" s="204">
        <f t="shared" si="35"/>
        <v>240</v>
      </c>
      <c r="AD107" s="9"/>
    </row>
    <row r="108" spans="2:30" ht="14.25" thickBot="1" x14ac:dyDescent="0.3">
      <c r="B108" s="387"/>
      <c r="C108" s="388"/>
      <c r="D108" s="359"/>
      <c r="E108" s="203" t="s">
        <v>145</v>
      </c>
      <c r="F108" s="148" t="s">
        <v>91</v>
      </c>
      <c r="G108" s="148">
        <v>124</v>
      </c>
      <c r="H108" s="202">
        <v>5</v>
      </c>
      <c r="I108" s="147">
        <f>G108*H108</f>
        <v>620</v>
      </c>
      <c r="J108" s="147">
        <f>I108*4</f>
        <v>2480</v>
      </c>
      <c r="K108" s="153" t="s">
        <v>146</v>
      </c>
      <c r="L108" s="158"/>
      <c r="M108" s="158"/>
      <c r="N108" s="158"/>
      <c r="O108" s="158"/>
      <c r="P108" s="204"/>
      <c r="Q108" s="204"/>
      <c r="R108" s="204">
        <f t="shared" si="35"/>
        <v>2480</v>
      </c>
      <c r="S108" s="204">
        <f t="shared" si="35"/>
        <v>2480</v>
      </c>
      <c r="T108" s="204">
        <f t="shared" si="35"/>
        <v>2480</v>
      </c>
      <c r="U108" s="204">
        <f t="shared" si="35"/>
        <v>2480</v>
      </c>
      <c r="V108" s="204">
        <f t="shared" si="35"/>
        <v>2480</v>
      </c>
      <c r="W108" s="204">
        <f t="shared" si="35"/>
        <v>2480</v>
      </c>
      <c r="X108" s="204">
        <f t="shared" si="35"/>
        <v>2480</v>
      </c>
      <c r="Y108" s="204">
        <f t="shared" si="35"/>
        <v>2480</v>
      </c>
      <c r="Z108" s="204">
        <f t="shared" si="35"/>
        <v>2480</v>
      </c>
      <c r="AA108" s="204">
        <f t="shared" si="35"/>
        <v>2480</v>
      </c>
      <c r="AB108" s="204">
        <f t="shared" si="35"/>
        <v>2480</v>
      </c>
      <c r="AC108" s="204">
        <f t="shared" si="35"/>
        <v>2480</v>
      </c>
      <c r="AD108" s="9"/>
    </row>
    <row r="109" spans="2:30" ht="14.25" thickBot="1" x14ac:dyDescent="0.3">
      <c r="B109" s="387"/>
      <c r="C109" s="388"/>
      <c r="D109" s="359"/>
      <c r="E109" s="203" t="s">
        <v>147</v>
      </c>
      <c r="F109" s="148" t="s">
        <v>91</v>
      </c>
      <c r="G109" s="148">
        <v>187</v>
      </c>
      <c r="H109" s="202">
        <v>15</v>
      </c>
      <c r="I109" s="147">
        <f>G109*H109</f>
        <v>2805</v>
      </c>
      <c r="J109" s="147">
        <f>I109*12</f>
        <v>33660</v>
      </c>
      <c r="K109" s="153" t="s">
        <v>144</v>
      </c>
      <c r="L109" s="158"/>
      <c r="M109" s="158"/>
      <c r="N109" s="158"/>
      <c r="O109" s="158"/>
      <c r="P109" s="204"/>
      <c r="Q109" s="204"/>
      <c r="R109" s="204">
        <f t="shared" si="35"/>
        <v>33660</v>
      </c>
      <c r="S109" s="204">
        <f t="shared" si="35"/>
        <v>33660</v>
      </c>
      <c r="T109" s="204">
        <f t="shared" si="35"/>
        <v>33660</v>
      </c>
      <c r="U109" s="204">
        <f t="shared" si="35"/>
        <v>33660</v>
      </c>
      <c r="V109" s="204">
        <f t="shared" si="35"/>
        <v>33660</v>
      </c>
      <c r="W109" s="204">
        <f t="shared" si="35"/>
        <v>33660</v>
      </c>
      <c r="X109" s="204">
        <f t="shared" si="35"/>
        <v>33660</v>
      </c>
      <c r="Y109" s="204">
        <f t="shared" si="35"/>
        <v>33660</v>
      </c>
      <c r="Z109" s="204">
        <f t="shared" si="35"/>
        <v>33660</v>
      </c>
      <c r="AA109" s="204">
        <f t="shared" si="35"/>
        <v>33660</v>
      </c>
      <c r="AB109" s="204">
        <f t="shared" si="35"/>
        <v>33660</v>
      </c>
      <c r="AC109" s="204">
        <f t="shared" si="35"/>
        <v>33660</v>
      </c>
      <c r="AD109" s="9"/>
    </row>
    <row r="110" spans="2:30" ht="14.25" thickBot="1" x14ac:dyDescent="0.3">
      <c r="B110" s="387"/>
      <c r="C110" s="388"/>
      <c r="D110" s="359"/>
      <c r="E110" s="203" t="s">
        <v>148</v>
      </c>
      <c r="F110" s="148" t="s">
        <v>91</v>
      </c>
      <c r="G110" s="148">
        <v>89</v>
      </c>
      <c r="H110" s="202">
        <v>2.5</v>
      </c>
      <c r="I110" s="147">
        <f>G110*H110</f>
        <v>222.5</v>
      </c>
      <c r="J110" s="147">
        <f>I110*12</f>
        <v>2670</v>
      </c>
      <c r="K110" s="153" t="s">
        <v>144</v>
      </c>
      <c r="L110" s="158"/>
      <c r="M110" s="158"/>
      <c r="N110" s="158"/>
      <c r="O110" s="158"/>
      <c r="P110" s="204"/>
      <c r="Q110" s="204"/>
      <c r="R110" s="204">
        <f t="shared" si="35"/>
        <v>2670</v>
      </c>
      <c r="S110" s="204">
        <f t="shared" si="35"/>
        <v>2670</v>
      </c>
      <c r="T110" s="204">
        <f t="shared" si="35"/>
        <v>2670</v>
      </c>
      <c r="U110" s="204">
        <f t="shared" si="35"/>
        <v>2670</v>
      </c>
      <c r="V110" s="204">
        <f t="shared" si="35"/>
        <v>2670</v>
      </c>
      <c r="W110" s="204">
        <f t="shared" si="35"/>
        <v>2670</v>
      </c>
      <c r="X110" s="204">
        <f t="shared" si="35"/>
        <v>2670</v>
      </c>
      <c r="Y110" s="204">
        <f t="shared" si="35"/>
        <v>2670</v>
      </c>
      <c r="Z110" s="204">
        <f t="shared" si="35"/>
        <v>2670</v>
      </c>
      <c r="AA110" s="204">
        <f t="shared" si="35"/>
        <v>2670</v>
      </c>
      <c r="AB110" s="204">
        <f t="shared" si="35"/>
        <v>2670</v>
      </c>
      <c r="AC110" s="204">
        <f t="shared" si="35"/>
        <v>2670</v>
      </c>
      <c r="AD110" s="9"/>
    </row>
    <row r="111" spans="2:30" ht="14.25" thickBot="1" x14ac:dyDescent="0.3">
      <c r="B111" s="387"/>
      <c r="C111" s="388"/>
      <c r="D111" s="359"/>
      <c r="E111" s="201" t="s">
        <v>149</v>
      </c>
      <c r="F111" s="148"/>
      <c r="G111" s="148"/>
      <c r="H111" s="202"/>
      <c r="I111" s="147"/>
      <c r="J111" s="147"/>
      <c r="K111" s="153"/>
      <c r="L111" s="158"/>
      <c r="M111" s="158"/>
      <c r="N111" s="158"/>
      <c r="O111" s="158"/>
      <c r="P111" s="204"/>
      <c r="Q111" s="204"/>
      <c r="R111" s="204">
        <f t="shared" si="35"/>
        <v>0</v>
      </c>
      <c r="S111" s="204">
        <f t="shared" si="35"/>
        <v>0</v>
      </c>
      <c r="T111" s="204">
        <f t="shared" si="35"/>
        <v>0</v>
      </c>
      <c r="U111" s="204">
        <f t="shared" si="35"/>
        <v>0</v>
      </c>
      <c r="V111" s="204">
        <f t="shared" si="35"/>
        <v>0</v>
      </c>
      <c r="W111" s="204">
        <f t="shared" si="35"/>
        <v>0</v>
      </c>
      <c r="X111" s="204">
        <f t="shared" si="35"/>
        <v>0</v>
      </c>
      <c r="Y111" s="204">
        <f t="shared" si="35"/>
        <v>0</v>
      </c>
      <c r="Z111" s="204">
        <f t="shared" si="35"/>
        <v>0</v>
      </c>
      <c r="AA111" s="204">
        <f t="shared" si="35"/>
        <v>0</v>
      </c>
      <c r="AB111" s="204">
        <f t="shared" si="35"/>
        <v>0</v>
      </c>
      <c r="AC111" s="204">
        <f t="shared" si="35"/>
        <v>0</v>
      </c>
      <c r="AD111" s="9"/>
    </row>
    <row r="112" spans="2:30" ht="14.25" thickBot="1" x14ac:dyDescent="0.3">
      <c r="B112" s="387"/>
      <c r="C112" s="388"/>
      <c r="D112" s="359"/>
      <c r="E112" s="203" t="s">
        <v>150</v>
      </c>
      <c r="F112" s="148" t="s">
        <v>91</v>
      </c>
      <c r="G112" s="148">
        <v>24</v>
      </c>
      <c r="H112" s="202">
        <v>5</v>
      </c>
      <c r="I112" s="147">
        <f>G112*H112</f>
        <v>120</v>
      </c>
      <c r="J112" s="147">
        <f>I112*12</f>
        <v>1440</v>
      </c>
      <c r="K112" s="153" t="s">
        <v>144</v>
      </c>
      <c r="L112" s="158"/>
      <c r="M112" s="158"/>
      <c r="N112" s="158"/>
      <c r="O112" s="158"/>
      <c r="P112" s="204"/>
      <c r="Q112" s="204"/>
      <c r="R112" s="204">
        <f t="shared" si="35"/>
        <v>1440</v>
      </c>
      <c r="S112" s="204">
        <f t="shared" si="35"/>
        <v>1440</v>
      </c>
      <c r="T112" s="204">
        <f t="shared" si="35"/>
        <v>1440</v>
      </c>
      <c r="U112" s="204">
        <f t="shared" si="35"/>
        <v>1440</v>
      </c>
      <c r="V112" s="204">
        <f t="shared" si="35"/>
        <v>1440</v>
      </c>
      <c r="W112" s="204">
        <f t="shared" si="35"/>
        <v>1440</v>
      </c>
      <c r="X112" s="204">
        <f t="shared" si="35"/>
        <v>1440</v>
      </c>
      <c r="Y112" s="204">
        <f t="shared" si="35"/>
        <v>1440</v>
      </c>
      <c r="Z112" s="204">
        <f t="shared" si="35"/>
        <v>1440</v>
      </c>
      <c r="AA112" s="204">
        <f t="shared" si="35"/>
        <v>1440</v>
      </c>
      <c r="AB112" s="204">
        <f t="shared" si="35"/>
        <v>1440</v>
      </c>
      <c r="AC112" s="204">
        <f t="shared" si="35"/>
        <v>1440</v>
      </c>
      <c r="AD112" s="9"/>
    </row>
    <row r="113" spans="2:30" ht="14.25" thickBot="1" x14ac:dyDescent="0.3">
      <c r="B113" s="387"/>
      <c r="C113" s="388"/>
      <c r="D113" s="359"/>
      <c r="E113" s="203" t="s">
        <v>151</v>
      </c>
      <c r="F113" s="148" t="s">
        <v>91</v>
      </c>
      <c r="G113" s="148">
        <v>116</v>
      </c>
      <c r="H113" s="202">
        <v>5</v>
      </c>
      <c r="I113" s="147">
        <f>G113*H113</f>
        <v>580</v>
      </c>
      <c r="J113" s="147">
        <f>I113*3</f>
        <v>1740</v>
      </c>
      <c r="K113" s="153" t="s">
        <v>152</v>
      </c>
      <c r="L113" s="158"/>
      <c r="M113" s="158"/>
      <c r="N113" s="158"/>
      <c r="O113" s="158"/>
      <c r="P113" s="204"/>
      <c r="Q113" s="204"/>
      <c r="R113" s="204">
        <f t="shared" si="35"/>
        <v>1740</v>
      </c>
      <c r="S113" s="204">
        <f t="shared" si="35"/>
        <v>1740</v>
      </c>
      <c r="T113" s="204">
        <f t="shared" si="35"/>
        <v>1740</v>
      </c>
      <c r="U113" s="204">
        <f t="shared" si="35"/>
        <v>1740</v>
      </c>
      <c r="V113" s="204">
        <f t="shared" si="35"/>
        <v>1740</v>
      </c>
      <c r="W113" s="204">
        <f t="shared" si="35"/>
        <v>1740</v>
      </c>
      <c r="X113" s="204">
        <f t="shared" si="35"/>
        <v>1740</v>
      </c>
      <c r="Y113" s="204">
        <f t="shared" si="35"/>
        <v>1740</v>
      </c>
      <c r="Z113" s="204">
        <f t="shared" si="35"/>
        <v>1740</v>
      </c>
      <c r="AA113" s="204">
        <f t="shared" si="35"/>
        <v>1740</v>
      </c>
      <c r="AB113" s="204">
        <f t="shared" si="35"/>
        <v>1740</v>
      </c>
      <c r="AC113" s="204">
        <f t="shared" si="35"/>
        <v>1740</v>
      </c>
      <c r="AD113" s="9"/>
    </row>
    <row r="114" spans="2:30" ht="14.25" thickBot="1" x14ac:dyDescent="0.3">
      <c r="B114" s="387"/>
      <c r="C114" s="388"/>
      <c r="D114" s="359"/>
      <c r="E114" s="203" t="s">
        <v>153</v>
      </c>
      <c r="F114" s="148" t="s">
        <v>91</v>
      </c>
      <c r="G114" s="148">
        <v>298</v>
      </c>
      <c r="H114" s="202">
        <v>5</v>
      </c>
      <c r="I114" s="147">
        <f>G114*H114</f>
        <v>1490</v>
      </c>
      <c r="J114" s="147">
        <f>I114*2</f>
        <v>2980</v>
      </c>
      <c r="K114" s="153" t="s">
        <v>154</v>
      </c>
      <c r="L114" s="158"/>
      <c r="M114" s="158"/>
      <c r="N114" s="158"/>
      <c r="O114" s="158"/>
      <c r="P114" s="204"/>
      <c r="Q114" s="204"/>
      <c r="R114" s="204">
        <f t="shared" si="35"/>
        <v>2980</v>
      </c>
      <c r="S114" s="204">
        <f t="shared" si="35"/>
        <v>2980</v>
      </c>
      <c r="T114" s="204">
        <f t="shared" si="35"/>
        <v>2980</v>
      </c>
      <c r="U114" s="204">
        <f t="shared" si="35"/>
        <v>2980</v>
      </c>
      <c r="V114" s="204">
        <f t="shared" si="35"/>
        <v>2980</v>
      </c>
      <c r="W114" s="204">
        <f t="shared" si="35"/>
        <v>2980</v>
      </c>
      <c r="X114" s="204">
        <f t="shared" si="35"/>
        <v>2980</v>
      </c>
      <c r="Y114" s="204">
        <f t="shared" si="35"/>
        <v>2980</v>
      </c>
      <c r="Z114" s="204">
        <f t="shared" si="35"/>
        <v>2980</v>
      </c>
      <c r="AA114" s="204">
        <f t="shared" si="35"/>
        <v>2980</v>
      </c>
      <c r="AB114" s="204">
        <f t="shared" si="35"/>
        <v>2980</v>
      </c>
      <c r="AC114" s="204">
        <f t="shared" si="35"/>
        <v>2980</v>
      </c>
      <c r="AD114" s="9"/>
    </row>
    <row r="115" spans="2:30" ht="14.25" thickBot="1" x14ac:dyDescent="0.3">
      <c r="B115" s="387"/>
      <c r="C115" s="388"/>
      <c r="D115" s="359"/>
      <c r="E115" s="203" t="s">
        <v>155</v>
      </c>
      <c r="F115" s="148" t="s">
        <v>91</v>
      </c>
      <c r="G115" s="148">
        <v>126</v>
      </c>
      <c r="H115" s="202">
        <v>3</v>
      </c>
      <c r="I115" s="147">
        <f>G115*H115</f>
        <v>378</v>
      </c>
      <c r="J115" s="147">
        <f>I115*2</f>
        <v>756</v>
      </c>
      <c r="K115" s="153" t="s">
        <v>154</v>
      </c>
      <c r="L115" s="158"/>
      <c r="M115" s="158"/>
      <c r="N115" s="158"/>
      <c r="O115" s="158"/>
      <c r="P115" s="204"/>
      <c r="Q115" s="204"/>
      <c r="R115" s="204">
        <f t="shared" si="35"/>
        <v>756</v>
      </c>
      <c r="S115" s="204">
        <f t="shared" si="35"/>
        <v>756</v>
      </c>
      <c r="T115" s="204">
        <f t="shared" si="35"/>
        <v>756</v>
      </c>
      <c r="U115" s="204">
        <f t="shared" si="35"/>
        <v>756</v>
      </c>
      <c r="V115" s="204">
        <f t="shared" si="35"/>
        <v>756</v>
      </c>
      <c r="W115" s="204">
        <f t="shared" si="35"/>
        <v>756</v>
      </c>
      <c r="X115" s="204">
        <f t="shared" si="35"/>
        <v>756</v>
      </c>
      <c r="Y115" s="204">
        <f t="shared" si="35"/>
        <v>756</v>
      </c>
      <c r="Z115" s="204">
        <f t="shared" si="35"/>
        <v>756</v>
      </c>
      <c r="AA115" s="204">
        <f t="shared" si="35"/>
        <v>756</v>
      </c>
      <c r="AB115" s="204">
        <f t="shared" si="35"/>
        <v>756</v>
      </c>
      <c r="AC115" s="204">
        <f t="shared" si="35"/>
        <v>756</v>
      </c>
      <c r="AD115" s="9"/>
    </row>
    <row r="116" spans="2:30" ht="14.25" thickBot="1" x14ac:dyDescent="0.3">
      <c r="B116" s="387"/>
      <c r="C116" s="388"/>
      <c r="D116" s="359"/>
      <c r="E116" s="201" t="s">
        <v>156</v>
      </c>
      <c r="F116" s="148"/>
      <c r="G116" s="148"/>
      <c r="H116" s="202"/>
      <c r="I116" s="147"/>
      <c r="J116" s="147"/>
      <c r="K116" s="153"/>
      <c r="L116" s="158"/>
      <c r="M116" s="158"/>
      <c r="N116" s="158"/>
      <c r="O116" s="158"/>
      <c r="P116" s="204"/>
      <c r="Q116" s="204"/>
      <c r="R116" s="204">
        <f t="shared" si="35"/>
        <v>0</v>
      </c>
      <c r="S116" s="204">
        <f t="shared" si="35"/>
        <v>0</v>
      </c>
      <c r="T116" s="204">
        <f t="shared" si="35"/>
        <v>0</v>
      </c>
      <c r="U116" s="204">
        <f t="shared" si="35"/>
        <v>0</v>
      </c>
      <c r="V116" s="204">
        <f t="shared" si="35"/>
        <v>0</v>
      </c>
      <c r="W116" s="204">
        <f t="shared" si="35"/>
        <v>0</v>
      </c>
      <c r="X116" s="204">
        <f t="shared" si="35"/>
        <v>0</v>
      </c>
      <c r="Y116" s="204">
        <f t="shared" si="35"/>
        <v>0</v>
      </c>
      <c r="Z116" s="204">
        <f t="shared" si="35"/>
        <v>0</v>
      </c>
      <c r="AA116" s="204">
        <f t="shared" si="35"/>
        <v>0</v>
      </c>
      <c r="AB116" s="204">
        <f t="shared" si="35"/>
        <v>0</v>
      </c>
      <c r="AC116" s="204">
        <f t="shared" si="35"/>
        <v>0</v>
      </c>
      <c r="AD116" s="9"/>
    </row>
    <row r="117" spans="2:30" ht="14.25" thickBot="1" x14ac:dyDescent="0.3">
      <c r="B117" s="387"/>
      <c r="C117" s="388"/>
      <c r="D117" s="359"/>
      <c r="E117" s="203" t="s">
        <v>157</v>
      </c>
      <c r="F117" s="148" t="s">
        <v>158</v>
      </c>
      <c r="G117" s="148">
        <v>378</v>
      </c>
      <c r="H117" s="202">
        <v>2.5</v>
      </c>
      <c r="I117" s="147">
        <f>G117*H117</f>
        <v>945</v>
      </c>
      <c r="J117" s="147">
        <f>I117*12</f>
        <v>11340</v>
      </c>
      <c r="K117" s="153" t="s">
        <v>144</v>
      </c>
      <c r="L117" s="158"/>
      <c r="M117" s="158"/>
      <c r="N117" s="158"/>
      <c r="O117" s="158"/>
      <c r="P117" s="204"/>
      <c r="Q117" s="204"/>
      <c r="R117" s="204">
        <f t="shared" si="35"/>
        <v>11340</v>
      </c>
      <c r="S117" s="204">
        <f t="shared" si="35"/>
        <v>11340</v>
      </c>
      <c r="T117" s="204">
        <f t="shared" si="35"/>
        <v>11340</v>
      </c>
      <c r="U117" s="204">
        <f t="shared" si="35"/>
        <v>11340</v>
      </c>
      <c r="V117" s="204">
        <f t="shared" si="35"/>
        <v>11340</v>
      </c>
      <c r="W117" s="204">
        <f t="shared" si="35"/>
        <v>11340</v>
      </c>
      <c r="X117" s="204">
        <f t="shared" si="35"/>
        <v>11340</v>
      </c>
      <c r="Y117" s="204">
        <f t="shared" si="35"/>
        <v>11340</v>
      </c>
      <c r="Z117" s="204">
        <f t="shared" si="35"/>
        <v>11340</v>
      </c>
      <c r="AA117" s="204">
        <f t="shared" si="35"/>
        <v>11340</v>
      </c>
      <c r="AB117" s="204">
        <f t="shared" si="35"/>
        <v>11340</v>
      </c>
      <c r="AC117" s="204">
        <f t="shared" si="35"/>
        <v>11340</v>
      </c>
      <c r="AD117" s="9"/>
    </row>
    <row r="118" spans="2:30" ht="14.25" thickBot="1" x14ac:dyDescent="0.3">
      <c r="B118" s="387"/>
      <c r="C118" s="388"/>
      <c r="D118" s="359"/>
      <c r="E118" s="203" t="s">
        <v>159</v>
      </c>
      <c r="F118" s="148" t="s">
        <v>91</v>
      </c>
      <c r="G118" s="148">
        <v>12</v>
      </c>
      <c r="H118" s="202">
        <v>10</v>
      </c>
      <c r="I118" s="147">
        <f>G118*H118</f>
        <v>120</v>
      </c>
      <c r="J118" s="147">
        <f>I118*4</f>
        <v>480</v>
      </c>
      <c r="K118" s="153" t="s">
        <v>146</v>
      </c>
      <c r="L118" s="158"/>
      <c r="M118" s="158"/>
      <c r="N118" s="158"/>
      <c r="O118" s="158"/>
      <c r="P118" s="204"/>
      <c r="Q118" s="204"/>
      <c r="R118" s="204">
        <f t="shared" si="35"/>
        <v>480</v>
      </c>
      <c r="S118" s="204">
        <f t="shared" si="35"/>
        <v>480</v>
      </c>
      <c r="T118" s="204">
        <f t="shared" si="35"/>
        <v>480</v>
      </c>
      <c r="U118" s="204">
        <f t="shared" si="35"/>
        <v>480</v>
      </c>
      <c r="V118" s="204">
        <f t="shared" si="35"/>
        <v>480</v>
      </c>
      <c r="W118" s="204">
        <f t="shared" si="35"/>
        <v>480</v>
      </c>
      <c r="X118" s="204">
        <f t="shared" si="35"/>
        <v>480</v>
      </c>
      <c r="Y118" s="204">
        <f t="shared" si="35"/>
        <v>480</v>
      </c>
      <c r="Z118" s="204">
        <f t="shared" si="35"/>
        <v>480</v>
      </c>
      <c r="AA118" s="204">
        <f t="shared" si="35"/>
        <v>480</v>
      </c>
      <c r="AB118" s="204">
        <f t="shared" si="35"/>
        <v>480</v>
      </c>
      <c r="AC118" s="204">
        <f t="shared" si="35"/>
        <v>480</v>
      </c>
      <c r="AD118" s="9"/>
    </row>
    <row r="119" spans="2:30" ht="14.25" thickBot="1" x14ac:dyDescent="0.3">
      <c r="B119" s="387"/>
      <c r="C119" s="388"/>
      <c r="D119" s="359"/>
      <c r="E119" s="203" t="s">
        <v>160</v>
      </c>
      <c r="F119" s="148" t="s">
        <v>91</v>
      </c>
      <c r="G119" s="148">
        <v>228</v>
      </c>
      <c r="H119" s="202">
        <v>3</v>
      </c>
      <c r="I119" s="147">
        <f>G119*H119</f>
        <v>684</v>
      </c>
      <c r="J119" s="147">
        <f>I119*1</f>
        <v>684</v>
      </c>
      <c r="K119" s="153" t="s">
        <v>161</v>
      </c>
      <c r="L119" s="158"/>
      <c r="M119" s="158"/>
      <c r="N119" s="158"/>
      <c r="O119" s="158"/>
      <c r="P119" s="204"/>
      <c r="Q119" s="204"/>
      <c r="R119" s="204">
        <f t="shared" si="35"/>
        <v>684</v>
      </c>
      <c r="S119" s="204">
        <f t="shared" si="35"/>
        <v>684</v>
      </c>
      <c r="T119" s="204">
        <f t="shared" si="35"/>
        <v>684</v>
      </c>
      <c r="U119" s="204">
        <f t="shared" si="35"/>
        <v>684</v>
      </c>
      <c r="V119" s="204">
        <f t="shared" si="35"/>
        <v>684</v>
      </c>
      <c r="W119" s="204">
        <f t="shared" si="35"/>
        <v>684</v>
      </c>
      <c r="X119" s="204">
        <f t="shared" si="35"/>
        <v>684</v>
      </c>
      <c r="Y119" s="204">
        <f t="shared" si="35"/>
        <v>684</v>
      </c>
      <c r="Z119" s="204">
        <f t="shared" si="35"/>
        <v>684</v>
      </c>
      <c r="AA119" s="204">
        <f t="shared" si="35"/>
        <v>684</v>
      </c>
      <c r="AB119" s="204">
        <f t="shared" si="35"/>
        <v>684</v>
      </c>
      <c r="AC119" s="204">
        <f t="shared" si="35"/>
        <v>684</v>
      </c>
      <c r="AD119" s="9"/>
    </row>
    <row r="120" spans="2:30" s="142" customFormat="1" ht="14.25" thickBot="1" x14ac:dyDescent="0.3">
      <c r="B120" s="387"/>
      <c r="C120" s="388"/>
      <c r="D120" s="353" t="s">
        <v>120</v>
      </c>
      <c r="E120" s="205"/>
      <c r="F120" s="206"/>
      <c r="G120" s="206"/>
      <c r="H120" s="207"/>
      <c r="I120" s="208"/>
      <c r="J120" s="209">
        <f>SUM(J122:J137)</f>
        <v>195165</v>
      </c>
      <c r="K120" s="210"/>
      <c r="L120" s="211"/>
      <c r="M120" s="211"/>
      <c r="N120" s="211"/>
      <c r="O120" s="211"/>
      <c r="P120" s="212"/>
      <c r="Q120" s="212"/>
      <c r="R120" s="212">
        <f>SUM(R121:R137)</f>
        <v>378</v>
      </c>
      <c r="S120" s="212">
        <f t="shared" ref="S120:AC120" si="36">SUM(S121:S137)</f>
        <v>378</v>
      </c>
      <c r="T120" s="212">
        <f t="shared" si="36"/>
        <v>4530</v>
      </c>
      <c r="U120" s="212">
        <f t="shared" si="36"/>
        <v>378</v>
      </c>
      <c r="V120" s="212">
        <f t="shared" si="36"/>
        <v>72018</v>
      </c>
      <c r="W120" s="212">
        <f t="shared" si="36"/>
        <v>4530</v>
      </c>
      <c r="X120" s="212">
        <f t="shared" si="36"/>
        <v>378</v>
      </c>
      <c r="Y120" s="212">
        <f t="shared" si="36"/>
        <v>378</v>
      </c>
      <c r="Z120" s="212">
        <f t="shared" si="36"/>
        <v>4530</v>
      </c>
      <c r="AA120" s="212">
        <f t="shared" si="36"/>
        <v>191013</v>
      </c>
      <c r="AB120" s="212">
        <f t="shared" si="36"/>
        <v>378</v>
      </c>
      <c r="AC120" s="212">
        <f t="shared" si="36"/>
        <v>4530</v>
      </c>
      <c r="AD120" s="141"/>
    </row>
    <row r="121" spans="2:30" ht="14.25" thickBot="1" x14ac:dyDescent="0.3">
      <c r="B121" s="387"/>
      <c r="C121" s="388"/>
      <c r="D121" s="353"/>
      <c r="E121" s="213" t="s">
        <v>142</v>
      </c>
      <c r="F121" s="214"/>
      <c r="G121" s="214"/>
      <c r="H121" s="215"/>
      <c r="I121" s="216"/>
      <c r="J121" s="216"/>
      <c r="K121" s="217"/>
      <c r="L121" s="218"/>
      <c r="M121" s="218"/>
      <c r="N121" s="218"/>
      <c r="O121" s="218"/>
      <c r="P121" s="218"/>
      <c r="Q121" s="218"/>
      <c r="R121" s="218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9"/>
    </row>
    <row r="122" spans="2:30" ht="14.25" thickBot="1" x14ac:dyDescent="0.3">
      <c r="B122" s="387"/>
      <c r="C122" s="388"/>
      <c r="D122" s="353"/>
      <c r="E122" s="220" t="s">
        <v>162</v>
      </c>
      <c r="F122" s="214" t="s">
        <v>158</v>
      </c>
      <c r="G122" s="214">
        <v>1045</v>
      </c>
      <c r="H122" s="215">
        <v>1.5</v>
      </c>
      <c r="I122" s="216">
        <f t="shared" ref="I122:I128" si="37">G122*H122</f>
        <v>1567.5</v>
      </c>
      <c r="J122" s="216">
        <f>I122*10</f>
        <v>15675</v>
      </c>
      <c r="K122" s="217" t="s">
        <v>163</v>
      </c>
      <c r="L122" s="218"/>
      <c r="M122" s="218"/>
      <c r="N122" s="218"/>
      <c r="O122" s="218"/>
      <c r="P122" s="218"/>
      <c r="Q122" s="218"/>
      <c r="R122" s="218"/>
      <c r="S122" s="219"/>
      <c r="T122" s="219"/>
      <c r="U122" s="219"/>
      <c r="V122" s="219"/>
      <c r="W122" s="219"/>
      <c r="X122" s="219"/>
      <c r="Y122" s="219"/>
      <c r="Z122" s="219"/>
      <c r="AA122" s="219">
        <f>J122</f>
        <v>15675</v>
      </c>
      <c r="AB122" s="219"/>
      <c r="AC122" s="219"/>
      <c r="AD122" s="9"/>
    </row>
    <row r="123" spans="2:30" ht="14.25" thickBot="1" x14ac:dyDescent="0.3">
      <c r="B123" s="387"/>
      <c r="C123" s="388"/>
      <c r="D123" s="353"/>
      <c r="E123" s="220" t="s">
        <v>164</v>
      </c>
      <c r="F123" s="214" t="s">
        <v>91</v>
      </c>
      <c r="G123" s="214">
        <v>572</v>
      </c>
      <c r="H123" s="215">
        <v>1</v>
      </c>
      <c r="I123" s="216">
        <f t="shared" si="37"/>
        <v>572</v>
      </c>
      <c r="J123" s="216">
        <f>I123*10</f>
        <v>5720</v>
      </c>
      <c r="K123" s="217" t="s">
        <v>163</v>
      </c>
      <c r="L123" s="218"/>
      <c r="M123" s="218"/>
      <c r="N123" s="218"/>
      <c r="O123" s="218"/>
      <c r="P123" s="218"/>
      <c r="Q123" s="218"/>
      <c r="R123" s="218"/>
      <c r="S123" s="219"/>
      <c r="T123" s="219"/>
      <c r="U123" s="219"/>
      <c r="V123" s="219"/>
      <c r="W123" s="219"/>
      <c r="X123" s="219"/>
      <c r="Y123" s="219"/>
      <c r="Z123" s="219"/>
      <c r="AA123" s="219">
        <f t="shared" ref="AA123:AA124" si="38">J123</f>
        <v>5720</v>
      </c>
      <c r="AB123" s="219"/>
      <c r="AC123" s="219"/>
      <c r="AD123" s="9"/>
    </row>
    <row r="124" spans="2:30" ht="14.25" thickBot="1" x14ac:dyDescent="0.3">
      <c r="B124" s="387"/>
      <c r="C124" s="388"/>
      <c r="D124" s="353"/>
      <c r="E124" s="220" t="s">
        <v>145</v>
      </c>
      <c r="F124" s="214" t="s">
        <v>91</v>
      </c>
      <c r="G124" s="214">
        <v>138</v>
      </c>
      <c r="H124" s="215">
        <v>5</v>
      </c>
      <c r="I124" s="216">
        <f t="shared" si="37"/>
        <v>690</v>
      </c>
      <c r="J124" s="216">
        <f>I124*10</f>
        <v>6900</v>
      </c>
      <c r="K124" s="217" t="s">
        <v>163</v>
      </c>
      <c r="L124" s="218"/>
      <c r="M124" s="218"/>
      <c r="N124" s="218"/>
      <c r="O124" s="218"/>
      <c r="P124" s="218"/>
      <c r="Q124" s="218"/>
      <c r="R124" s="218"/>
      <c r="S124" s="219"/>
      <c r="T124" s="219"/>
      <c r="U124" s="219"/>
      <c r="V124" s="219"/>
      <c r="W124" s="219"/>
      <c r="X124" s="219"/>
      <c r="Y124" s="219"/>
      <c r="Z124" s="219"/>
      <c r="AA124" s="219">
        <f t="shared" si="38"/>
        <v>6900</v>
      </c>
      <c r="AB124" s="219"/>
      <c r="AC124" s="219"/>
      <c r="AD124" s="9"/>
    </row>
    <row r="125" spans="2:30" ht="14.25" thickBot="1" x14ac:dyDescent="0.3">
      <c r="B125" s="387"/>
      <c r="C125" s="388"/>
      <c r="D125" s="353"/>
      <c r="E125" s="220" t="s">
        <v>165</v>
      </c>
      <c r="F125" s="214" t="s">
        <v>91</v>
      </c>
      <c r="G125" s="214">
        <v>94</v>
      </c>
      <c r="H125" s="215">
        <v>7</v>
      </c>
      <c r="I125" s="216">
        <f t="shared" si="37"/>
        <v>658</v>
      </c>
      <c r="J125" s="216">
        <f>I125*5</f>
        <v>3290</v>
      </c>
      <c r="K125" s="217" t="s">
        <v>122</v>
      </c>
      <c r="L125" s="218"/>
      <c r="M125" s="218"/>
      <c r="N125" s="218"/>
      <c r="O125" s="218"/>
      <c r="P125" s="218"/>
      <c r="Q125" s="218"/>
      <c r="R125" s="218"/>
      <c r="S125" s="219"/>
      <c r="T125" s="219"/>
      <c r="U125" s="219"/>
      <c r="V125" s="219">
        <f>J125</f>
        <v>3290</v>
      </c>
      <c r="W125" s="219"/>
      <c r="X125" s="219"/>
      <c r="Y125" s="219"/>
      <c r="Z125" s="219"/>
      <c r="AA125" s="219">
        <f>J125</f>
        <v>3290</v>
      </c>
      <c r="AB125" s="219"/>
      <c r="AC125" s="219"/>
      <c r="AD125" s="9"/>
    </row>
    <row r="126" spans="2:30" ht="14.25" thickBot="1" x14ac:dyDescent="0.3">
      <c r="B126" s="387"/>
      <c r="C126" s="388"/>
      <c r="D126" s="353"/>
      <c r="E126" s="220" t="s">
        <v>143</v>
      </c>
      <c r="F126" s="214" t="s">
        <v>91</v>
      </c>
      <c r="G126" s="214">
        <v>2</v>
      </c>
      <c r="H126" s="215">
        <v>10</v>
      </c>
      <c r="I126" s="216">
        <f>G126*H126</f>
        <v>20</v>
      </c>
      <c r="J126" s="216">
        <f>I126*3</f>
        <v>60</v>
      </c>
      <c r="K126" s="217" t="s">
        <v>130</v>
      </c>
      <c r="L126" s="218"/>
      <c r="M126" s="218"/>
      <c r="N126" s="218"/>
      <c r="O126" s="218"/>
      <c r="P126" s="218"/>
      <c r="Q126" s="218"/>
      <c r="R126" s="218"/>
      <c r="S126" s="219"/>
      <c r="T126" s="219">
        <f>J126</f>
        <v>60</v>
      </c>
      <c r="U126" s="219"/>
      <c r="V126" s="219"/>
      <c r="W126" s="219">
        <f>J126</f>
        <v>60</v>
      </c>
      <c r="X126" s="219"/>
      <c r="Y126" s="219"/>
      <c r="Z126" s="219">
        <f>J126</f>
        <v>60</v>
      </c>
      <c r="AA126" s="219"/>
      <c r="AB126" s="219"/>
      <c r="AC126" s="219">
        <f>J126</f>
        <v>60</v>
      </c>
      <c r="AD126" s="9"/>
    </row>
    <row r="127" spans="2:30" ht="14.25" thickBot="1" x14ac:dyDescent="0.3">
      <c r="B127" s="387"/>
      <c r="C127" s="388"/>
      <c r="D127" s="353"/>
      <c r="E127" s="220" t="s">
        <v>166</v>
      </c>
      <c r="F127" s="214" t="s">
        <v>91</v>
      </c>
      <c r="G127" s="214">
        <v>187</v>
      </c>
      <c r="H127" s="215">
        <v>70</v>
      </c>
      <c r="I127" s="216">
        <f t="shared" si="37"/>
        <v>13090</v>
      </c>
      <c r="J127" s="216">
        <f>I127*5</f>
        <v>65450</v>
      </c>
      <c r="K127" s="217" t="s">
        <v>122</v>
      </c>
      <c r="L127" s="218"/>
      <c r="M127" s="218"/>
      <c r="N127" s="218"/>
      <c r="O127" s="218"/>
      <c r="P127" s="218"/>
      <c r="Q127" s="218"/>
      <c r="R127" s="218"/>
      <c r="S127" s="219"/>
      <c r="T127" s="219"/>
      <c r="U127" s="219"/>
      <c r="V127" s="219">
        <f>J127</f>
        <v>65450</v>
      </c>
      <c r="W127" s="219"/>
      <c r="X127" s="219"/>
      <c r="Y127" s="219"/>
      <c r="Z127" s="219"/>
      <c r="AA127" s="219">
        <f>J127</f>
        <v>65450</v>
      </c>
      <c r="AB127" s="219"/>
      <c r="AC127" s="219"/>
      <c r="AD127" s="9"/>
    </row>
    <row r="128" spans="2:30" ht="14.25" thickBot="1" x14ac:dyDescent="0.3">
      <c r="B128" s="387"/>
      <c r="C128" s="388"/>
      <c r="D128" s="353"/>
      <c r="E128" s="220" t="s">
        <v>148</v>
      </c>
      <c r="F128" s="214" t="s">
        <v>91</v>
      </c>
      <c r="G128" s="214">
        <v>112</v>
      </c>
      <c r="H128" s="215">
        <v>5</v>
      </c>
      <c r="I128" s="216">
        <f t="shared" si="37"/>
        <v>560</v>
      </c>
      <c r="J128" s="216">
        <f>I128*3</f>
        <v>1680</v>
      </c>
      <c r="K128" s="217" t="s">
        <v>130</v>
      </c>
      <c r="L128" s="218"/>
      <c r="M128" s="218"/>
      <c r="N128" s="218"/>
      <c r="O128" s="218"/>
      <c r="P128" s="218"/>
      <c r="Q128" s="218"/>
      <c r="R128" s="218"/>
      <c r="S128" s="219"/>
      <c r="T128" s="219">
        <f>J128</f>
        <v>1680</v>
      </c>
      <c r="U128" s="219"/>
      <c r="V128" s="219"/>
      <c r="W128" s="219">
        <f>J128</f>
        <v>1680</v>
      </c>
      <c r="X128" s="219"/>
      <c r="Y128" s="219"/>
      <c r="Z128" s="219">
        <f>J128</f>
        <v>1680</v>
      </c>
      <c r="AA128" s="219"/>
      <c r="AB128" s="219"/>
      <c r="AC128" s="219">
        <f>J128</f>
        <v>1680</v>
      </c>
      <c r="AD128" s="9"/>
    </row>
    <row r="129" spans="1:102" ht="14.25" thickBot="1" x14ac:dyDescent="0.3">
      <c r="B129" s="387"/>
      <c r="C129" s="388"/>
      <c r="D129" s="353"/>
      <c r="E129" s="213" t="s">
        <v>149</v>
      </c>
      <c r="F129" s="214"/>
      <c r="G129" s="214"/>
      <c r="H129" s="215"/>
      <c r="I129" s="216"/>
      <c r="J129" s="216"/>
      <c r="K129" s="217"/>
      <c r="L129" s="218"/>
      <c r="M129" s="218"/>
      <c r="N129" s="218"/>
      <c r="O129" s="218"/>
      <c r="P129" s="218"/>
      <c r="Q129" s="218"/>
      <c r="R129" s="218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9"/>
    </row>
    <row r="130" spans="1:102" ht="14.25" thickBot="1" x14ac:dyDescent="0.3">
      <c r="B130" s="387"/>
      <c r="C130" s="388"/>
      <c r="D130" s="353"/>
      <c r="E130" s="220" t="s">
        <v>167</v>
      </c>
      <c r="F130" s="214" t="s">
        <v>158</v>
      </c>
      <c r="G130" s="214">
        <v>894</v>
      </c>
      <c r="H130" s="215">
        <v>5</v>
      </c>
      <c r="I130" s="216">
        <f t="shared" ref="I130:I133" si="39">G130*H130</f>
        <v>4470</v>
      </c>
      <c r="J130" s="216">
        <f>I130*10</f>
        <v>44700</v>
      </c>
      <c r="K130" s="217" t="s">
        <v>163</v>
      </c>
      <c r="L130" s="218"/>
      <c r="M130" s="218"/>
      <c r="N130" s="218"/>
      <c r="O130" s="218"/>
      <c r="P130" s="218"/>
      <c r="Q130" s="218"/>
      <c r="R130" s="218"/>
      <c r="S130" s="219"/>
      <c r="T130" s="219"/>
      <c r="U130" s="219"/>
      <c r="V130" s="219"/>
      <c r="W130" s="219"/>
      <c r="X130" s="219"/>
      <c r="Y130" s="219"/>
      <c r="Z130" s="219"/>
      <c r="AA130" s="219">
        <f>J130</f>
        <v>44700</v>
      </c>
      <c r="AB130" s="219"/>
      <c r="AC130" s="219"/>
      <c r="AD130" s="9"/>
    </row>
    <row r="131" spans="1:102" ht="14.25" thickBot="1" x14ac:dyDescent="0.3">
      <c r="B131" s="387"/>
      <c r="C131" s="388"/>
      <c r="D131" s="353"/>
      <c r="E131" s="220" t="s">
        <v>159</v>
      </c>
      <c r="F131" s="214" t="s">
        <v>91</v>
      </c>
      <c r="G131" s="214">
        <v>24</v>
      </c>
      <c r="H131" s="215">
        <v>10</v>
      </c>
      <c r="I131" s="216">
        <f>G131*H131</f>
        <v>240</v>
      </c>
      <c r="J131" s="216">
        <f>I131*10</f>
        <v>2400</v>
      </c>
      <c r="K131" s="217" t="s">
        <v>163</v>
      </c>
      <c r="L131" s="218"/>
      <c r="M131" s="218"/>
      <c r="N131" s="218"/>
      <c r="O131" s="218"/>
      <c r="P131" s="218"/>
      <c r="Q131" s="218"/>
      <c r="R131" s="218"/>
      <c r="S131" s="219"/>
      <c r="T131" s="219"/>
      <c r="U131" s="219"/>
      <c r="V131" s="219"/>
      <c r="W131" s="219"/>
      <c r="X131" s="219"/>
      <c r="Y131" s="219"/>
      <c r="Z131" s="219"/>
      <c r="AA131" s="219">
        <f t="shared" ref="AA131:AA132" si="40">J131</f>
        <v>2400</v>
      </c>
      <c r="AB131" s="219"/>
      <c r="AC131" s="219"/>
      <c r="AD131" s="9"/>
    </row>
    <row r="132" spans="1:102" ht="14.25" thickBot="1" x14ac:dyDescent="0.3">
      <c r="B132" s="387"/>
      <c r="C132" s="388"/>
      <c r="D132" s="353"/>
      <c r="E132" s="220" t="s">
        <v>151</v>
      </c>
      <c r="F132" s="214" t="s">
        <v>91</v>
      </c>
      <c r="G132" s="214">
        <v>116</v>
      </c>
      <c r="H132" s="215">
        <v>5</v>
      </c>
      <c r="I132" s="216">
        <f t="shared" si="39"/>
        <v>580</v>
      </c>
      <c r="J132" s="216">
        <f>I132*5</f>
        <v>2900</v>
      </c>
      <c r="K132" s="217" t="s">
        <v>122</v>
      </c>
      <c r="L132" s="218"/>
      <c r="M132" s="218"/>
      <c r="N132" s="218"/>
      <c r="O132" s="218"/>
      <c r="P132" s="218"/>
      <c r="Q132" s="218"/>
      <c r="R132" s="218"/>
      <c r="S132" s="219"/>
      <c r="T132" s="219"/>
      <c r="U132" s="219"/>
      <c r="V132" s="219">
        <f>J132</f>
        <v>2900</v>
      </c>
      <c r="W132" s="219"/>
      <c r="X132" s="219"/>
      <c r="Y132" s="219"/>
      <c r="Z132" s="219"/>
      <c r="AA132" s="219">
        <f t="shared" si="40"/>
        <v>2900</v>
      </c>
      <c r="AB132" s="219"/>
      <c r="AC132" s="219"/>
      <c r="AD132" s="9"/>
    </row>
    <row r="133" spans="1:102" ht="14.25" thickBot="1" x14ac:dyDescent="0.3">
      <c r="B133" s="387"/>
      <c r="C133" s="388"/>
      <c r="D133" s="353"/>
      <c r="E133" s="220" t="s">
        <v>155</v>
      </c>
      <c r="F133" s="214" t="s">
        <v>91</v>
      </c>
      <c r="G133" s="214">
        <v>126</v>
      </c>
      <c r="H133" s="215">
        <v>3</v>
      </c>
      <c r="I133" s="216">
        <f t="shared" si="39"/>
        <v>378</v>
      </c>
      <c r="J133" s="216">
        <f>I133</f>
        <v>378</v>
      </c>
      <c r="K133" s="217" t="s">
        <v>168</v>
      </c>
      <c r="L133" s="218"/>
      <c r="M133" s="218"/>
      <c r="N133" s="218"/>
      <c r="O133" s="218"/>
      <c r="P133" s="218"/>
      <c r="Q133" s="218"/>
      <c r="R133" s="221">
        <f>J133</f>
        <v>378</v>
      </c>
      <c r="S133" s="219">
        <f>R133</f>
        <v>378</v>
      </c>
      <c r="T133" s="219">
        <f t="shared" ref="T133:AC133" si="41">S133</f>
        <v>378</v>
      </c>
      <c r="U133" s="219">
        <f t="shared" si="41"/>
        <v>378</v>
      </c>
      <c r="V133" s="219">
        <f t="shared" si="41"/>
        <v>378</v>
      </c>
      <c r="W133" s="219">
        <f t="shared" si="41"/>
        <v>378</v>
      </c>
      <c r="X133" s="219">
        <f t="shared" si="41"/>
        <v>378</v>
      </c>
      <c r="Y133" s="219">
        <f t="shared" si="41"/>
        <v>378</v>
      </c>
      <c r="Z133" s="219">
        <f t="shared" si="41"/>
        <v>378</v>
      </c>
      <c r="AA133" s="219">
        <f t="shared" si="41"/>
        <v>378</v>
      </c>
      <c r="AB133" s="219">
        <f t="shared" si="41"/>
        <v>378</v>
      </c>
      <c r="AC133" s="219">
        <f t="shared" si="41"/>
        <v>378</v>
      </c>
      <c r="AD133" s="9"/>
    </row>
    <row r="134" spans="1:102" ht="14.25" thickBot="1" x14ac:dyDescent="0.3">
      <c r="B134" s="387"/>
      <c r="C134" s="388"/>
      <c r="D134" s="353"/>
      <c r="E134" s="213" t="s">
        <v>156</v>
      </c>
      <c r="F134" s="214"/>
      <c r="G134" s="214"/>
      <c r="H134" s="215"/>
      <c r="I134" s="216"/>
      <c r="J134" s="216"/>
      <c r="K134" s="217"/>
      <c r="L134" s="218"/>
      <c r="M134" s="218"/>
      <c r="N134" s="218"/>
      <c r="O134" s="218"/>
      <c r="P134" s="218"/>
      <c r="Q134" s="218"/>
      <c r="R134" s="218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9"/>
    </row>
    <row r="135" spans="1:102" ht="14.25" thickBot="1" x14ac:dyDescent="0.3">
      <c r="B135" s="387"/>
      <c r="C135" s="388"/>
      <c r="D135" s="353"/>
      <c r="E135" s="220" t="s">
        <v>169</v>
      </c>
      <c r="F135" s="214" t="s">
        <v>158</v>
      </c>
      <c r="G135" s="214">
        <v>436</v>
      </c>
      <c r="H135" s="215">
        <v>10</v>
      </c>
      <c r="I135" s="216">
        <f>G135*H135</f>
        <v>4360</v>
      </c>
      <c r="J135" s="216">
        <f>I135*10</f>
        <v>43600</v>
      </c>
      <c r="K135" s="217" t="s">
        <v>163</v>
      </c>
      <c r="L135" s="218"/>
      <c r="M135" s="218"/>
      <c r="N135" s="218"/>
      <c r="O135" s="218"/>
      <c r="P135" s="218"/>
      <c r="Q135" s="218"/>
      <c r="R135" s="218"/>
      <c r="S135" s="219"/>
      <c r="T135" s="219"/>
      <c r="U135" s="219"/>
      <c r="V135" s="219"/>
      <c r="W135" s="219"/>
      <c r="X135" s="219"/>
      <c r="Y135" s="219"/>
      <c r="Z135" s="219"/>
      <c r="AA135" s="219">
        <f>J135</f>
        <v>43600</v>
      </c>
      <c r="AB135" s="219"/>
      <c r="AC135" s="219"/>
      <c r="AD135" s="9"/>
    </row>
    <row r="136" spans="1:102" ht="14.25" thickBot="1" x14ac:dyDescent="0.3">
      <c r="B136" s="387"/>
      <c r="C136" s="388"/>
      <c r="D136" s="353"/>
      <c r="E136" s="220" t="s">
        <v>159</v>
      </c>
      <c r="F136" s="214" t="s">
        <v>91</v>
      </c>
      <c r="G136" s="214">
        <v>12</v>
      </c>
      <c r="H136" s="215">
        <v>10</v>
      </c>
      <c r="I136" s="216">
        <f>G136*H136</f>
        <v>120</v>
      </c>
      <c r="J136" s="216">
        <f>I136*3</f>
        <v>360</v>
      </c>
      <c r="K136" s="217" t="s">
        <v>130</v>
      </c>
      <c r="L136" s="218"/>
      <c r="M136" s="218"/>
      <c r="N136" s="218"/>
      <c r="O136" s="218"/>
      <c r="P136" s="218"/>
      <c r="Q136" s="218"/>
      <c r="R136" s="218"/>
      <c r="S136" s="219"/>
      <c r="T136" s="219">
        <f>J136</f>
        <v>360</v>
      </c>
      <c r="U136" s="219"/>
      <c r="V136" s="219"/>
      <c r="W136" s="219">
        <f>J136</f>
        <v>360</v>
      </c>
      <c r="X136" s="219"/>
      <c r="Y136" s="219"/>
      <c r="Z136" s="219">
        <f>J136</f>
        <v>360</v>
      </c>
      <c r="AA136" s="219"/>
      <c r="AB136" s="219"/>
      <c r="AC136" s="219">
        <f>J136</f>
        <v>360</v>
      </c>
      <c r="AD136" s="9"/>
    </row>
    <row r="137" spans="1:102" ht="14.25" thickBot="1" x14ac:dyDescent="0.3">
      <c r="B137" s="387"/>
      <c r="C137" s="388"/>
      <c r="D137" s="353"/>
      <c r="E137" s="220" t="s">
        <v>160</v>
      </c>
      <c r="F137" s="214" t="s">
        <v>91</v>
      </c>
      <c r="G137" s="214">
        <v>228</v>
      </c>
      <c r="H137" s="215">
        <v>3</v>
      </c>
      <c r="I137" s="216">
        <f>G137*H137</f>
        <v>684</v>
      </c>
      <c r="J137" s="216">
        <f>I137*3</f>
        <v>2052</v>
      </c>
      <c r="K137" s="217" t="s">
        <v>130</v>
      </c>
      <c r="L137" s="218"/>
      <c r="M137" s="218"/>
      <c r="N137" s="218"/>
      <c r="O137" s="218"/>
      <c r="P137" s="218"/>
      <c r="Q137" s="218"/>
      <c r="R137" s="218"/>
      <c r="S137" s="219"/>
      <c r="T137" s="219">
        <f>J137</f>
        <v>2052</v>
      </c>
      <c r="U137" s="219"/>
      <c r="V137" s="219"/>
      <c r="W137" s="219">
        <f>J137</f>
        <v>2052</v>
      </c>
      <c r="X137" s="219"/>
      <c r="Y137" s="219"/>
      <c r="Z137" s="219">
        <f>J137</f>
        <v>2052</v>
      </c>
      <c r="AA137" s="219"/>
      <c r="AB137" s="219"/>
      <c r="AC137" s="219">
        <f>J137</f>
        <v>2052</v>
      </c>
      <c r="AD137" s="9"/>
    </row>
    <row r="138" spans="1:102" s="196" customFormat="1" ht="14.25" thickBot="1" x14ac:dyDescent="0.3">
      <c r="B138" s="186"/>
      <c r="C138" s="306" t="s">
        <v>136</v>
      </c>
      <c r="D138" s="307"/>
      <c r="E138" s="308"/>
      <c r="F138" s="306"/>
      <c r="G138" s="306"/>
      <c r="H138" s="309"/>
      <c r="I138" s="310"/>
      <c r="J138" s="311">
        <f>SUM(J105,J120)</f>
        <v>253635</v>
      </c>
      <c r="K138" s="312"/>
      <c r="L138" s="313"/>
      <c r="M138" s="313"/>
      <c r="N138" s="313"/>
      <c r="O138" s="313"/>
      <c r="P138" s="314"/>
      <c r="Q138" s="314"/>
      <c r="R138" s="314">
        <f>R120+R105</f>
        <v>58848</v>
      </c>
      <c r="S138" s="314">
        <f t="shared" ref="S138:AC138" si="42">S120+S105</f>
        <v>58848</v>
      </c>
      <c r="T138" s="314">
        <f t="shared" si="42"/>
        <v>63000</v>
      </c>
      <c r="U138" s="314">
        <f t="shared" si="42"/>
        <v>58848</v>
      </c>
      <c r="V138" s="314">
        <f t="shared" si="42"/>
        <v>130488</v>
      </c>
      <c r="W138" s="314">
        <f t="shared" si="42"/>
        <v>63000</v>
      </c>
      <c r="X138" s="314">
        <f t="shared" si="42"/>
        <v>58848</v>
      </c>
      <c r="Y138" s="314">
        <f t="shared" si="42"/>
        <v>58848</v>
      </c>
      <c r="Z138" s="314">
        <f t="shared" si="42"/>
        <v>63000</v>
      </c>
      <c r="AA138" s="314">
        <f t="shared" si="42"/>
        <v>249483</v>
      </c>
      <c r="AB138" s="314">
        <f t="shared" si="42"/>
        <v>58848</v>
      </c>
      <c r="AC138" s="314">
        <f t="shared" si="42"/>
        <v>63000</v>
      </c>
      <c r="AD138" s="141"/>
    </row>
    <row r="139" spans="1:102" s="196" customFormat="1" ht="27.75" thickBot="1" x14ac:dyDescent="0.3">
      <c r="B139" s="186"/>
      <c r="C139" s="306" t="s">
        <v>137</v>
      </c>
      <c r="D139" s="307"/>
      <c r="E139" s="308"/>
      <c r="F139" s="306"/>
      <c r="G139" s="306"/>
      <c r="H139" s="309"/>
      <c r="I139" s="310"/>
      <c r="J139" s="310"/>
      <c r="K139" s="312"/>
      <c r="L139" s="315">
        <f>+J138</f>
        <v>253635</v>
      </c>
      <c r="M139" s="313"/>
      <c r="N139" s="313"/>
      <c r="O139" s="313"/>
      <c r="P139" s="316"/>
      <c r="Q139" s="316"/>
      <c r="R139" s="316">
        <f>R138/$L$139</f>
        <v>0.23201845171210597</v>
      </c>
      <c r="S139" s="316">
        <f t="shared" ref="S139:AC139" si="43">S138/$L$139</f>
        <v>0.23201845171210597</v>
      </c>
      <c r="T139" s="316">
        <f t="shared" si="43"/>
        <v>0.24838843219587203</v>
      </c>
      <c r="U139" s="316">
        <f t="shared" si="43"/>
        <v>0.23201845171210597</v>
      </c>
      <c r="V139" s="316">
        <f t="shared" si="43"/>
        <v>0.51447158318055475</v>
      </c>
      <c r="W139" s="316">
        <f t="shared" si="43"/>
        <v>0.24838843219587203</v>
      </c>
      <c r="X139" s="316">
        <f t="shared" si="43"/>
        <v>0.23201845171210597</v>
      </c>
      <c r="Y139" s="316">
        <f t="shared" si="43"/>
        <v>0.23201845171210597</v>
      </c>
      <c r="Z139" s="316">
        <f t="shared" si="43"/>
        <v>0.24838843219587203</v>
      </c>
      <c r="AA139" s="316">
        <f t="shared" si="43"/>
        <v>0.98363001951623397</v>
      </c>
      <c r="AB139" s="316">
        <f t="shared" si="43"/>
        <v>0.23201845171210597</v>
      </c>
      <c r="AC139" s="316">
        <f t="shared" si="43"/>
        <v>0.24838843219587203</v>
      </c>
      <c r="AD139" s="141"/>
    </row>
    <row r="140" spans="1:102" s="317" customFormat="1" ht="14.25" thickBot="1" x14ac:dyDescent="0.3">
      <c r="A140" s="196"/>
      <c r="B140" s="186"/>
      <c r="C140" s="363" t="s">
        <v>229</v>
      </c>
      <c r="D140" s="359" t="s">
        <v>141</v>
      </c>
      <c r="E140" s="134"/>
      <c r="F140" s="135"/>
      <c r="G140" s="135"/>
      <c r="H140" s="199"/>
      <c r="I140" s="137"/>
      <c r="J140" s="138">
        <f>SUM(J141:J156)</f>
        <v>67585.34</v>
      </c>
      <c r="K140" s="135"/>
      <c r="L140" s="139"/>
      <c r="M140" s="149"/>
      <c r="N140" s="149"/>
      <c r="O140" s="149"/>
      <c r="P140" s="140"/>
      <c r="Q140" s="140"/>
      <c r="R140" s="140">
        <f t="shared" ref="R140:AC140" si="44">SUM(R141:R156)</f>
        <v>61085.340000000004</v>
      </c>
      <c r="S140" s="140">
        <f t="shared" si="44"/>
        <v>61085.340000000004</v>
      </c>
      <c r="T140" s="140">
        <f t="shared" si="44"/>
        <v>61085.340000000004</v>
      </c>
      <c r="U140" s="140">
        <f t="shared" si="44"/>
        <v>61085.340000000004</v>
      </c>
      <c r="V140" s="140">
        <f t="shared" si="44"/>
        <v>61085.340000000004</v>
      </c>
      <c r="W140" s="140">
        <f t="shared" si="44"/>
        <v>61085.340000000004</v>
      </c>
      <c r="X140" s="140">
        <f t="shared" si="44"/>
        <v>61085.340000000004</v>
      </c>
      <c r="Y140" s="140">
        <f t="shared" si="44"/>
        <v>61085.340000000004</v>
      </c>
      <c r="Z140" s="140">
        <f t="shared" si="44"/>
        <v>61085.340000000004</v>
      </c>
      <c r="AA140" s="140">
        <f t="shared" si="44"/>
        <v>61085.340000000004</v>
      </c>
      <c r="AB140" s="140">
        <f t="shared" si="44"/>
        <v>61085.340000000004</v>
      </c>
      <c r="AC140" s="140">
        <f t="shared" si="44"/>
        <v>61085.340000000004</v>
      </c>
      <c r="AD140" s="141"/>
      <c r="AE140" s="196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  <c r="BB140" s="196"/>
      <c r="BC140" s="196"/>
      <c r="BD140" s="196"/>
      <c r="BE140" s="196"/>
      <c r="BF140" s="196"/>
      <c r="BG140" s="196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  <c r="BV140" s="196"/>
      <c r="BW140" s="196"/>
      <c r="BX140" s="196"/>
      <c r="BY140" s="196"/>
      <c r="BZ140" s="196"/>
      <c r="CA140" s="196"/>
      <c r="CB140" s="196"/>
      <c r="CC140" s="196"/>
      <c r="CD140" s="196"/>
      <c r="CE140" s="196"/>
      <c r="CF140" s="196"/>
      <c r="CG140" s="196"/>
      <c r="CH140" s="196"/>
      <c r="CI140" s="196"/>
      <c r="CJ140" s="196"/>
      <c r="CK140" s="196"/>
      <c r="CL140" s="196"/>
      <c r="CM140" s="196"/>
      <c r="CN140" s="196"/>
      <c r="CO140" s="196"/>
      <c r="CP140" s="196"/>
      <c r="CQ140" s="196"/>
      <c r="CR140" s="196"/>
      <c r="CS140" s="196"/>
      <c r="CT140" s="196"/>
      <c r="CU140" s="196"/>
      <c r="CV140" s="196"/>
      <c r="CW140" s="196"/>
      <c r="CX140" s="196"/>
    </row>
    <row r="141" spans="1:102" s="317" customFormat="1" ht="14.25" thickBot="1" x14ac:dyDescent="0.3">
      <c r="A141" s="196"/>
      <c r="B141" s="186"/>
      <c r="C141" s="363"/>
      <c r="D141" s="359"/>
      <c r="E141" s="222" t="s">
        <v>171</v>
      </c>
      <c r="F141" s="144"/>
      <c r="G141" s="223"/>
      <c r="H141" s="224"/>
      <c r="I141" s="225"/>
      <c r="J141" s="155"/>
      <c r="K141" s="127"/>
      <c r="L141" s="158"/>
      <c r="M141" s="158"/>
      <c r="N141" s="158"/>
      <c r="O141" s="158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  <c r="AA141" s="204"/>
      <c r="AB141" s="204"/>
      <c r="AC141" s="204"/>
      <c r="AD141" s="141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  <c r="AX141" s="196"/>
      <c r="AY141" s="196"/>
      <c r="AZ141" s="196"/>
      <c r="BA141" s="196"/>
      <c r="BB141" s="196"/>
      <c r="BC141" s="196"/>
      <c r="BD141" s="196"/>
      <c r="BE141" s="196"/>
      <c r="BF141" s="196"/>
      <c r="BG141" s="196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  <c r="BV141" s="196"/>
      <c r="BW141" s="196"/>
      <c r="BX141" s="196"/>
      <c r="BY141" s="196"/>
      <c r="BZ141" s="196"/>
      <c r="CA141" s="196"/>
      <c r="CB141" s="196"/>
      <c r="CC141" s="196"/>
      <c r="CD141" s="196"/>
      <c r="CE141" s="196"/>
      <c r="CF141" s="196"/>
      <c r="CG141" s="196"/>
      <c r="CH141" s="196"/>
      <c r="CI141" s="196"/>
      <c r="CJ141" s="196"/>
      <c r="CK141" s="196"/>
      <c r="CL141" s="196"/>
      <c r="CM141" s="196"/>
      <c r="CN141" s="196"/>
      <c r="CO141" s="196"/>
      <c r="CP141" s="196"/>
      <c r="CQ141" s="196"/>
      <c r="CR141" s="196"/>
      <c r="CS141" s="196"/>
      <c r="CT141" s="196"/>
      <c r="CU141" s="196"/>
      <c r="CV141" s="196"/>
      <c r="CW141" s="196"/>
      <c r="CX141" s="196"/>
    </row>
    <row r="142" spans="1:102" s="317" customFormat="1" ht="14.25" thickBot="1" x14ac:dyDescent="0.3">
      <c r="A142" s="196"/>
      <c r="B142" s="186"/>
      <c r="C142" s="363"/>
      <c r="D142" s="359"/>
      <c r="E142" s="223" t="s">
        <v>172</v>
      </c>
      <c r="F142" s="144"/>
      <c r="G142" s="226">
        <v>1</v>
      </c>
      <c r="H142" s="227">
        <v>626.24</v>
      </c>
      <c r="I142" s="225">
        <v>626.24</v>
      </c>
      <c r="J142" s="155">
        <v>626.24</v>
      </c>
      <c r="K142" s="127" t="s">
        <v>107</v>
      </c>
      <c r="L142" s="158"/>
      <c r="M142" s="158"/>
      <c r="N142" s="158"/>
      <c r="O142" s="158"/>
      <c r="P142" s="204"/>
      <c r="Q142" s="204"/>
      <c r="R142" s="204">
        <f t="shared" ref="R142:AC142" si="45">$J142</f>
        <v>626.24</v>
      </c>
      <c r="S142" s="204">
        <f t="shared" si="45"/>
        <v>626.24</v>
      </c>
      <c r="T142" s="204">
        <f t="shared" si="45"/>
        <v>626.24</v>
      </c>
      <c r="U142" s="204">
        <f t="shared" si="45"/>
        <v>626.24</v>
      </c>
      <c r="V142" s="204">
        <f t="shared" si="45"/>
        <v>626.24</v>
      </c>
      <c r="W142" s="204">
        <f t="shared" si="45"/>
        <v>626.24</v>
      </c>
      <c r="X142" s="204">
        <f t="shared" si="45"/>
        <v>626.24</v>
      </c>
      <c r="Y142" s="204">
        <f t="shared" si="45"/>
        <v>626.24</v>
      </c>
      <c r="Z142" s="204">
        <f t="shared" si="45"/>
        <v>626.24</v>
      </c>
      <c r="AA142" s="204">
        <f t="shared" si="45"/>
        <v>626.24</v>
      </c>
      <c r="AB142" s="204">
        <f t="shared" si="45"/>
        <v>626.24</v>
      </c>
      <c r="AC142" s="204">
        <f t="shared" si="45"/>
        <v>626.24</v>
      </c>
      <c r="AD142" s="141"/>
      <c r="AE142" s="196"/>
      <c r="AF142" s="196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  <c r="AX142" s="196"/>
      <c r="AY142" s="196"/>
      <c r="AZ142" s="196"/>
      <c r="BA142" s="196"/>
      <c r="BB142" s="196"/>
      <c r="BC142" s="196"/>
      <c r="BD142" s="196"/>
      <c r="BE142" s="196"/>
      <c r="BF142" s="196"/>
      <c r="BG142" s="196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  <c r="BV142" s="196"/>
      <c r="BW142" s="196"/>
      <c r="BX142" s="196"/>
      <c r="BY142" s="196"/>
      <c r="BZ142" s="196"/>
      <c r="CA142" s="196"/>
      <c r="CB142" s="196"/>
      <c r="CC142" s="196"/>
      <c r="CD142" s="196"/>
      <c r="CE142" s="196"/>
      <c r="CF142" s="196"/>
      <c r="CG142" s="196"/>
      <c r="CH142" s="196"/>
      <c r="CI142" s="196"/>
      <c r="CJ142" s="196"/>
      <c r="CK142" s="196"/>
      <c r="CL142" s="196"/>
      <c r="CM142" s="196"/>
      <c r="CN142" s="196"/>
      <c r="CO142" s="196"/>
      <c r="CP142" s="196"/>
      <c r="CQ142" s="196"/>
      <c r="CR142" s="196"/>
      <c r="CS142" s="196"/>
      <c r="CT142" s="196"/>
      <c r="CU142" s="196"/>
      <c r="CV142" s="196"/>
      <c r="CW142" s="196"/>
      <c r="CX142" s="196"/>
    </row>
    <row r="143" spans="1:102" s="317" customFormat="1" ht="14.25" thickBot="1" x14ac:dyDescent="0.3">
      <c r="A143" s="196"/>
      <c r="B143" s="186"/>
      <c r="C143" s="363"/>
      <c r="D143" s="359"/>
      <c r="E143" s="228" t="s">
        <v>173</v>
      </c>
      <c r="F143" s="229"/>
      <c r="G143" s="230"/>
      <c r="H143" s="231"/>
      <c r="I143" s="232"/>
      <c r="J143" s="233">
        <f t="shared" ref="J143:J144" si="46">+I143</f>
        <v>0</v>
      </c>
      <c r="K143" s="230"/>
      <c r="L143" s="158"/>
      <c r="M143" s="158"/>
      <c r="N143" s="158"/>
      <c r="O143" s="158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204"/>
      <c r="AA143" s="204"/>
      <c r="AB143" s="204"/>
      <c r="AC143" s="204"/>
      <c r="AD143" s="141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  <c r="AX143" s="196"/>
      <c r="AY143" s="196"/>
      <c r="AZ143" s="196"/>
      <c r="BA143" s="196"/>
      <c r="BB143" s="196"/>
      <c r="BC143" s="196"/>
      <c r="BD143" s="196"/>
      <c r="BE143" s="196"/>
      <c r="BF143" s="196"/>
      <c r="BG143" s="19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  <c r="BV143" s="196"/>
      <c r="BW143" s="196"/>
      <c r="BX143" s="196"/>
      <c r="BY143" s="196"/>
      <c r="BZ143" s="196"/>
      <c r="CA143" s="196"/>
      <c r="CB143" s="196"/>
      <c r="CC143" s="196"/>
      <c r="CD143" s="196"/>
      <c r="CE143" s="196"/>
      <c r="CF143" s="196"/>
      <c r="CG143" s="196"/>
      <c r="CH143" s="196"/>
      <c r="CI143" s="196"/>
      <c r="CJ143" s="196"/>
      <c r="CK143" s="196"/>
      <c r="CL143" s="196"/>
      <c r="CM143" s="196"/>
      <c r="CN143" s="196"/>
      <c r="CO143" s="196"/>
      <c r="CP143" s="196"/>
      <c r="CQ143" s="196"/>
      <c r="CR143" s="196"/>
      <c r="CS143" s="196"/>
      <c r="CT143" s="196"/>
      <c r="CU143" s="196"/>
      <c r="CV143" s="196"/>
      <c r="CW143" s="196"/>
      <c r="CX143" s="196"/>
    </row>
    <row r="144" spans="1:102" s="317" customFormat="1" ht="14.25" thickBot="1" x14ac:dyDescent="0.3">
      <c r="A144" s="196"/>
      <c r="B144" s="186"/>
      <c r="C144" s="363"/>
      <c r="D144" s="359"/>
      <c r="E144" s="223" t="s">
        <v>174</v>
      </c>
      <c r="F144" s="148"/>
      <c r="G144" s="153">
        <v>1</v>
      </c>
      <c r="H144" s="234">
        <v>6500</v>
      </c>
      <c r="I144" s="235">
        <f t="shared" ref="I144" si="47">G144*H144</f>
        <v>6500</v>
      </c>
      <c r="J144" s="147">
        <f t="shared" si="46"/>
        <v>6500</v>
      </c>
      <c r="K144" s="148" t="s">
        <v>107</v>
      </c>
      <c r="L144" s="158"/>
      <c r="M144" s="158"/>
      <c r="N144" s="158"/>
      <c r="O144" s="158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141"/>
      <c r="AE144" s="196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  <c r="BB144" s="196"/>
      <c r="BC144" s="196"/>
      <c r="BD144" s="196"/>
      <c r="BE144" s="196"/>
      <c r="BF144" s="196"/>
      <c r="BG144" s="196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  <c r="BV144" s="196"/>
      <c r="BW144" s="196"/>
      <c r="BX144" s="196"/>
      <c r="BY144" s="196"/>
      <c r="BZ144" s="196"/>
      <c r="CA144" s="196"/>
      <c r="CB144" s="196"/>
      <c r="CC144" s="196"/>
      <c r="CD144" s="196"/>
      <c r="CE144" s="196"/>
      <c r="CF144" s="196"/>
      <c r="CG144" s="196"/>
      <c r="CH144" s="196"/>
      <c r="CI144" s="196"/>
      <c r="CJ144" s="196"/>
      <c r="CK144" s="196"/>
      <c r="CL144" s="196"/>
      <c r="CM144" s="196"/>
      <c r="CN144" s="196"/>
      <c r="CO144" s="196"/>
      <c r="CP144" s="196"/>
      <c r="CQ144" s="196"/>
      <c r="CR144" s="196"/>
      <c r="CS144" s="196"/>
      <c r="CT144" s="196"/>
      <c r="CU144" s="196"/>
      <c r="CV144" s="196"/>
      <c r="CW144" s="196"/>
      <c r="CX144" s="196"/>
    </row>
    <row r="145" spans="1:102" s="317" customFormat="1" ht="14.25" thickBot="1" x14ac:dyDescent="0.3">
      <c r="A145" s="196"/>
      <c r="B145" s="186"/>
      <c r="C145" s="363"/>
      <c r="D145" s="359"/>
      <c r="E145" s="223"/>
      <c r="F145" s="144"/>
      <c r="G145" s="226"/>
      <c r="H145" s="227"/>
      <c r="I145" s="225"/>
      <c r="J145" s="155"/>
      <c r="K145" s="127"/>
      <c r="L145" s="158"/>
      <c r="M145" s="158"/>
      <c r="N145" s="158"/>
      <c r="O145" s="158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141"/>
      <c r="AE145" s="196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  <c r="AX145" s="196"/>
      <c r="AY145" s="196"/>
      <c r="AZ145" s="196"/>
      <c r="BA145" s="196"/>
      <c r="BB145" s="196"/>
      <c r="BC145" s="196"/>
      <c r="BD145" s="196"/>
      <c r="BE145" s="196"/>
      <c r="BF145" s="196"/>
      <c r="BG145" s="196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  <c r="BV145" s="196"/>
      <c r="BW145" s="196"/>
      <c r="BX145" s="196"/>
      <c r="BY145" s="196"/>
      <c r="BZ145" s="196"/>
      <c r="CA145" s="196"/>
      <c r="CB145" s="196"/>
      <c r="CC145" s="196"/>
      <c r="CD145" s="196"/>
      <c r="CE145" s="196"/>
      <c r="CF145" s="196"/>
      <c r="CG145" s="196"/>
      <c r="CH145" s="196"/>
      <c r="CI145" s="196"/>
      <c r="CJ145" s="196"/>
      <c r="CK145" s="196"/>
      <c r="CL145" s="196"/>
      <c r="CM145" s="196"/>
      <c r="CN145" s="196"/>
      <c r="CO145" s="196"/>
      <c r="CP145" s="196"/>
      <c r="CQ145" s="196"/>
      <c r="CR145" s="196"/>
      <c r="CS145" s="196"/>
      <c r="CT145" s="196"/>
      <c r="CU145" s="196"/>
      <c r="CV145" s="196"/>
      <c r="CW145" s="196"/>
      <c r="CX145" s="196"/>
    </row>
    <row r="146" spans="1:102" s="317" customFormat="1" ht="14.25" thickBot="1" x14ac:dyDescent="0.3">
      <c r="A146" s="196"/>
      <c r="B146" s="186"/>
      <c r="C146" s="363"/>
      <c r="D146" s="359"/>
      <c r="E146" s="228" t="s">
        <v>177</v>
      </c>
      <c r="F146" s="148"/>
      <c r="G146" s="223"/>
      <c r="H146" s="236"/>
      <c r="I146" s="235"/>
      <c r="J146" s="147"/>
      <c r="K146" s="153"/>
      <c r="L146" s="158"/>
      <c r="M146" s="158"/>
      <c r="N146" s="158"/>
      <c r="O146" s="158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141"/>
      <c r="AE146" s="196"/>
      <c r="AF146" s="196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  <c r="AX146" s="196"/>
      <c r="AY146" s="196"/>
      <c r="AZ146" s="196"/>
      <c r="BA146" s="196"/>
      <c r="BB146" s="196"/>
      <c r="BC146" s="196"/>
      <c r="BD146" s="196"/>
      <c r="BE146" s="196"/>
      <c r="BF146" s="196"/>
      <c r="BG146" s="196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  <c r="BV146" s="196"/>
      <c r="BW146" s="196"/>
      <c r="BX146" s="196"/>
      <c r="BY146" s="196"/>
      <c r="BZ146" s="196"/>
      <c r="CA146" s="196"/>
      <c r="CB146" s="196"/>
      <c r="CC146" s="196"/>
      <c r="CD146" s="196"/>
      <c r="CE146" s="196"/>
      <c r="CF146" s="196"/>
      <c r="CG146" s="196"/>
      <c r="CH146" s="196"/>
      <c r="CI146" s="196"/>
      <c r="CJ146" s="196"/>
      <c r="CK146" s="196"/>
      <c r="CL146" s="196"/>
      <c r="CM146" s="196"/>
      <c r="CN146" s="196"/>
      <c r="CO146" s="196"/>
      <c r="CP146" s="196"/>
      <c r="CQ146" s="196"/>
      <c r="CR146" s="196"/>
      <c r="CS146" s="196"/>
      <c r="CT146" s="196"/>
      <c r="CU146" s="196"/>
      <c r="CV146" s="196"/>
      <c r="CW146" s="196"/>
      <c r="CX146" s="196"/>
    </row>
    <row r="147" spans="1:102" s="317" customFormat="1" ht="14.25" thickBot="1" x14ac:dyDescent="0.3">
      <c r="A147" s="196"/>
      <c r="B147" s="186"/>
      <c r="C147" s="363"/>
      <c r="D147" s="359"/>
      <c r="E147" s="223" t="s">
        <v>178</v>
      </c>
      <c r="F147" s="148" t="s">
        <v>91</v>
      </c>
      <c r="G147" s="153">
        <v>1</v>
      </c>
      <c r="H147" s="234">
        <v>302.14999999999998</v>
      </c>
      <c r="I147" s="235">
        <f t="shared" ref="I147:I151" si="48">G147*H147</f>
        <v>302.14999999999998</v>
      </c>
      <c r="J147" s="147">
        <f>+I147</f>
        <v>302.14999999999998</v>
      </c>
      <c r="K147" s="148" t="s">
        <v>107</v>
      </c>
      <c r="L147" s="158"/>
      <c r="M147" s="158"/>
      <c r="N147" s="158"/>
      <c r="O147" s="158"/>
      <c r="P147" s="204"/>
      <c r="Q147" s="204"/>
      <c r="R147" s="204">
        <f t="shared" ref="R147:AC155" si="49">$J147</f>
        <v>302.14999999999998</v>
      </c>
      <c r="S147" s="204">
        <f t="shared" si="49"/>
        <v>302.14999999999998</v>
      </c>
      <c r="T147" s="204">
        <f t="shared" si="49"/>
        <v>302.14999999999998</v>
      </c>
      <c r="U147" s="204">
        <f t="shared" si="49"/>
        <v>302.14999999999998</v>
      </c>
      <c r="V147" s="204">
        <f t="shared" si="49"/>
        <v>302.14999999999998</v>
      </c>
      <c r="W147" s="204">
        <f t="shared" si="49"/>
        <v>302.14999999999998</v>
      </c>
      <c r="X147" s="204">
        <f t="shared" si="49"/>
        <v>302.14999999999998</v>
      </c>
      <c r="Y147" s="204">
        <f t="shared" si="49"/>
        <v>302.14999999999998</v>
      </c>
      <c r="Z147" s="204">
        <f t="shared" si="49"/>
        <v>302.14999999999998</v>
      </c>
      <c r="AA147" s="204">
        <f t="shared" si="49"/>
        <v>302.14999999999998</v>
      </c>
      <c r="AB147" s="204">
        <f t="shared" si="49"/>
        <v>302.14999999999998</v>
      </c>
      <c r="AC147" s="204">
        <f t="shared" si="49"/>
        <v>302.14999999999998</v>
      </c>
      <c r="AD147" s="141"/>
      <c r="AE147" s="196"/>
      <c r="AF147" s="196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  <c r="AX147" s="196"/>
      <c r="AY147" s="196"/>
      <c r="AZ147" s="196"/>
      <c r="BA147" s="196"/>
      <c r="BB147" s="196"/>
      <c r="BC147" s="196"/>
      <c r="BD147" s="196"/>
      <c r="BE147" s="196"/>
      <c r="BF147" s="196"/>
      <c r="BG147" s="196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  <c r="BV147" s="196"/>
      <c r="BW147" s="196"/>
      <c r="BX147" s="196"/>
      <c r="BY147" s="196"/>
      <c r="BZ147" s="196"/>
      <c r="CA147" s="196"/>
      <c r="CB147" s="196"/>
      <c r="CC147" s="196"/>
      <c r="CD147" s="196"/>
      <c r="CE147" s="196"/>
      <c r="CF147" s="196"/>
      <c r="CG147" s="196"/>
      <c r="CH147" s="196"/>
      <c r="CI147" s="196"/>
      <c r="CJ147" s="196"/>
      <c r="CK147" s="196"/>
      <c r="CL147" s="196"/>
      <c r="CM147" s="196"/>
      <c r="CN147" s="196"/>
      <c r="CO147" s="196"/>
      <c r="CP147" s="196"/>
      <c r="CQ147" s="196"/>
      <c r="CR147" s="196"/>
      <c r="CS147" s="196"/>
      <c r="CT147" s="196"/>
      <c r="CU147" s="196"/>
      <c r="CV147" s="196"/>
      <c r="CW147" s="196"/>
      <c r="CX147" s="196"/>
    </row>
    <row r="148" spans="1:102" s="317" customFormat="1" ht="14.25" thickBot="1" x14ac:dyDescent="0.3">
      <c r="A148" s="196"/>
      <c r="B148" s="186"/>
      <c r="C148" s="363"/>
      <c r="D148" s="359"/>
      <c r="E148" s="223" t="s">
        <v>179</v>
      </c>
      <c r="F148" s="148" t="s">
        <v>91</v>
      </c>
      <c r="G148" s="153">
        <v>6</v>
      </c>
      <c r="H148" s="234">
        <v>302.14999999999998</v>
      </c>
      <c r="I148" s="235">
        <f t="shared" si="48"/>
        <v>1812.8999999999999</v>
      </c>
      <c r="J148" s="147">
        <f t="shared" ref="J148:J153" si="50">+I148</f>
        <v>1812.8999999999999</v>
      </c>
      <c r="K148" s="148" t="s">
        <v>107</v>
      </c>
      <c r="L148" s="158"/>
      <c r="M148" s="158"/>
      <c r="N148" s="158"/>
      <c r="O148" s="158"/>
      <c r="P148" s="204"/>
      <c r="Q148" s="204"/>
      <c r="R148" s="204">
        <f t="shared" si="49"/>
        <v>1812.8999999999999</v>
      </c>
      <c r="S148" s="204">
        <f t="shared" si="49"/>
        <v>1812.8999999999999</v>
      </c>
      <c r="T148" s="204">
        <f t="shared" si="49"/>
        <v>1812.8999999999999</v>
      </c>
      <c r="U148" s="204">
        <f t="shared" si="49"/>
        <v>1812.8999999999999</v>
      </c>
      <c r="V148" s="204">
        <f t="shared" si="49"/>
        <v>1812.8999999999999</v>
      </c>
      <c r="W148" s="204">
        <f t="shared" si="49"/>
        <v>1812.8999999999999</v>
      </c>
      <c r="X148" s="204">
        <f t="shared" si="49"/>
        <v>1812.8999999999999</v>
      </c>
      <c r="Y148" s="204">
        <f t="shared" si="49"/>
        <v>1812.8999999999999</v>
      </c>
      <c r="Z148" s="204">
        <f t="shared" si="49"/>
        <v>1812.8999999999999</v>
      </c>
      <c r="AA148" s="204">
        <f t="shared" si="49"/>
        <v>1812.8999999999999</v>
      </c>
      <c r="AB148" s="204">
        <f t="shared" si="49"/>
        <v>1812.8999999999999</v>
      </c>
      <c r="AC148" s="204">
        <f t="shared" si="49"/>
        <v>1812.8999999999999</v>
      </c>
      <c r="AD148" s="141"/>
      <c r="AE148" s="196"/>
      <c r="AF148" s="196"/>
      <c r="AG148" s="196"/>
      <c r="AH148" s="196"/>
      <c r="AI148" s="196"/>
      <c r="AJ148" s="196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  <c r="AX148" s="196"/>
      <c r="AY148" s="196"/>
      <c r="AZ148" s="196"/>
      <c r="BA148" s="196"/>
      <c r="BB148" s="196"/>
      <c r="BC148" s="196"/>
      <c r="BD148" s="196"/>
      <c r="BE148" s="196"/>
      <c r="BF148" s="196"/>
      <c r="BG148" s="196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  <c r="BV148" s="196"/>
      <c r="BW148" s="196"/>
      <c r="BX148" s="196"/>
      <c r="BY148" s="196"/>
      <c r="BZ148" s="196"/>
      <c r="CA148" s="196"/>
      <c r="CB148" s="196"/>
      <c r="CC148" s="196"/>
      <c r="CD148" s="196"/>
      <c r="CE148" s="196"/>
      <c r="CF148" s="196"/>
      <c r="CG148" s="196"/>
      <c r="CH148" s="196"/>
      <c r="CI148" s="196"/>
      <c r="CJ148" s="196"/>
      <c r="CK148" s="196"/>
      <c r="CL148" s="196"/>
      <c r="CM148" s="196"/>
      <c r="CN148" s="196"/>
      <c r="CO148" s="196"/>
      <c r="CP148" s="196"/>
      <c r="CQ148" s="196"/>
      <c r="CR148" s="196"/>
      <c r="CS148" s="196"/>
      <c r="CT148" s="196"/>
      <c r="CU148" s="196"/>
      <c r="CV148" s="196"/>
      <c r="CW148" s="196"/>
      <c r="CX148" s="196"/>
    </row>
    <row r="149" spans="1:102" s="317" customFormat="1" ht="14.25" thickBot="1" x14ac:dyDescent="0.3">
      <c r="A149" s="196"/>
      <c r="B149" s="186"/>
      <c r="C149" s="363"/>
      <c r="D149" s="359"/>
      <c r="E149" s="223" t="s">
        <v>180</v>
      </c>
      <c r="F149" s="148" t="s">
        <v>91</v>
      </c>
      <c r="G149" s="153">
        <v>1</v>
      </c>
      <c r="H149" s="234">
        <v>302.14999999999998</v>
      </c>
      <c r="I149" s="235">
        <f t="shared" si="48"/>
        <v>302.14999999999998</v>
      </c>
      <c r="J149" s="147">
        <f t="shared" si="50"/>
        <v>302.14999999999998</v>
      </c>
      <c r="K149" s="148" t="s">
        <v>107</v>
      </c>
      <c r="L149" s="158"/>
      <c r="M149" s="158"/>
      <c r="N149" s="158"/>
      <c r="O149" s="158"/>
      <c r="P149" s="204"/>
      <c r="Q149" s="204"/>
      <c r="R149" s="204">
        <f t="shared" si="49"/>
        <v>302.14999999999998</v>
      </c>
      <c r="S149" s="204">
        <f t="shared" si="49"/>
        <v>302.14999999999998</v>
      </c>
      <c r="T149" s="204">
        <f t="shared" si="49"/>
        <v>302.14999999999998</v>
      </c>
      <c r="U149" s="204">
        <f t="shared" si="49"/>
        <v>302.14999999999998</v>
      </c>
      <c r="V149" s="204">
        <f t="shared" si="49"/>
        <v>302.14999999999998</v>
      </c>
      <c r="W149" s="204">
        <f t="shared" si="49"/>
        <v>302.14999999999998</v>
      </c>
      <c r="X149" s="204">
        <f t="shared" si="49"/>
        <v>302.14999999999998</v>
      </c>
      <c r="Y149" s="204">
        <f t="shared" si="49"/>
        <v>302.14999999999998</v>
      </c>
      <c r="Z149" s="204">
        <f t="shared" si="49"/>
        <v>302.14999999999998</v>
      </c>
      <c r="AA149" s="204">
        <f t="shared" si="49"/>
        <v>302.14999999999998</v>
      </c>
      <c r="AB149" s="204">
        <f t="shared" si="49"/>
        <v>302.14999999999998</v>
      </c>
      <c r="AC149" s="204">
        <f t="shared" si="49"/>
        <v>302.14999999999998</v>
      </c>
      <c r="AD149" s="141"/>
      <c r="AE149" s="196"/>
      <c r="AF149" s="196"/>
      <c r="AG149" s="196"/>
      <c r="AH149" s="196"/>
      <c r="AI149" s="196"/>
      <c r="AJ149" s="196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  <c r="AX149" s="196"/>
      <c r="AY149" s="196"/>
      <c r="AZ149" s="196"/>
      <c r="BA149" s="196"/>
      <c r="BB149" s="196"/>
      <c r="BC149" s="196"/>
      <c r="BD149" s="196"/>
      <c r="BE149" s="196"/>
      <c r="BF149" s="196"/>
      <c r="BG149" s="196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  <c r="BV149" s="196"/>
      <c r="BW149" s="196"/>
      <c r="BX149" s="196"/>
      <c r="BY149" s="196"/>
      <c r="BZ149" s="196"/>
      <c r="CA149" s="196"/>
      <c r="CB149" s="196"/>
      <c r="CC149" s="196"/>
      <c r="CD149" s="196"/>
      <c r="CE149" s="196"/>
      <c r="CF149" s="196"/>
      <c r="CG149" s="196"/>
      <c r="CH149" s="196"/>
      <c r="CI149" s="196"/>
      <c r="CJ149" s="196"/>
      <c r="CK149" s="196"/>
      <c r="CL149" s="196"/>
      <c r="CM149" s="196"/>
      <c r="CN149" s="196"/>
      <c r="CO149" s="196"/>
      <c r="CP149" s="196"/>
      <c r="CQ149" s="196"/>
      <c r="CR149" s="196"/>
      <c r="CS149" s="196"/>
      <c r="CT149" s="196"/>
      <c r="CU149" s="196"/>
      <c r="CV149" s="196"/>
      <c r="CW149" s="196"/>
      <c r="CX149" s="196"/>
    </row>
    <row r="150" spans="1:102" s="317" customFormat="1" ht="14.25" thickBot="1" x14ac:dyDescent="0.3">
      <c r="A150" s="196"/>
      <c r="B150" s="186"/>
      <c r="C150" s="363"/>
      <c r="D150" s="359"/>
      <c r="E150" s="223" t="s">
        <v>181</v>
      </c>
      <c r="F150" s="148" t="s">
        <v>91</v>
      </c>
      <c r="G150" s="153">
        <v>35</v>
      </c>
      <c r="H150" s="234">
        <v>691.65</v>
      </c>
      <c r="I150" s="235">
        <f t="shared" si="48"/>
        <v>24207.75</v>
      </c>
      <c r="J150" s="147">
        <f t="shared" si="50"/>
        <v>24207.75</v>
      </c>
      <c r="K150" s="148" t="s">
        <v>107</v>
      </c>
      <c r="L150" s="158"/>
      <c r="M150" s="158"/>
      <c r="N150" s="158"/>
      <c r="O150" s="158"/>
      <c r="P150" s="204"/>
      <c r="Q150" s="204"/>
      <c r="R150" s="204">
        <f t="shared" si="49"/>
        <v>24207.75</v>
      </c>
      <c r="S150" s="204">
        <f t="shared" si="49"/>
        <v>24207.75</v>
      </c>
      <c r="T150" s="204">
        <f t="shared" si="49"/>
        <v>24207.75</v>
      </c>
      <c r="U150" s="204">
        <f t="shared" si="49"/>
        <v>24207.75</v>
      </c>
      <c r="V150" s="204">
        <f t="shared" si="49"/>
        <v>24207.75</v>
      </c>
      <c r="W150" s="204">
        <f t="shared" si="49"/>
        <v>24207.75</v>
      </c>
      <c r="X150" s="204">
        <f t="shared" si="49"/>
        <v>24207.75</v>
      </c>
      <c r="Y150" s="204">
        <f t="shared" si="49"/>
        <v>24207.75</v>
      </c>
      <c r="Z150" s="204">
        <f t="shared" si="49"/>
        <v>24207.75</v>
      </c>
      <c r="AA150" s="204">
        <f t="shared" si="49"/>
        <v>24207.75</v>
      </c>
      <c r="AB150" s="204">
        <f t="shared" si="49"/>
        <v>24207.75</v>
      </c>
      <c r="AC150" s="204">
        <f t="shared" si="49"/>
        <v>24207.75</v>
      </c>
      <c r="AD150" s="141"/>
      <c r="AE150" s="196"/>
      <c r="AF150" s="196"/>
      <c r="AG150" s="196"/>
      <c r="AH150" s="196"/>
      <c r="AI150" s="196"/>
      <c r="AJ150" s="196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  <c r="AX150" s="196"/>
      <c r="AY150" s="196"/>
      <c r="AZ150" s="196"/>
      <c r="BA150" s="196"/>
      <c r="BB150" s="196"/>
      <c r="BC150" s="196"/>
      <c r="BD150" s="196"/>
      <c r="BE150" s="196"/>
      <c r="BF150" s="196"/>
      <c r="BG150" s="196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  <c r="BV150" s="196"/>
      <c r="BW150" s="196"/>
      <c r="BX150" s="196"/>
      <c r="BY150" s="196"/>
      <c r="BZ150" s="196"/>
      <c r="CA150" s="196"/>
      <c r="CB150" s="196"/>
      <c r="CC150" s="196"/>
      <c r="CD150" s="196"/>
      <c r="CE150" s="196"/>
      <c r="CF150" s="196"/>
      <c r="CG150" s="196"/>
      <c r="CH150" s="196"/>
      <c r="CI150" s="196"/>
      <c r="CJ150" s="196"/>
      <c r="CK150" s="196"/>
      <c r="CL150" s="196"/>
      <c r="CM150" s="196"/>
      <c r="CN150" s="196"/>
      <c r="CO150" s="196"/>
      <c r="CP150" s="196"/>
      <c r="CQ150" s="196"/>
      <c r="CR150" s="196"/>
      <c r="CS150" s="196"/>
      <c r="CT150" s="196"/>
      <c r="CU150" s="196"/>
      <c r="CV150" s="196"/>
      <c r="CW150" s="196"/>
      <c r="CX150" s="196"/>
    </row>
    <row r="151" spans="1:102" s="317" customFormat="1" ht="14.25" thickBot="1" x14ac:dyDescent="0.3">
      <c r="A151" s="196"/>
      <c r="B151" s="186"/>
      <c r="C151" s="363"/>
      <c r="D151" s="359"/>
      <c r="E151" s="223" t="s">
        <v>181</v>
      </c>
      <c r="F151" s="148" t="s">
        <v>91</v>
      </c>
      <c r="G151" s="153">
        <v>35</v>
      </c>
      <c r="H151" s="234">
        <v>691.65</v>
      </c>
      <c r="I151" s="235">
        <f t="shared" si="48"/>
        <v>24207.75</v>
      </c>
      <c r="J151" s="147">
        <f t="shared" si="50"/>
        <v>24207.75</v>
      </c>
      <c r="K151" s="148" t="s">
        <v>107</v>
      </c>
      <c r="L151" s="158"/>
      <c r="M151" s="158"/>
      <c r="N151" s="158"/>
      <c r="O151" s="158"/>
      <c r="P151" s="204"/>
      <c r="Q151" s="204"/>
      <c r="R151" s="204">
        <f t="shared" si="49"/>
        <v>24207.75</v>
      </c>
      <c r="S151" s="204">
        <f t="shared" si="49"/>
        <v>24207.75</v>
      </c>
      <c r="T151" s="204">
        <f t="shared" si="49"/>
        <v>24207.75</v>
      </c>
      <c r="U151" s="204">
        <f t="shared" si="49"/>
        <v>24207.75</v>
      </c>
      <c r="V151" s="204">
        <f t="shared" si="49"/>
        <v>24207.75</v>
      </c>
      <c r="W151" s="204">
        <f t="shared" si="49"/>
        <v>24207.75</v>
      </c>
      <c r="X151" s="204">
        <f t="shared" si="49"/>
        <v>24207.75</v>
      </c>
      <c r="Y151" s="204">
        <f t="shared" si="49"/>
        <v>24207.75</v>
      </c>
      <c r="Z151" s="204">
        <f t="shared" si="49"/>
        <v>24207.75</v>
      </c>
      <c r="AA151" s="204">
        <f t="shared" si="49"/>
        <v>24207.75</v>
      </c>
      <c r="AB151" s="204">
        <f t="shared" si="49"/>
        <v>24207.75</v>
      </c>
      <c r="AC151" s="204">
        <f t="shared" si="49"/>
        <v>24207.75</v>
      </c>
      <c r="AD151" s="141"/>
      <c r="AE151" s="196"/>
      <c r="AF151" s="196"/>
      <c r="AG151" s="196"/>
      <c r="AH151" s="196"/>
      <c r="AI151" s="196"/>
      <c r="AJ151" s="196"/>
      <c r="AK151" s="196"/>
      <c r="AL151" s="196"/>
      <c r="AM151" s="196"/>
      <c r="AN151" s="196"/>
      <c r="AO151" s="196"/>
      <c r="AP151" s="196"/>
      <c r="AQ151" s="196"/>
      <c r="AR151" s="196"/>
      <c r="AS151" s="196"/>
      <c r="AT151" s="196"/>
      <c r="AU151" s="196"/>
      <c r="AV151" s="196"/>
      <c r="AW151" s="196"/>
      <c r="AX151" s="196"/>
      <c r="AY151" s="196"/>
      <c r="AZ151" s="196"/>
      <c r="BA151" s="196"/>
      <c r="BB151" s="196"/>
      <c r="BC151" s="196"/>
      <c r="BD151" s="196"/>
      <c r="BE151" s="196"/>
      <c r="BF151" s="196"/>
      <c r="BG151" s="196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  <c r="BV151" s="196"/>
      <c r="BW151" s="196"/>
      <c r="BX151" s="196"/>
      <c r="BY151" s="196"/>
      <c r="BZ151" s="196"/>
      <c r="CA151" s="196"/>
      <c r="CB151" s="196"/>
      <c r="CC151" s="196"/>
      <c r="CD151" s="196"/>
      <c r="CE151" s="196"/>
      <c r="CF151" s="196"/>
      <c r="CG151" s="196"/>
      <c r="CH151" s="196"/>
      <c r="CI151" s="196"/>
      <c r="CJ151" s="196"/>
      <c r="CK151" s="196"/>
      <c r="CL151" s="196"/>
      <c r="CM151" s="196"/>
      <c r="CN151" s="196"/>
      <c r="CO151" s="196"/>
      <c r="CP151" s="196"/>
      <c r="CQ151" s="196"/>
      <c r="CR151" s="196"/>
      <c r="CS151" s="196"/>
      <c r="CT151" s="196"/>
      <c r="CU151" s="196"/>
      <c r="CV151" s="196"/>
      <c r="CW151" s="196"/>
      <c r="CX151" s="196"/>
    </row>
    <row r="152" spans="1:102" s="317" customFormat="1" ht="14.25" thickBot="1" x14ac:dyDescent="0.3">
      <c r="A152" s="196"/>
      <c r="B152" s="186"/>
      <c r="C152" s="363"/>
      <c r="D152" s="359"/>
      <c r="E152" s="228" t="s">
        <v>182</v>
      </c>
      <c r="F152" s="229"/>
      <c r="G152" s="237"/>
      <c r="H152" s="231"/>
      <c r="I152" s="232"/>
      <c r="J152" s="233">
        <f t="shared" si="50"/>
        <v>0</v>
      </c>
      <c r="K152" s="230"/>
      <c r="L152" s="158"/>
      <c r="M152" s="158"/>
      <c r="N152" s="158"/>
      <c r="O152" s="158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  <c r="AA152" s="204"/>
      <c r="AB152" s="204"/>
      <c r="AC152" s="204"/>
      <c r="AD152" s="141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6"/>
      <c r="AR152" s="196"/>
      <c r="AS152" s="196"/>
      <c r="AT152" s="196"/>
      <c r="AU152" s="196"/>
      <c r="AV152" s="196"/>
      <c r="AW152" s="196"/>
      <c r="AX152" s="196"/>
      <c r="AY152" s="196"/>
      <c r="AZ152" s="196"/>
      <c r="BA152" s="196"/>
      <c r="BB152" s="196"/>
      <c r="BC152" s="196"/>
      <c r="BD152" s="196"/>
      <c r="BE152" s="196"/>
      <c r="BF152" s="196"/>
      <c r="BG152" s="196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  <c r="BV152" s="196"/>
      <c r="BW152" s="196"/>
      <c r="BX152" s="196"/>
      <c r="BY152" s="196"/>
      <c r="BZ152" s="196"/>
      <c r="CA152" s="196"/>
      <c r="CB152" s="196"/>
      <c r="CC152" s="196"/>
      <c r="CD152" s="196"/>
      <c r="CE152" s="196"/>
      <c r="CF152" s="196"/>
      <c r="CG152" s="196"/>
      <c r="CH152" s="196"/>
      <c r="CI152" s="196"/>
      <c r="CJ152" s="196"/>
      <c r="CK152" s="196"/>
      <c r="CL152" s="196"/>
      <c r="CM152" s="196"/>
      <c r="CN152" s="196"/>
      <c r="CO152" s="196"/>
      <c r="CP152" s="196"/>
      <c r="CQ152" s="196"/>
      <c r="CR152" s="196"/>
      <c r="CS152" s="196"/>
      <c r="CT152" s="196"/>
      <c r="CU152" s="196"/>
      <c r="CV152" s="196"/>
      <c r="CW152" s="196"/>
      <c r="CX152" s="196"/>
    </row>
    <row r="153" spans="1:102" s="317" customFormat="1" ht="14.25" thickBot="1" x14ac:dyDescent="0.3">
      <c r="A153" s="196"/>
      <c r="B153" s="186"/>
      <c r="C153" s="363"/>
      <c r="D153" s="359"/>
      <c r="E153" s="223" t="s">
        <v>183</v>
      </c>
      <c r="F153" s="148"/>
      <c r="G153" s="153">
        <v>7</v>
      </c>
      <c r="H153" s="234">
        <v>1375.2</v>
      </c>
      <c r="I153" s="235">
        <f t="shared" ref="I153" si="51">G153*H153</f>
        <v>9626.4</v>
      </c>
      <c r="J153" s="147">
        <f t="shared" si="50"/>
        <v>9626.4</v>
      </c>
      <c r="K153" s="148" t="s">
        <v>107</v>
      </c>
      <c r="L153" s="158"/>
      <c r="M153" s="158"/>
      <c r="N153" s="158"/>
      <c r="O153" s="158"/>
      <c r="P153" s="204"/>
      <c r="Q153" s="204"/>
      <c r="R153" s="204">
        <f t="shared" si="49"/>
        <v>9626.4</v>
      </c>
      <c r="S153" s="204">
        <f t="shared" si="49"/>
        <v>9626.4</v>
      </c>
      <c r="T153" s="204">
        <f t="shared" si="49"/>
        <v>9626.4</v>
      </c>
      <c r="U153" s="204">
        <f t="shared" si="49"/>
        <v>9626.4</v>
      </c>
      <c r="V153" s="204">
        <f t="shared" si="49"/>
        <v>9626.4</v>
      </c>
      <c r="W153" s="204">
        <f t="shared" si="49"/>
        <v>9626.4</v>
      </c>
      <c r="X153" s="204">
        <f t="shared" si="49"/>
        <v>9626.4</v>
      </c>
      <c r="Y153" s="204">
        <f t="shared" si="49"/>
        <v>9626.4</v>
      </c>
      <c r="Z153" s="204">
        <f t="shared" si="49"/>
        <v>9626.4</v>
      </c>
      <c r="AA153" s="204">
        <f t="shared" si="49"/>
        <v>9626.4</v>
      </c>
      <c r="AB153" s="204">
        <f t="shared" si="49"/>
        <v>9626.4</v>
      </c>
      <c r="AC153" s="204">
        <f t="shared" si="49"/>
        <v>9626.4</v>
      </c>
      <c r="AD153" s="141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96"/>
      <c r="AS153" s="196"/>
      <c r="AT153" s="196"/>
      <c r="AU153" s="196"/>
      <c r="AV153" s="196"/>
      <c r="AW153" s="196"/>
      <c r="AX153" s="196"/>
      <c r="AY153" s="196"/>
      <c r="AZ153" s="196"/>
      <c r="BA153" s="196"/>
      <c r="BB153" s="196"/>
      <c r="BC153" s="196"/>
      <c r="BD153" s="196"/>
      <c r="BE153" s="196"/>
      <c r="BF153" s="196"/>
      <c r="BG153" s="196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  <c r="BV153" s="196"/>
      <c r="BW153" s="196"/>
      <c r="BX153" s="196"/>
      <c r="BY153" s="196"/>
      <c r="BZ153" s="196"/>
      <c r="CA153" s="196"/>
      <c r="CB153" s="196"/>
      <c r="CC153" s="196"/>
      <c r="CD153" s="196"/>
      <c r="CE153" s="196"/>
      <c r="CF153" s="196"/>
      <c r="CG153" s="196"/>
      <c r="CH153" s="196"/>
      <c r="CI153" s="196"/>
      <c r="CJ153" s="196"/>
      <c r="CK153" s="196"/>
      <c r="CL153" s="196"/>
      <c r="CM153" s="196"/>
      <c r="CN153" s="196"/>
      <c r="CO153" s="196"/>
      <c r="CP153" s="196"/>
      <c r="CQ153" s="196"/>
      <c r="CR153" s="196"/>
      <c r="CS153" s="196"/>
      <c r="CT153" s="196"/>
      <c r="CU153" s="196"/>
      <c r="CV153" s="196"/>
      <c r="CW153" s="196"/>
      <c r="CX153" s="196"/>
    </row>
    <row r="154" spans="1:102" s="317" customFormat="1" ht="14.25" thickBot="1" x14ac:dyDescent="0.3">
      <c r="A154" s="196"/>
      <c r="B154" s="186"/>
      <c r="C154" s="363"/>
      <c r="D154" s="359"/>
      <c r="E154" s="228"/>
      <c r="F154" s="229"/>
      <c r="G154" s="230"/>
      <c r="H154" s="231"/>
      <c r="I154" s="232"/>
      <c r="J154" s="233"/>
      <c r="K154" s="230"/>
      <c r="L154" s="158"/>
      <c r="M154" s="158"/>
      <c r="N154" s="158"/>
      <c r="O154" s="158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  <c r="AA154" s="204"/>
      <c r="AB154" s="204"/>
      <c r="AC154" s="204"/>
      <c r="AD154" s="141"/>
      <c r="AE154" s="196"/>
      <c r="AF154" s="196"/>
      <c r="AG154" s="196"/>
      <c r="AH154" s="196"/>
      <c r="AI154" s="196"/>
      <c r="AJ154" s="196"/>
      <c r="AK154" s="196"/>
      <c r="AL154" s="196"/>
      <c r="AM154" s="196"/>
      <c r="AN154" s="196"/>
      <c r="AO154" s="196"/>
      <c r="AP154" s="196"/>
      <c r="AQ154" s="196"/>
      <c r="AR154" s="196"/>
      <c r="AS154" s="196"/>
      <c r="AT154" s="196"/>
      <c r="AU154" s="196"/>
      <c r="AV154" s="196"/>
      <c r="AW154" s="196"/>
      <c r="AX154" s="196"/>
      <c r="AY154" s="196"/>
      <c r="AZ154" s="196"/>
      <c r="BA154" s="196"/>
      <c r="BB154" s="196"/>
      <c r="BC154" s="196"/>
      <c r="BD154" s="196"/>
      <c r="BE154" s="196"/>
      <c r="BF154" s="196"/>
      <c r="BG154" s="196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96"/>
      <c r="BS154" s="196"/>
      <c r="BT154" s="196"/>
      <c r="BU154" s="196"/>
      <c r="BV154" s="196"/>
      <c r="BW154" s="196"/>
      <c r="BX154" s="196"/>
      <c r="BY154" s="196"/>
      <c r="BZ154" s="196"/>
      <c r="CA154" s="196"/>
      <c r="CB154" s="196"/>
      <c r="CC154" s="196"/>
      <c r="CD154" s="196"/>
      <c r="CE154" s="196"/>
      <c r="CF154" s="196"/>
      <c r="CG154" s="196"/>
      <c r="CH154" s="196"/>
      <c r="CI154" s="196"/>
      <c r="CJ154" s="196"/>
      <c r="CK154" s="196"/>
      <c r="CL154" s="196"/>
      <c r="CM154" s="196"/>
      <c r="CN154" s="196"/>
      <c r="CO154" s="196"/>
      <c r="CP154" s="196"/>
      <c r="CQ154" s="196"/>
      <c r="CR154" s="196"/>
      <c r="CS154" s="196"/>
      <c r="CT154" s="196"/>
      <c r="CU154" s="196"/>
      <c r="CV154" s="196"/>
      <c r="CW154" s="196"/>
      <c r="CX154" s="196"/>
    </row>
    <row r="155" spans="1:102" s="317" customFormat="1" ht="14.25" thickBot="1" x14ac:dyDescent="0.3">
      <c r="A155" s="196"/>
      <c r="B155" s="186"/>
      <c r="C155" s="363"/>
      <c r="D155" s="359"/>
      <c r="E155" s="223"/>
      <c r="F155" s="148"/>
      <c r="G155" s="153"/>
      <c r="H155" s="234"/>
      <c r="I155" s="235"/>
      <c r="J155" s="147"/>
      <c r="K155" s="148"/>
      <c r="L155" s="158"/>
      <c r="M155" s="158"/>
      <c r="N155" s="158"/>
      <c r="O155" s="158"/>
      <c r="P155" s="204"/>
      <c r="Q155" s="204"/>
      <c r="R155" s="204">
        <f t="shared" si="49"/>
        <v>0</v>
      </c>
      <c r="S155" s="204">
        <f t="shared" si="49"/>
        <v>0</v>
      </c>
      <c r="T155" s="204">
        <f t="shared" si="49"/>
        <v>0</v>
      </c>
      <c r="U155" s="204">
        <f t="shared" si="49"/>
        <v>0</v>
      </c>
      <c r="V155" s="204">
        <f t="shared" si="49"/>
        <v>0</v>
      </c>
      <c r="W155" s="204">
        <f t="shared" si="49"/>
        <v>0</v>
      </c>
      <c r="X155" s="204">
        <f t="shared" si="49"/>
        <v>0</v>
      </c>
      <c r="Y155" s="204">
        <f t="shared" si="49"/>
        <v>0</v>
      </c>
      <c r="Z155" s="204">
        <f t="shared" si="49"/>
        <v>0</v>
      </c>
      <c r="AA155" s="204">
        <f t="shared" si="49"/>
        <v>0</v>
      </c>
      <c r="AB155" s="204">
        <f t="shared" si="49"/>
        <v>0</v>
      </c>
      <c r="AC155" s="204">
        <f t="shared" si="49"/>
        <v>0</v>
      </c>
      <c r="AD155" s="141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6"/>
      <c r="AT155" s="196"/>
      <c r="AU155" s="196"/>
      <c r="AV155" s="196"/>
      <c r="AW155" s="196"/>
      <c r="AX155" s="196"/>
      <c r="AY155" s="196"/>
      <c r="AZ155" s="196"/>
      <c r="BA155" s="196"/>
      <c r="BB155" s="196"/>
      <c r="BC155" s="196"/>
      <c r="BD155" s="196"/>
      <c r="BE155" s="196"/>
      <c r="BF155" s="196"/>
      <c r="BG155" s="196"/>
      <c r="BH155" s="196"/>
      <c r="BI155" s="196"/>
      <c r="BJ155" s="196"/>
      <c r="BK155" s="196"/>
      <c r="BL155" s="196"/>
      <c r="BM155" s="196"/>
      <c r="BN155" s="196"/>
      <c r="BO155" s="196"/>
      <c r="BP155" s="196"/>
      <c r="BQ155" s="196"/>
      <c r="BR155" s="196"/>
      <c r="BS155" s="196"/>
      <c r="BT155" s="196"/>
      <c r="BU155" s="196"/>
      <c r="BV155" s="196"/>
      <c r="BW155" s="196"/>
      <c r="BX155" s="196"/>
      <c r="BY155" s="196"/>
      <c r="BZ155" s="196"/>
      <c r="CA155" s="196"/>
      <c r="CB155" s="196"/>
      <c r="CC155" s="196"/>
      <c r="CD155" s="196"/>
      <c r="CE155" s="196"/>
      <c r="CF155" s="196"/>
      <c r="CG155" s="196"/>
      <c r="CH155" s="196"/>
      <c r="CI155" s="196"/>
      <c r="CJ155" s="196"/>
      <c r="CK155" s="196"/>
      <c r="CL155" s="196"/>
      <c r="CM155" s="196"/>
      <c r="CN155" s="196"/>
      <c r="CO155" s="196"/>
      <c r="CP155" s="196"/>
      <c r="CQ155" s="196"/>
      <c r="CR155" s="196"/>
      <c r="CS155" s="196"/>
      <c r="CT155" s="196"/>
      <c r="CU155" s="196"/>
      <c r="CV155" s="196"/>
      <c r="CW155" s="196"/>
      <c r="CX155" s="196"/>
    </row>
    <row r="156" spans="1:102" s="317" customFormat="1" ht="14.25" thickBot="1" x14ac:dyDescent="0.3">
      <c r="A156" s="196"/>
      <c r="B156" s="186"/>
      <c r="C156" s="363"/>
      <c r="D156" s="359"/>
      <c r="E156" s="223"/>
      <c r="F156" s="144"/>
      <c r="G156" s="226"/>
      <c r="H156" s="227"/>
      <c r="I156" s="225"/>
      <c r="J156" s="155"/>
      <c r="K156" s="127"/>
      <c r="L156" s="158"/>
      <c r="M156" s="158"/>
      <c r="N156" s="158"/>
      <c r="O156" s="158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141"/>
      <c r="AE156" s="196"/>
      <c r="AF156" s="196"/>
      <c r="AG156" s="196"/>
      <c r="AH156" s="196"/>
      <c r="AI156" s="196"/>
      <c r="AJ156" s="196"/>
      <c r="AK156" s="196"/>
      <c r="AL156" s="196"/>
      <c r="AM156" s="196"/>
      <c r="AN156" s="196"/>
      <c r="AO156" s="196"/>
      <c r="AP156" s="196"/>
      <c r="AQ156" s="196"/>
      <c r="AR156" s="196"/>
      <c r="AS156" s="196"/>
      <c r="AT156" s="196"/>
      <c r="AU156" s="196"/>
      <c r="AV156" s="196"/>
      <c r="AW156" s="196"/>
      <c r="AX156" s="196"/>
      <c r="AY156" s="196"/>
      <c r="AZ156" s="196"/>
      <c r="BA156" s="196"/>
      <c r="BB156" s="196"/>
      <c r="BC156" s="196"/>
      <c r="BD156" s="196"/>
      <c r="BE156" s="196"/>
      <c r="BF156" s="196"/>
      <c r="BG156" s="196"/>
      <c r="BH156" s="196"/>
      <c r="BI156" s="196"/>
      <c r="BJ156" s="196"/>
      <c r="BK156" s="196"/>
      <c r="BL156" s="196"/>
      <c r="BM156" s="196"/>
      <c r="BN156" s="196"/>
      <c r="BO156" s="196"/>
      <c r="BP156" s="196"/>
      <c r="BQ156" s="196"/>
      <c r="BR156" s="196"/>
      <c r="BS156" s="196"/>
      <c r="BT156" s="196"/>
      <c r="BU156" s="196"/>
      <c r="BV156" s="196"/>
      <c r="BW156" s="196"/>
      <c r="BX156" s="196"/>
      <c r="BY156" s="196"/>
      <c r="BZ156" s="196"/>
      <c r="CA156" s="196"/>
      <c r="CB156" s="196"/>
      <c r="CC156" s="196"/>
      <c r="CD156" s="196"/>
      <c r="CE156" s="196"/>
      <c r="CF156" s="196"/>
      <c r="CG156" s="196"/>
      <c r="CH156" s="196"/>
      <c r="CI156" s="196"/>
      <c r="CJ156" s="196"/>
      <c r="CK156" s="196"/>
      <c r="CL156" s="196"/>
      <c r="CM156" s="196"/>
      <c r="CN156" s="196"/>
      <c r="CO156" s="196"/>
      <c r="CP156" s="196"/>
      <c r="CQ156" s="196"/>
      <c r="CR156" s="196"/>
      <c r="CS156" s="196"/>
      <c r="CT156" s="196"/>
      <c r="CU156" s="196"/>
      <c r="CV156" s="196"/>
      <c r="CW156" s="196"/>
      <c r="CX156" s="196"/>
    </row>
    <row r="157" spans="1:102" s="317" customFormat="1" ht="14.25" thickBot="1" x14ac:dyDescent="0.3">
      <c r="A157" s="196"/>
      <c r="B157" s="186"/>
      <c r="C157" s="363"/>
      <c r="D157" s="353" t="s">
        <v>120</v>
      </c>
      <c r="E157" s="205"/>
      <c r="F157" s="206"/>
      <c r="G157" s="238"/>
      <c r="H157" s="207"/>
      <c r="I157" s="208"/>
      <c r="J157" s="209">
        <f>SUM(J158:J160)</f>
        <v>5200</v>
      </c>
      <c r="K157" s="206"/>
      <c r="L157" s="239"/>
      <c r="M157" s="211"/>
      <c r="N157" s="211"/>
      <c r="O157" s="211"/>
      <c r="P157" s="212"/>
      <c r="Q157" s="212"/>
      <c r="R157" s="212">
        <f t="shared" ref="R157:AC157" si="52">SUM(R158:R160)</f>
        <v>5200</v>
      </c>
      <c r="S157" s="212">
        <f t="shared" si="52"/>
        <v>5200</v>
      </c>
      <c r="T157" s="212">
        <f t="shared" si="52"/>
        <v>5200</v>
      </c>
      <c r="U157" s="212">
        <f t="shared" si="52"/>
        <v>5200</v>
      </c>
      <c r="V157" s="212">
        <f t="shared" si="52"/>
        <v>5200</v>
      </c>
      <c r="W157" s="212">
        <f t="shared" si="52"/>
        <v>5200</v>
      </c>
      <c r="X157" s="212">
        <f t="shared" si="52"/>
        <v>5200</v>
      </c>
      <c r="Y157" s="212">
        <f t="shared" si="52"/>
        <v>5200</v>
      </c>
      <c r="Z157" s="212">
        <f t="shared" si="52"/>
        <v>5200</v>
      </c>
      <c r="AA157" s="212">
        <f t="shared" si="52"/>
        <v>5200</v>
      </c>
      <c r="AB157" s="212">
        <f t="shared" si="52"/>
        <v>5200</v>
      </c>
      <c r="AC157" s="212">
        <f t="shared" si="52"/>
        <v>5200</v>
      </c>
      <c r="AD157" s="141"/>
      <c r="AE157" s="196"/>
      <c r="AF157" s="196"/>
      <c r="AG157" s="196"/>
      <c r="AH157" s="196"/>
      <c r="AI157" s="196"/>
      <c r="AJ157" s="196"/>
      <c r="AK157" s="196"/>
      <c r="AL157" s="196"/>
      <c r="AM157" s="196"/>
      <c r="AN157" s="196"/>
      <c r="AO157" s="196"/>
      <c r="AP157" s="196"/>
      <c r="AQ157" s="196"/>
      <c r="AR157" s="196"/>
      <c r="AS157" s="196"/>
      <c r="AT157" s="196"/>
      <c r="AU157" s="196"/>
      <c r="AV157" s="196"/>
      <c r="AW157" s="196"/>
      <c r="AX157" s="196"/>
      <c r="AY157" s="196"/>
      <c r="AZ157" s="196"/>
      <c r="BA157" s="196"/>
      <c r="BB157" s="196"/>
      <c r="BC157" s="196"/>
      <c r="BD157" s="196"/>
      <c r="BE157" s="196"/>
      <c r="BF157" s="196"/>
      <c r="BG157" s="196"/>
      <c r="BH157" s="196"/>
      <c r="BI157" s="196"/>
      <c r="BJ157" s="196"/>
      <c r="BK157" s="196"/>
      <c r="BL157" s="196"/>
      <c r="BM157" s="196"/>
      <c r="BN157" s="196"/>
      <c r="BO157" s="196"/>
      <c r="BP157" s="196"/>
      <c r="BQ157" s="196"/>
      <c r="BR157" s="196"/>
      <c r="BS157" s="196"/>
      <c r="BT157" s="196"/>
      <c r="BU157" s="196"/>
      <c r="BV157" s="196"/>
      <c r="BW157" s="196"/>
      <c r="BX157" s="196"/>
      <c r="BY157" s="196"/>
      <c r="BZ157" s="196"/>
      <c r="CA157" s="196"/>
      <c r="CB157" s="196"/>
      <c r="CC157" s="196"/>
      <c r="CD157" s="196"/>
      <c r="CE157" s="196"/>
      <c r="CF157" s="196"/>
      <c r="CG157" s="196"/>
      <c r="CH157" s="196"/>
      <c r="CI157" s="196"/>
      <c r="CJ157" s="196"/>
      <c r="CK157" s="196"/>
      <c r="CL157" s="196"/>
      <c r="CM157" s="196"/>
      <c r="CN157" s="196"/>
      <c r="CO157" s="196"/>
      <c r="CP157" s="196"/>
      <c r="CQ157" s="196"/>
      <c r="CR157" s="196"/>
      <c r="CS157" s="196"/>
      <c r="CT157" s="196"/>
      <c r="CU157" s="196"/>
      <c r="CV157" s="196"/>
      <c r="CW157" s="196"/>
      <c r="CX157" s="196"/>
    </row>
    <row r="158" spans="1:102" s="317" customFormat="1" ht="14.25" thickBot="1" x14ac:dyDescent="0.3">
      <c r="A158" s="196"/>
      <c r="B158" s="186"/>
      <c r="C158" s="363"/>
      <c r="D158" s="353"/>
      <c r="E158" s="240" t="s">
        <v>173</v>
      </c>
      <c r="F158" s="214"/>
      <c r="G158" s="217"/>
      <c r="H158" s="241"/>
      <c r="I158" s="242"/>
      <c r="J158" s="216"/>
      <c r="K158" s="217"/>
      <c r="L158" s="218"/>
      <c r="M158" s="218"/>
      <c r="N158" s="218"/>
      <c r="O158" s="218"/>
      <c r="P158" s="218"/>
      <c r="Q158" s="218"/>
      <c r="R158" s="218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19"/>
      <c r="AD158" s="141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6"/>
      <c r="BA158" s="196"/>
      <c r="BB158" s="196"/>
      <c r="BC158" s="196"/>
      <c r="BD158" s="196"/>
      <c r="BE158" s="196"/>
      <c r="BF158" s="196"/>
      <c r="BG158" s="196"/>
      <c r="BH158" s="196"/>
      <c r="BI158" s="196"/>
      <c r="BJ158" s="196"/>
      <c r="BK158" s="196"/>
      <c r="BL158" s="196"/>
      <c r="BM158" s="196"/>
      <c r="BN158" s="196"/>
      <c r="BO158" s="196"/>
      <c r="BP158" s="196"/>
      <c r="BQ158" s="196"/>
      <c r="BR158" s="196"/>
      <c r="BS158" s="196"/>
      <c r="BT158" s="196"/>
      <c r="BU158" s="196"/>
      <c r="BV158" s="196"/>
      <c r="BW158" s="196"/>
      <c r="BX158" s="196"/>
      <c r="BY158" s="196"/>
      <c r="BZ158" s="196"/>
      <c r="CA158" s="196"/>
      <c r="CB158" s="196"/>
      <c r="CC158" s="196"/>
      <c r="CD158" s="196"/>
      <c r="CE158" s="196"/>
      <c r="CF158" s="196"/>
      <c r="CG158" s="196"/>
      <c r="CH158" s="196"/>
      <c r="CI158" s="196"/>
      <c r="CJ158" s="196"/>
      <c r="CK158" s="196"/>
      <c r="CL158" s="196"/>
      <c r="CM158" s="196"/>
      <c r="CN158" s="196"/>
      <c r="CO158" s="196"/>
      <c r="CP158" s="196"/>
      <c r="CQ158" s="196"/>
      <c r="CR158" s="196"/>
      <c r="CS158" s="196"/>
      <c r="CT158" s="196"/>
      <c r="CU158" s="196"/>
      <c r="CV158" s="196"/>
      <c r="CW158" s="196"/>
      <c r="CX158" s="196"/>
    </row>
    <row r="159" spans="1:102" s="317" customFormat="1" ht="14.25" thickBot="1" x14ac:dyDescent="0.3">
      <c r="A159" s="196"/>
      <c r="B159" s="186"/>
      <c r="C159" s="363"/>
      <c r="D159" s="353"/>
      <c r="E159" s="243" t="s">
        <v>184</v>
      </c>
      <c r="F159" s="214"/>
      <c r="G159" s="217">
        <v>8</v>
      </c>
      <c r="H159" s="241">
        <v>650</v>
      </c>
      <c r="I159" s="242">
        <f t="shared" ref="I159" si="53">G159*H159</f>
        <v>5200</v>
      </c>
      <c r="J159" s="216">
        <f t="shared" ref="J159" si="54">I159</f>
        <v>5200</v>
      </c>
      <c r="K159" s="217" t="s">
        <v>127</v>
      </c>
      <c r="L159" s="218"/>
      <c r="M159" s="218"/>
      <c r="N159" s="218"/>
      <c r="O159" s="218"/>
      <c r="P159" s="244"/>
      <c r="Q159" s="244"/>
      <c r="R159" s="244">
        <f t="shared" ref="R159:AC159" si="55">$J159</f>
        <v>5200</v>
      </c>
      <c r="S159" s="244">
        <f t="shared" si="55"/>
        <v>5200</v>
      </c>
      <c r="T159" s="244">
        <f t="shared" si="55"/>
        <v>5200</v>
      </c>
      <c r="U159" s="244">
        <f t="shared" si="55"/>
        <v>5200</v>
      </c>
      <c r="V159" s="244">
        <f t="shared" si="55"/>
        <v>5200</v>
      </c>
      <c r="W159" s="244">
        <f t="shared" si="55"/>
        <v>5200</v>
      </c>
      <c r="X159" s="244">
        <f t="shared" si="55"/>
        <v>5200</v>
      </c>
      <c r="Y159" s="244">
        <f t="shared" si="55"/>
        <v>5200</v>
      </c>
      <c r="Z159" s="244">
        <f t="shared" si="55"/>
        <v>5200</v>
      </c>
      <c r="AA159" s="244">
        <f t="shared" si="55"/>
        <v>5200</v>
      </c>
      <c r="AB159" s="244">
        <f t="shared" si="55"/>
        <v>5200</v>
      </c>
      <c r="AC159" s="244">
        <f t="shared" si="55"/>
        <v>5200</v>
      </c>
      <c r="AD159" s="141"/>
      <c r="AE159" s="196"/>
      <c r="AF159" s="196"/>
      <c r="AG159" s="196"/>
      <c r="AH159" s="196"/>
      <c r="AI159" s="196"/>
      <c r="AJ159" s="196"/>
      <c r="AK159" s="196"/>
      <c r="AL159" s="196"/>
      <c r="AM159" s="196"/>
      <c r="AN159" s="196"/>
      <c r="AO159" s="196"/>
      <c r="AP159" s="196"/>
      <c r="AQ159" s="196"/>
      <c r="AR159" s="196"/>
      <c r="AS159" s="196"/>
      <c r="AT159" s="196"/>
      <c r="AU159" s="196"/>
      <c r="AV159" s="196"/>
      <c r="AW159" s="196"/>
      <c r="AX159" s="196"/>
      <c r="AY159" s="196"/>
      <c r="AZ159" s="196"/>
      <c r="BA159" s="196"/>
      <c r="BB159" s="196"/>
      <c r="BC159" s="196"/>
      <c r="BD159" s="196"/>
      <c r="BE159" s="196"/>
      <c r="BF159" s="196"/>
      <c r="BG159" s="196"/>
      <c r="BH159" s="196"/>
      <c r="BI159" s="196"/>
      <c r="BJ159" s="196"/>
      <c r="BK159" s="196"/>
      <c r="BL159" s="196"/>
      <c r="BM159" s="196"/>
      <c r="BN159" s="196"/>
      <c r="BO159" s="196"/>
      <c r="BP159" s="196"/>
      <c r="BQ159" s="196"/>
      <c r="BR159" s="196"/>
      <c r="BS159" s="196"/>
      <c r="BT159" s="196"/>
      <c r="BU159" s="196"/>
      <c r="BV159" s="196"/>
      <c r="BW159" s="196"/>
      <c r="BX159" s="196"/>
      <c r="BY159" s="196"/>
      <c r="BZ159" s="196"/>
      <c r="CA159" s="196"/>
      <c r="CB159" s="196"/>
      <c r="CC159" s="196"/>
      <c r="CD159" s="196"/>
      <c r="CE159" s="196"/>
      <c r="CF159" s="196"/>
      <c r="CG159" s="196"/>
      <c r="CH159" s="196"/>
      <c r="CI159" s="196"/>
      <c r="CJ159" s="196"/>
      <c r="CK159" s="196"/>
      <c r="CL159" s="196"/>
      <c r="CM159" s="196"/>
      <c r="CN159" s="196"/>
      <c r="CO159" s="196"/>
      <c r="CP159" s="196"/>
      <c r="CQ159" s="196"/>
      <c r="CR159" s="196"/>
      <c r="CS159" s="196"/>
      <c r="CT159" s="196"/>
      <c r="CU159" s="196"/>
      <c r="CV159" s="196"/>
      <c r="CW159" s="196"/>
      <c r="CX159" s="196"/>
    </row>
    <row r="160" spans="1:102" s="317" customFormat="1" ht="14.25" thickBot="1" x14ac:dyDescent="0.3">
      <c r="A160" s="196"/>
      <c r="B160" s="186"/>
      <c r="C160" s="363"/>
      <c r="D160" s="353"/>
      <c r="E160" s="243"/>
      <c r="F160" s="250"/>
      <c r="G160" s="251"/>
      <c r="H160" s="252"/>
      <c r="I160" s="253"/>
      <c r="J160" s="254"/>
      <c r="K160" s="255"/>
      <c r="L160" s="218"/>
      <c r="M160" s="218"/>
      <c r="N160" s="218"/>
      <c r="O160" s="218"/>
      <c r="P160" s="244"/>
      <c r="Q160" s="244"/>
      <c r="R160" s="244"/>
      <c r="S160" s="244"/>
      <c r="T160" s="244"/>
      <c r="U160" s="244"/>
      <c r="V160" s="244"/>
      <c r="W160" s="244"/>
      <c r="X160" s="244"/>
      <c r="Y160" s="244"/>
      <c r="Z160" s="244"/>
      <c r="AA160" s="244"/>
      <c r="AB160" s="244"/>
      <c r="AC160" s="244"/>
      <c r="AD160" s="141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196"/>
      <c r="AT160" s="196"/>
      <c r="AU160" s="196"/>
      <c r="AV160" s="196"/>
      <c r="AW160" s="196"/>
      <c r="AX160" s="196"/>
      <c r="AY160" s="196"/>
      <c r="AZ160" s="196"/>
      <c r="BA160" s="196"/>
      <c r="BB160" s="196"/>
      <c r="BC160" s="196"/>
      <c r="BD160" s="196"/>
      <c r="BE160" s="196"/>
      <c r="BF160" s="196"/>
      <c r="BG160" s="196"/>
      <c r="BH160" s="196"/>
      <c r="BI160" s="196"/>
      <c r="BJ160" s="196"/>
      <c r="BK160" s="196"/>
      <c r="BL160" s="196"/>
      <c r="BM160" s="196"/>
      <c r="BN160" s="196"/>
      <c r="BO160" s="196"/>
      <c r="BP160" s="196"/>
      <c r="BQ160" s="196"/>
      <c r="BR160" s="196"/>
      <c r="BS160" s="196"/>
      <c r="BT160" s="196"/>
      <c r="BU160" s="196"/>
      <c r="BV160" s="196"/>
      <c r="BW160" s="196"/>
      <c r="BX160" s="196"/>
      <c r="BY160" s="196"/>
      <c r="BZ160" s="196"/>
      <c r="CA160" s="196"/>
      <c r="CB160" s="196"/>
      <c r="CC160" s="196"/>
      <c r="CD160" s="196"/>
      <c r="CE160" s="196"/>
      <c r="CF160" s="196"/>
      <c r="CG160" s="196"/>
      <c r="CH160" s="196"/>
      <c r="CI160" s="196"/>
      <c r="CJ160" s="196"/>
      <c r="CK160" s="196"/>
      <c r="CL160" s="196"/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</row>
    <row r="161" spans="1:102" s="317" customFormat="1" ht="14.25" thickBot="1" x14ac:dyDescent="0.3">
      <c r="A161" s="196"/>
      <c r="B161" s="186"/>
      <c r="C161" s="318" t="s">
        <v>136</v>
      </c>
      <c r="D161" s="319"/>
      <c r="E161" s="320"/>
      <c r="F161" s="318"/>
      <c r="G161" s="318"/>
      <c r="H161" s="321"/>
      <c r="I161" s="322"/>
      <c r="J161" s="323">
        <f>SUM(J140,J157)</f>
        <v>72785.34</v>
      </c>
      <c r="K161" s="324"/>
      <c r="L161" s="325"/>
      <c r="M161" s="325"/>
      <c r="N161" s="325"/>
      <c r="O161" s="325"/>
      <c r="P161" s="326"/>
      <c r="Q161" s="326"/>
      <c r="R161" s="326">
        <f t="shared" ref="R161:AC161" si="56">R157+R140</f>
        <v>66285.34</v>
      </c>
      <c r="S161" s="326">
        <f t="shared" si="56"/>
        <v>66285.34</v>
      </c>
      <c r="T161" s="326">
        <f t="shared" si="56"/>
        <v>66285.34</v>
      </c>
      <c r="U161" s="326">
        <f t="shared" si="56"/>
        <v>66285.34</v>
      </c>
      <c r="V161" s="326">
        <f t="shared" si="56"/>
        <v>66285.34</v>
      </c>
      <c r="W161" s="326">
        <f t="shared" si="56"/>
        <v>66285.34</v>
      </c>
      <c r="X161" s="326">
        <f t="shared" si="56"/>
        <v>66285.34</v>
      </c>
      <c r="Y161" s="326">
        <f t="shared" si="56"/>
        <v>66285.34</v>
      </c>
      <c r="Z161" s="326">
        <f t="shared" si="56"/>
        <v>66285.34</v>
      </c>
      <c r="AA161" s="326">
        <f t="shared" si="56"/>
        <v>66285.34</v>
      </c>
      <c r="AB161" s="326">
        <f t="shared" si="56"/>
        <v>66285.34</v>
      </c>
      <c r="AC161" s="326">
        <f t="shared" si="56"/>
        <v>66285.34</v>
      </c>
      <c r="AD161" s="141"/>
      <c r="AE161" s="196"/>
      <c r="AF161" s="196"/>
      <c r="AG161" s="196"/>
      <c r="AH161" s="196"/>
      <c r="AI161" s="196"/>
      <c r="AJ161" s="196"/>
      <c r="AK161" s="196"/>
      <c r="AL161" s="196"/>
      <c r="AM161" s="196"/>
      <c r="AN161" s="196"/>
      <c r="AO161" s="196"/>
      <c r="AP161" s="196"/>
      <c r="AQ161" s="196"/>
      <c r="AR161" s="196"/>
      <c r="AS161" s="196"/>
      <c r="AT161" s="196"/>
      <c r="AU161" s="196"/>
      <c r="AV161" s="196"/>
      <c r="AW161" s="196"/>
      <c r="AX161" s="196"/>
      <c r="AY161" s="196"/>
      <c r="AZ161" s="196"/>
      <c r="BA161" s="196"/>
      <c r="BB161" s="196"/>
      <c r="BC161" s="196"/>
      <c r="BD161" s="196"/>
      <c r="BE161" s="196"/>
      <c r="BF161" s="196"/>
      <c r="BG161" s="196"/>
      <c r="BH161" s="196"/>
      <c r="BI161" s="196"/>
      <c r="BJ161" s="196"/>
      <c r="BK161" s="196"/>
      <c r="BL161" s="196"/>
      <c r="BM161" s="196"/>
      <c r="BN161" s="196"/>
      <c r="BO161" s="196"/>
      <c r="BP161" s="196"/>
      <c r="BQ161" s="196"/>
      <c r="BR161" s="196"/>
      <c r="BS161" s="196"/>
      <c r="BT161" s="196"/>
      <c r="BU161" s="196"/>
      <c r="BV161" s="196"/>
      <c r="BW161" s="196"/>
      <c r="BX161" s="196"/>
      <c r="BY161" s="196"/>
      <c r="BZ161" s="196"/>
      <c r="CA161" s="196"/>
      <c r="CB161" s="196"/>
      <c r="CC161" s="196"/>
      <c r="CD161" s="196"/>
      <c r="CE161" s="196"/>
      <c r="CF161" s="196"/>
      <c r="CG161" s="196"/>
      <c r="CH161" s="196"/>
      <c r="CI161" s="196"/>
      <c r="CJ161" s="196"/>
      <c r="CK161" s="196"/>
      <c r="CL161" s="196"/>
      <c r="CM161" s="196"/>
      <c r="CN161" s="196"/>
      <c r="CO161" s="196"/>
      <c r="CP161" s="196"/>
      <c r="CQ161" s="196"/>
      <c r="CR161" s="196"/>
      <c r="CS161" s="196"/>
      <c r="CT161" s="196"/>
      <c r="CU161" s="196"/>
      <c r="CV161" s="196"/>
      <c r="CW161" s="196"/>
      <c r="CX161" s="196"/>
    </row>
    <row r="162" spans="1:102" s="317" customFormat="1" ht="27.75" thickBot="1" x14ac:dyDescent="0.3">
      <c r="A162" s="196"/>
      <c r="B162" s="186"/>
      <c r="C162" s="318" t="s">
        <v>137</v>
      </c>
      <c r="D162" s="319"/>
      <c r="E162" s="320"/>
      <c r="F162" s="318"/>
      <c r="G162" s="318"/>
      <c r="H162" s="321"/>
      <c r="I162" s="322"/>
      <c r="J162" s="322"/>
      <c r="K162" s="324"/>
      <c r="L162" s="327">
        <f>+J161</f>
        <v>72785.34</v>
      </c>
      <c r="M162" s="325"/>
      <c r="N162" s="325"/>
      <c r="O162" s="325"/>
      <c r="P162" s="328"/>
      <c r="Q162" s="328"/>
      <c r="R162" s="328">
        <f t="shared" ref="R162:AC162" si="57">R161/$L$183</f>
        <v>3.8763356725146196</v>
      </c>
      <c r="S162" s="328">
        <f t="shared" si="57"/>
        <v>3.8763356725146196</v>
      </c>
      <c r="T162" s="328">
        <f t="shared" si="57"/>
        <v>3.8763356725146196</v>
      </c>
      <c r="U162" s="328">
        <f t="shared" si="57"/>
        <v>3.8763356725146196</v>
      </c>
      <c r="V162" s="328">
        <f t="shared" si="57"/>
        <v>3.8763356725146196</v>
      </c>
      <c r="W162" s="328">
        <f t="shared" si="57"/>
        <v>3.8763356725146196</v>
      </c>
      <c r="X162" s="328">
        <f t="shared" si="57"/>
        <v>3.8763356725146196</v>
      </c>
      <c r="Y162" s="328">
        <f t="shared" si="57"/>
        <v>3.8763356725146196</v>
      </c>
      <c r="Z162" s="328">
        <f t="shared" si="57"/>
        <v>3.8763356725146196</v>
      </c>
      <c r="AA162" s="328">
        <f t="shared" si="57"/>
        <v>3.8763356725146196</v>
      </c>
      <c r="AB162" s="328">
        <f t="shared" si="57"/>
        <v>3.8763356725146196</v>
      </c>
      <c r="AC162" s="328">
        <f t="shared" si="57"/>
        <v>3.8763356725146196</v>
      </c>
      <c r="AD162" s="141"/>
      <c r="AE162" s="196"/>
      <c r="AF162" s="196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6"/>
      <c r="BB162" s="196"/>
      <c r="BC162" s="196"/>
      <c r="BD162" s="196"/>
      <c r="BE162" s="196"/>
      <c r="BF162" s="196"/>
      <c r="BG162" s="196"/>
      <c r="BH162" s="196"/>
      <c r="BI162" s="196"/>
      <c r="BJ162" s="196"/>
      <c r="BK162" s="196"/>
      <c r="BL162" s="196"/>
      <c r="BM162" s="196"/>
      <c r="BN162" s="196"/>
      <c r="BO162" s="196"/>
      <c r="BP162" s="196"/>
      <c r="BQ162" s="196"/>
      <c r="BR162" s="196"/>
      <c r="BS162" s="196"/>
      <c r="BT162" s="196"/>
      <c r="BU162" s="196"/>
      <c r="BV162" s="196"/>
      <c r="BW162" s="196"/>
      <c r="BX162" s="196"/>
      <c r="BY162" s="196"/>
      <c r="BZ162" s="196"/>
      <c r="CA162" s="196"/>
      <c r="CB162" s="196"/>
      <c r="CC162" s="196"/>
      <c r="CD162" s="196"/>
      <c r="CE162" s="196"/>
      <c r="CF162" s="196"/>
      <c r="CG162" s="196"/>
      <c r="CH162" s="196"/>
      <c r="CI162" s="196"/>
      <c r="CJ162" s="196"/>
      <c r="CK162" s="196"/>
      <c r="CL162" s="196"/>
      <c r="CM162" s="196"/>
      <c r="CN162" s="196"/>
      <c r="CO162" s="196"/>
      <c r="CP162" s="196"/>
      <c r="CQ162" s="196"/>
      <c r="CR162" s="196"/>
      <c r="CS162" s="196"/>
      <c r="CT162" s="196"/>
      <c r="CU162" s="196"/>
      <c r="CV162" s="196"/>
      <c r="CW162" s="196"/>
      <c r="CX162" s="196"/>
    </row>
    <row r="163" spans="1:102" ht="14.25" customHeight="1" thickBot="1" x14ac:dyDescent="0.3">
      <c r="A163" s="196"/>
      <c r="B163" s="384" t="s">
        <v>170</v>
      </c>
      <c r="C163" s="389" t="s">
        <v>230</v>
      </c>
      <c r="D163" s="359" t="s">
        <v>141</v>
      </c>
      <c r="E163" s="134"/>
      <c r="F163" s="135"/>
      <c r="G163" s="135"/>
      <c r="H163" s="199"/>
      <c r="I163" s="137"/>
      <c r="J163" s="138">
        <f>SUM(J164:J169)</f>
        <v>11900</v>
      </c>
      <c r="K163" s="135"/>
      <c r="L163" s="139"/>
      <c r="M163" s="149"/>
      <c r="N163" s="149"/>
      <c r="O163" s="149"/>
      <c r="P163" s="140"/>
      <c r="Q163" s="140"/>
      <c r="R163" s="140">
        <f t="shared" ref="R163:AC163" si="58">SUM(R164:R169)</f>
        <v>0</v>
      </c>
      <c r="S163" s="140">
        <f t="shared" si="58"/>
        <v>0</v>
      </c>
      <c r="T163" s="140">
        <f t="shared" si="58"/>
        <v>0</v>
      </c>
      <c r="U163" s="140">
        <f t="shared" si="58"/>
        <v>0</v>
      </c>
      <c r="V163" s="140">
        <f t="shared" si="58"/>
        <v>0</v>
      </c>
      <c r="W163" s="140">
        <f t="shared" si="58"/>
        <v>0</v>
      </c>
      <c r="X163" s="140">
        <f t="shared" si="58"/>
        <v>0</v>
      </c>
      <c r="Y163" s="140">
        <f t="shared" si="58"/>
        <v>0</v>
      </c>
      <c r="Z163" s="140">
        <f t="shared" si="58"/>
        <v>0</v>
      </c>
      <c r="AA163" s="140">
        <f t="shared" si="58"/>
        <v>0</v>
      </c>
      <c r="AB163" s="140">
        <f t="shared" si="58"/>
        <v>0</v>
      </c>
      <c r="AC163" s="140">
        <f t="shared" si="58"/>
        <v>0</v>
      </c>
      <c r="AD163" s="9"/>
    </row>
    <row r="164" spans="1:102" ht="14.25" thickBot="1" x14ac:dyDescent="0.3">
      <c r="A164" s="196"/>
      <c r="B164" s="384"/>
      <c r="C164" s="389"/>
      <c r="D164" s="359"/>
      <c r="E164" s="228" t="s">
        <v>175</v>
      </c>
      <c r="F164" s="229"/>
      <c r="G164" s="230"/>
      <c r="H164" s="231"/>
      <c r="I164" s="232"/>
      <c r="J164" s="233">
        <f t="shared" ref="J164:J165" si="59">+I164</f>
        <v>0</v>
      </c>
      <c r="K164" s="230"/>
      <c r="L164" s="158"/>
      <c r="M164" s="158"/>
      <c r="N164" s="158"/>
      <c r="O164" s="158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9"/>
    </row>
    <row r="165" spans="1:102" ht="14.25" thickBot="1" x14ac:dyDescent="0.3">
      <c r="A165" s="196"/>
      <c r="B165" s="384"/>
      <c r="C165" s="389"/>
      <c r="D165" s="359"/>
      <c r="E165" s="223" t="s">
        <v>176</v>
      </c>
      <c r="F165" s="148"/>
      <c r="G165" s="153">
        <v>2</v>
      </c>
      <c r="H165" s="234">
        <v>5950</v>
      </c>
      <c r="I165" s="235">
        <f t="shared" ref="I165" si="60">G165*H165</f>
        <v>11900</v>
      </c>
      <c r="J165" s="147">
        <f t="shared" si="59"/>
        <v>11900</v>
      </c>
      <c r="K165" s="148" t="s">
        <v>107</v>
      </c>
      <c r="L165" s="158"/>
      <c r="M165" s="158"/>
      <c r="N165" s="158"/>
      <c r="O165" s="158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9"/>
    </row>
    <row r="166" spans="1:102" ht="14.25" thickBot="1" x14ac:dyDescent="0.3">
      <c r="A166" s="196"/>
      <c r="B166" s="384"/>
      <c r="C166" s="389"/>
      <c r="D166" s="359"/>
      <c r="E166" s="223"/>
      <c r="F166" s="144"/>
      <c r="G166" s="226"/>
      <c r="H166" s="227"/>
      <c r="I166" s="225"/>
      <c r="J166" s="155"/>
      <c r="K166" s="127"/>
      <c r="L166" s="158"/>
      <c r="M166" s="158"/>
      <c r="N166" s="158"/>
      <c r="O166" s="158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9"/>
    </row>
    <row r="167" spans="1:102" ht="14.25" thickBot="1" x14ac:dyDescent="0.3">
      <c r="A167" s="196"/>
      <c r="B167" s="384"/>
      <c r="C167" s="389"/>
      <c r="D167" s="359"/>
      <c r="E167" s="228"/>
      <c r="F167" s="229"/>
      <c r="G167" s="230"/>
      <c r="H167" s="231"/>
      <c r="I167" s="232"/>
      <c r="J167" s="233"/>
      <c r="K167" s="230"/>
      <c r="L167" s="158"/>
      <c r="M167" s="158"/>
      <c r="N167" s="158"/>
      <c r="O167" s="158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9"/>
    </row>
    <row r="168" spans="1:102" ht="14.25" thickBot="1" x14ac:dyDescent="0.3">
      <c r="A168" s="196"/>
      <c r="B168" s="384"/>
      <c r="C168" s="389"/>
      <c r="D168" s="359"/>
      <c r="E168" s="223"/>
      <c r="F168" s="148"/>
      <c r="G168" s="153"/>
      <c r="H168" s="234"/>
      <c r="I168" s="235"/>
      <c r="J168" s="147"/>
      <c r="K168" s="148"/>
      <c r="L168" s="158"/>
      <c r="M168" s="158"/>
      <c r="N168" s="158"/>
      <c r="O168" s="158"/>
      <c r="P168" s="204"/>
      <c r="Q168" s="204"/>
      <c r="R168" s="204">
        <f t="shared" ref="R168:AC168" si="61">$J168</f>
        <v>0</v>
      </c>
      <c r="S168" s="204">
        <f t="shared" si="61"/>
        <v>0</v>
      </c>
      <c r="T168" s="204">
        <f t="shared" si="61"/>
        <v>0</v>
      </c>
      <c r="U168" s="204">
        <f t="shared" si="61"/>
        <v>0</v>
      </c>
      <c r="V168" s="204">
        <f t="shared" si="61"/>
        <v>0</v>
      </c>
      <c r="W168" s="204">
        <f t="shared" si="61"/>
        <v>0</v>
      </c>
      <c r="X168" s="204">
        <f t="shared" si="61"/>
        <v>0</v>
      </c>
      <c r="Y168" s="204">
        <f t="shared" si="61"/>
        <v>0</v>
      </c>
      <c r="Z168" s="204">
        <f t="shared" si="61"/>
        <v>0</v>
      </c>
      <c r="AA168" s="204">
        <f t="shared" si="61"/>
        <v>0</v>
      </c>
      <c r="AB168" s="204">
        <f t="shared" si="61"/>
        <v>0</v>
      </c>
      <c r="AC168" s="204">
        <f t="shared" si="61"/>
        <v>0</v>
      </c>
      <c r="AD168" s="9"/>
    </row>
    <row r="169" spans="1:102" ht="14.25" thickBot="1" x14ac:dyDescent="0.3">
      <c r="A169" s="196"/>
      <c r="B169" s="384"/>
      <c r="C169" s="389"/>
      <c r="D169" s="359"/>
      <c r="E169" s="223"/>
      <c r="F169" s="144"/>
      <c r="G169" s="226"/>
      <c r="H169" s="227"/>
      <c r="I169" s="225"/>
      <c r="J169" s="155"/>
      <c r="K169" s="127"/>
      <c r="L169" s="158"/>
      <c r="M169" s="158"/>
      <c r="N169" s="158"/>
      <c r="O169" s="158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9"/>
    </row>
    <row r="170" spans="1:102" ht="14.25" thickBot="1" x14ac:dyDescent="0.3">
      <c r="A170" s="196"/>
      <c r="B170" s="384"/>
      <c r="C170" s="389"/>
      <c r="D170" s="353" t="s">
        <v>120</v>
      </c>
      <c r="E170" s="205"/>
      <c r="F170" s="206"/>
      <c r="G170" s="238"/>
      <c r="H170" s="207"/>
      <c r="I170" s="208"/>
      <c r="J170" s="209">
        <f>SUM(J171:J181)</f>
        <v>5200</v>
      </c>
      <c r="K170" s="206"/>
      <c r="L170" s="239"/>
      <c r="M170" s="211"/>
      <c r="N170" s="211"/>
      <c r="O170" s="211"/>
      <c r="P170" s="212"/>
      <c r="Q170" s="212"/>
      <c r="R170" s="212">
        <f t="shared" ref="R170:AC170" si="62">SUM(R171:R181)</f>
        <v>5200</v>
      </c>
      <c r="S170" s="212">
        <f t="shared" si="62"/>
        <v>5200</v>
      </c>
      <c r="T170" s="212">
        <f t="shared" si="62"/>
        <v>5200</v>
      </c>
      <c r="U170" s="212">
        <f t="shared" si="62"/>
        <v>5200</v>
      </c>
      <c r="V170" s="212">
        <f t="shared" si="62"/>
        <v>5200</v>
      </c>
      <c r="W170" s="212">
        <f t="shared" si="62"/>
        <v>5200</v>
      </c>
      <c r="X170" s="212">
        <f t="shared" si="62"/>
        <v>5200</v>
      </c>
      <c r="Y170" s="212">
        <f t="shared" si="62"/>
        <v>5200</v>
      </c>
      <c r="Z170" s="212">
        <f t="shared" si="62"/>
        <v>5200</v>
      </c>
      <c r="AA170" s="212">
        <f t="shared" si="62"/>
        <v>5200</v>
      </c>
      <c r="AB170" s="212">
        <f t="shared" si="62"/>
        <v>5200</v>
      </c>
      <c r="AC170" s="212">
        <f t="shared" si="62"/>
        <v>5200</v>
      </c>
      <c r="AD170" s="9"/>
    </row>
    <row r="171" spans="1:102" ht="14.25" thickBot="1" x14ac:dyDescent="0.3">
      <c r="A171" s="196"/>
      <c r="B171" s="384"/>
      <c r="C171" s="389"/>
      <c r="D171" s="353"/>
      <c r="E171" s="240" t="s">
        <v>175</v>
      </c>
      <c r="F171" s="245"/>
      <c r="G171" s="246"/>
      <c r="H171" s="247"/>
      <c r="I171" s="248"/>
      <c r="J171" s="249">
        <f t="shared" ref="J171:J172" si="63">+I171</f>
        <v>0</v>
      </c>
      <c r="K171" s="246"/>
      <c r="L171" s="218"/>
      <c r="M171" s="218"/>
      <c r="N171" s="218"/>
      <c r="O171" s="218"/>
      <c r="P171" s="244"/>
      <c r="Q171" s="244"/>
      <c r="R171" s="244"/>
      <c r="S171" s="244"/>
      <c r="T171" s="244"/>
      <c r="U171" s="244"/>
      <c r="V171" s="244"/>
      <c r="W171" s="244"/>
      <c r="X171" s="244"/>
      <c r="Y171" s="244"/>
      <c r="Z171" s="244"/>
      <c r="AA171" s="244"/>
      <c r="AB171" s="244"/>
      <c r="AC171" s="244"/>
      <c r="AD171" s="9"/>
    </row>
    <row r="172" spans="1:102" ht="14.25" thickBot="1" x14ac:dyDescent="0.3">
      <c r="A172" s="196"/>
      <c r="B172" s="384"/>
      <c r="C172" s="389"/>
      <c r="D172" s="353"/>
      <c r="E172" s="243" t="s">
        <v>184</v>
      </c>
      <c r="F172" s="214"/>
      <c r="G172" s="217">
        <v>8</v>
      </c>
      <c r="H172" s="241">
        <v>650</v>
      </c>
      <c r="I172" s="242">
        <f t="shared" ref="I172" si="64">G172*H172</f>
        <v>5200</v>
      </c>
      <c r="J172" s="216">
        <f t="shared" si="63"/>
        <v>5200</v>
      </c>
      <c r="K172" s="217" t="s">
        <v>127</v>
      </c>
      <c r="L172" s="218"/>
      <c r="M172" s="218"/>
      <c r="N172" s="218"/>
      <c r="O172" s="218"/>
      <c r="P172" s="244"/>
      <c r="Q172" s="244"/>
      <c r="R172" s="244">
        <f t="shared" ref="R172:AC172" si="65">$J172</f>
        <v>5200</v>
      </c>
      <c r="S172" s="244">
        <f t="shared" si="65"/>
        <v>5200</v>
      </c>
      <c r="T172" s="244">
        <f t="shared" si="65"/>
        <v>5200</v>
      </c>
      <c r="U172" s="244">
        <f t="shared" si="65"/>
        <v>5200</v>
      </c>
      <c r="V172" s="244">
        <f t="shared" si="65"/>
        <v>5200</v>
      </c>
      <c r="W172" s="244">
        <f t="shared" si="65"/>
        <v>5200</v>
      </c>
      <c r="X172" s="244">
        <f t="shared" si="65"/>
        <v>5200</v>
      </c>
      <c r="Y172" s="244">
        <f t="shared" si="65"/>
        <v>5200</v>
      </c>
      <c r="Z172" s="244">
        <f t="shared" si="65"/>
        <v>5200</v>
      </c>
      <c r="AA172" s="244">
        <f t="shared" si="65"/>
        <v>5200</v>
      </c>
      <c r="AB172" s="244">
        <f t="shared" si="65"/>
        <v>5200</v>
      </c>
      <c r="AC172" s="244">
        <f t="shared" si="65"/>
        <v>5200</v>
      </c>
      <c r="AD172" s="9"/>
    </row>
    <row r="173" spans="1:102" ht="14.25" thickBot="1" x14ac:dyDescent="0.3">
      <c r="A173" s="196"/>
      <c r="B173" s="384"/>
      <c r="C173" s="389"/>
      <c r="D173" s="353"/>
      <c r="E173" s="243" t="s">
        <v>185</v>
      </c>
      <c r="F173" s="250"/>
      <c r="G173" s="251"/>
      <c r="H173" s="252"/>
      <c r="I173" s="253"/>
      <c r="J173" s="254"/>
      <c r="K173" s="255"/>
      <c r="L173" s="218"/>
      <c r="M173" s="218"/>
      <c r="N173" s="218"/>
      <c r="O173" s="218"/>
      <c r="P173" s="244"/>
      <c r="Q173" s="244"/>
      <c r="R173" s="244"/>
      <c r="S173" s="244"/>
      <c r="T173" s="244"/>
      <c r="U173" s="244"/>
      <c r="V173" s="244"/>
      <c r="W173" s="244"/>
      <c r="X173" s="244"/>
      <c r="Y173" s="244"/>
      <c r="Z173" s="244"/>
      <c r="AA173" s="244"/>
      <c r="AB173" s="244"/>
      <c r="AC173" s="244"/>
      <c r="AD173" s="9"/>
    </row>
    <row r="174" spans="1:102" ht="27.75" thickBot="1" x14ac:dyDescent="0.3">
      <c r="A174" s="196"/>
      <c r="B174" s="384"/>
      <c r="C174" s="389"/>
      <c r="D174" s="353"/>
      <c r="E174" s="256" t="s">
        <v>186</v>
      </c>
      <c r="F174" s="257"/>
      <c r="G174" s="257">
        <v>1</v>
      </c>
      <c r="H174" s="258">
        <v>462.58</v>
      </c>
      <c r="I174" s="253"/>
      <c r="J174" s="254"/>
      <c r="K174" s="217" t="s">
        <v>122</v>
      </c>
      <c r="L174" s="218"/>
      <c r="M174" s="218"/>
      <c r="N174" s="218"/>
      <c r="O174" s="218"/>
      <c r="P174" s="244"/>
      <c r="Q174" s="244"/>
      <c r="R174" s="244"/>
      <c r="S174" s="244"/>
      <c r="T174" s="244"/>
      <c r="U174" s="244"/>
      <c r="V174" s="244"/>
      <c r="W174" s="244"/>
      <c r="X174" s="244"/>
      <c r="Y174" s="244"/>
      <c r="Z174" s="244"/>
      <c r="AA174" s="244"/>
      <c r="AB174" s="244"/>
      <c r="AC174" s="244"/>
      <c r="AD174" s="9"/>
    </row>
    <row r="175" spans="1:102" ht="14.25" thickBot="1" x14ac:dyDescent="0.3">
      <c r="A175" s="196"/>
      <c r="B175" s="384"/>
      <c r="C175" s="389"/>
      <c r="D175" s="353"/>
      <c r="E175" s="259" t="s">
        <v>187</v>
      </c>
      <c r="F175" s="257"/>
      <c r="G175" s="257">
        <v>1</v>
      </c>
      <c r="H175" s="258">
        <v>16000</v>
      </c>
      <c r="I175" s="253"/>
      <c r="J175" s="254"/>
      <c r="K175" s="255" t="s">
        <v>122</v>
      </c>
      <c r="L175" s="218"/>
      <c r="M175" s="218"/>
      <c r="N175" s="218"/>
      <c r="O175" s="218"/>
      <c r="P175" s="244"/>
      <c r="Q175" s="244"/>
      <c r="R175" s="244"/>
      <c r="S175" s="244"/>
      <c r="T175" s="244"/>
      <c r="U175" s="244"/>
      <c r="V175" s="244"/>
      <c r="W175" s="244"/>
      <c r="X175" s="244"/>
      <c r="Y175" s="244"/>
      <c r="Z175" s="244"/>
      <c r="AA175" s="244"/>
      <c r="AB175" s="244"/>
      <c r="AC175" s="244"/>
      <c r="AD175" s="9"/>
    </row>
    <row r="176" spans="1:102" ht="27.75" thickBot="1" x14ac:dyDescent="0.3">
      <c r="A176" s="196"/>
      <c r="B176" s="384"/>
      <c r="C176" s="389"/>
      <c r="D176" s="353"/>
      <c r="E176" s="256" t="s">
        <v>188</v>
      </c>
      <c r="F176" s="257"/>
      <c r="G176" s="257">
        <v>1</v>
      </c>
      <c r="H176" s="258">
        <v>16000</v>
      </c>
      <c r="I176" s="253"/>
      <c r="J176" s="254"/>
      <c r="K176" s="255" t="s">
        <v>122</v>
      </c>
      <c r="L176" s="218"/>
      <c r="M176" s="218"/>
      <c r="N176" s="218"/>
      <c r="O176" s="218"/>
      <c r="P176" s="244"/>
      <c r="Q176" s="244"/>
      <c r="R176" s="244"/>
      <c r="S176" s="244"/>
      <c r="T176" s="244"/>
      <c r="U176" s="244"/>
      <c r="V176" s="244"/>
      <c r="W176" s="244"/>
      <c r="X176" s="244"/>
      <c r="Y176" s="244"/>
      <c r="Z176" s="244"/>
      <c r="AA176" s="244"/>
      <c r="AB176" s="244"/>
      <c r="AC176" s="244"/>
      <c r="AD176" s="9"/>
    </row>
    <row r="177" spans="1:30" ht="14.25" thickBot="1" x14ac:dyDescent="0.3">
      <c r="A177" s="196"/>
      <c r="B177" s="384"/>
      <c r="C177" s="389"/>
      <c r="D177" s="353"/>
      <c r="E177" s="259" t="s">
        <v>189</v>
      </c>
      <c r="F177" s="257"/>
      <c r="G177" s="257">
        <v>1</v>
      </c>
      <c r="H177" s="258">
        <v>18000</v>
      </c>
      <c r="I177" s="253"/>
      <c r="J177" s="254"/>
      <c r="K177" s="255" t="s">
        <v>122</v>
      </c>
      <c r="L177" s="218"/>
      <c r="M177" s="218"/>
      <c r="N177" s="218"/>
      <c r="O177" s="218"/>
      <c r="P177" s="244"/>
      <c r="Q177" s="244"/>
      <c r="R177" s="244"/>
      <c r="S177" s="244"/>
      <c r="T177" s="244"/>
      <c r="U177" s="244"/>
      <c r="V177" s="244"/>
      <c r="W177" s="244"/>
      <c r="X177" s="244"/>
      <c r="Y177" s="244"/>
      <c r="Z177" s="244"/>
      <c r="AA177" s="244"/>
      <c r="AB177" s="244"/>
      <c r="AC177" s="244"/>
      <c r="AD177" s="9"/>
    </row>
    <row r="178" spans="1:30" ht="14.25" thickBot="1" x14ac:dyDescent="0.3">
      <c r="A178" s="196"/>
      <c r="B178" s="384"/>
      <c r="C178" s="389"/>
      <c r="D178" s="353"/>
      <c r="E178" s="259" t="s">
        <v>190</v>
      </c>
      <c r="F178" s="257"/>
      <c r="G178" s="257">
        <v>1</v>
      </c>
      <c r="H178" s="258">
        <v>18000</v>
      </c>
      <c r="I178" s="253"/>
      <c r="J178" s="254"/>
      <c r="K178" s="255" t="s">
        <v>122</v>
      </c>
      <c r="L178" s="218"/>
      <c r="M178" s="218"/>
      <c r="N178" s="218"/>
      <c r="O178" s="218"/>
      <c r="P178" s="244"/>
      <c r="Q178" s="244"/>
      <c r="R178" s="244"/>
      <c r="S178" s="244"/>
      <c r="T178" s="244"/>
      <c r="U178" s="244"/>
      <c r="V178" s="244"/>
      <c r="W178" s="244"/>
      <c r="X178" s="244"/>
      <c r="Y178" s="244"/>
      <c r="Z178" s="244"/>
      <c r="AA178" s="244"/>
      <c r="AB178" s="244"/>
      <c r="AC178" s="244"/>
      <c r="AD178" s="9"/>
    </row>
    <row r="179" spans="1:30" ht="14.25" thickBot="1" x14ac:dyDescent="0.3">
      <c r="A179" s="196"/>
      <c r="B179" s="384"/>
      <c r="C179" s="389"/>
      <c r="D179" s="353"/>
      <c r="E179" s="259" t="s">
        <v>191</v>
      </c>
      <c r="F179" s="257"/>
      <c r="G179" s="257">
        <v>3</v>
      </c>
      <c r="H179" s="258">
        <v>12945.87</v>
      </c>
      <c r="I179" s="253"/>
      <c r="J179" s="254"/>
      <c r="K179" s="255" t="s">
        <v>163</v>
      </c>
      <c r="L179" s="218"/>
      <c r="M179" s="218"/>
      <c r="N179" s="218"/>
      <c r="O179" s="218"/>
      <c r="P179" s="244"/>
      <c r="Q179" s="244"/>
      <c r="R179" s="244"/>
      <c r="S179" s="244"/>
      <c r="T179" s="244"/>
      <c r="U179" s="244"/>
      <c r="V179" s="244"/>
      <c r="W179" s="244"/>
      <c r="X179" s="244"/>
      <c r="Y179" s="244"/>
      <c r="Z179" s="244"/>
      <c r="AA179" s="244"/>
      <c r="AB179" s="244"/>
      <c r="AC179" s="244"/>
      <c r="AD179" s="9"/>
    </row>
    <row r="180" spans="1:30" ht="14.25" thickBot="1" x14ac:dyDescent="0.3">
      <c r="A180" s="196"/>
      <c r="B180" s="384"/>
      <c r="C180" s="389"/>
      <c r="D180" s="353"/>
      <c r="E180" s="259" t="s">
        <v>192</v>
      </c>
      <c r="F180" s="257"/>
      <c r="G180" s="257">
        <v>3</v>
      </c>
      <c r="H180" s="258">
        <v>12945.87</v>
      </c>
      <c r="I180" s="253"/>
      <c r="J180" s="254"/>
      <c r="K180" s="255" t="s">
        <v>163</v>
      </c>
      <c r="L180" s="218"/>
      <c r="M180" s="218"/>
      <c r="N180" s="218"/>
      <c r="O180" s="218"/>
      <c r="P180" s="244"/>
      <c r="Q180" s="244"/>
      <c r="R180" s="244"/>
      <c r="S180" s="244"/>
      <c r="T180" s="244"/>
      <c r="U180" s="244"/>
      <c r="V180" s="244"/>
      <c r="W180" s="244"/>
      <c r="X180" s="244"/>
      <c r="Y180" s="244"/>
      <c r="Z180" s="244"/>
      <c r="AA180" s="244"/>
      <c r="AB180" s="244"/>
      <c r="AC180" s="244"/>
      <c r="AD180" s="9"/>
    </row>
    <row r="181" spans="1:30" ht="14.25" thickBot="1" x14ac:dyDescent="0.3">
      <c r="A181" s="196"/>
      <c r="B181" s="384"/>
      <c r="C181" s="389"/>
      <c r="D181" s="353"/>
      <c r="E181" s="243"/>
      <c r="F181" s="250"/>
      <c r="G181" s="251"/>
      <c r="H181" s="252"/>
      <c r="I181" s="253"/>
      <c r="J181" s="254"/>
      <c r="K181" s="255"/>
      <c r="L181" s="218"/>
      <c r="M181" s="218"/>
      <c r="N181" s="218"/>
      <c r="O181" s="218"/>
      <c r="P181" s="244"/>
      <c r="Q181" s="244"/>
      <c r="R181" s="244"/>
      <c r="S181" s="244"/>
      <c r="T181" s="244"/>
      <c r="U181" s="244"/>
      <c r="V181" s="244"/>
      <c r="W181" s="244"/>
      <c r="X181" s="244"/>
      <c r="Y181" s="244"/>
      <c r="Z181" s="244"/>
      <c r="AA181" s="244"/>
      <c r="AB181" s="244"/>
      <c r="AC181" s="244"/>
      <c r="AD181" s="9"/>
    </row>
    <row r="182" spans="1:30" s="142" customFormat="1" ht="14.25" thickBot="1" x14ac:dyDescent="0.3">
      <c r="A182" s="196"/>
      <c r="B182" s="186"/>
      <c r="C182" s="260" t="s">
        <v>136</v>
      </c>
      <c r="D182" s="261"/>
      <c r="E182" s="262"/>
      <c r="F182" s="260"/>
      <c r="G182" s="260"/>
      <c r="H182" s="263"/>
      <c r="I182" s="264"/>
      <c r="J182" s="265">
        <f>SUM(J163,J170)</f>
        <v>17100</v>
      </c>
      <c r="K182" s="266"/>
      <c r="L182" s="267"/>
      <c r="M182" s="267"/>
      <c r="N182" s="267"/>
      <c r="O182" s="267"/>
      <c r="P182" s="268"/>
      <c r="Q182" s="268"/>
      <c r="R182" s="268">
        <f t="shared" ref="R182:AC182" si="66">R170+R163</f>
        <v>5200</v>
      </c>
      <c r="S182" s="268">
        <f t="shared" si="66"/>
        <v>5200</v>
      </c>
      <c r="T182" s="268">
        <f t="shared" si="66"/>
        <v>5200</v>
      </c>
      <c r="U182" s="268">
        <f t="shared" si="66"/>
        <v>5200</v>
      </c>
      <c r="V182" s="268">
        <f t="shared" si="66"/>
        <v>5200</v>
      </c>
      <c r="W182" s="268">
        <f t="shared" si="66"/>
        <v>5200</v>
      </c>
      <c r="X182" s="268">
        <f t="shared" si="66"/>
        <v>5200</v>
      </c>
      <c r="Y182" s="268">
        <f t="shared" si="66"/>
        <v>5200</v>
      </c>
      <c r="Z182" s="268">
        <f t="shared" si="66"/>
        <v>5200</v>
      </c>
      <c r="AA182" s="268">
        <f t="shared" si="66"/>
        <v>5200</v>
      </c>
      <c r="AB182" s="268">
        <f t="shared" si="66"/>
        <v>5200</v>
      </c>
      <c r="AC182" s="268">
        <f t="shared" si="66"/>
        <v>5200</v>
      </c>
      <c r="AD182" s="141"/>
    </row>
    <row r="183" spans="1:30" s="142" customFormat="1" ht="27.75" thickBot="1" x14ac:dyDescent="0.3">
      <c r="A183" s="196"/>
      <c r="B183" s="186"/>
      <c r="C183" s="260" t="s">
        <v>137</v>
      </c>
      <c r="D183" s="261"/>
      <c r="E183" s="262"/>
      <c r="F183" s="260"/>
      <c r="G183" s="260"/>
      <c r="H183" s="263"/>
      <c r="I183" s="264"/>
      <c r="J183" s="264"/>
      <c r="K183" s="266"/>
      <c r="L183" s="269">
        <f>+J182</f>
        <v>17100</v>
      </c>
      <c r="M183" s="267"/>
      <c r="N183" s="267"/>
      <c r="O183" s="267"/>
      <c r="P183" s="270"/>
      <c r="Q183" s="270"/>
      <c r="R183" s="270">
        <f>R182/$L$183</f>
        <v>0.30409356725146197</v>
      </c>
      <c r="S183" s="270">
        <f t="shared" ref="S183:AC183" si="67">S182/$L$183</f>
        <v>0.30409356725146197</v>
      </c>
      <c r="T183" s="270">
        <f t="shared" si="67"/>
        <v>0.30409356725146197</v>
      </c>
      <c r="U183" s="270">
        <f t="shared" si="67"/>
        <v>0.30409356725146197</v>
      </c>
      <c r="V183" s="270">
        <f t="shared" si="67"/>
        <v>0.30409356725146197</v>
      </c>
      <c r="W183" s="270">
        <f t="shared" si="67"/>
        <v>0.30409356725146197</v>
      </c>
      <c r="X183" s="270">
        <f t="shared" si="67"/>
        <v>0.30409356725146197</v>
      </c>
      <c r="Y183" s="270">
        <f t="shared" si="67"/>
        <v>0.30409356725146197</v>
      </c>
      <c r="Z183" s="270">
        <f t="shared" si="67"/>
        <v>0.30409356725146197</v>
      </c>
      <c r="AA183" s="270">
        <f t="shared" si="67"/>
        <v>0.30409356725146197</v>
      </c>
      <c r="AB183" s="270">
        <f t="shared" si="67"/>
        <v>0.30409356725146197</v>
      </c>
      <c r="AC183" s="270">
        <f t="shared" si="67"/>
        <v>0.30409356725146197</v>
      </c>
      <c r="AD183" s="141"/>
    </row>
    <row r="184" spans="1:30" ht="14.25" thickBot="1" x14ac:dyDescent="0.3">
      <c r="A184" s="196"/>
      <c r="B184" s="384" t="s">
        <v>193</v>
      </c>
      <c r="C184" s="385" t="s">
        <v>194</v>
      </c>
      <c r="D184" s="359" t="s">
        <v>141</v>
      </c>
      <c r="E184" s="134"/>
      <c r="F184" s="135"/>
      <c r="G184" s="135"/>
      <c r="H184" s="199"/>
      <c r="I184" s="137"/>
      <c r="J184" s="138">
        <f>SUM(J185:J199)</f>
        <v>151470</v>
      </c>
      <c r="K184" s="135"/>
      <c r="L184" s="139"/>
      <c r="M184" s="149"/>
      <c r="N184" s="149"/>
      <c r="O184" s="149"/>
      <c r="P184" s="140"/>
      <c r="Q184" s="140"/>
      <c r="R184" s="140">
        <f>SUM(R185:R199)</f>
        <v>151470</v>
      </c>
      <c r="S184" s="140">
        <f t="shared" ref="S184:AC184" si="68">SUM(S185:S199)</f>
        <v>151470</v>
      </c>
      <c r="T184" s="140">
        <f t="shared" si="68"/>
        <v>151470</v>
      </c>
      <c r="U184" s="140">
        <f t="shared" si="68"/>
        <v>151470</v>
      </c>
      <c r="V184" s="140">
        <f t="shared" si="68"/>
        <v>151470</v>
      </c>
      <c r="W184" s="140">
        <f t="shared" si="68"/>
        <v>151470</v>
      </c>
      <c r="X184" s="140">
        <f t="shared" si="68"/>
        <v>151470</v>
      </c>
      <c r="Y184" s="140">
        <f t="shared" si="68"/>
        <v>151470</v>
      </c>
      <c r="Z184" s="140">
        <f t="shared" si="68"/>
        <v>151470</v>
      </c>
      <c r="AA184" s="140">
        <f t="shared" si="68"/>
        <v>151470</v>
      </c>
      <c r="AB184" s="140">
        <f t="shared" si="68"/>
        <v>151470</v>
      </c>
      <c r="AC184" s="140">
        <f t="shared" si="68"/>
        <v>151470</v>
      </c>
      <c r="AD184" s="9"/>
    </row>
    <row r="185" spans="1:30" ht="14.25" thickBot="1" x14ac:dyDescent="0.3">
      <c r="A185" s="196"/>
      <c r="B185" s="384"/>
      <c r="C185" s="385"/>
      <c r="D185" s="359"/>
      <c r="E185" s="151" t="s">
        <v>195</v>
      </c>
      <c r="F185" s="127" t="s">
        <v>196</v>
      </c>
      <c r="G185" s="226">
        <v>78</v>
      </c>
      <c r="H185" s="271">
        <v>65</v>
      </c>
      <c r="I185" s="272">
        <f>H185*G185</f>
        <v>5070</v>
      </c>
      <c r="J185" s="272">
        <f>I185*3</f>
        <v>15210</v>
      </c>
      <c r="K185" s="273" t="s">
        <v>152</v>
      </c>
      <c r="L185" s="158"/>
      <c r="M185" s="158"/>
      <c r="N185" s="158"/>
      <c r="O185" s="158"/>
      <c r="P185" s="204"/>
      <c r="Q185" s="204"/>
      <c r="R185" s="204">
        <f>J185</f>
        <v>15210</v>
      </c>
      <c r="S185" s="204">
        <f t="shared" ref="S185:AC198" si="69">R185</f>
        <v>15210</v>
      </c>
      <c r="T185" s="204">
        <f t="shared" si="69"/>
        <v>15210</v>
      </c>
      <c r="U185" s="204">
        <f t="shared" si="69"/>
        <v>15210</v>
      </c>
      <c r="V185" s="204">
        <f t="shared" si="69"/>
        <v>15210</v>
      </c>
      <c r="W185" s="204">
        <f t="shared" si="69"/>
        <v>15210</v>
      </c>
      <c r="X185" s="204">
        <f t="shared" si="69"/>
        <v>15210</v>
      </c>
      <c r="Y185" s="204">
        <f t="shared" si="69"/>
        <v>15210</v>
      </c>
      <c r="Z185" s="204">
        <f t="shared" si="69"/>
        <v>15210</v>
      </c>
      <c r="AA185" s="204">
        <f t="shared" si="69"/>
        <v>15210</v>
      </c>
      <c r="AB185" s="204">
        <f t="shared" si="69"/>
        <v>15210</v>
      </c>
      <c r="AC185" s="204">
        <f t="shared" si="69"/>
        <v>15210</v>
      </c>
      <c r="AD185" s="9"/>
    </row>
    <row r="186" spans="1:30" ht="14.25" thickBot="1" x14ac:dyDescent="0.3">
      <c r="A186" s="196"/>
      <c r="B186" s="384"/>
      <c r="C186" s="385"/>
      <c r="D186" s="359"/>
      <c r="E186" s="274" t="s">
        <v>197</v>
      </c>
      <c r="F186" s="127" t="s">
        <v>198</v>
      </c>
      <c r="G186" s="226">
        <v>68</v>
      </c>
      <c r="H186" s="271">
        <v>55</v>
      </c>
      <c r="I186" s="272">
        <f t="shared" ref="I186:I198" si="70">H186*G186</f>
        <v>3740</v>
      </c>
      <c r="J186" s="272">
        <f t="shared" ref="J186:J198" si="71">I186*3</f>
        <v>11220</v>
      </c>
      <c r="K186" s="273" t="s">
        <v>152</v>
      </c>
      <c r="L186" s="158"/>
      <c r="M186" s="158"/>
      <c r="N186" s="158"/>
      <c r="O186" s="158"/>
      <c r="P186" s="204"/>
      <c r="Q186" s="204"/>
      <c r="R186" s="204">
        <f t="shared" ref="R186:R198" si="72">J186</f>
        <v>11220</v>
      </c>
      <c r="S186" s="204">
        <f t="shared" si="69"/>
        <v>11220</v>
      </c>
      <c r="T186" s="204">
        <f t="shared" si="69"/>
        <v>11220</v>
      </c>
      <c r="U186" s="204">
        <f t="shared" si="69"/>
        <v>11220</v>
      </c>
      <c r="V186" s="204">
        <f t="shared" si="69"/>
        <v>11220</v>
      </c>
      <c r="W186" s="204">
        <f t="shared" si="69"/>
        <v>11220</v>
      </c>
      <c r="X186" s="204">
        <f t="shared" si="69"/>
        <v>11220</v>
      </c>
      <c r="Y186" s="204">
        <f t="shared" si="69"/>
        <v>11220</v>
      </c>
      <c r="Z186" s="204">
        <f t="shared" si="69"/>
        <v>11220</v>
      </c>
      <c r="AA186" s="204">
        <f t="shared" si="69"/>
        <v>11220</v>
      </c>
      <c r="AB186" s="204">
        <f t="shared" si="69"/>
        <v>11220</v>
      </c>
      <c r="AC186" s="204">
        <f t="shared" si="69"/>
        <v>11220</v>
      </c>
      <c r="AD186" s="9"/>
    </row>
    <row r="187" spans="1:30" ht="14.25" thickBot="1" x14ac:dyDescent="0.3">
      <c r="A187" s="196"/>
      <c r="B187" s="384"/>
      <c r="C187" s="385"/>
      <c r="D187" s="359"/>
      <c r="E187" s="274" t="s">
        <v>199</v>
      </c>
      <c r="F187" s="127" t="s">
        <v>196</v>
      </c>
      <c r="G187" s="226">
        <v>5</v>
      </c>
      <c r="H187" s="271">
        <v>170</v>
      </c>
      <c r="I187" s="272">
        <f t="shared" si="70"/>
        <v>850</v>
      </c>
      <c r="J187" s="272">
        <f t="shared" si="71"/>
        <v>2550</v>
      </c>
      <c r="K187" s="273" t="s">
        <v>152</v>
      </c>
      <c r="L187" s="158"/>
      <c r="M187" s="158"/>
      <c r="N187" s="158"/>
      <c r="O187" s="158"/>
      <c r="P187" s="204"/>
      <c r="Q187" s="204"/>
      <c r="R187" s="204">
        <f t="shared" si="72"/>
        <v>2550</v>
      </c>
      <c r="S187" s="204">
        <f t="shared" si="69"/>
        <v>2550</v>
      </c>
      <c r="T187" s="204">
        <f t="shared" si="69"/>
        <v>2550</v>
      </c>
      <c r="U187" s="204">
        <f t="shared" si="69"/>
        <v>2550</v>
      </c>
      <c r="V187" s="204">
        <f t="shared" si="69"/>
        <v>2550</v>
      </c>
      <c r="W187" s="204">
        <f t="shared" si="69"/>
        <v>2550</v>
      </c>
      <c r="X187" s="204">
        <f t="shared" si="69"/>
        <v>2550</v>
      </c>
      <c r="Y187" s="204">
        <f t="shared" si="69"/>
        <v>2550</v>
      </c>
      <c r="Z187" s="204">
        <f t="shared" si="69"/>
        <v>2550</v>
      </c>
      <c r="AA187" s="204">
        <f t="shared" si="69"/>
        <v>2550</v>
      </c>
      <c r="AB187" s="204">
        <f t="shared" si="69"/>
        <v>2550</v>
      </c>
      <c r="AC187" s="204">
        <f t="shared" si="69"/>
        <v>2550</v>
      </c>
      <c r="AD187" s="9"/>
    </row>
    <row r="188" spans="1:30" ht="14.25" thickBot="1" x14ac:dyDescent="0.3">
      <c r="A188" s="196"/>
      <c r="B188" s="384"/>
      <c r="C188" s="385"/>
      <c r="D188" s="359"/>
      <c r="E188" s="274" t="s">
        <v>200</v>
      </c>
      <c r="F188" s="127" t="s">
        <v>198</v>
      </c>
      <c r="G188" s="226">
        <v>6</v>
      </c>
      <c r="H188" s="271">
        <v>75</v>
      </c>
      <c r="I188" s="272">
        <f t="shared" si="70"/>
        <v>450</v>
      </c>
      <c r="J188" s="272">
        <f t="shared" si="71"/>
        <v>1350</v>
      </c>
      <c r="K188" s="273" t="s">
        <v>152</v>
      </c>
      <c r="L188" s="158"/>
      <c r="M188" s="158"/>
      <c r="N188" s="158"/>
      <c r="O188" s="158"/>
      <c r="P188" s="204"/>
      <c r="Q188" s="204"/>
      <c r="R188" s="204">
        <f t="shared" si="72"/>
        <v>1350</v>
      </c>
      <c r="S188" s="204">
        <f t="shared" si="69"/>
        <v>1350</v>
      </c>
      <c r="T188" s="204">
        <f t="shared" si="69"/>
        <v>1350</v>
      </c>
      <c r="U188" s="204">
        <f t="shared" si="69"/>
        <v>1350</v>
      </c>
      <c r="V188" s="204">
        <f t="shared" si="69"/>
        <v>1350</v>
      </c>
      <c r="W188" s="204">
        <f t="shared" si="69"/>
        <v>1350</v>
      </c>
      <c r="X188" s="204">
        <f t="shared" si="69"/>
        <v>1350</v>
      </c>
      <c r="Y188" s="204">
        <f t="shared" si="69"/>
        <v>1350</v>
      </c>
      <c r="Z188" s="204">
        <f t="shared" si="69"/>
        <v>1350</v>
      </c>
      <c r="AA188" s="204">
        <f t="shared" si="69"/>
        <v>1350</v>
      </c>
      <c r="AB188" s="204">
        <f t="shared" si="69"/>
        <v>1350</v>
      </c>
      <c r="AC188" s="204">
        <f t="shared" si="69"/>
        <v>1350</v>
      </c>
      <c r="AD188" s="9"/>
    </row>
    <row r="189" spans="1:30" ht="14.25" thickBot="1" x14ac:dyDescent="0.3">
      <c r="A189" s="196"/>
      <c r="B189" s="384"/>
      <c r="C189" s="385"/>
      <c r="D189" s="359"/>
      <c r="E189" s="274" t="s">
        <v>201</v>
      </c>
      <c r="F189" s="127" t="s">
        <v>91</v>
      </c>
      <c r="G189" s="226">
        <v>3</v>
      </c>
      <c r="H189" s="271">
        <v>900</v>
      </c>
      <c r="I189" s="272">
        <f t="shared" si="70"/>
        <v>2700</v>
      </c>
      <c r="J189" s="272">
        <f t="shared" si="71"/>
        <v>8100</v>
      </c>
      <c r="K189" s="273" t="s">
        <v>152</v>
      </c>
      <c r="L189" s="158"/>
      <c r="M189" s="158"/>
      <c r="N189" s="158"/>
      <c r="O189" s="158"/>
      <c r="P189" s="204"/>
      <c r="Q189" s="204"/>
      <c r="R189" s="204">
        <f t="shared" si="72"/>
        <v>8100</v>
      </c>
      <c r="S189" s="204">
        <f t="shared" si="69"/>
        <v>8100</v>
      </c>
      <c r="T189" s="204">
        <f t="shared" si="69"/>
        <v>8100</v>
      </c>
      <c r="U189" s="204">
        <f t="shared" si="69"/>
        <v>8100</v>
      </c>
      <c r="V189" s="204">
        <f t="shared" si="69"/>
        <v>8100</v>
      </c>
      <c r="W189" s="204">
        <f t="shared" si="69"/>
        <v>8100</v>
      </c>
      <c r="X189" s="204">
        <f t="shared" si="69"/>
        <v>8100</v>
      </c>
      <c r="Y189" s="204">
        <f t="shared" si="69"/>
        <v>8100</v>
      </c>
      <c r="Z189" s="204">
        <f t="shared" si="69"/>
        <v>8100</v>
      </c>
      <c r="AA189" s="204">
        <f t="shared" si="69"/>
        <v>8100</v>
      </c>
      <c r="AB189" s="204">
        <f t="shared" si="69"/>
        <v>8100</v>
      </c>
      <c r="AC189" s="204">
        <f t="shared" si="69"/>
        <v>8100</v>
      </c>
      <c r="AD189" s="9"/>
    </row>
    <row r="190" spans="1:30" ht="14.25" thickBot="1" x14ac:dyDescent="0.3">
      <c r="A190" s="196"/>
      <c r="B190" s="384"/>
      <c r="C190" s="385"/>
      <c r="D190" s="359"/>
      <c r="E190" s="274" t="s">
        <v>202</v>
      </c>
      <c r="F190" s="127" t="s">
        <v>196</v>
      </c>
      <c r="G190" s="226">
        <v>2</v>
      </c>
      <c r="H190" s="271">
        <v>150</v>
      </c>
      <c r="I190" s="272">
        <f t="shared" si="70"/>
        <v>300</v>
      </c>
      <c r="J190" s="272">
        <f t="shared" si="71"/>
        <v>900</v>
      </c>
      <c r="K190" s="273" t="s">
        <v>152</v>
      </c>
      <c r="L190" s="158"/>
      <c r="M190" s="158"/>
      <c r="N190" s="158"/>
      <c r="O190" s="158"/>
      <c r="P190" s="204"/>
      <c r="Q190" s="204"/>
      <c r="R190" s="204">
        <f t="shared" si="72"/>
        <v>900</v>
      </c>
      <c r="S190" s="204">
        <f t="shared" si="69"/>
        <v>900</v>
      </c>
      <c r="T190" s="204">
        <f t="shared" si="69"/>
        <v>900</v>
      </c>
      <c r="U190" s="204">
        <f t="shared" si="69"/>
        <v>900</v>
      </c>
      <c r="V190" s="204">
        <f t="shared" si="69"/>
        <v>900</v>
      </c>
      <c r="W190" s="204">
        <f t="shared" si="69"/>
        <v>900</v>
      </c>
      <c r="X190" s="204">
        <f t="shared" si="69"/>
        <v>900</v>
      </c>
      <c r="Y190" s="204">
        <f t="shared" si="69"/>
        <v>900</v>
      </c>
      <c r="Z190" s="204">
        <f t="shared" si="69"/>
        <v>900</v>
      </c>
      <c r="AA190" s="204">
        <f t="shared" si="69"/>
        <v>900</v>
      </c>
      <c r="AB190" s="204">
        <f t="shared" si="69"/>
        <v>900</v>
      </c>
      <c r="AC190" s="204">
        <f t="shared" si="69"/>
        <v>900</v>
      </c>
      <c r="AD190" s="9"/>
    </row>
    <row r="191" spans="1:30" ht="14.25" thickBot="1" x14ac:dyDescent="0.3">
      <c r="A191" s="196"/>
      <c r="B191" s="384"/>
      <c r="C191" s="385"/>
      <c r="D191" s="359"/>
      <c r="E191" s="274" t="s">
        <v>203</v>
      </c>
      <c r="F191" s="127" t="s">
        <v>204</v>
      </c>
      <c r="G191" s="226">
        <v>1</v>
      </c>
      <c r="H191" s="271">
        <v>2700</v>
      </c>
      <c r="I191" s="272">
        <f t="shared" si="70"/>
        <v>2700</v>
      </c>
      <c r="J191" s="272">
        <f t="shared" si="71"/>
        <v>8100</v>
      </c>
      <c r="K191" s="273" t="s">
        <v>152</v>
      </c>
      <c r="L191" s="158"/>
      <c r="M191" s="158"/>
      <c r="N191" s="158"/>
      <c r="O191" s="158"/>
      <c r="P191" s="204"/>
      <c r="Q191" s="204"/>
      <c r="R191" s="204">
        <f t="shared" si="72"/>
        <v>8100</v>
      </c>
      <c r="S191" s="204">
        <f t="shared" si="69"/>
        <v>8100</v>
      </c>
      <c r="T191" s="204">
        <f t="shared" si="69"/>
        <v>8100</v>
      </c>
      <c r="U191" s="204">
        <f t="shared" si="69"/>
        <v>8100</v>
      </c>
      <c r="V191" s="204">
        <f t="shared" si="69"/>
        <v>8100</v>
      </c>
      <c r="W191" s="204">
        <f t="shared" si="69"/>
        <v>8100</v>
      </c>
      <c r="X191" s="204">
        <f t="shared" si="69"/>
        <v>8100</v>
      </c>
      <c r="Y191" s="204">
        <f t="shared" si="69"/>
        <v>8100</v>
      </c>
      <c r="Z191" s="204">
        <f t="shared" si="69"/>
        <v>8100</v>
      </c>
      <c r="AA191" s="204">
        <f t="shared" si="69"/>
        <v>8100</v>
      </c>
      <c r="AB191" s="204">
        <f t="shared" si="69"/>
        <v>8100</v>
      </c>
      <c r="AC191" s="204">
        <f t="shared" si="69"/>
        <v>8100</v>
      </c>
      <c r="AD191" s="9"/>
    </row>
    <row r="192" spans="1:30" ht="14.25" thickBot="1" x14ac:dyDescent="0.3">
      <c r="A192" s="196"/>
      <c r="B192" s="384"/>
      <c r="C192" s="385"/>
      <c r="D192" s="359"/>
      <c r="E192" s="274" t="s">
        <v>205</v>
      </c>
      <c r="F192" s="127" t="s">
        <v>204</v>
      </c>
      <c r="G192" s="226">
        <v>1</v>
      </c>
      <c r="H192" s="271">
        <v>2700</v>
      </c>
      <c r="I192" s="272">
        <f t="shared" si="70"/>
        <v>2700</v>
      </c>
      <c r="J192" s="272">
        <f t="shared" si="71"/>
        <v>8100</v>
      </c>
      <c r="K192" s="273" t="s">
        <v>152</v>
      </c>
      <c r="L192" s="158"/>
      <c r="M192" s="158"/>
      <c r="N192" s="158"/>
      <c r="O192" s="158"/>
      <c r="P192" s="204"/>
      <c r="Q192" s="204"/>
      <c r="R192" s="204">
        <f t="shared" si="72"/>
        <v>8100</v>
      </c>
      <c r="S192" s="204">
        <f t="shared" si="69"/>
        <v>8100</v>
      </c>
      <c r="T192" s="204">
        <f t="shared" si="69"/>
        <v>8100</v>
      </c>
      <c r="U192" s="204">
        <f t="shared" si="69"/>
        <v>8100</v>
      </c>
      <c r="V192" s="204">
        <f t="shared" si="69"/>
        <v>8100</v>
      </c>
      <c r="W192" s="204">
        <f t="shared" si="69"/>
        <v>8100</v>
      </c>
      <c r="X192" s="204">
        <f t="shared" si="69"/>
        <v>8100</v>
      </c>
      <c r="Y192" s="204">
        <f t="shared" si="69"/>
        <v>8100</v>
      </c>
      <c r="Z192" s="204">
        <f t="shared" si="69"/>
        <v>8100</v>
      </c>
      <c r="AA192" s="204">
        <f t="shared" si="69"/>
        <v>8100</v>
      </c>
      <c r="AB192" s="204">
        <f t="shared" si="69"/>
        <v>8100</v>
      </c>
      <c r="AC192" s="204">
        <f t="shared" si="69"/>
        <v>8100</v>
      </c>
      <c r="AD192" s="9"/>
    </row>
    <row r="193" spans="1:30" ht="14.25" thickBot="1" x14ac:dyDescent="0.3">
      <c r="A193" s="196"/>
      <c r="B193" s="384"/>
      <c r="C193" s="385"/>
      <c r="D193" s="359"/>
      <c r="E193" s="274" t="s">
        <v>206</v>
      </c>
      <c r="F193" s="127" t="s">
        <v>204</v>
      </c>
      <c r="G193" s="226">
        <v>1</v>
      </c>
      <c r="H193" s="271">
        <v>5600</v>
      </c>
      <c r="I193" s="272">
        <f t="shared" si="70"/>
        <v>5600</v>
      </c>
      <c r="J193" s="272">
        <f t="shared" si="71"/>
        <v>16800</v>
      </c>
      <c r="K193" s="273" t="s">
        <v>152</v>
      </c>
      <c r="L193" s="158"/>
      <c r="M193" s="158"/>
      <c r="N193" s="158"/>
      <c r="O193" s="158"/>
      <c r="P193" s="204"/>
      <c r="Q193" s="204"/>
      <c r="R193" s="204">
        <f t="shared" si="72"/>
        <v>16800</v>
      </c>
      <c r="S193" s="204">
        <f t="shared" si="69"/>
        <v>16800</v>
      </c>
      <c r="T193" s="204">
        <f t="shared" si="69"/>
        <v>16800</v>
      </c>
      <c r="U193" s="204">
        <f t="shared" si="69"/>
        <v>16800</v>
      </c>
      <c r="V193" s="204">
        <f t="shared" si="69"/>
        <v>16800</v>
      </c>
      <c r="W193" s="204">
        <f t="shared" si="69"/>
        <v>16800</v>
      </c>
      <c r="X193" s="204">
        <f t="shared" si="69"/>
        <v>16800</v>
      </c>
      <c r="Y193" s="204">
        <f t="shared" si="69"/>
        <v>16800</v>
      </c>
      <c r="Z193" s="204">
        <f t="shared" si="69"/>
        <v>16800</v>
      </c>
      <c r="AA193" s="204">
        <f t="shared" si="69"/>
        <v>16800</v>
      </c>
      <c r="AB193" s="204">
        <f t="shared" si="69"/>
        <v>16800</v>
      </c>
      <c r="AC193" s="204">
        <f t="shared" si="69"/>
        <v>16800</v>
      </c>
      <c r="AD193" s="9"/>
    </row>
    <row r="194" spans="1:30" ht="14.25" thickBot="1" x14ac:dyDescent="0.3">
      <c r="A194" s="196"/>
      <c r="B194" s="384"/>
      <c r="C194" s="385"/>
      <c r="D194" s="359"/>
      <c r="E194" s="274" t="s">
        <v>207</v>
      </c>
      <c r="F194" s="127" t="s">
        <v>204</v>
      </c>
      <c r="G194" s="226">
        <v>1</v>
      </c>
      <c r="H194" s="271">
        <v>3200</v>
      </c>
      <c r="I194" s="272">
        <f t="shared" si="70"/>
        <v>3200</v>
      </c>
      <c r="J194" s="272">
        <f t="shared" si="71"/>
        <v>9600</v>
      </c>
      <c r="K194" s="273" t="s">
        <v>152</v>
      </c>
      <c r="L194" s="158"/>
      <c r="M194" s="158"/>
      <c r="N194" s="158"/>
      <c r="O194" s="158"/>
      <c r="P194" s="204"/>
      <c r="Q194" s="204"/>
      <c r="R194" s="204">
        <f t="shared" si="72"/>
        <v>9600</v>
      </c>
      <c r="S194" s="204">
        <f t="shared" si="69"/>
        <v>9600</v>
      </c>
      <c r="T194" s="204">
        <f t="shared" si="69"/>
        <v>9600</v>
      </c>
      <c r="U194" s="204">
        <f t="shared" si="69"/>
        <v>9600</v>
      </c>
      <c r="V194" s="204">
        <f t="shared" si="69"/>
        <v>9600</v>
      </c>
      <c r="W194" s="204">
        <f t="shared" si="69"/>
        <v>9600</v>
      </c>
      <c r="X194" s="204">
        <f t="shared" si="69"/>
        <v>9600</v>
      </c>
      <c r="Y194" s="204">
        <f t="shared" si="69"/>
        <v>9600</v>
      </c>
      <c r="Z194" s="204">
        <f t="shared" si="69"/>
        <v>9600</v>
      </c>
      <c r="AA194" s="204">
        <f t="shared" si="69"/>
        <v>9600</v>
      </c>
      <c r="AB194" s="204">
        <f t="shared" si="69"/>
        <v>9600</v>
      </c>
      <c r="AC194" s="204">
        <f t="shared" si="69"/>
        <v>9600</v>
      </c>
      <c r="AD194" s="9"/>
    </row>
    <row r="195" spans="1:30" ht="14.25" thickBot="1" x14ac:dyDescent="0.3">
      <c r="A195" s="196"/>
      <c r="B195" s="384"/>
      <c r="C195" s="385"/>
      <c r="D195" s="359"/>
      <c r="E195" s="274" t="s">
        <v>208</v>
      </c>
      <c r="F195" s="127" t="s">
        <v>204</v>
      </c>
      <c r="G195" s="226">
        <v>1</v>
      </c>
      <c r="H195" s="271">
        <v>15000</v>
      </c>
      <c r="I195" s="272">
        <f t="shared" si="70"/>
        <v>15000</v>
      </c>
      <c r="J195" s="272">
        <f t="shared" si="71"/>
        <v>45000</v>
      </c>
      <c r="K195" s="273" t="s">
        <v>152</v>
      </c>
      <c r="L195" s="158"/>
      <c r="M195" s="158"/>
      <c r="N195" s="158"/>
      <c r="O195" s="158"/>
      <c r="P195" s="204"/>
      <c r="Q195" s="204"/>
      <c r="R195" s="204">
        <f t="shared" si="72"/>
        <v>45000</v>
      </c>
      <c r="S195" s="204">
        <f t="shared" si="69"/>
        <v>45000</v>
      </c>
      <c r="T195" s="204">
        <f t="shared" si="69"/>
        <v>45000</v>
      </c>
      <c r="U195" s="204">
        <f t="shared" si="69"/>
        <v>45000</v>
      </c>
      <c r="V195" s="204">
        <f t="shared" si="69"/>
        <v>45000</v>
      </c>
      <c r="W195" s="204">
        <f t="shared" si="69"/>
        <v>45000</v>
      </c>
      <c r="X195" s="204">
        <f t="shared" si="69"/>
        <v>45000</v>
      </c>
      <c r="Y195" s="204">
        <f t="shared" si="69"/>
        <v>45000</v>
      </c>
      <c r="Z195" s="204">
        <f t="shared" si="69"/>
        <v>45000</v>
      </c>
      <c r="AA195" s="204">
        <f t="shared" si="69"/>
        <v>45000</v>
      </c>
      <c r="AB195" s="204">
        <f t="shared" si="69"/>
        <v>45000</v>
      </c>
      <c r="AC195" s="204">
        <f t="shared" si="69"/>
        <v>45000</v>
      </c>
      <c r="AD195" s="9"/>
    </row>
    <row r="196" spans="1:30" ht="14.25" thickBot="1" x14ac:dyDescent="0.3">
      <c r="A196" s="196"/>
      <c r="B196" s="384"/>
      <c r="C196" s="385"/>
      <c r="D196" s="359"/>
      <c r="E196" s="274" t="s">
        <v>209</v>
      </c>
      <c r="F196" s="127" t="s">
        <v>204</v>
      </c>
      <c r="G196" s="226">
        <v>1</v>
      </c>
      <c r="H196" s="271">
        <v>2400</v>
      </c>
      <c r="I196" s="272">
        <f t="shared" si="70"/>
        <v>2400</v>
      </c>
      <c r="J196" s="272">
        <f>I196*1</f>
        <v>2400</v>
      </c>
      <c r="K196" s="273" t="s">
        <v>210</v>
      </c>
      <c r="L196" s="158"/>
      <c r="M196" s="158"/>
      <c r="N196" s="158"/>
      <c r="O196" s="158"/>
      <c r="P196" s="204"/>
      <c r="Q196" s="204"/>
      <c r="R196" s="204">
        <f t="shared" si="72"/>
        <v>2400</v>
      </c>
      <c r="S196" s="204">
        <f t="shared" si="69"/>
        <v>2400</v>
      </c>
      <c r="T196" s="204">
        <f t="shared" si="69"/>
        <v>2400</v>
      </c>
      <c r="U196" s="204">
        <f t="shared" si="69"/>
        <v>2400</v>
      </c>
      <c r="V196" s="204">
        <f t="shared" si="69"/>
        <v>2400</v>
      </c>
      <c r="W196" s="204">
        <f t="shared" si="69"/>
        <v>2400</v>
      </c>
      <c r="X196" s="204">
        <f t="shared" si="69"/>
        <v>2400</v>
      </c>
      <c r="Y196" s="204">
        <f t="shared" si="69"/>
        <v>2400</v>
      </c>
      <c r="Z196" s="204">
        <f t="shared" si="69"/>
        <v>2400</v>
      </c>
      <c r="AA196" s="204">
        <f t="shared" si="69"/>
        <v>2400</v>
      </c>
      <c r="AB196" s="204">
        <f t="shared" si="69"/>
        <v>2400</v>
      </c>
      <c r="AC196" s="204">
        <f t="shared" si="69"/>
        <v>2400</v>
      </c>
      <c r="AD196" s="9"/>
    </row>
    <row r="197" spans="1:30" ht="14.25" thickBot="1" x14ac:dyDescent="0.3">
      <c r="A197" s="196"/>
      <c r="B197" s="384"/>
      <c r="C197" s="385"/>
      <c r="D197" s="359"/>
      <c r="E197" s="274" t="s">
        <v>211</v>
      </c>
      <c r="F197" s="127" t="s">
        <v>204</v>
      </c>
      <c r="G197" s="226">
        <v>1</v>
      </c>
      <c r="H197" s="271">
        <v>6700</v>
      </c>
      <c r="I197" s="272">
        <f t="shared" si="70"/>
        <v>6700</v>
      </c>
      <c r="J197" s="272">
        <f t="shared" si="71"/>
        <v>20100</v>
      </c>
      <c r="K197" s="273" t="s">
        <v>152</v>
      </c>
      <c r="L197" s="158"/>
      <c r="M197" s="158"/>
      <c r="N197" s="158"/>
      <c r="O197" s="158"/>
      <c r="P197" s="204"/>
      <c r="Q197" s="204"/>
      <c r="R197" s="204">
        <f t="shared" si="72"/>
        <v>20100</v>
      </c>
      <c r="S197" s="204">
        <f t="shared" si="69"/>
        <v>20100</v>
      </c>
      <c r="T197" s="204">
        <f t="shared" si="69"/>
        <v>20100</v>
      </c>
      <c r="U197" s="204">
        <f t="shared" si="69"/>
        <v>20100</v>
      </c>
      <c r="V197" s="204">
        <f t="shared" si="69"/>
        <v>20100</v>
      </c>
      <c r="W197" s="204">
        <f t="shared" si="69"/>
        <v>20100</v>
      </c>
      <c r="X197" s="204">
        <f t="shared" si="69"/>
        <v>20100</v>
      </c>
      <c r="Y197" s="204">
        <f t="shared" si="69"/>
        <v>20100</v>
      </c>
      <c r="Z197" s="204">
        <f t="shared" si="69"/>
        <v>20100</v>
      </c>
      <c r="AA197" s="204">
        <f t="shared" si="69"/>
        <v>20100</v>
      </c>
      <c r="AB197" s="204">
        <f t="shared" si="69"/>
        <v>20100</v>
      </c>
      <c r="AC197" s="204">
        <f t="shared" si="69"/>
        <v>20100</v>
      </c>
      <c r="AD197" s="9"/>
    </row>
    <row r="198" spans="1:30" ht="14.25" thickBot="1" x14ac:dyDescent="0.3">
      <c r="A198" s="196"/>
      <c r="B198" s="384"/>
      <c r="C198" s="385"/>
      <c r="D198" s="359"/>
      <c r="E198" s="274" t="s">
        <v>212</v>
      </c>
      <c r="F198" s="127" t="s">
        <v>198</v>
      </c>
      <c r="G198" s="226">
        <v>8</v>
      </c>
      <c r="H198" s="271">
        <v>85</v>
      </c>
      <c r="I198" s="272">
        <f t="shared" si="70"/>
        <v>680</v>
      </c>
      <c r="J198" s="272">
        <f t="shared" si="71"/>
        <v>2040</v>
      </c>
      <c r="K198" s="273" t="s">
        <v>152</v>
      </c>
      <c r="L198" s="158"/>
      <c r="M198" s="158"/>
      <c r="N198" s="158"/>
      <c r="O198" s="158"/>
      <c r="P198" s="204"/>
      <c r="Q198" s="204"/>
      <c r="R198" s="204">
        <f t="shared" si="72"/>
        <v>2040</v>
      </c>
      <c r="S198" s="204">
        <f t="shared" si="69"/>
        <v>2040</v>
      </c>
      <c r="T198" s="204">
        <f t="shared" si="69"/>
        <v>2040</v>
      </c>
      <c r="U198" s="204">
        <f t="shared" si="69"/>
        <v>2040</v>
      </c>
      <c r="V198" s="204">
        <f t="shared" si="69"/>
        <v>2040</v>
      </c>
      <c r="W198" s="204">
        <f t="shared" si="69"/>
        <v>2040</v>
      </c>
      <c r="X198" s="204">
        <f t="shared" si="69"/>
        <v>2040</v>
      </c>
      <c r="Y198" s="204">
        <f t="shared" si="69"/>
        <v>2040</v>
      </c>
      <c r="Z198" s="204">
        <f t="shared" si="69"/>
        <v>2040</v>
      </c>
      <c r="AA198" s="204">
        <f t="shared" si="69"/>
        <v>2040</v>
      </c>
      <c r="AB198" s="204">
        <f t="shared" si="69"/>
        <v>2040</v>
      </c>
      <c r="AC198" s="204">
        <f t="shared" si="69"/>
        <v>2040</v>
      </c>
      <c r="AD198" s="9"/>
    </row>
    <row r="199" spans="1:30" ht="14.25" thickBot="1" x14ac:dyDescent="0.3">
      <c r="A199" s="196"/>
      <c r="B199" s="384"/>
      <c r="C199" s="385"/>
      <c r="D199" s="359"/>
      <c r="E199" s="151"/>
      <c r="F199" s="127"/>
      <c r="G199" s="226"/>
      <c r="H199" s="271"/>
      <c r="I199" s="272"/>
      <c r="J199" s="272"/>
      <c r="K199" s="127"/>
      <c r="L199" s="158"/>
      <c r="M199" s="158"/>
      <c r="N199" s="158"/>
      <c r="O199" s="158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9"/>
    </row>
    <row r="200" spans="1:30" ht="14.25" thickBot="1" x14ac:dyDescent="0.3">
      <c r="A200" s="196"/>
      <c r="B200" s="384"/>
      <c r="C200" s="385"/>
      <c r="D200" s="353" t="s">
        <v>120</v>
      </c>
      <c r="E200" s="205"/>
      <c r="F200" s="206"/>
      <c r="G200" s="238"/>
      <c r="H200" s="207"/>
      <c r="I200" s="208"/>
      <c r="J200" s="209">
        <f>SUM(J201:J214)</f>
        <v>161827</v>
      </c>
      <c r="K200" s="206"/>
      <c r="L200" s="239"/>
      <c r="M200" s="211"/>
      <c r="N200" s="211"/>
      <c r="O200" s="211"/>
      <c r="P200" s="212"/>
      <c r="Q200" s="212"/>
      <c r="R200" s="212">
        <f>SUM(R201:R214)</f>
        <v>140227</v>
      </c>
      <c r="S200" s="212">
        <f t="shared" ref="S200:AC200" si="73">SUM(S201:S214)</f>
        <v>140227</v>
      </c>
      <c r="T200" s="212">
        <f t="shared" si="73"/>
        <v>161827</v>
      </c>
      <c r="U200" s="212">
        <f t="shared" si="73"/>
        <v>140227</v>
      </c>
      <c r="V200" s="212">
        <f t="shared" si="73"/>
        <v>140227</v>
      </c>
      <c r="W200" s="212">
        <f t="shared" si="73"/>
        <v>161827</v>
      </c>
      <c r="X200" s="212">
        <f t="shared" si="73"/>
        <v>140227</v>
      </c>
      <c r="Y200" s="212">
        <f t="shared" si="73"/>
        <v>140227</v>
      </c>
      <c r="Z200" s="212">
        <f t="shared" si="73"/>
        <v>161827</v>
      </c>
      <c r="AA200" s="212">
        <f t="shared" si="73"/>
        <v>140227</v>
      </c>
      <c r="AB200" s="212">
        <f t="shared" si="73"/>
        <v>140227</v>
      </c>
      <c r="AC200" s="212">
        <f t="shared" si="73"/>
        <v>161827</v>
      </c>
      <c r="AD200" s="9"/>
    </row>
    <row r="201" spans="1:30" ht="14.25" thickBot="1" x14ac:dyDescent="0.3">
      <c r="A201" s="196"/>
      <c r="B201" s="384"/>
      <c r="C201" s="385"/>
      <c r="D201" s="353"/>
      <c r="E201" s="275" t="s">
        <v>195</v>
      </c>
      <c r="F201" s="255" t="s">
        <v>196</v>
      </c>
      <c r="G201" s="251">
        <v>7</v>
      </c>
      <c r="H201" s="276">
        <v>3452</v>
      </c>
      <c r="I201" s="254">
        <f>H201*G201</f>
        <v>24164</v>
      </c>
      <c r="J201" s="254">
        <f>I201*3</f>
        <v>72492</v>
      </c>
      <c r="K201" s="255" t="s">
        <v>152</v>
      </c>
      <c r="L201" s="218"/>
      <c r="M201" s="218"/>
      <c r="N201" s="218"/>
      <c r="O201" s="218"/>
      <c r="P201" s="218"/>
      <c r="Q201" s="221"/>
      <c r="R201" s="221">
        <f>J201</f>
        <v>72492</v>
      </c>
      <c r="S201" s="221">
        <f t="shared" ref="S201:AC202" si="74">R201</f>
        <v>72492</v>
      </c>
      <c r="T201" s="221">
        <f t="shared" si="74"/>
        <v>72492</v>
      </c>
      <c r="U201" s="221">
        <f t="shared" si="74"/>
        <v>72492</v>
      </c>
      <c r="V201" s="221">
        <f t="shared" si="74"/>
        <v>72492</v>
      </c>
      <c r="W201" s="221">
        <f t="shared" si="74"/>
        <v>72492</v>
      </c>
      <c r="X201" s="221">
        <f t="shared" si="74"/>
        <v>72492</v>
      </c>
      <c r="Y201" s="221">
        <f t="shared" si="74"/>
        <v>72492</v>
      </c>
      <c r="Z201" s="221">
        <f t="shared" si="74"/>
        <v>72492</v>
      </c>
      <c r="AA201" s="221">
        <f t="shared" si="74"/>
        <v>72492</v>
      </c>
      <c r="AB201" s="221">
        <f t="shared" si="74"/>
        <v>72492</v>
      </c>
      <c r="AC201" s="221">
        <f t="shared" si="74"/>
        <v>72492</v>
      </c>
      <c r="AD201" s="9"/>
    </row>
    <row r="202" spans="1:30" ht="14.25" thickBot="1" x14ac:dyDescent="0.3">
      <c r="A202" s="196"/>
      <c r="B202" s="384"/>
      <c r="C202" s="385"/>
      <c r="D202" s="353"/>
      <c r="E202" s="275" t="s">
        <v>197</v>
      </c>
      <c r="F202" s="255" t="s">
        <v>198</v>
      </c>
      <c r="G202" s="251">
        <v>5</v>
      </c>
      <c r="H202" s="276">
        <v>80</v>
      </c>
      <c r="I202" s="254">
        <f t="shared" ref="I202:I213" si="75">H202*G202</f>
        <v>400</v>
      </c>
      <c r="J202" s="254">
        <f>I202*1</f>
        <v>400</v>
      </c>
      <c r="K202" s="255" t="s">
        <v>210</v>
      </c>
      <c r="L202" s="218"/>
      <c r="M202" s="218"/>
      <c r="N202" s="218"/>
      <c r="O202" s="218"/>
      <c r="P202" s="218"/>
      <c r="Q202" s="221"/>
      <c r="R202" s="221">
        <f t="shared" ref="R202:R213" si="76">J202</f>
        <v>400</v>
      </c>
      <c r="S202" s="221">
        <f t="shared" si="74"/>
        <v>400</v>
      </c>
      <c r="T202" s="221">
        <f t="shared" si="74"/>
        <v>400</v>
      </c>
      <c r="U202" s="221">
        <f t="shared" si="74"/>
        <v>400</v>
      </c>
      <c r="V202" s="221">
        <f t="shared" si="74"/>
        <v>400</v>
      </c>
      <c r="W202" s="221">
        <f t="shared" si="74"/>
        <v>400</v>
      </c>
      <c r="X202" s="221">
        <f t="shared" si="74"/>
        <v>400</v>
      </c>
      <c r="Y202" s="221">
        <f t="shared" si="74"/>
        <v>400</v>
      </c>
      <c r="Z202" s="221">
        <f t="shared" si="74"/>
        <v>400</v>
      </c>
      <c r="AA202" s="221">
        <f t="shared" si="74"/>
        <v>400</v>
      </c>
      <c r="AB202" s="221">
        <f t="shared" si="74"/>
        <v>400</v>
      </c>
      <c r="AC202" s="221">
        <f t="shared" si="74"/>
        <v>400</v>
      </c>
      <c r="AD202" s="9"/>
    </row>
    <row r="203" spans="1:30" ht="14.25" thickBot="1" x14ac:dyDescent="0.3">
      <c r="A203" s="196"/>
      <c r="B203" s="384"/>
      <c r="C203" s="385"/>
      <c r="D203" s="353"/>
      <c r="E203" s="275" t="s">
        <v>213</v>
      </c>
      <c r="F203" s="255" t="s">
        <v>196</v>
      </c>
      <c r="G203" s="251">
        <v>4</v>
      </c>
      <c r="H203" s="276">
        <v>4200</v>
      </c>
      <c r="I203" s="254">
        <f t="shared" si="75"/>
        <v>16800</v>
      </c>
      <c r="J203" s="254">
        <f>I203*1</f>
        <v>16800</v>
      </c>
      <c r="K203" s="255" t="s">
        <v>214</v>
      </c>
      <c r="L203" s="218"/>
      <c r="M203" s="218"/>
      <c r="N203" s="218"/>
      <c r="O203" s="218"/>
      <c r="P203" s="218"/>
      <c r="Q203" s="221"/>
      <c r="R203" s="221"/>
      <c r="S203" s="221"/>
      <c r="T203" s="219">
        <f>J203</f>
        <v>16800</v>
      </c>
      <c r="U203" s="219"/>
      <c r="V203" s="219"/>
      <c r="W203" s="219">
        <f>T203</f>
        <v>16800</v>
      </c>
      <c r="X203" s="219"/>
      <c r="Y203" s="219"/>
      <c r="Z203" s="219">
        <f>W203</f>
        <v>16800</v>
      </c>
      <c r="AA203" s="219"/>
      <c r="AB203" s="219"/>
      <c r="AC203" s="219">
        <f>Z203</f>
        <v>16800</v>
      </c>
      <c r="AD203" s="9"/>
    </row>
    <row r="204" spans="1:30" ht="14.25" thickBot="1" x14ac:dyDescent="0.3">
      <c r="A204" s="196"/>
      <c r="B204" s="384"/>
      <c r="C204" s="385"/>
      <c r="D204" s="353"/>
      <c r="E204" s="275" t="s">
        <v>199</v>
      </c>
      <c r="F204" s="255" t="s">
        <v>196</v>
      </c>
      <c r="G204" s="251">
        <v>3</v>
      </c>
      <c r="H204" s="276">
        <v>1600</v>
      </c>
      <c r="I204" s="254">
        <f t="shared" si="75"/>
        <v>4800</v>
      </c>
      <c r="J204" s="254">
        <f>I204*1</f>
        <v>4800</v>
      </c>
      <c r="K204" s="255" t="s">
        <v>214</v>
      </c>
      <c r="L204" s="218"/>
      <c r="M204" s="218"/>
      <c r="N204" s="218"/>
      <c r="O204" s="218"/>
      <c r="P204" s="218"/>
      <c r="Q204" s="221"/>
      <c r="R204" s="221"/>
      <c r="S204" s="221"/>
      <c r="T204" s="219">
        <f>J204</f>
        <v>4800</v>
      </c>
      <c r="U204" s="219"/>
      <c r="V204" s="219"/>
      <c r="W204" s="219">
        <f>T204</f>
        <v>4800</v>
      </c>
      <c r="X204" s="219"/>
      <c r="Y204" s="219"/>
      <c r="Z204" s="219">
        <f>W204</f>
        <v>4800</v>
      </c>
      <c r="AA204" s="219"/>
      <c r="AB204" s="219"/>
      <c r="AC204" s="219">
        <f>Z204</f>
        <v>4800</v>
      </c>
      <c r="AD204" s="9"/>
    </row>
    <row r="205" spans="1:30" ht="14.25" thickBot="1" x14ac:dyDescent="0.3">
      <c r="A205" s="196"/>
      <c r="B205" s="384"/>
      <c r="C205" s="385"/>
      <c r="D205" s="353"/>
      <c r="E205" s="275" t="s">
        <v>200</v>
      </c>
      <c r="F205" s="255" t="s">
        <v>198</v>
      </c>
      <c r="G205" s="251">
        <v>5</v>
      </c>
      <c r="H205" s="276">
        <v>55</v>
      </c>
      <c r="I205" s="254">
        <f t="shared" si="75"/>
        <v>275</v>
      </c>
      <c r="J205" s="254">
        <f t="shared" ref="J205" si="77">I205*3</f>
        <v>825</v>
      </c>
      <c r="K205" s="255" t="s">
        <v>152</v>
      </c>
      <c r="L205" s="218"/>
      <c r="M205" s="218"/>
      <c r="N205" s="218"/>
      <c r="O205" s="218"/>
      <c r="P205" s="218"/>
      <c r="Q205" s="221"/>
      <c r="R205" s="221">
        <f t="shared" si="76"/>
        <v>825</v>
      </c>
      <c r="S205" s="221">
        <f t="shared" ref="S205:AC213" si="78">R205</f>
        <v>825</v>
      </c>
      <c r="T205" s="221">
        <f t="shared" si="78"/>
        <v>825</v>
      </c>
      <c r="U205" s="221">
        <f t="shared" si="78"/>
        <v>825</v>
      </c>
      <c r="V205" s="221">
        <f t="shared" si="78"/>
        <v>825</v>
      </c>
      <c r="W205" s="221">
        <f t="shared" si="78"/>
        <v>825</v>
      </c>
      <c r="X205" s="221">
        <f t="shared" si="78"/>
        <v>825</v>
      </c>
      <c r="Y205" s="221">
        <f t="shared" si="78"/>
        <v>825</v>
      </c>
      <c r="Z205" s="221">
        <f t="shared" si="78"/>
        <v>825</v>
      </c>
      <c r="AA205" s="221">
        <f t="shared" si="78"/>
        <v>825</v>
      </c>
      <c r="AB205" s="221">
        <f t="shared" si="78"/>
        <v>825</v>
      </c>
      <c r="AC205" s="221">
        <f t="shared" si="78"/>
        <v>825</v>
      </c>
      <c r="AD205" s="9"/>
    </row>
    <row r="206" spans="1:30" ht="14.25" thickBot="1" x14ac:dyDescent="0.3">
      <c r="A206" s="196"/>
      <c r="B206" s="384"/>
      <c r="C206" s="385"/>
      <c r="D206" s="353"/>
      <c r="E206" s="275" t="s">
        <v>201</v>
      </c>
      <c r="F206" s="255" t="s">
        <v>215</v>
      </c>
      <c r="G206" s="251">
        <v>3</v>
      </c>
      <c r="H206" s="276">
        <v>7200</v>
      </c>
      <c r="I206" s="254">
        <f t="shared" si="75"/>
        <v>21600</v>
      </c>
      <c r="J206" s="254">
        <f>I206*1</f>
        <v>21600</v>
      </c>
      <c r="K206" s="255" t="s">
        <v>210</v>
      </c>
      <c r="L206" s="218"/>
      <c r="M206" s="218"/>
      <c r="N206" s="218"/>
      <c r="O206" s="218"/>
      <c r="P206" s="218"/>
      <c r="Q206" s="221"/>
      <c r="R206" s="221">
        <f t="shared" si="76"/>
        <v>21600</v>
      </c>
      <c r="S206" s="221">
        <f t="shared" si="78"/>
        <v>21600</v>
      </c>
      <c r="T206" s="221">
        <f t="shared" si="78"/>
        <v>21600</v>
      </c>
      <c r="U206" s="221">
        <f t="shared" si="78"/>
        <v>21600</v>
      </c>
      <c r="V206" s="221">
        <f t="shared" si="78"/>
        <v>21600</v>
      </c>
      <c r="W206" s="221">
        <f t="shared" si="78"/>
        <v>21600</v>
      </c>
      <c r="X206" s="221">
        <f t="shared" si="78"/>
        <v>21600</v>
      </c>
      <c r="Y206" s="221">
        <f t="shared" si="78"/>
        <v>21600</v>
      </c>
      <c r="Z206" s="221">
        <f t="shared" si="78"/>
        <v>21600</v>
      </c>
      <c r="AA206" s="221">
        <f t="shared" si="78"/>
        <v>21600</v>
      </c>
      <c r="AB206" s="221">
        <f t="shared" si="78"/>
        <v>21600</v>
      </c>
      <c r="AC206" s="221">
        <f t="shared" si="78"/>
        <v>21600</v>
      </c>
      <c r="AD206" s="9"/>
    </row>
    <row r="207" spans="1:30" ht="14.25" thickBot="1" x14ac:dyDescent="0.3">
      <c r="A207" s="196"/>
      <c r="B207" s="384"/>
      <c r="C207" s="385"/>
      <c r="D207" s="353"/>
      <c r="E207" s="275" t="s">
        <v>212</v>
      </c>
      <c r="F207" s="255" t="s">
        <v>198</v>
      </c>
      <c r="G207" s="251">
        <v>4</v>
      </c>
      <c r="H207" s="276">
        <v>95</v>
      </c>
      <c r="I207" s="254">
        <f t="shared" si="75"/>
        <v>380</v>
      </c>
      <c r="J207" s="254">
        <f>I207*2</f>
        <v>760</v>
      </c>
      <c r="K207" s="255" t="s">
        <v>154</v>
      </c>
      <c r="L207" s="218"/>
      <c r="M207" s="218"/>
      <c r="N207" s="218"/>
      <c r="O207" s="218"/>
      <c r="P207" s="218"/>
      <c r="Q207" s="221"/>
      <c r="R207" s="221">
        <f t="shared" si="76"/>
        <v>760</v>
      </c>
      <c r="S207" s="221">
        <f t="shared" si="78"/>
        <v>760</v>
      </c>
      <c r="T207" s="221">
        <f t="shared" si="78"/>
        <v>760</v>
      </c>
      <c r="U207" s="221">
        <f t="shared" si="78"/>
        <v>760</v>
      </c>
      <c r="V207" s="221">
        <f t="shared" si="78"/>
        <v>760</v>
      </c>
      <c r="W207" s="221">
        <f t="shared" si="78"/>
        <v>760</v>
      </c>
      <c r="X207" s="221">
        <f t="shared" si="78"/>
        <v>760</v>
      </c>
      <c r="Y207" s="221">
        <f t="shared" si="78"/>
        <v>760</v>
      </c>
      <c r="Z207" s="221">
        <f t="shared" si="78"/>
        <v>760</v>
      </c>
      <c r="AA207" s="221">
        <f t="shared" si="78"/>
        <v>760</v>
      </c>
      <c r="AB207" s="221">
        <f t="shared" si="78"/>
        <v>760</v>
      </c>
      <c r="AC207" s="221">
        <f t="shared" si="78"/>
        <v>760</v>
      </c>
      <c r="AD207" s="9"/>
    </row>
    <row r="208" spans="1:30" ht="14.25" thickBot="1" x14ac:dyDescent="0.3">
      <c r="A208" s="196"/>
      <c r="B208" s="384"/>
      <c r="C208" s="385"/>
      <c r="D208" s="353"/>
      <c r="E208" s="275" t="s">
        <v>216</v>
      </c>
      <c r="F208" s="255" t="s">
        <v>198</v>
      </c>
      <c r="G208" s="251">
        <v>2</v>
      </c>
      <c r="H208" s="276">
        <v>1500</v>
      </c>
      <c r="I208" s="254">
        <f t="shared" si="75"/>
        <v>3000</v>
      </c>
      <c r="J208" s="254">
        <f>I208*1</f>
        <v>3000</v>
      </c>
      <c r="K208" s="255" t="s">
        <v>210</v>
      </c>
      <c r="L208" s="218"/>
      <c r="M208" s="218"/>
      <c r="N208" s="218"/>
      <c r="O208" s="218"/>
      <c r="P208" s="218"/>
      <c r="Q208" s="221"/>
      <c r="R208" s="221">
        <f t="shared" si="76"/>
        <v>3000</v>
      </c>
      <c r="S208" s="221">
        <f t="shared" si="78"/>
        <v>3000</v>
      </c>
      <c r="T208" s="221">
        <f t="shared" si="78"/>
        <v>3000</v>
      </c>
      <c r="U208" s="221">
        <f t="shared" si="78"/>
        <v>3000</v>
      </c>
      <c r="V208" s="221">
        <f t="shared" si="78"/>
        <v>3000</v>
      </c>
      <c r="W208" s="221">
        <f t="shared" si="78"/>
        <v>3000</v>
      </c>
      <c r="X208" s="221">
        <f t="shared" si="78"/>
        <v>3000</v>
      </c>
      <c r="Y208" s="221">
        <f t="shared" si="78"/>
        <v>3000</v>
      </c>
      <c r="Z208" s="221">
        <f t="shared" si="78"/>
        <v>3000</v>
      </c>
      <c r="AA208" s="221">
        <f t="shared" si="78"/>
        <v>3000</v>
      </c>
      <c r="AB208" s="221">
        <f t="shared" si="78"/>
        <v>3000</v>
      </c>
      <c r="AC208" s="221">
        <f t="shared" si="78"/>
        <v>3000</v>
      </c>
      <c r="AD208" s="9"/>
    </row>
    <row r="209" spans="1:30" ht="14.25" thickBot="1" x14ac:dyDescent="0.3">
      <c r="A209" s="196"/>
      <c r="B209" s="384"/>
      <c r="C209" s="385"/>
      <c r="D209" s="353"/>
      <c r="E209" s="275" t="s">
        <v>217</v>
      </c>
      <c r="F209" s="255" t="s">
        <v>204</v>
      </c>
      <c r="G209" s="251">
        <v>1</v>
      </c>
      <c r="H209" s="276">
        <v>2650</v>
      </c>
      <c r="I209" s="254">
        <f t="shared" si="75"/>
        <v>2650</v>
      </c>
      <c r="J209" s="254">
        <f t="shared" ref="J209:J212" si="79">I209*1</f>
        <v>2650</v>
      </c>
      <c r="K209" s="255" t="s">
        <v>210</v>
      </c>
      <c r="L209" s="218"/>
      <c r="M209" s="218"/>
      <c r="N209" s="218"/>
      <c r="O209" s="218"/>
      <c r="P209" s="218"/>
      <c r="Q209" s="221"/>
      <c r="R209" s="221">
        <f t="shared" si="76"/>
        <v>2650</v>
      </c>
      <c r="S209" s="221">
        <f t="shared" si="78"/>
        <v>2650</v>
      </c>
      <c r="T209" s="221">
        <f t="shared" si="78"/>
        <v>2650</v>
      </c>
      <c r="U209" s="221">
        <f t="shared" si="78"/>
        <v>2650</v>
      </c>
      <c r="V209" s="221">
        <f t="shared" si="78"/>
        <v>2650</v>
      </c>
      <c r="W209" s="221">
        <f t="shared" si="78"/>
        <v>2650</v>
      </c>
      <c r="X209" s="221">
        <f t="shared" si="78"/>
        <v>2650</v>
      </c>
      <c r="Y209" s="221">
        <f t="shared" si="78"/>
        <v>2650</v>
      </c>
      <c r="Z209" s="221">
        <f t="shared" si="78"/>
        <v>2650</v>
      </c>
      <c r="AA209" s="221">
        <f t="shared" si="78"/>
        <v>2650</v>
      </c>
      <c r="AB209" s="221">
        <f t="shared" si="78"/>
        <v>2650</v>
      </c>
      <c r="AC209" s="221">
        <f t="shared" si="78"/>
        <v>2650</v>
      </c>
      <c r="AD209" s="9"/>
    </row>
    <row r="210" spans="1:30" ht="14.25" thickBot="1" x14ac:dyDescent="0.3">
      <c r="B210" s="384"/>
      <c r="C210" s="385"/>
      <c r="D210" s="353"/>
      <c r="E210" s="275" t="s">
        <v>218</v>
      </c>
      <c r="F210" s="255" t="s">
        <v>204</v>
      </c>
      <c r="G210" s="251">
        <v>1</v>
      </c>
      <c r="H210" s="276">
        <v>5700</v>
      </c>
      <c r="I210" s="254">
        <f t="shared" si="75"/>
        <v>5700</v>
      </c>
      <c r="J210" s="254">
        <f t="shared" si="79"/>
        <v>5700</v>
      </c>
      <c r="K210" s="255" t="s">
        <v>210</v>
      </c>
      <c r="L210" s="218"/>
      <c r="M210" s="218"/>
      <c r="N210" s="218"/>
      <c r="O210" s="218"/>
      <c r="P210" s="218"/>
      <c r="Q210" s="221"/>
      <c r="R210" s="221">
        <f t="shared" si="76"/>
        <v>5700</v>
      </c>
      <c r="S210" s="221">
        <f t="shared" si="78"/>
        <v>5700</v>
      </c>
      <c r="T210" s="221">
        <f t="shared" si="78"/>
        <v>5700</v>
      </c>
      <c r="U210" s="221">
        <f t="shared" si="78"/>
        <v>5700</v>
      </c>
      <c r="V210" s="221">
        <f t="shared" si="78"/>
        <v>5700</v>
      </c>
      <c r="W210" s="221">
        <f t="shared" si="78"/>
        <v>5700</v>
      </c>
      <c r="X210" s="221">
        <f t="shared" si="78"/>
        <v>5700</v>
      </c>
      <c r="Y210" s="221">
        <f t="shared" si="78"/>
        <v>5700</v>
      </c>
      <c r="Z210" s="221">
        <f t="shared" si="78"/>
        <v>5700</v>
      </c>
      <c r="AA210" s="221">
        <f t="shared" si="78"/>
        <v>5700</v>
      </c>
      <c r="AB210" s="221">
        <f t="shared" si="78"/>
        <v>5700</v>
      </c>
      <c r="AC210" s="221">
        <f t="shared" si="78"/>
        <v>5700</v>
      </c>
      <c r="AD210" s="9"/>
    </row>
    <row r="211" spans="1:30" ht="14.25" thickBot="1" x14ac:dyDescent="0.3">
      <c r="B211" s="384"/>
      <c r="C211" s="385"/>
      <c r="D211" s="353"/>
      <c r="E211" s="275" t="s">
        <v>206</v>
      </c>
      <c r="F211" s="255" t="s">
        <v>204</v>
      </c>
      <c r="G211" s="251">
        <v>1</v>
      </c>
      <c r="H211" s="276">
        <v>11800</v>
      </c>
      <c r="I211" s="254">
        <f t="shared" si="75"/>
        <v>11800</v>
      </c>
      <c r="J211" s="254">
        <f t="shared" si="79"/>
        <v>11800</v>
      </c>
      <c r="K211" s="255" t="s">
        <v>210</v>
      </c>
      <c r="L211" s="218"/>
      <c r="M211" s="218"/>
      <c r="N211" s="218"/>
      <c r="O211" s="218"/>
      <c r="P211" s="218"/>
      <c r="Q211" s="221"/>
      <c r="R211" s="221">
        <f t="shared" si="76"/>
        <v>11800</v>
      </c>
      <c r="S211" s="221">
        <f t="shared" si="78"/>
        <v>11800</v>
      </c>
      <c r="T211" s="221">
        <f t="shared" si="78"/>
        <v>11800</v>
      </c>
      <c r="U211" s="221">
        <f t="shared" si="78"/>
        <v>11800</v>
      </c>
      <c r="V211" s="221">
        <f t="shared" si="78"/>
        <v>11800</v>
      </c>
      <c r="W211" s="221">
        <f t="shared" si="78"/>
        <v>11800</v>
      </c>
      <c r="X211" s="221">
        <f t="shared" si="78"/>
        <v>11800</v>
      </c>
      <c r="Y211" s="221">
        <f t="shared" si="78"/>
        <v>11800</v>
      </c>
      <c r="Z211" s="221">
        <f t="shared" si="78"/>
        <v>11800</v>
      </c>
      <c r="AA211" s="221">
        <f t="shared" si="78"/>
        <v>11800</v>
      </c>
      <c r="AB211" s="221">
        <f t="shared" si="78"/>
        <v>11800</v>
      </c>
      <c r="AC211" s="221">
        <f t="shared" si="78"/>
        <v>11800</v>
      </c>
      <c r="AD211" s="9"/>
    </row>
    <row r="212" spans="1:30" ht="14.25" thickBot="1" x14ac:dyDescent="0.3">
      <c r="B212" s="384"/>
      <c r="C212" s="385"/>
      <c r="D212" s="353"/>
      <c r="E212" s="275" t="s">
        <v>219</v>
      </c>
      <c r="F212" s="255" t="s">
        <v>204</v>
      </c>
      <c r="G212" s="251">
        <v>1</v>
      </c>
      <c r="H212" s="276">
        <v>4900</v>
      </c>
      <c r="I212" s="254">
        <f t="shared" si="75"/>
        <v>4900</v>
      </c>
      <c r="J212" s="254">
        <f t="shared" si="79"/>
        <v>4900</v>
      </c>
      <c r="K212" s="255" t="s">
        <v>210</v>
      </c>
      <c r="L212" s="218"/>
      <c r="M212" s="218"/>
      <c r="N212" s="218"/>
      <c r="O212" s="218"/>
      <c r="P212" s="218"/>
      <c r="Q212" s="221"/>
      <c r="R212" s="221">
        <f t="shared" si="76"/>
        <v>4900</v>
      </c>
      <c r="S212" s="221">
        <f t="shared" si="78"/>
        <v>4900</v>
      </c>
      <c r="T212" s="221">
        <f t="shared" si="78"/>
        <v>4900</v>
      </c>
      <c r="U212" s="221">
        <f t="shared" si="78"/>
        <v>4900</v>
      </c>
      <c r="V212" s="221">
        <f t="shared" si="78"/>
        <v>4900</v>
      </c>
      <c r="W212" s="221">
        <f t="shared" si="78"/>
        <v>4900</v>
      </c>
      <c r="X212" s="221">
        <f t="shared" si="78"/>
        <v>4900</v>
      </c>
      <c r="Y212" s="221">
        <f t="shared" si="78"/>
        <v>4900</v>
      </c>
      <c r="Z212" s="221">
        <f t="shared" si="78"/>
        <v>4900</v>
      </c>
      <c r="AA212" s="221">
        <f t="shared" si="78"/>
        <v>4900</v>
      </c>
      <c r="AB212" s="221">
        <f t="shared" si="78"/>
        <v>4900</v>
      </c>
      <c r="AC212" s="221">
        <f t="shared" si="78"/>
        <v>4900</v>
      </c>
      <c r="AD212" s="9"/>
    </row>
    <row r="213" spans="1:30" ht="14.25" thickBot="1" x14ac:dyDescent="0.3">
      <c r="B213" s="384"/>
      <c r="C213" s="385"/>
      <c r="D213" s="353"/>
      <c r="E213" s="275" t="s">
        <v>220</v>
      </c>
      <c r="F213" s="255" t="s">
        <v>204</v>
      </c>
      <c r="G213" s="251">
        <v>1</v>
      </c>
      <c r="H213" s="276">
        <v>16100</v>
      </c>
      <c r="I213" s="254">
        <f t="shared" si="75"/>
        <v>16100</v>
      </c>
      <c r="J213" s="254">
        <f>I213*1</f>
        <v>16100</v>
      </c>
      <c r="K213" s="255" t="s">
        <v>152</v>
      </c>
      <c r="L213" s="218"/>
      <c r="M213" s="218"/>
      <c r="N213" s="218"/>
      <c r="O213" s="218"/>
      <c r="P213" s="218"/>
      <c r="Q213" s="221"/>
      <c r="R213" s="221">
        <f t="shared" si="76"/>
        <v>16100</v>
      </c>
      <c r="S213" s="221">
        <f t="shared" si="78"/>
        <v>16100</v>
      </c>
      <c r="T213" s="221">
        <f t="shared" si="78"/>
        <v>16100</v>
      </c>
      <c r="U213" s="221">
        <f t="shared" si="78"/>
        <v>16100</v>
      </c>
      <c r="V213" s="221">
        <f t="shared" si="78"/>
        <v>16100</v>
      </c>
      <c r="W213" s="221">
        <f t="shared" si="78"/>
        <v>16100</v>
      </c>
      <c r="X213" s="221">
        <f t="shared" si="78"/>
        <v>16100</v>
      </c>
      <c r="Y213" s="221">
        <f t="shared" si="78"/>
        <v>16100</v>
      </c>
      <c r="Z213" s="221">
        <f t="shared" si="78"/>
        <v>16100</v>
      </c>
      <c r="AA213" s="221">
        <f t="shared" si="78"/>
        <v>16100</v>
      </c>
      <c r="AB213" s="221">
        <f t="shared" si="78"/>
        <v>16100</v>
      </c>
      <c r="AC213" s="221">
        <f t="shared" si="78"/>
        <v>16100</v>
      </c>
      <c r="AD213" s="9"/>
    </row>
    <row r="214" spans="1:30" ht="14.25" thickBot="1" x14ac:dyDescent="0.3">
      <c r="B214" s="384"/>
      <c r="C214" s="385"/>
      <c r="D214" s="353"/>
      <c r="E214" s="275"/>
      <c r="F214" s="255"/>
      <c r="G214" s="251"/>
      <c r="H214" s="277"/>
      <c r="I214" s="254"/>
      <c r="J214" s="254"/>
      <c r="K214" s="255"/>
      <c r="L214" s="218"/>
      <c r="M214" s="218"/>
      <c r="N214" s="218"/>
      <c r="O214" s="218"/>
      <c r="P214" s="218"/>
      <c r="Q214" s="218"/>
      <c r="R214" s="218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9"/>
    </row>
    <row r="215" spans="1:30" s="142" customFormat="1" ht="14.25" thickBot="1" x14ac:dyDescent="0.3">
      <c r="B215" s="186"/>
      <c r="C215" s="187" t="s">
        <v>136</v>
      </c>
      <c r="D215" s="188"/>
      <c r="E215" s="189"/>
      <c r="F215" s="187"/>
      <c r="G215" s="187"/>
      <c r="H215" s="278"/>
      <c r="I215" s="279"/>
      <c r="J215" s="280">
        <f>SUM(J184,J200)</f>
        <v>313297</v>
      </c>
      <c r="K215" s="193"/>
      <c r="L215" s="194"/>
      <c r="M215" s="194"/>
      <c r="N215" s="194"/>
      <c r="O215" s="194"/>
      <c r="P215" s="281"/>
      <c r="Q215" s="281"/>
      <c r="R215" s="281">
        <f>SUM(R184,R200)</f>
        <v>291697</v>
      </c>
      <c r="S215" s="281">
        <f t="shared" ref="S215:AC215" si="80">SUM(S184,S200)</f>
        <v>291697</v>
      </c>
      <c r="T215" s="281">
        <f t="shared" si="80"/>
        <v>313297</v>
      </c>
      <c r="U215" s="281">
        <f t="shared" si="80"/>
        <v>291697</v>
      </c>
      <c r="V215" s="281">
        <f t="shared" si="80"/>
        <v>291697</v>
      </c>
      <c r="W215" s="281">
        <f t="shared" si="80"/>
        <v>313297</v>
      </c>
      <c r="X215" s="281">
        <f t="shared" si="80"/>
        <v>291697</v>
      </c>
      <c r="Y215" s="281">
        <f t="shared" si="80"/>
        <v>291697</v>
      </c>
      <c r="Z215" s="281">
        <f t="shared" si="80"/>
        <v>313297</v>
      </c>
      <c r="AA215" s="281">
        <f t="shared" si="80"/>
        <v>291697</v>
      </c>
      <c r="AB215" s="281">
        <f t="shared" si="80"/>
        <v>291697</v>
      </c>
      <c r="AC215" s="281">
        <f t="shared" si="80"/>
        <v>313297</v>
      </c>
      <c r="AD215" s="141"/>
    </row>
    <row r="216" spans="1:30" s="142" customFormat="1" ht="27.75" thickBot="1" x14ac:dyDescent="0.3">
      <c r="B216" s="186"/>
      <c r="C216" s="187" t="s">
        <v>137</v>
      </c>
      <c r="D216" s="188"/>
      <c r="E216" s="189"/>
      <c r="F216" s="187"/>
      <c r="G216" s="187"/>
      <c r="H216" s="278"/>
      <c r="I216" s="279"/>
      <c r="J216" s="278"/>
      <c r="K216" s="193"/>
      <c r="L216" s="197">
        <f>+J215</f>
        <v>313297</v>
      </c>
      <c r="M216" s="194"/>
      <c r="N216" s="194"/>
      <c r="O216" s="194"/>
      <c r="P216" s="198"/>
      <c r="Q216" s="198"/>
      <c r="R216" s="198">
        <f>R215/$L$216</f>
        <v>0.93105583519791124</v>
      </c>
      <c r="S216" s="198">
        <f t="shared" ref="S216:AC216" si="81">S215/$L$216</f>
        <v>0.93105583519791124</v>
      </c>
      <c r="T216" s="198">
        <f t="shared" si="81"/>
        <v>1</v>
      </c>
      <c r="U216" s="198">
        <f t="shared" si="81"/>
        <v>0.93105583519791124</v>
      </c>
      <c r="V216" s="198">
        <f t="shared" si="81"/>
        <v>0.93105583519791124</v>
      </c>
      <c r="W216" s="198">
        <f t="shared" si="81"/>
        <v>1</v>
      </c>
      <c r="X216" s="198">
        <f t="shared" si="81"/>
        <v>0.93105583519791124</v>
      </c>
      <c r="Y216" s="198">
        <f t="shared" si="81"/>
        <v>0.93105583519791124</v>
      </c>
      <c r="Z216" s="198">
        <f t="shared" si="81"/>
        <v>1</v>
      </c>
      <c r="AA216" s="198">
        <f t="shared" si="81"/>
        <v>0.93105583519791124</v>
      </c>
      <c r="AB216" s="198">
        <f t="shared" si="81"/>
        <v>0.93105583519791124</v>
      </c>
      <c r="AC216" s="198">
        <f t="shared" si="81"/>
        <v>1</v>
      </c>
      <c r="AD216" s="141"/>
    </row>
    <row r="217" spans="1:30" ht="14.25" thickBot="1" x14ac:dyDescent="0.3">
      <c r="B217" s="121"/>
      <c r="C217" s="158"/>
      <c r="D217" s="158"/>
      <c r="E217" s="274"/>
      <c r="F217" s="127"/>
      <c r="G217" s="127"/>
      <c r="H217" s="282"/>
      <c r="I217" s="283"/>
      <c r="J217" s="282"/>
      <c r="K217" s="127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9"/>
    </row>
    <row r="218" spans="1:30" s="142" customFormat="1" ht="14.25" thickBot="1" x14ac:dyDescent="0.3">
      <c r="B218" s="186"/>
      <c r="C218" s="356" t="s">
        <v>43</v>
      </c>
      <c r="D218" s="357"/>
      <c r="E218" s="357"/>
      <c r="F218" s="358"/>
      <c r="G218" s="284"/>
      <c r="H218" s="285"/>
      <c r="I218" s="286"/>
      <c r="J218" s="287">
        <f>J215+J182+J138+J68</f>
        <v>709704.80333333334</v>
      </c>
      <c r="K218" s="288"/>
      <c r="L218" s="289"/>
      <c r="M218" s="289"/>
      <c r="N218" s="289"/>
      <c r="O218" s="289"/>
      <c r="P218" s="290"/>
      <c r="Q218" s="290"/>
      <c r="R218" s="290">
        <f t="shared" ref="R218:AC218" si="82">R215+R182+R138+R68</f>
        <v>443711.68</v>
      </c>
      <c r="S218" s="290">
        <f t="shared" si="82"/>
        <v>449314.51333333331</v>
      </c>
      <c r="T218" s="290">
        <f t="shared" si="82"/>
        <v>482482.43</v>
      </c>
      <c r="U218" s="290">
        <f t="shared" si="82"/>
        <v>453931.22</v>
      </c>
      <c r="V218" s="290">
        <f t="shared" si="82"/>
        <v>529819.51333333331</v>
      </c>
      <c r="W218" s="290">
        <f t="shared" si="82"/>
        <v>469463.68</v>
      </c>
      <c r="X218" s="290">
        <f t="shared" si="82"/>
        <v>456730.43</v>
      </c>
      <c r="Y218" s="290">
        <f t="shared" si="82"/>
        <v>449314.51333333331</v>
      </c>
      <c r="Z218" s="290">
        <f t="shared" si="82"/>
        <v>478363.54</v>
      </c>
      <c r="AA218" s="290">
        <f t="shared" si="82"/>
        <v>635666.36</v>
      </c>
      <c r="AB218" s="290">
        <f t="shared" si="82"/>
        <v>471198.26333333331</v>
      </c>
      <c r="AC218" s="291">
        <f t="shared" si="82"/>
        <v>469463.68</v>
      </c>
      <c r="AD218" s="141"/>
    </row>
    <row r="219" spans="1:30" x14ac:dyDescent="0.25">
      <c r="B219" s="121"/>
      <c r="C219" s="29"/>
      <c r="D219" s="29"/>
      <c r="E219" s="122"/>
      <c r="F219" s="28"/>
      <c r="G219" s="28"/>
      <c r="H219" s="26"/>
      <c r="I219" s="27"/>
      <c r="J219" s="26"/>
      <c r="K219" s="28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9"/>
    </row>
    <row r="220" spans="1:30" x14ac:dyDescent="0.25">
      <c r="B220" s="121"/>
      <c r="C220" s="196" t="s">
        <v>221</v>
      </c>
      <c r="D220" s="29"/>
      <c r="E220" s="122"/>
      <c r="F220" s="28"/>
      <c r="G220" s="28"/>
      <c r="H220" s="26"/>
      <c r="I220" s="27"/>
      <c r="J220" s="26"/>
      <c r="K220" s="28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9"/>
    </row>
    <row r="221" spans="1:30" ht="14.25" thickBot="1" x14ac:dyDescent="0.3">
      <c r="B221" s="121"/>
      <c r="C221" s="386" t="s">
        <v>222</v>
      </c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86"/>
      <c r="AA221" s="292"/>
      <c r="AB221" s="292"/>
      <c r="AC221" s="292"/>
      <c r="AD221" s="9"/>
    </row>
    <row r="222" spans="1:30" ht="14.25" thickBot="1" x14ac:dyDescent="0.3">
      <c r="B222" s="121"/>
      <c r="C222" s="380" t="s">
        <v>3</v>
      </c>
      <c r="D222" s="370" t="s">
        <v>89</v>
      </c>
      <c r="E222" s="370" t="s">
        <v>90</v>
      </c>
      <c r="F222" s="370" t="s">
        <v>91</v>
      </c>
      <c r="G222" s="370" t="s">
        <v>92</v>
      </c>
      <c r="H222" s="367" t="s">
        <v>223</v>
      </c>
      <c r="I222" s="364" t="s">
        <v>224</v>
      </c>
      <c r="J222" s="367" t="s">
        <v>225</v>
      </c>
      <c r="K222" s="370" t="s">
        <v>96</v>
      </c>
      <c r="L222" s="370" t="s">
        <v>97</v>
      </c>
      <c r="M222" s="373" t="s">
        <v>98</v>
      </c>
      <c r="N222" s="373"/>
      <c r="O222" s="375" t="s">
        <v>99</v>
      </c>
      <c r="P222" s="375"/>
      <c r="Q222" s="375"/>
      <c r="R222" s="375"/>
      <c r="S222" s="375"/>
      <c r="T222" s="375"/>
      <c r="U222" s="375"/>
      <c r="V222" s="375"/>
      <c r="W222" s="375"/>
      <c r="X222" s="375"/>
      <c r="Y222" s="375"/>
      <c r="Z222" s="375"/>
      <c r="AA222" s="375"/>
      <c r="AB222" s="375"/>
      <c r="AC222" s="376"/>
      <c r="AD222" s="9"/>
    </row>
    <row r="223" spans="1:30" ht="14.25" thickBot="1" x14ac:dyDescent="0.3">
      <c r="B223" s="121"/>
      <c r="C223" s="381"/>
      <c r="D223" s="383"/>
      <c r="E223" s="383"/>
      <c r="F223" s="383"/>
      <c r="G223" s="383"/>
      <c r="H223" s="368"/>
      <c r="I223" s="365"/>
      <c r="J223" s="368"/>
      <c r="K223" s="371"/>
      <c r="L223" s="371"/>
      <c r="M223" s="374"/>
      <c r="N223" s="374"/>
      <c r="O223" s="377" t="s">
        <v>100</v>
      </c>
      <c r="P223" s="377"/>
      <c r="Q223" s="377"/>
      <c r="R223" s="378" t="s">
        <v>101</v>
      </c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9"/>
      <c r="AD223" s="9"/>
    </row>
    <row r="224" spans="1:30" ht="14.25" thickBot="1" x14ac:dyDescent="0.3">
      <c r="B224" s="121"/>
      <c r="C224" s="381"/>
      <c r="D224" s="383"/>
      <c r="E224" s="383"/>
      <c r="F224" s="383"/>
      <c r="G224" s="383"/>
      <c r="H224" s="368"/>
      <c r="I224" s="365"/>
      <c r="J224" s="368"/>
      <c r="K224" s="371"/>
      <c r="L224" s="371"/>
      <c r="M224" s="129">
        <v>0</v>
      </c>
      <c r="N224" s="129">
        <v>0</v>
      </c>
      <c r="O224" s="130" t="s">
        <v>4</v>
      </c>
      <c r="P224" s="130" t="s">
        <v>5</v>
      </c>
      <c r="Q224" s="130" t="s">
        <v>6</v>
      </c>
      <c r="R224" s="130" t="s">
        <v>7</v>
      </c>
      <c r="S224" s="130" t="s">
        <v>8</v>
      </c>
      <c r="T224" s="130" t="s">
        <v>9</v>
      </c>
      <c r="U224" s="130" t="s">
        <v>10</v>
      </c>
      <c r="V224" s="130" t="s">
        <v>11</v>
      </c>
      <c r="W224" s="130" t="s">
        <v>12</v>
      </c>
      <c r="X224" s="130" t="s">
        <v>13</v>
      </c>
      <c r="Y224" s="130" t="s">
        <v>14</v>
      </c>
      <c r="Z224" s="130" t="s">
        <v>15</v>
      </c>
      <c r="AA224" s="130" t="s">
        <v>16</v>
      </c>
      <c r="AB224" s="130" t="s">
        <v>17</v>
      </c>
      <c r="AC224" s="131" t="s">
        <v>18</v>
      </c>
      <c r="AD224" s="9"/>
    </row>
    <row r="225" spans="2:30" ht="14.25" thickBot="1" x14ac:dyDescent="0.3">
      <c r="B225" s="121"/>
      <c r="C225" s="382"/>
      <c r="D225" s="372"/>
      <c r="E225" s="372"/>
      <c r="F225" s="372"/>
      <c r="G225" s="372"/>
      <c r="H225" s="369"/>
      <c r="I225" s="366"/>
      <c r="J225" s="369"/>
      <c r="K225" s="372"/>
      <c r="L225" s="372"/>
      <c r="M225" s="132">
        <v>2018</v>
      </c>
      <c r="N225" s="132">
        <v>2019</v>
      </c>
      <c r="O225" s="132">
        <v>2020</v>
      </c>
      <c r="P225" s="132">
        <f>+O225+1</f>
        <v>2021</v>
      </c>
      <c r="Q225" s="132">
        <f t="shared" ref="Q225:AC225" si="83">+P225+1</f>
        <v>2022</v>
      </c>
      <c r="R225" s="132">
        <f t="shared" si="83"/>
        <v>2023</v>
      </c>
      <c r="S225" s="132">
        <f t="shared" si="83"/>
        <v>2024</v>
      </c>
      <c r="T225" s="132">
        <f t="shared" si="83"/>
        <v>2025</v>
      </c>
      <c r="U225" s="132">
        <f t="shared" si="83"/>
        <v>2026</v>
      </c>
      <c r="V225" s="132">
        <f t="shared" si="83"/>
        <v>2027</v>
      </c>
      <c r="W225" s="132">
        <f t="shared" si="83"/>
        <v>2028</v>
      </c>
      <c r="X225" s="132">
        <f t="shared" si="83"/>
        <v>2029</v>
      </c>
      <c r="Y225" s="132">
        <f t="shared" si="83"/>
        <v>2030</v>
      </c>
      <c r="Z225" s="132">
        <f t="shared" si="83"/>
        <v>2031</v>
      </c>
      <c r="AA225" s="132">
        <f t="shared" si="83"/>
        <v>2032</v>
      </c>
      <c r="AB225" s="132">
        <f t="shared" si="83"/>
        <v>2033</v>
      </c>
      <c r="AC225" s="133">
        <f t="shared" si="83"/>
        <v>2034</v>
      </c>
      <c r="AD225" s="9"/>
    </row>
    <row r="226" spans="2:30" ht="14.25" thickBot="1" x14ac:dyDescent="0.3">
      <c r="B226" s="121"/>
      <c r="C226" s="355" t="s">
        <v>103</v>
      </c>
      <c r="D226" s="158" t="s">
        <v>226</v>
      </c>
      <c r="E226" s="127"/>
      <c r="F226" s="127"/>
      <c r="G226" s="127"/>
      <c r="H226" s="282"/>
      <c r="I226" s="283"/>
      <c r="J226" s="293">
        <f>+J68</f>
        <v>125672.80333333332</v>
      </c>
      <c r="K226" s="127"/>
      <c r="L226" s="294">
        <f>+L69</f>
        <v>125672.80333333332</v>
      </c>
      <c r="M226" s="294"/>
      <c r="N226" s="294"/>
      <c r="O226" s="294"/>
      <c r="P226" s="150"/>
      <c r="Q226" s="150"/>
      <c r="R226" s="150">
        <f t="shared" ref="R226:AC226" si="84">$L$226*R227</f>
        <v>87966.68</v>
      </c>
      <c r="S226" s="150">
        <f t="shared" si="84"/>
        <v>93569.513333333321</v>
      </c>
      <c r="T226" s="150">
        <f t="shared" si="84"/>
        <v>100985.43</v>
      </c>
      <c r="U226" s="150">
        <f t="shared" si="84"/>
        <v>98186.22</v>
      </c>
      <c r="V226" s="150">
        <f t="shared" si="84"/>
        <v>102434.51333333332</v>
      </c>
      <c r="W226" s="150">
        <f t="shared" si="84"/>
        <v>87966.68</v>
      </c>
      <c r="X226" s="150">
        <f t="shared" si="84"/>
        <v>100985.43</v>
      </c>
      <c r="Y226" s="150">
        <f t="shared" si="84"/>
        <v>93569.513333333321</v>
      </c>
      <c r="Z226" s="150">
        <f t="shared" si="84"/>
        <v>96866.54</v>
      </c>
      <c r="AA226" s="150">
        <f t="shared" si="84"/>
        <v>89286.359999999986</v>
      </c>
      <c r="AB226" s="150">
        <f t="shared" si="84"/>
        <v>115453.26333333332</v>
      </c>
      <c r="AC226" s="150">
        <f t="shared" si="84"/>
        <v>87966.68</v>
      </c>
      <c r="AD226" s="9"/>
    </row>
    <row r="227" spans="2:30" ht="14.25" thickBot="1" x14ac:dyDescent="0.3">
      <c r="B227" s="121"/>
      <c r="C227" s="355"/>
      <c r="D227" s="175" t="s">
        <v>137</v>
      </c>
      <c r="E227" s="185"/>
      <c r="F227" s="175"/>
      <c r="G227" s="175"/>
      <c r="H227" s="185"/>
      <c r="I227" s="175"/>
      <c r="J227" s="295">
        <f t="shared" ref="J227:J236" si="85">+L227</f>
        <v>0</v>
      </c>
      <c r="K227" s="185"/>
      <c r="L227" s="175"/>
      <c r="M227" s="175"/>
      <c r="N227" s="175"/>
      <c r="O227" s="175"/>
      <c r="P227" s="296"/>
      <c r="Q227" s="296"/>
      <c r="R227" s="296">
        <f t="shared" ref="R227:AC227" si="86">R69</f>
        <v>0.69996592474091657</v>
      </c>
      <c r="S227" s="296">
        <f t="shared" si="86"/>
        <v>0.74454862827520807</v>
      </c>
      <c r="T227" s="296">
        <f t="shared" si="86"/>
        <v>0.80355834612956967</v>
      </c>
      <c r="U227" s="296">
        <f t="shared" si="86"/>
        <v>0.78128455318667345</v>
      </c>
      <c r="V227" s="296">
        <f t="shared" si="86"/>
        <v>0.81508895016559013</v>
      </c>
      <c r="W227" s="296">
        <f t="shared" si="86"/>
        <v>0.69996592474091657</v>
      </c>
      <c r="X227" s="296">
        <f t="shared" si="86"/>
        <v>0.80355834612956967</v>
      </c>
      <c r="Y227" s="296">
        <f t="shared" si="86"/>
        <v>0.74454862827520807</v>
      </c>
      <c r="Z227" s="296">
        <f t="shared" si="86"/>
        <v>0.77078363361619406</v>
      </c>
      <c r="AA227" s="296">
        <f t="shared" si="86"/>
        <v>0.71046684431139584</v>
      </c>
      <c r="AB227" s="296">
        <f t="shared" si="86"/>
        <v>0.91868137155424323</v>
      </c>
      <c r="AC227" s="296">
        <f t="shared" si="86"/>
        <v>0.69996592474091657</v>
      </c>
      <c r="AD227" s="9"/>
    </row>
    <row r="228" spans="2:30" ht="14.25" thickBot="1" x14ac:dyDescent="0.3">
      <c r="B228" s="121"/>
      <c r="C228" s="354" t="s">
        <v>138</v>
      </c>
      <c r="D228" s="158" t="s">
        <v>226</v>
      </c>
      <c r="E228" s="127"/>
      <c r="F228" s="127"/>
      <c r="G228" s="127"/>
      <c r="H228" s="282"/>
      <c r="I228" s="283"/>
      <c r="J228" s="293">
        <f t="shared" ref="J228:J229" si="87">+L228</f>
        <v>360</v>
      </c>
      <c r="K228" s="127"/>
      <c r="L228" s="294">
        <f>+J136</f>
        <v>360</v>
      </c>
      <c r="M228" s="294"/>
      <c r="N228" s="294"/>
      <c r="O228" s="294"/>
      <c r="P228" s="150"/>
      <c r="Q228" s="150"/>
      <c r="R228" s="150">
        <f t="shared" ref="R228:AC230" si="88">$L$230*R229</f>
        <v>0</v>
      </c>
      <c r="S228" s="150">
        <f t="shared" si="88"/>
        <v>0</v>
      </c>
      <c r="T228" s="150">
        <f t="shared" si="88"/>
        <v>520459020</v>
      </c>
      <c r="U228" s="150">
        <f t="shared" si="88"/>
        <v>0</v>
      </c>
      <c r="V228" s="150">
        <f t="shared" si="88"/>
        <v>0</v>
      </c>
      <c r="W228" s="150">
        <f t="shared" si="88"/>
        <v>520459020</v>
      </c>
      <c r="X228" s="150">
        <f t="shared" si="88"/>
        <v>0</v>
      </c>
      <c r="Y228" s="150">
        <f t="shared" si="88"/>
        <v>0</v>
      </c>
      <c r="Z228" s="150">
        <f t="shared" si="88"/>
        <v>520459020</v>
      </c>
      <c r="AA228" s="150">
        <f t="shared" si="88"/>
        <v>0</v>
      </c>
      <c r="AB228" s="150">
        <f t="shared" si="88"/>
        <v>0</v>
      </c>
      <c r="AC228" s="150">
        <f t="shared" si="88"/>
        <v>520459020</v>
      </c>
      <c r="AD228" s="9"/>
    </row>
    <row r="229" spans="2:30" ht="14.25" thickBot="1" x14ac:dyDescent="0.3">
      <c r="B229" s="121"/>
      <c r="C229" s="354"/>
      <c r="D229" s="175" t="s">
        <v>137</v>
      </c>
      <c r="E229" s="185"/>
      <c r="F229" s="175"/>
      <c r="G229" s="175"/>
      <c r="H229" s="185"/>
      <c r="I229" s="175"/>
      <c r="J229" s="295">
        <f t="shared" si="87"/>
        <v>0</v>
      </c>
      <c r="K229" s="185"/>
      <c r="L229" s="175"/>
      <c r="M229" s="175"/>
      <c r="N229" s="175"/>
      <c r="O229" s="175"/>
      <c r="P229" s="296"/>
      <c r="Q229" s="296"/>
      <c r="R229" s="296">
        <f t="shared" ref="R229:AC229" si="89">R137</f>
        <v>0</v>
      </c>
      <c r="S229" s="296">
        <f t="shared" si="89"/>
        <v>0</v>
      </c>
      <c r="T229" s="296">
        <f t="shared" si="89"/>
        <v>2052</v>
      </c>
      <c r="U229" s="296">
        <f t="shared" si="89"/>
        <v>0</v>
      </c>
      <c r="V229" s="296">
        <f t="shared" si="89"/>
        <v>0</v>
      </c>
      <c r="W229" s="296">
        <f t="shared" si="89"/>
        <v>2052</v>
      </c>
      <c r="X229" s="296">
        <f t="shared" si="89"/>
        <v>0</v>
      </c>
      <c r="Y229" s="296">
        <f t="shared" si="89"/>
        <v>0</v>
      </c>
      <c r="Z229" s="296">
        <f t="shared" si="89"/>
        <v>2052</v>
      </c>
      <c r="AA229" s="296">
        <f t="shared" si="89"/>
        <v>0</v>
      </c>
      <c r="AB229" s="296">
        <f t="shared" si="89"/>
        <v>0</v>
      </c>
      <c r="AC229" s="296">
        <f t="shared" si="89"/>
        <v>2052</v>
      </c>
      <c r="AD229" s="9"/>
    </row>
    <row r="230" spans="2:30" ht="14.25" thickBot="1" x14ac:dyDescent="0.3">
      <c r="B230" s="121"/>
      <c r="C230" s="354" t="s">
        <v>227</v>
      </c>
      <c r="D230" s="158" t="s">
        <v>226</v>
      </c>
      <c r="E230" s="127"/>
      <c r="F230" s="127"/>
      <c r="G230" s="127"/>
      <c r="H230" s="282"/>
      <c r="I230" s="283"/>
      <c r="J230" s="293">
        <f t="shared" si="85"/>
        <v>253635</v>
      </c>
      <c r="K230" s="127"/>
      <c r="L230" s="294">
        <f>+J138</f>
        <v>253635</v>
      </c>
      <c r="M230" s="294"/>
      <c r="N230" s="294"/>
      <c r="O230" s="294"/>
      <c r="P230" s="150"/>
      <c r="Q230" s="150"/>
      <c r="R230" s="150">
        <f t="shared" si="88"/>
        <v>58848</v>
      </c>
      <c r="S230" s="150">
        <f t="shared" si="88"/>
        <v>58848</v>
      </c>
      <c r="T230" s="150">
        <f t="shared" si="88"/>
        <v>63000</v>
      </c>
      <c r="U230" s="150">
        <f t="shared" si="88"/>
        <v>58848</v>
      </c>
      <c r="V230" s="150">
        <f t="shared" si="88"/>
        <v>130488</v>
      </c>
      <c r="W230" s="150">
        <f t="shared" si="88"/>
        <v>63000</v>
      </c>
      <c r="X230" s="150">
        <f t="shared" si="88"/>
        <v>58848</v>
      </c>
      <c r="Y230" s="150">
        <f t="shared" si="88"/>
        <v>58848</v>
      </c>
      <c r="Z230" s="150">
        <f t="shared" si="88"/>
        <v>63000</v>
      </c>
      <c r="AA230" s="150">
        <f t="shared" si="88"/>
        <v>249483</v>
      </c>
      <c r="AB230" s="150">
        <f t="shared" si="88"/>
        <v>58848</v>
      </c>
      <c r="AC230" s="150">
        <f t="shared" si="88"/>
        <v>63000</v>
      </c>
      <c r="AD230" s="9"/>
    </row>
    <row r="231" spans="2:30" ht="14.25" thickBot="1" x14ac:dyDescent="0.3">
      <c r="B231" s="121"/>
      <c r="C231" s="354"/>
      <c r="D231" s="175" t="s">
        <v>137</v>
      </c>
      <c r="E231" s="185"/>
      <c r="F231" s="175"/>
      <c r="G231" s="175"/>
      <c r="H231" s="185"/>
      <c r="I231" s="175"/>
      <c r="J231" s="295">
        <f t="shared" si="85"/>
        <v>0</v>
      </c>
      <c r="K231" s="185"/>
      <c r="L231" s="175"/>
      <c r="M231" s="175"/>
      <c r="N231" s="175"/>
      <c r="O231" s="175"/>
      <c r="P231" s="296"/>
      <c r="Q231" s="296"/>
      <c r="R231" s="296">
        <f t="shared" ref="R231:AC231" si="90">R139</f>
        <v>0.23201845171210597</v>
      </c>
      <c r="S231" s="296">
        <f t="shared" si="90"/>
        <v>0.23201845171210597</v>
      </c>
      <c r="T231" s="296">
        <f t="shared" si="90"/>
        <v>0.24838843219587203</v>
      </c>
      <c r="U231" s="296">
        <f t="shared" si="90"/>
        <v>0.23201845171210597</v>
      </c>
      <c r="V231" s="296">
        <f t="shared" si="90"/>
        <v>0.51447158318055475</v>
      </c>
      <c r="W231" s="296">
        <f t="shared" si="90"/>
        <v>0.24838843219587203</v>
      </c>
      <c r="X231" s="296">
        <f t="shared" si="90"/>
        <v>0.23201845171210597</v>
      </c>
      <c r="Y231" s="296">
        <f t="shared" si="90"/>
        <v>0.23201845171210597</v>
      </c>
      <c r="Z231" s="296">
        <f t="shared" si="90"/>
        <v>0.24838843219587203</v>
      </c>
      <c r="AA231" s="296">
        <f t="shared" si="90"/>
        <v>0.98363001951623397</v>
      </c>
      <c r="AB231" s="296">
        <f t="shared" si="90"/>
        <v>0.23201845171210597</v>
      </c>
      <c r="AC231" s="296">
        <f t="shared" si="90"/>
        <v>0.24838843219587203</v>
      </c>
      <c r="AD231" s="9"/>
    </row>
    <row r="232" spans="2:30" ht="14.25" thickBot="1" x14ac:dyDescent="0.3">
      <c r="B232" s="121"/>
      <c r="C232" s="354" t="s">
        <v>231</v>
      </c>
      <c r="D232" s="158" t="s">
        <v>226</v>
      </c>
      <c r="E232" s="127"/>
      <c r="F232" s="158"/>
      <c r="G232" s="158"/>
      <c r="H232" s="127"/>
      <c r="I232" s="158"/>
      <c r="J232" s="293">
        <f t="shared" si="85"/>
        <v>17100</v>
      </c>
      <c r="K232" s="127"/>
      <c r="L232" s="294">
        <f>+J182</f>
        <v>17100</v>
      </c>
      <c r="M232" s="294"/>
      <c r="N232" s="294"/>
      <c r="O232" s="294"/>
      <c r="P232" s="150"/>
      <c r="Q232" s="150"/>
      <c r="R232" s="150">
        <f t="shared" ref="R232:AC234" si="91">$L$232*R233</f>
        <v>5200</v>
      </c>
      <c r="S232" s="150">
        <f t="shared" si="91"/>
        <v>5200</v>
      </c>
      <c r="T232" s="150">
        <f t="shared" si="91"/>
        <v>5200</v>
      </c>
      <c r="U232" s="150">
        <f t="shared" si="91"/>
        <v>5200</v>
      </c>
      <c r="V232" s="150">
        <f t="shared" si="91"/>
        <v>5200</v>
      </c>
      <c r="W232" s="150">
        <f t="shared" si="91"/>
        <v>5200</v>
      </c>
      <c r="X232" s="150">
        <f t="shared" si="91"/>
        <v>5200</v>
      </c>
      <c r="Y232" s="150">
        <f t="shared" si="91"/>
        <v>5200</v>
      </c>
      <c r="Z232" s="150">
        <f t="shared" si="91"/>
        <v>5200</v>
      </c>
      <c r="AA232" s="150">
        <f t="shared" si="91"/>
        <v>5200</v>
      </c>
      <c r="AB232" s="150">
        <f t="shared" si="91"/>
        <v>5200</v>
      </c>
      <c r="AC232" s="150">
        <f t="shared" si="91"/>
        <v>5200</v>
      </c>
      <c r="AD232" s="9"/>
    </row>
    <row r="233" spans="2:30" ht="14.25" thickBot="1" x14ac:dyDescent="0.3">
      <c r="B233" s="121"/>
      <c r="C233" s="354"/>
      <c r="D233" s="175" t="s">
        <v>137</v>
      </c>
      <c r="E233" s="185"/>
      <c r="F233" s="175"/>
      <c r="G233" s="175"/>
      <c r="H233" s="185"/>
      <c r="I233" s="175"/>
      <c r="J233" s="295">
        <f t="shared" si="85"/>
        <v>0</v>
      </c>
      <c r="K233" s="185"/>
      <c r="L233" s="175"/>
      <c r="M233" s="175"/>
      <c r="N233" s="175"/>
      <c r="O233" s="175"/>
      <c r="P233" s="296"/>
      <c r="Q233" s="296"/>
      <c r="R233" s="296">
        <f t="shared" ref="R233:AC233" si="92">R183</f>
        <v>0.30409356725146197</v>
      </c>
      <c r="S233" s="296">
        <f t="shared" si="92"/>
        <v>0.30409356725146197</v>
      </c>
      <c r="T233" s="296">
        <f t="shared" si="92"/>
        <v>0.30409356725146197</v>
      </c>
      <c r="U233" s="296">
        <f t="shared" si="92"/>
        <v>0.30409356725146197</v>
      </c>
      <c r="V233" s="296">
        <f t="shared" si="92"/>
        <v>0.30409356725146197</v>
      </c>
      <c r="W233" s="296">
        <f t="shared" si="92"/>
        <v>0.30409356725146197</v>
      </c>
      <c r="X233" s="296">
        <f t="shared" si="92"/>
        <v>0.30409356725146197</v>
      </c>
      <c r="Y233" s="296">
        <f t="shared" si="92"/>
        <v>0.30409356725146197</v>
      </c>
      <c r="Z233" s="296">
        <f t="shared" si="92"/>
        <v>0.30409356725146197</v>
      </c>
      <c r="AA233" s="296">
        <f t="shared" si="92"/>
        <v>0.30409356725146197</v>
      </c>
      <c r="AB233" s="296">
        <f t="shared" si="92"/>
        <v>0.30409356725146197</v>
      </c>
      <c r="AC233" s="296">
        <f t="shared" si="92"/>
        <v>0.30409356725146197</v>
      </c>
      <c r="AD233" s="9"/>
    </row>
    <row r="234" spans="2:30" ht="14.25" thickBot="1" x14ac:dyDescent="0.3">
      <c r="B234" s="121"/>
      <c r="C234" s="354" t="s">
        <v>232</v>
      </c>
      <c r="D234" s="158" t="s">
        <v>226</v>
      </c>
      <c r="E234" s="127"/>
      <c r="F234" s="158"/>
      <c r="G234" s="158"/>
      <c r="H234" s="127"/>
      <c r="I234" s="158"/>
      <c r="J234" s="293">
        <f t="shared" ref="J234:J235" si="93">+L234</f>
        <v>151470</v>
      </c>
      <c r="K234" s="127"/>
      <c r="L234" s="294">
        <f>+J184</f>
        <v>151470</v>
      </c>
      <c r="M234" s="294"/>
      <c r="N234" s="294"/>
      <c r="O234" s="294"/>
      <c r="P234" s="150"/>
      <c r="Q234" s="150"/>
      <c r="R234" s="150">
        <f t="shared" si="91"/>
        <v>5200</v>
      </c>
      <c r="S234" s="150">
        <f t="shared" si="91"/>
        <v>5200</v>
      </c>
      <c r="T234" s="150">
        <f t="shared" si="91"/>
        <v>5200</v>
      </c>
      <c r="U234" s="150">
        <f t="shared" si="91"/>
        <v>5200</v>
      </c>
      <c r="V234" s="150">
        <f t="shared" si="91"/>
        <v>5200</v>
      </c>
      <c r="W234" s="150">
        <f t="shared" si="91"/>
        <v>5200</v>
      </c>
      <c r="X234" s="150">
        <f t="shared" si="91"/>
        <v>5200</v>
      </c>
      <c r="Y234" s="150">
        <f t="shared" si="91"/>
        <v>5200</v>
      </c>
      <c r="Z234" s="150">
        <f t="shared" si="91"/>
        <v>5200</v>
      </c>
      <c r="AA234" s="150">
        <f t="shared" si="91"/>
        <v>5200</v>
      </c>
      <c r="AB234" s="150">
        <f t="shared" si="91"/>
        <v>5200</v>
      </c>
      <c r="AC234" s="150">
        <f t="shared" si="91"/>
        <v>5200</v>
      </c>
      <c r="AD234" s="9"/>
    </row>
    <row r="235" spans="2:30" ht="14.25" thickBot="1" x14ac:dyDescent="0.3">
      <c r="B235" s="121"/>
      <c r="C235" s="354"/>
      <c r="D235" s="175" t="s">
        <v>137</v>
      </c>
      <c r="E235" s="185"/>
      <c r="F235" s="175"/>
      <c r="G235" s="175"/>
      <c r="H235" s="185"/>
      <c r="I235" s="175"/>
      <c r="J235" s="295">
        <f t="shared" si="93"/>
        <v>0</v>
      </c>
      <c r="K235" s="185"/>
      <c r="L235" s="175"/>
      <c r="M235" s="175"/>
      <c r="N235" s="175"/>
      <c r="O235" s="175"/>
      <c r="P235" s="296"/>
      <c r="Q235" s="296"/>
      <c r="R235" s="296">
        <f>R183</f>
        <v>0.30409356725146197</v>
      </c>
      <c r="S235" s="296">
        <f t="shared" ref="S235:AC235" si="94">S183</f>
        <v>0.30409356725146197</v>
      </c>
      <c r="T235" s="296">
        <f t="shared" si="94"/>
        <v>0.30409356725146197</v>
      </c>
      <c r="U235" s="296">
        <f t="shared" si="94"/>
        <v>0.30409356725146197</v>
      </c>
      <c r="V235" s="296">
        <f t="shared" si="94"/>
        <v>0.30409356725146197</v>
      </c>
      <c r="W235" s="296">
        <f t="shared" si="94"/>
        <v>0.30409356725146197</v>
      </c>
      <c r="X235" s="296">
        <f t="shared" si="94"/>
        <v>0.30409356725146197</v>
      </c>
      <c r="Y235" s="296">
        <f t="shared" si="94"/>
        <v>0.30409356725146197</v>
      </c>
      <c r="Z235" s="296">
        <f t="shared" si="94"/>
        <v>0.30409356725146197</v>
      </c>
      <c r="AA235" s="296">
        <f t="shared" si="94"/>
        <v>0.30409356725146197</v>
      </c>
      <c r="AB235" s="296">
        <f t="shared" si="94"/>
        <v>0.30409356725146197</v>
      </c>
      <c r="AC235" s="296">
        <f t="shared" si="94"/>
        <v>0.30409356725146197</v>
      </c>
      <c r="AD235" s="9"/>
    </row>
    <row r="236" spans="2:30" ht="14.25" thickBot="1" x14ac:dyDescent="0.3">
      <c r="B236" s="121"/>
      <c r="C236" s="354" t="s">
        <v>194</v>
      </c>
      <c r="D236" s="158" t="s">
        <v>226</v>
      </c>
      <c r="E236" s="127"/>
      <c r="F236" s="158"/>
      <c r="G236" s="158"/>
      <c r="H236" s="127"/>
      <c r="I236" s="158"/>
      <c r="J236" s="293">
        <f t="shared" si="85"/>
        <v>313297</v>
      </c>
      <c r="K236" s="127"/>
      <c r="L236" s="294">
        <f>+J215</f>
        <v>313297</v>
      </c>
      <c r="M236" s="294"/>
      <c r="N236" s="294"/>
      <c r="O236" s="294"/>
      <c r="P236" s="150"/>
      <c r="Q236" s="150"/>
      <c r="R236" s="150">
        <f t="shared" ref="R236:AC236" si="95">$L$236*R237</f>
        <v>291697</v>
      </c>
      <c r="S236" s="150">
        <f t="shared" si="95"/>
        <v>291697</v>
      </c>
      <c r="T236" s="150">
        <f t="shared" si="95"/>
        <v>313297</v>
      </c>
      <c r="U236" s="150">
        <f t="shared" si="95"/>
        <v>291697</v>
      </c>
      <c r="V236" s="150">
        <f t="shared" si="95"/>
        <v>291697</v>
      </c>
      <c r="W236" s="150">
        <f t="shared" si="95"/>
        <v>313297</v>
      </c>
      <c r="X236" s="150">
        <f t="shared" si="95"/>
        <v>291697</v>
      </c>
      <c r="Y236" s="150">
        <f t="shared" si="95"/>
        <v>291697</v>
      </c>
      <c r="Z236" s="150">
        <f t="shared" si="95"/>
        <v>313297</v>
      </c>
      <c r="AA236" s="150">
        <f t="shared" si="95"/>
        <v>291697</v>
      </c>
      <c r="AB236" s="150">
        <f t="shared" si="95"/>
        <v>291697</v>
      </c>
      <c r="AC236" s="150">
        <f t="shared" si="95"/>
        <v>313297</v>
      </c>
      <c r="AD236" s="9"/>
    </row>
    <row r="237" spans="2:30" ht="14.25" thickBot="1" x14ac:dyDescent="0.3">
      <c r="B237" s="121"/>
      <c r="C237" s="354"/>
      <c r="D237" s="175" t="s">
        <v>137</v>
      </c>
      <c r="E237" s="185"/>
      <c r="F237" s="175"/>
      <c r="G237" s="175"/>
      <c r="H237" s="185"/>
      <c r="I237" s="175"/>
      <c r="J237" s="297"/>
      <c r="K237" s="185"/>
      <c r="L237" s="175"/>
      <c r="M237" s="175"/>
      <c r="N237" s="175"/>
      <c r="O237" s="175"/>
      <c r="P237" s="296"/>
      <c r="Q237" s="296"/>
      <c r="R237" s="296">
        <f t="shared" ref="R237:AC237" si="96">R216</f>
        <v>0.93105583519791124</v>
      </c>
      <c r="S237" s="296">
        <f t="shared" si="96"/>
        <v>0.93105583519791124</v>
      </c>
      <c r="T237" s="296">
        <f t="shared" si="96"/>
        <v>1</v>
      </c>
      <c r="U237" s="296">
        <f t="shared" si="96"/>
        <v>0.93105583519791124</v>
      </c>
      <c r="V237" s="296">
        <f t="shared" si="96"/>
        <v>0.93105583519791124</v>
      </c>
      <c r="W237" s="296">
        <f t="shared" si="96"/>
        <v>1</v>
      </c>
      <c r="X237" s="296">
        <f t="shared" si="96"/>
        <v>0.93105583519791124</v>
      </c>
      <c r="Y237" s="296">
        <f t="shared" si="96"/>
        <v>0.93105583519791124</v>
      </c>
      <c r="Z237" s="296">
        <f t="shared" si="96"/>
        <v>1</v>
      </c>
      <c r="AA237" s="296">
        <f t="shared" si="96"/>
        <v>0.93105583519791124</v>
      </c>
      <c r="AB237" s="296">
        <f t="shared" si="96"/>
        <v>0.93105583519791124</v>
      </c>
      <c r="AC237" s="296">
        <f t="shared" si="96"/>
        <v>1</v>
      </c>
      <c r="AD237" s="9"/>
    </row>
    <row r="238" spans="2:30" s="142" customFormat="1" ht="14.25" thickBot="1" x14ac:dyDescent="0.3">
      <c r="B238" s="186"/>
      <c r="C238" s="356" t="s">
        <v>43</v>
      </c>
      <c r="D238" s="357"/>
      <c r="E238" s="357"/>
      <c r="F238" s="357"/>
      <c r="G238" s="357"/>
      <c r="H238" s="357"/>
      <c r="I238" s="358"/>
      <c r="J238" s="298">
        <f>+J226+J230+J232+J234+J236</f>
        <v>861174.80333333334</v>
      </c>
      <c r="K238" s="288"/>
      <c r="L238" s="289"/>
      <c r="M238" s="299"/>
      <c r="N238" s="299"/>
      <c r="O238" s="299"/>
      <c r="P238" s="299"/>
      <c r="Q238" s="299"/>
      <c r="R238" s="299">
        <f>+R226+R230+R232+R234+R236</f>
        <v>448911.68</v>
      </c>
      <c r="S238" s="299">
        <f t="shared" ref="S238:AC238" si="97">+S226+S230+S232+S234+S236</f>
        <v>454514.51333333331</v>
      </c>
      <c r="T238" s="299">
        <f t="shared" si="97"/>
        <v>487682.43</v>
      </c>
      <c r="U238" s="299">
        <f t="shared" si="97"/>
        <v>459131.22</v>
      </c>
      <c r="V238" s="299">
        <f t="shared" si="97"/>
        <v>535019.51333333331</v>
      </c>
      <c r="W238" s="299">
        <f t="shared" si="97"/>
        <v>474663.67999999999</v>
      </c>
      <c r="X238" s="299">
        <f t="shared" si="97"/>
        <v>461930.43</v>
      </c>
      <c r="Y238" s="299">
        <f t="shared" si="97"/>
        <v>454514.51333333331</v>
      </c>
      <c r="Z238" s="299">
        <f t="shared" si="97"/>
        <v>483563.54</v>
      </c>
      <c r="AA238" s="299">
        <f t="shared" si="97"/>
        <v>640866.36</v>
      </c>
      <c r="AB238" s="299">
        <f t="shared" si="97"/>
        <v>476398.26333333331</v>
      </c>
      <c r="AC238" s="300">
        <f t="shared" si="97"/>
        <v>474663.67999999999</v>
      </c>
      <c r="AD238" s="141"/>
    </row>
    <row r="239" spans="2:30" x14ac:dyDescent="0.25">
      <c r="B239" s="121"/>
      <c r="C239" s="301"/>
      <c r="D239" s="29"/>
      <c r="E239" s="29"/>
      <c r="F239" s="29"/>
      <c r="G239" s="29"/>
      <c r="H239" s="28"/>
      <c r="I239" s="29"/>
      <c r="J239" s="29"/>
      <c r="K239" s="28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9"/>
    </row>
    <row r="240" spans="2:30" x14ac:dyDescent="0.25">
      <c r="B240" s="121"/>
      <c r="C240" s="29"/>
      <c r="D240" s="29"/>
      <c r="E240" s="29"/>
      <c r="F240" s="29"/>
      <c r="G240" s="29"/>
      <c r="H240" s="28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9"/>
    </row>
    <row r="241" spans="2:30" x14ac:dyDescent="0.25">
      <c r="B241" s="121"/>
      <c r="C241" s="29"/>
      <c r="D241" s="29"/>
      <c r="E241" s="29"/>
      <c r="F241" s="29"/>
      <c r="G241" s="29"/>
      <c r="H241" s="28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9"/>
    </row>
    <row r="242" spans="2:30" ht="14.25" thickBot="1" x14ac:dyDescent="0.3">
      <c r="B242" s="302"/>
      <c r="C242" s="303"/>
      <c r="D242" s="303"/>
      <c r="E242" s="303"/>
      <c r="F242" s="303"/>
      <c r="G242" s="303"/>
      <c r="H242" s="304"/>
      <c r="I242" s="303"/>
      <c r="J242" s="303"/>
      <c r="K242" s="303"/>
      <c r="L242" s="303"/>
      <c r="M242" s="303"/>
      <c r="N242" s="303"/>
      <c r="O242" s="303"/>
      <c r="P242" s="303"/>
      <c r="Q242" s="303"/>
      <c r="R242" s="303"/>
      <c r="S242" s="303"/>
      <c r="T242" s="303"/>
      <c r="U242" s="303"/>
      <c r="V242" s="303"/>
      <c r="W242" s="303"/>
      <c r="X242" s="303"/>
      <c r="Y242" s="303"/>
      <c r="Z242" s="303"/>
      <c r="AA242" s="303"/>
      <c r="AB242" s="303"/>
      <c r="AC242" s="303"/>
      <c r="AD242" s="305"/>
    </row>
    <row r="243" spans="2:30" x14ac:dyDescent="0.25">
      <c r="E243" s="109"/>
      <c r="F243" s="109"/>
      <c r="G243" s="109"/>
      <c r="H243" s="111"/>
      <c r="I243" s="109"/>
      <c r="J243" s="109"/>
      <c r="K243" s="109"/>
    </row>
    <row r="244" spans="2:30" x14ac:dyDescent="0.25">
      <c r="E244" s="109"/>
      <c r="F244" s="109"/>
      <c r="G244" s="109"/>
      <c r="H244" s="111"/>
      <c r="I244" s="109"/>
      <c r="J244" s="109"/>
      <c r="K244" s="109"/>
    </row>
    <row r="245" spans="2:30" x14ac:dyDescent="0.25">
      <c r="E245" s="109"/>
      <c r="F245" s="109"/>
      <c r="G245" s="109"/>
      <c r="H245" s="111"/>
      <c r="I245" s="109"/>
      <c r="J245" s="109"/>
      <c r="K245" s="109"/>
    </row>
    <row r="246" spans="2:30" x14ac:dyDescent="0.25">
      <c r="E246" s="109"/>
      <c r="F246" s="109"/>
      <c r="G246" s="109"/>
      <c r="H246" s="111"/>
      <c r="I246" s="109"/>
      <c r="J246" s="109"/>
      <c r="K246" s="109"/>
    </row>
    <row r="247" spans="2:30" x14ac:dyDescent="0.25">
      <c r="E247" s="109"/>
      <c r="F247" s="109"/>
      <c r="G247" s="109"/>
      <c r="H247" s="111"/>
      <c r="I247" s="109"/>
      <c r="J247" s="109"/>
      <c r="K247" s="109"/>
    </row>
    <row r="248" spans="2:30" x14ac:dyDescent="0.25">
      <c r="E248" s="109"/>
      <c r="F248" s="109"/>
      <c r="G248" s="109"/>
      <c r="H248" s="111"/>
      <c r="I248" s="109"/>
      <c r="J248" s="109"/>
      <c r="K248" s="109"/>
    </row>
    <row r="249" spans="2:30" x14ac:dyDescent="0.25">
      <c r="E249" s="109"/>
      <c r="F249" s="109"/>
      <c r="G249" s="109"/>
      <c r="H249" s="111"/>
      <c r="I249" s="109"/>
      <c r="J249" s="109"/>
      <c r="K249" s="109"/>
    </row>
    <row r="250" spans="2:30" x14ac:dyDescent="0.25">
      <c r="E250" s="109"/>
      <c r="F250" s="109"/>
      <c r="G250" s="109"/>
      <c r="H250" s="111"/>
      <c r="I250" s="109"/>
      <c r="J250" s="109"/>
      <c r="K250" s="109"/>
    </row>
    <row r="255" spans="2:30" x14ac:dyDescent="0.25">
      <c r="E255" s="109"/>
      <c r="F255" s="109"/>
      <c r="G255" s="109"/>
      <c r="H255" s="111"/>
      <c r="I255" s="109"/>
      <c r="J255" s="109"/>
      <c r="K255" s="109"/>
    </row>
    <row r="256" spans="2:30" x14ac:dyDescent="0.25">
      <c r="E256" s="109"/>
      <c r="F256" s="109"/>
      <c r="G256" s="109"/>
      <c r="H256" s="111"/>
      <c r="I256" s="109"/>
      <c r="J256" s="109"/>
      <c r="K256" s="109"/>
    </row>
    <row r="258" spans="5:11" x14ac:dyDescent="0.25">
      <c r="E258" s="109"/>
      <c r="F258" s="109"/>
      <c r="G258" s="109"/>
      <c r="H258" s="111"/>
      <c r="I258" s="109"/>
      <c r="J258" s="109"/>
      <c r="K258" s="109"/>
    </row>
    <row r="259" spans="5:11" x14ac:dyDescent="0.25">
      <c r="E259" s="109"/>
      <c r="F259" s="109"/>
      <c r="G259" s="109"/>
      <c r="H259" s="111"/>
      <c r="I259" s="109"/>
      <c r="J259" s="109"/>
      <c r="K259" s="109"/>
    </row>
    <row r="260" spans="5:11" x14ac:dyDescent="0.25">
      <c r="E260" s="109"/>
      <c r="F260" s="109"/>
      <c r="G260" s="109"/>
      <c r="H260" s="111"/>
      <c r="I260" s="109"/>
      <c r="J260" s="109"/>
      <c r="K260" s="109"/>
    </row>
    <row r="261" spans="5:11" x14ac:dyDescent="0.25">
      <c r="E261" s="109"/>
      <c r="F261" s="109"/>
      <c r="G261" s="109"/>
      <c r="H261" s="111"/>
      <c r="I261" s="109"/>
      <c r="J261" s="109"/>
      <c r="K261" s="109"/>
    </row>
    <row r="264" spans="5:11" x14ac:dyDescent="0.25">
      <c r="E264" s="109"/>
      <c r="F264" s="109"/>
      <c r="G264" s="109"/>
      <c r="H264" s="111"/>
      <c r="I264" s="109"/>
      <c r="J264" s="109"/>
      <c r="K264" s="109"/>
    </row>
    <row r="265" spans="5:11" x14ac:dyDescent="0.25">
      <c r="E265" s="109"/>
      <c r="F265" s="109"/>
      <c r="G265" s="109"/>
      <c r="H265" s="111"/>
      <c r="I265" s="109"/>
      <c r="J265" s="109"/>
      <c r="K265" s="109"/>
    </row>
    <row r="270" spans="5:11" x14ac:dyDescent="0.25">
      <c r="E270" s="109"/>
      <c r="F270" s="109"/>
      <c r="G270" s="109"/>
      <c r="H270" s="111"/>
      <c r="I270" s="109"/>
      <c r="J270" s="109"/>
      <c r="K270" s="109"/>
    </row>
    <row r="272" spans="5:11" x14ac:dyDescent="0.25">
      <c r="E272" s="109"/>
      <c r="F272" s="109"/>
      <c r="G272" s="109"/>
      <c r="H272" s="111"/>
      <c r="I272" s="109"/>
      <c r="J272" s="109"/>
      <c r="K272" s="109"/>
    </row>
    <row r="273" spans="5:11" x14ac:dyDescent="0.25">
      <c r="E273" s="109"/>
      <c r="F273" s="109"/>
      <c r="G273" s="109"/>
      <c r="H273" s="111"/>
      <c r="I273" s="109"/>
      <c r="J273" s="109"/>
      <c r="K273" s="109"/>
    </row>
    <row r="274" spans="5:11" x14ac:dyDescent="0.25">
      <c r="E274" s="109"/>
      <c r="F274" s="109"/>
      <c r="G274" s="109"/>
      <c r="H274" s="111"/>
      <c r="I274" s="109"/>
      <c r="J274" s="109"/>
      <c r="K274" s="109"/>
    </row>
    <row r="275" spans="5:11" x14ac:dyDescent="0.25">
      <c r="E275" s="109"/>
      <c r="F275" s="109"/>
      <c r="G275" s="109"/>
      <c r="H275" s="111"/>
      <c r="I275" s="109"/>
      <c r="J275" s="109"/>
      <c r="K275" s="109"/>
    </row>
    <row r="276" spans="5:11" x14ac:dyDescent="0.25">
      <c r="E276" s="109"/>
      <c r="F276" s="109"/>
      <c r="G276" s="109"/>
      <c r="H276" s="111"/>
      <c r="I276" s="109"/>
      <c r="J276" s="109"/>
      <c r="K276" s="109"/>
    </row>
    <row r="277" spans="5:11" x14ac:dyDescent="0.25">
      <c r="E277" s="109"/>
      <c r="F277" s="109"/>
      <c r="G277" s="109"/>
      <c r="H277" s="111"/>
      <c r="I277" s="109"/>
      <c r="J277" s="109"/>
      <c r="K277" s="109"/>
    </row>
    <row r="278" spans="5:11" x14ac:dyDescent="0.25">
      <c r="E278" s="109"/>
      <c r="F278" s="109"/>
      <c r="G278" s="109"/>
      <c r="H278" s="111"/>
      <c r="I278" s="109"/>
      <c r="J278" s="109"/>
      <c r="K278" s="109"/>
    </row>
    <row r="279" spans="5:11" x14ac:dyDescent="0.25">
      <c r="E279" s="109"/>
      <c r="F279" s="109"/>
      <c r="G279" s="109"/>
      <c r="H279" s="111"/>
      <c r="I279" s="109"/>
      <c r="J279" s="109"/>
      <c r="K279" s="109"/>
    </row>
    <row r="280" spans="5:11" x14ac:dyDescent="0.25">
      <c r="E280" s="109"/>
      <c r="F280" s="109"/>
      <c r="G280" s="109"/>
      <c r="H280" s="111"/>
      <c r="I280" s="109"/>
      <c r="J280" s="109"/>
      <c r="K280" s="109"/>
    </row>
    <row r="281" spans="5:11" x14ac:dyDescent="0.25">
      <c r="E281" s="109"/>
      <c r="F281" s="109"/>
      <c r="G281" s="109"/>
      <c r="H281" s="111"/>
      <c r="I281" s="109"/>
      <c r="J281" s="109"/>
      <c r="K281" s="109"/>
    </row>
    <row r="282" spans="5:11" x14ac:dyDescent="0.25">
      <c r="E282" s="109"/>
      <c r="F282" s="109"/>
      <c r="G282" s="109"/>
      <c r="H282" s="111"/>
      <c r="I282" s="109"/>
      <c r="J282" s="109"/>
      <c r="K282" s="109"/>
    </row>
    <row r="283" spans="5:11" x14ac:dyDescent="0.25">
      <c r="E283" s="109"/>
      <c r="F283" s="109"/>
      <c r="G283" s="109"/>
      <c r="H283" s="111"/>
      <c r="I283" s="109"/>
      <c r="J283" s="109"/>
      <c r="K283" s="109"/>
    </row>
    <row r="284" spans="5:11" x14ac:dyDescent="0.25">
      <c r="E284" s="109"/>
      <c r="F284" s="109"/>
      <c r="G284" s="109"/>
      <c r="H284" s="111"/>
      <c r="I284" s="109"/>
      <c r="J284" s="109"/>
      <c r="K284" s="109"/>
    </row>
    <row r="285" spans="5:11" x14ac:dyDescent="0.25">
      <c r="E285" s="109"/>
      <c r="F285" s="109"/>
      <c r="G285" s="109"/>
      <c r="H285" s="111"/>
      <c r="I285" s="109"/>
      <c r="J285" s="109"/>
      <c r="K285" s="109"/>
    </row>
    <row r="286" spans="5:11" x14ac:dyDescent="0.25">
      <c r="E286" s="109"/>
      <c r="F286" s="109"/>
      <c r="G286" s="109"/>
      <c r="H286" s="111"/>
      <c r="I286" s="109"/>
      <c r="J286" s="109"/>
      <c r="K286" s="109"/>
    </row>
    <row r="287" spans="5:11" x14ac:dyDescent="0.25">
      <c r="E287" s="109"/>
      <c r="F287" s="109"/>
      <c r="G287" s="109"/>
      <c r="H287" s="111"/>
      <c r="I287" s="109"/>
      <c r="J287" s="109"/>
      <c r="K287" s="109"/>
    </row>
    <row r="288" spans="5:11" x14ac:dyDescent="0.25">
      <c r="E288" s="109"/>
      <c r="F288" s="109"/>
      <c r="G288" s="109"/>
      <c r="H288" s="111"/>
      <c r="I288" s="109"/>
      <c r="J288" s="109"/>
      <c r="K288" s="109"/>
    </row>
    <row r="289" spans="5:11" x14ac:dyDescent="0.25">
      <c r="E289" s="109"/>
      <c r="F289" s="109"/>
      <c r="G289" s="109"/>
      <c r="H289" s="111"/>
      <c r="I289" s="109"/>
      <c r="J289" s="109"/>
      <c r="K289" s="109"/>
    </row>
    <row r="290" spans="5:11" x14ac:dyDescent="0.25">
      <c r="E290" s="109"/>
      <c r="F290" s="109"/>
      <c r="G290" s="109"/>
      <c r="H290" s="111"/>
      <c r="I290" s="109"/>
      <c r="J290" s="109"/>
      <c r="K290" s="109"/>
    </row>
    <row r="291" spans="5:11" x14ac:dyDescent="0.25">
      <c r="E291" s="109"/>
      <c r="F291" s="109"/>
      <c r="G291" s="109"/>
      <c r="H291" s="111"/>
      <c r="I291" s="109"/>
      <c r="J291" s="109"/>
      <c r="K291" s="109"/>
    </row>
    <row r="300" spans="5:11" x14ac:dyDescent="0.25">
      <c r="E300" s="109"/>
      <c r="F300" s="109"/>
      <c r="G300" s="109"/>
      <c r="H300" s="111"/>
      <c r="I300" s="109"/>
      <c r="J300" s="109"/>
      <c r="K300" s="109"/>
    </row>
    <row r="301" spans="5:11" x14ac:dyDescent="0.25">
      <c r="E301" s="109"/>
      <c r="F301" s="109"/>
      <c r="G301" s="109"/>
      <c r="H301" s="111"/>
      <c r="I301" s="109"/>
      <c r="J301" s="109"/>
      <c r="K301" s="109"/>
    </row>
    <row r="302" spans="5:11" x14ac:dyDescent="0.25">
      <c r="E302" s="109"/>
      <c r="F302" s="109"/>
      <c r="G302" s="109"/>
      <c r="H302" s="111"/>
      <c r="I302" s="109"/>
      <c r="J302" s="109"/>
      <c r="K302" s="109"/>
    </row>
    <row r="305" spans="5:11" x14ac:dyDescent="0.25">
      <c r="E305" s="109"/>
      <c r="F305" s="109"/>
      <c r="G305" s="109"/>
      <c r="H305" s="111"/>
      <c r="I305" s="109"/>
      <c r="J305" s="109"/>
      <c r="K305" s="109"/>
    </row>
    <row r="306" spans="5:11" x14ac:dyDescent="0.25">
      <c r="E306" s="109"/>
      <c r="F306" s="109"/>
      <c r="G306" s="109"/>
      <c r="H306" s="111"/>
      <c r="I306" s="109"/>
      <c r="J306" s="109"/>
      <c r="K306" s="109"/>
    </row>
    <row r="309" spans="5:11" x14ac:dyDescent="0.25">
      <c r="E309" s="109"/>
      <c r="F309" s="109"/>
      <c r="G309" s="109"/>
      <c r="H309" s="111"/>
      <c r="I309" s="109"/>
      <c r="J309" s="109"/>
      <c r="K309" s="109"/>
    </row>
    <row r="310" spans="5:11" x14ac:dyDescent="0.25">
      <c r="E310" s="109"/>
      <c r="F310" s="109"/>
      <c r="G310" s="109"/>
      <c r="H310" s="111"/>
      <c r="I310" s="109"/>
      <c r="J310" s="109"/>
      <c r="K310" s="109"/>
    </row>
    <row r="311" spans="5:11" x14ac:dyDescent="0.25">
      <c r="E311" s="109"/>
      <c r="F311" s="109"/>
      <c r="G311" s="109"/>
      <c r="H311" s="111"/>
      <c r="I311" s="109"/>
      <c r="J311" s="109"/>
      <c r="K311" s="109"/>
    </row>
    <row r="312" spans="5:11" x14ac:dyDescent="0.25">
      <c r="E312" s="109"/>
      <c r="F312" s="109"/>
      <c r="G312" s="109"/>
      <c r="H312" s="111"/>
      <c r="I312" s="109"/>
      <c r="J312" s="109"/>
      <c r="K312" s="109"/>
    </row>
    <row r="313" spans="5:11" x14ac:dyDescent="0.25">
      <c r="E313" s="109"/>
      <c r="F313" s="109"/>
      <c r="G313" s="109"/>
      <c r="H313" s="111"/>
      <c r="I313" s="109"/>
      <c r="J313" s="109"/>
      <c r="K313" s="109"/>
    </row>
    <row r="314" spans="5:11" x14ac:dyDescent="0.25">
      <c r="E314" s="109"/>
      <c r="F314" s="109"/>
      <c r="G314" s="109"/>
      <c r="H314" s="111"/>
      <c r="I314" s="109"/>
      <c r="J314" s="109"/>
      <c r="K314" s="109"/>
    </row>
    <row r="315" spans="5:11" x14ac:dyDescent="0.25">
      <c r="E315" s="109"/>
      <c r="F315" s="109"/>
      <c r="G315" s="109"/>
      <c r="H315" s="111"/>
      <c r="I315" s="109"/>
      <c r="J315" s="109"/>
      <c r="K315" s="109"/>
    </row>
    <row r="316" spans="5:11" x14ac:dyDescent="0.25">
      <c r="E316" s="109"/>
      <c r="F316" s="109"/>
      <c r="G316" s="109"/>
      <c r="H316" s="111"/>
      <c r="I316" s="109"/>
      <c r="J316" s="109"/>
      <c r="K316" s="109"/>
    </row>
    <row r="317" spans="5:11" x14ac:dyDescent="0.25">
      <c r="E317" s="109"/>
      <c r="F317" s="109"/>
      <c r="G317" s="109"/>
      <c r="H317" s="111"/>
      <c r="I317" s="109"/>
      <c r="J317" s="109"/>
      <c r="K317" s="109"/>
    </row>
    <row r="318" spans="5:11" x14ac:dyDescent="0.25">
      <c r="E318" s="109"/>
      <c r="F318" s="109"/>
      <c r="G318" s="109"/>
      <c r="H318" s="111"/>
      <c r="I318" s="109"/>
      <c r="J318" s="109"/>
      <c r="K318" s="109"/>
    </row>
    <row r="319" spans="5:11" x14ac:dyDescent="0.25">
      <c r="E319" s="109"/>
      <c r="F319" s="109"/>
      <c r="G319" s="109"/>
      <c r="H319" s="111"/>
      <c r="I319" s="109"/>
      <c r="J319" s="109"/>
      <c r="K319" s="109"/>
    </row>
    <row r="320" spans="5:11" x14ac:dyDescent="0.25">
      <c r="E320" s="109"/>
      <c r="F320" s="109"/>
      <c r="G320" s="109"/>
      <c r="H320" s="111"/>
      <c r="I320" s="109"/>
      <c r="J320" s="109"/>
      <c r="K320" s="109"/>
    </row>
    <row r="321" spans="5:11" x14ac:dyDescent="0.25">
      <c r="E321" s="109"/>
      <c r="F321" s="109"/>
      <c r="G321" s="109"/>
      <c r="H321" s="111"/>
      <c r="I321" s="109"/>
      <c r="J321" s="109"/>
      <c r="K321" s="109"/>
    </row>
    <row r="322" spans="5:11" x14ac:dyDescent="0.25">
      <c r="E322" s="109"/>
      <c r="F322" s="109"/>
      <c r="G322" s="109"/>
      <c r="H322" s="111"/>
      <c r="I322" s="109"/>
      <c r="J322" s="109"/>
      <c r="K322" s="109"/>
    </row>
    <row r="323" spans="5:11" x14ac:dyDescent="0.25">
      <c r="E323" s="109"/>
      <c r="F323" s="109"/>
      <c r="G323" s="109"/>
      <c r="H323" s="111"/>
      <c r="I323" s="109"/>
      <c r="J323" s="109"/>
      <c r="K323" s="109"/>
    </row>
    <row r="324" spans="5:11" x14ac:dyDescent="0.25">
      <c r="E324" s="109"/>
      <c r="F324" s="109"/>
      <c r="G324" s="109"/>
      <c r="H324" s="111"/>
      <c r="I324" s="109"/>
      <c r="J324" s="109"/>
      <c r="K324" s="109"/>
    </row>
    <row r="325" spans="5:11" x14ac:dyDescent="0.25">
      <c r="E325" s="109"/>
      <c r="F325" s="109"/>
      <c r="G325" s="109"/>
      <c r="H325" s="111"/>
      <c r="I325" s="109"/>
      <c r="J325" s="109"/>
      <c r="K325" s="109"/>
    </row>
    <row r="326" spans="5:11" x14ac:dyDescent="0.25">
      <c r="E326" s="109"/>
      <c r="F326" s="109"/>
      <c r="G326" s="109"/>
      <c r="H326" s="111"/>
      <c r="I326" s="109"/>
      <c r="J326" s="109"/>
      <c r="K326" s="109"/>
    </row>
    <row r="327" spans="5:11" x14ac:dyDescent="0.25">
      <c r="E327" s="109"/>
      <c r="F327" s="109"/>
      <c r="G327" s="109"/>
      <c r="H327" s="111"/>
      <c r="I327" s="109"/>
      <c r="J327" s="109"/>
      <c r="K327" s="109"/>
    </row>
    <row r="328" spans="5:11" x14ac:dyDescent="0.25">
      <c r="E328" s="109"/>
      <c r="F328" s="109"/>
      <c r="G328" s="109"/>
      <c r="H328" s="111"/>
      <c r="I328" s="109"/>
      <c r="J328" s="109"/>
      <c r="K328" s="109"/>
    </row>
    <row r="333" spans="5:11" x14ac:dyDescent="0.25">
      <c r="E333" s="109"/>
      <c r="F333" s="109"/>
      <c r="G333" s="109"/>
      <c r="H333" s="111"/>
      <c r="I333" s="109"/>
      <c r="J333" s="109"/>
      <c r="K333" s="109"/>
    </row>
    <row r="334" spans="5:11" x14ac:dyDescent="0.25">
      <c r="E334" s="109"/>
      <c r="F334" s="109"/>
      <c r="G334" s="109"/>
      <c r="H334" s="111"/>
      <c r="I334" s="109"/>
      <c r="J334" s="109"/>
      <c r="K334" s="109"/>
    </row>
    <row r="336" spans="5:11" x14ac:dyDescent="0.25">
      <c r="E336" s="109"/>
      <c r="F336" s="109"/>
      <c r="G336" s="109"/>
      <c r="H336" s="111"/>
      <c r="I336" s="109"/>
      <c r="J336" s="109"/>
      <c r="K336" s="109"/>
    </row>
    <row r="337" spans="5:11" x14ac:dyDescent="0.25">
      <c r="E337" s="109"/>
      <c r="F337" s="109"/>
      <c r="G337" s="109"/>
      <c r="H337" s="111"/>
      <c r="I337" s="109"/>
      <c r="J337" s="109"/>
      <c r="K337" s="109"/>
    </row>
    <row r="338" spans="5:11" x14ac:dyDescent="0.25">
      <c r="E338" s="109"/>
      <c r="F338" s="109"/>
      <c r="G338" s="109"/>
      <c r="H338" s="111"/>
      <c r="I338" s="109"/>
      <c r="J338" s="109"/>
      <c r="K338" s="109"/>
    </row>
    <row r="339" spans="5:11" x14ac:dyDescent="0.25">
      <c r="E339" s="109"/>
      <c r="F339" s="109"/>
      <c r="G339" s="109"/>
      <c r="H339" s="111"/>
      <c r="I339" s="109"/>
      <c r="J339" s="109"/>
      <c r="K339" s="109"/>
    </row>
    <row r="342" spans="5:11" x14ac:dyDescent="0.25">
      <c r="E342" s="109"/>
      <c r="F342" s="109"/>
      <c r="G342" s="109"/>
      <c r="H342" s="111"/>
      <c r="I342" s="109"/>
      <c r="J342" s="109"/>
      <c r="K342" s="109"/>
    </row>
    <row r="343" spans="5:11" x14ac:dyDescent="0.25">
      <c r="E343" s="109"/>
      <c r="F343" s="109"/>
      <c r="G343" s="109"/>
      <c r="H343" s="111"/>
      <c r="I343" s="109"/>
      <c r="J343" s="109"/>
      <c r="K343" s="109"/>
    </row>
  </sheetData>
  <mergeCells count="66">
    <mergeCell ref="F24:F25"/>
    <mergeCell ref="C8:AC8"/>
    <mergeCell ref="F11:V11"/>
    <mergeCell ref="F13:F14"/>
    <mergeCell ref="E18:F18"/>
    <mergeCell ref="F22:V22"/>
    <mergeCell ref="B36:B67"/>
    <mergeCell ref="C36:C67"/>
    <mergeCell ref="D36:D53"/>
    <mergeCell ref="D54:D67"/>
    <mergeCell ref="C30:AC30"/>
    <mergeCell ref="C32:C35"/>
    <mergeCell ref="D32:D35"/>
    <mergeCell ref="E32:E35"/>
    <mergeCell ref="F32:F35"/>
    <mergeCell ref="G32:G35"/>
    <mergeCell ref="H32:H35"/>
    <mergeCell ref="I32:I35"/>
    <mergeCell ref="J32:J35"/>
    <mergeCell ref="K32:K35"/>
    <mergeCell ref="L32:L35"/>
    <mergeCell ref="M32:N33"/>
    <mergeCell ref="O32:AC32"/>
    <mergeCell ref="O33:Q33"/>
    <mergeCell ref="R33:AC33"/>
    <mergeCell ref="B105:B137"/>
    <mergeCell ref="C105:C137"/>
    <mergeCell ref="D105:D119"/>
    <mergeCell ref="D120:D137"/>
    <mergeCell ref="B163:B181"/>
    <mergeCell ref="C163:C181"/>
    <mergeCell ref="D163:D169"/>
    <mergeCell ref="D170:D181"/>
    <mergeCell ref="D140:D156"/>
    <mergeCell ref="B184:B214"/>
    <mergeCell ref="C184:C214"/>
    <mergeCell ref="D184:D199"/>
    <mergeCell ref="D200:D214"/>
    <mergeCell ref="C218:F218"/>
    <mergeCell ref="J222:J225"/>
    <mergeCell ref="K222:K225"/>
    <mergeCell ref="L222:L225"/>
    <mergeCell ref="M222:N223"/>
    <mergeCell ref="O222:AC222"/>
    <mergeCell ref="O223:Q223"/>
    <mergeCell ref="R223:AC223"/>
    <mergeCell ref="C236:C237"/>
    <mergeCell ref="C238:I238"/>
    <mergeCell ref="D70:D84"/>
    <mergeCell ref="D85:D102"/>
    <mergeCell ref="C70:C102"/>
    <mergeCell ref="C228:C229"/>
    <mergeCell ref="C140:C160"/>
    <mergeCell ref="I222:I225"/>
    <mergeCell ref="C222:C225"/>
    <mergeCell ref="D222:D225"/>
    <mergeCell ref="E222:E225"/>
    <mergeCell ref="F222:F225"/>
    <mergeCell ref="G222:G225"/>
    <mergeCell ref="H222:H225"/>
    <mergeCell ref="C221:Z221"/>
    <mergeCell ref="D157:D160"/>
    <mergeCell ref="C234:C235"/>
    <mergeCell ref="C226:C227"/>
    <mergeCell ref="C230:C231"/>
    <mergeCell ref="C232:C2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26.2 Bs y Ss</vt:lpstr>
      <vt:lpstr>26.4 Mantto 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Admintr</dc:creator>
  <cp:lastModifiedBy>user</cp:lastModifiedBy>
  <dcterms:created xsi:type="dcterms:W3CDTF">2019-10-08T14:47:52Z</dcterms:created>
  <dcterms:modified xsi:type="dcterms:W3CDTF">2019-10-09T03:19:29Z</dcterms:modified>
</cp:coreProperties>
</file>