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EL\Documents\RepositorioORFEI\Proyecto-011\"/>
    </mc:Choice>
  </mc:AlternateContent>
  <xr:revisionPtr revIDLastSave="0" documentId="13_ncr:1_{ED26A4BA-3093-4AEA-A90B-ACD993807F19}" xr6:coauthVersionLast="37" xr6:coauthVersionMax="45" xr10:uidLastSave="{00000000-0000-0000-0000-000000000000}"/>
  <bookViews>
    <workbookView xWindow="20748" yWindow="0" windowWidth="17196" windowHeight="20208" xr2:uid="{00000000-000D-0000-FFFF-FFFF00000000}"/>
  </bookViews>
  <sheets>
    <sheet name="Formato 01 F&amp;E" sheetId="1" r:id="rId1"/>
    <sheet name="Hoja1" sheetId="2" r:id="rId2"/>
    <sheet name="Hoja2" sheetId="3" r:id="rId3"/>
  </sheets>
  <externalReferences>
    <externalReference r:id="rId4"/>
  </externalReferences>
  <definedNames>
    <definedName name="_xlnm.Print_Area" localSheetId="0">'Formato 01 F&amp;E'!$B$1:$R$496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3" l="1"/>
  <c r="J34" i="3"/>
  <c r="J35" i="3"/>
  <c r="J33" i="3"/>
  <c r="E35" i="3"/>
  <c r="F35" i="3"/>
  <c r="G35" i="3"/>
  <c r="H35" i="3"/>
  <c r="D35" i="3"/>
  <c r="E34" i="3"/>
  <c r="F34" i="3"/>
  <c r="G34" i="3"/>
  <c r="H34" i="3"/>
  <c r="D34" i="3"/>
  <c r="E33" i="3"/>
  <c r="F33" i="3"/>
  <c r="G33" i="3"/>
  <c r="H33" i="3"/>
  <c r="D33" i="3"/>
  <c r="E29" i="3"/>
  <c r="F29" i="3"/>
  <c r="G29" i="3"/>
  <c r="H29" i="3"/>
  <c r="D29" i="3"/>
  <c r="E28" i="3"/>
  <c r="F28" i="3"/>
  <c r="G28" i="3"/>
  <c r="H28" i="3"/>
  <c r="D28" i="3"/>
  <c r="E27" i="3"/>
  <c r="F27" i="3"/>
  <c r="G27" i="3"/>
  <c r="H27" i="3"/>
  <c r="D27" i="3"/>
  <c r="J22" i="3"/>
  <c r="J23" i="3"/>
  <c r="J21" i="3"/>
  <c r="P13" i="3"/>
  <c r="P11" i="3"/>
  <c r="P12" i="3"/>
  <c r="P10" i="3"/>
  <c r="I331" i="1"/>
  <c r="H331" i="1"/>
  <c r="G331" i="1"/>
  <c r="F331" i="1"/>
  <c r="E331" i="1"/>
  <c r="J331" i="1"/>
  <c r="I330" i="1"/>
  <c r="H330" i="1"/>
  <c r="G330" i="1"/>
  <c r="F330" i="1"/>
  <c r="E330" i="1"/>
  <c r="J330" i="1" s="1"/>
  <c r="G99" i="2"/>
  <c r="F99" i="2"/>
  <c r="N98" i="2"/>
  <c r="G98" i="2"/>
  <c r="F98" i="2"/>
  <c r="G97" i="2"/>
  <c r="F97" i="2"/>
  <c r="N96" i="2"/>
  <c r="G96" i="2"/>
  <c r="F96" i="2"/>
  <c r="G95" i="2"/>
  <c r="F95" i="2"/>
  <c r="G94" i="2"/>
  <c r="F94" i="2"/>
  <c r="N93" i="2"/>
  <c r="G93" i="2"/>
  <c r="F93" i="2"/>
  <c r="N92" i="2"/>
  <c r="G92" i="2"/>
  <c r="F92" i="2"/>
  <c r="G91" i="2"/>
  <c r="F91" i="2"/>
  <c r="N90" i="2"/>
  <c r="G90" i="2"/>
  <c r="F90" i="2"/>
  <c r="G89" i="2"/>
  <c r="F89" i="2"/>
  <c r="G88" i="2"/>
  <c r="F88" i="2"/>
  <c r="N87" i="2"/>
  <c r="G87" i="2"/>
  <c r="F87" i="2"/>
  <c r="G86" i="2"/>
  <c r="F86" i="2"/>
  <c r="N85" i="2"/>
  <c r="G85" i="2"/>
  <c r="F85" i="2"/>
  <c r="N84" i="2"/>
  <c r="G84" i="2"/>
  <c r="F84" i="2"/>
  <c r="G83" i="2"/>
  <c r="F83" i="2"/>
  <c r="N82" i="2"/>
  <c r="G82" i="2"/>
  <c r="F82" i="2"/>
  <c r="G81" i="2"/>
  <c r="F81" i="2"/>
  <c r="G80" i="2"/>
  <c r="F80" i="2"/>
  <c r="G79" i="2"/>
  <c r="F79" i="2"/>
  <c r="G78" i="2"/>
  <c r="G77" i="2"/>
  <c r="N76" i="2"/>
  <c r="G76" i="2"/>
  <c r="G75" i="2"/>
  <c r="G74" i="2"/>
  <c r="G73" i="2"/>
  <c r="G72" i="2"/>
  <c r="G71" i="2"/>
  <c r="G70" i="2"/>
  <c r="G69" i="2"/>
  <c r="N68" i="2"/>
  <c r="G68" i="2"/>
  <c r="G67" i="2"/>
  <c r="G66" i="2"/>
  <c r="G65" i="2"/>
  <c r="G64" i="2"/>
  <c r="G63" i="2"/>
  <c r="G62" i="2"/>
  <c r="N61" i="2"/>
  <c r="G61" i="2"/>
  <c r="G60" i="2"/>
  <c r="G59" i="2"/>
  <c r="G58" i="2"/>
  <c r="N57" i="2"/>
  <c r="G57" i="2"/>
  <c r="N56" i="2"/>
  <c r="N49" i="2"/>
  <c r="G46" i="2"/>
  <c r="N45" i="2"/>
  <c r="G45" i="2"/>
  <c r="G44" i="2"/>
  <c r="G43" i="2"/>
  <c r="G42" i="2"/>
  <c r="G41" i="2"/>
  <c r="G40" i="2"/>
  <c r="G39" i="2"/>
  <c r="N38" i="2"/>
  <c r="G38" i="2"/>
  <c r="G37" i="2"/>
  <c r="G36" i="2"/>
  <c r="G35" i="2"/>
  <c r="G34" i="2"/>
  <c r="G33" i="2"/>
  <c r="G32" i="2"/>
  <c r="G31" i="2"/>
  <c r="G30" i="2"/>
  <c r="G29" i="2"/>
  <c r="G28" i="2"/>
  <c r="N27" i="2"/>
  <c r="G27" i="2"/>
  <c r="G26" i="2"/>
  <c r="G25" i="2"/>
  <c r="G24" i="2"/>
  <c r="G23" i="2"/>
  <c r="G22" i="2"/>
  <c r="G21" i="2"/>
  <c r="G20" i="2"/>
  <c r="G19" i="2"/>
  <c r="N18" i="2"/>
  <c r="G18" i="2"/>
  <c r="G17" i="2"/>
  <c r="G16" i="2"/>
  <c r="G15" i="2"/>
  <c r="G14" i="2"/>
  <c r="G13" i="2"/>
  <c r="G12" i="2"/>
  <c r="G11" i="2"/>
  <c r="N9" i="2"/>
  <c r="N5" i="2"/>
  <c r="J300" i="1"/>
  <c r="P300" i="1"/>
  <c r="P292" i="1"/>
  <c r="P284" i="1"/>
  <c r="P276" i="1"/>
  <c r="P248" i="1"/>
  <c r="P230" i="1"/>
  <c r="P197" i="1"/>
  <c r="P290" i="1"/>
  <c r="P288" i="1"/>
  <c r="P285" i="1"/>
  <c r="P282" i="1"/>
  <c r="P279" i="1"/>
  <c r="P277" i="1"/>
  <c r="P274" i="1"/>
  <c r="P260" i="1" l="1"/>
  <c r="P253" i="1"/>
  <c r="P249" i="1"/>
  <c r="P268" i="1"/>
  <c r="P241" i="1"/>
  <c r="P237" i="1"/>
  <c r="P219" i="1"/>
  <c r="P210" i="1"/>
  <c r="P201" i="1"/>
  <c r="K191" i="1"/>
  <c r="I362" i="1" l="1"/>
  <c r="H362" i="1"/>
  <c r="G362" i="1"/>
  <c r="F362" i="1"/>
  <c r="E362" i="1"/>
  <c r="J362" i="1" s="1"/>
  <c r="I361" i="1"/>
  <c r="H361" i="1"/>
  <c r="G361" i="1"/>
  <c r="F361" i="1"/>
  <c r="E361" i="1"/>
  <c r="I356" i="1"/>
  <c r="H356" i="1"/>
  <c r="G356" i="1"/>
  <c r="F356" i="1"/>
  <c r="E356" i="1"/>
  <c r="I337" i="1"/>
  <c r="J337" i="1" s="1"/>
  <c r="I336" i="1"/>
  <c r="H336" i="1"/>
  <c r="G336" i="1"/>
  <c r="F336" i="1"/>
  <c r="E336" i="1"/>
  <c r="E335" i="1"/>
  <c r="J335" i="1" s="1"/>
  <c r="I333" i="1"/>
  <c r="H333" i="1"/>
  <c r="G333" i="1"/>
  <c r="F333" i="1"/>
  <c r="E333" i="1"/>
  <c r="I329" i="1"/>
  <c r="H329" i="1"/>
  <c r="G329" i="1"/>
  <c r="F329" i="1"/>
  <c r="E329" i="1"/>
  <c r="I328" i="1"/>
  <c r="H328" i="1"/>
  <c r="G328" i="1"/>
  <c r="F328" i="1"/>
  <c r="E328" i="1"/>
  <c r="I323" i="1"/>
  <c r="H323" i="1"/>
  <c r="G323" i="1"/>
  <c r="F323" i="1"/>
  <c r="E323" i="1"/>
  <c r="I292" i="1"/>
  <c r="H292" i="1"/>
  <c r="H289" i="1"/>
  <c r="I289" i="1"/>
  <c r="H290" i="1"/>
  <c r="I290" i="1"/>
  <c r="H291" i="1"/>
  <c r="I291" i="1"/>
  <c r="H287" i="1"/>
  <c r="I287" i="1"/>
  <c r="H288" i="1"/>
  <c r="I288" i="1"/>
  <c r="H285" i="1"/>
  <c r="I285" i="1"/>
  <c r="H286" i="1"/>
  <c r="I286" i="1"/>
  <c r="H284" i="1"/>
  <c r="I284" i="1"/>
  <c r="H281" i="1"/>
  <c r="I281" i="1"/>
  <c r="H282" i="1"/>
  <c r="I282" i="1"/>
  <c r="H283" i="1"/>
  <c r="I283" i="1"/>
  <c r="H279" i="1"/>
  <c r="I279" i="1"/>
  <c r="H280" i="1"/>
  <c r="I280" i="1"/>
  <c r="H277" i="1"/>
  <c r="I277" i="1"/>
  <c r="H278" i="1"/>
  <c r="I278" i="1"/>
  <c r="H276" i="1"/>
  <c r="I276" i="1"/>
  <c r="I272" i="1"/>
  <c r="I273" i="1"/>
  <c r="I274" i="1"/>
  <c r="I275" i="1"/>
  <c r="H272" i="1"/>
  <c r="H273" i="1"/>
  <c r="H274" i="1"/>
  <c r="H275" i="1"/>
  <c r="I271" i="1"/>
  <c r="H271" i="1"/>
  <c r="I269" i="1"/>
  <c r="I270" i="1"/>
  <c r="I268" i="1"/>
  <c r="I260" i="1"/>
  <c r="I261" i="1"/>
  <c r="I262" i="1"/>
  <c r="I263" i="1"/>
  <c r="I264" i="1"/>
  <c r="I265" i="1"/>
  <c r="I266" i="1"/>
  <c r="I267" i="1"/>
  <c r="I259" i="1"/>
  <c r="I252" i="1"/>
  <c r="I253" i="1"/>
  <c r="I254" i="1"/>
  <c r="I255" i="1"/>
  <c r="I256" i="1"/>
  <c r="I257" i="1"/>
  <c r="I258" i="1"/>
  <c r="I251" i="1"/>
  <c r="I250" i="1"/>
  <c r="I249" i="1"/>
  <c r="I238" i="1"/>
  <c r="I237" i="1"/>
  <c r="I236" i="1"/>
  <c r="I229" i="1"/>
  <c r="I232" i="1"/>
  <c r="I233" i="1"/>
  <c r="I235" i="1"/>
  <c r="I228" i="1"/>
  <c r="I230" i="1"/>
  <c r="I231" i="1"/>
  <c r="I234" i="1"/>
  <c r="I227" i="1"/>
  <c r="I226" i="1"/>
  <c r="I225" i="1"/>
  <c r="I224" i="1"/>
  <c r="I223" i="1"/>
  <c r="I222" i="1"/>
  <c r="I221" i="1"/>
  <c r="I220" i="1"/>
  <c r="I219" i="1"/>
  <c r="I218" i="1"/>
  <c r="I210" i="1"/>
  <c r="I211" i="1"/>
  <c r="I212" i="1"/>
  <c r="I213" i="1"/>
  <c r="I214" i="1"/>
  <c r="I215" i="1"/>
  <c r="I216" i="1"/>
  <c r="I217" i="1"/>
  <c r="I209" i="1"/>
  <c r="I208" i="1"/>
  <c r="I207" i="1"/>
  <c r="I206" i="1"/>
  <c r="I204" i="1"/>
  <c r="I203" i="1"/>
  <c r="I205" i="1"/>
  <c r="J356" i="1" l="1"/>
  <c r="J361" i="1"/>
  <c r="J323" i="1"/>
  <c r="J333" i="1"/>
  <c r="J329" i="1"/>
  <c r="J336" i="1"/>
  <c r="J328" i="1"/>
  <c r="J338" i="1" l="1"/>
  <c r="J339" i="1" s="1"/>
  <c r="E369" i="1" s="1"/>
  <c r="M156" i="1"/>
  <c r="D3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ORFEI-PC</author>
  </authors>
  <commentList>
    <comment ref="H199" authorId="0" shapeId="0" xr:uid="{4B059E23-AE15-4F12-8088-84FBCDA89D66}">
      <text>
        <r>
          <rPr>
            <b/>
            <sz val="9"/>
            <color indexed="81"/>
            <rFont val="Tahoma"/>
            <charset val="1"/>
          </rPr>
          <t>ORFEI-PC:</t>
        </r>
        <r>
          <rPr>
            <sz val="9"/>
            <color indexed="81"/>
            <rFont val="Tahoma"/>
            <charset val="1"/>
          </rPr>
          <t xml:space="preserve">
cambiar a hectareas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ORFEI-PC</author>
  </authors>
  <commentList>
    <comment ref="F7" authorId="0" shapeId="0" xr:uid="{3CF54911-0598-44F7-BBEE-4B618479153E}">
      <text>
        <r>
          <rPr>
            <b/>
            <sz val="9"/>
            <color indexed="81"/>
            <rFont val="Tahoma"/>
            <charset val="1"/>
          </rPr>
          <t>ORFEI-PC:</t>
        </r>
        <r>
          <rPr>
            <sz val="9"/>
            <color indexed="81"/>
            <rFont val="Tahoma"/>
            <charset val="1"/>
          </rPr>
          <t xml:space="preserve">
cambiar a hectareas</t>
        </r>
      </text>
    </comment>
  </commentList>
</comments>
</file>

<file path=xl/sharedStrings.xml><?xml version="1.0" encoding="utf-8"?>
<sst xmlns="http://schemas.openxmlformats.org/spreadsheetml/2006/main" count="1190" uniqueCount="488">
  <si>
    <t>Nombre del proyecto de inversión (generada en función al servicio y a los datos registrados en los numerales 1.2, 1.3 y 1.4)</t>
  </si>
  <si>
    <t>CÓDIGO DEL PROYECTO DE INVERSIÓN (Asignado por el Aplicativo Informático).</t>
  </si>
  <si>
    <t>¿El proyecto pertenece a un programa de inversión?</t>
  </si>
  <si>
    <t>No</t>
  </si>
  <si>
    <t>Sí</t>
  </si>
  <si>
    <t>Indique el código del Programa de Inversión</t>
  </si>
  <si>
    <t>A. Alineamiento a una brecha prioritaria</t>
  </si>
  <si>
    <t>FUNCIÓN</t>
  </si>
  <si>
    <t>DIVISIÓN FUNCIONAL</t>
  </si>
  <si>
    <t>GRUPO FUNCIONAL</t>
  </si>
  <si>
    <t>SECTOR RESPONSABLE</t>
  </si>
  <si>
    <t xml:space="preserve">SERVICIOS PÚBLICOS CON BRECHA IDENTIFICADA Y PRIORIZADA: </t>
  </si>
  <si>
    <t>INDICADOR DE BRECHA DE ACCESO A SERVICIOS:</t>
  </si>
  <si>
    <t>Nombre:</t>
  </si>
  <si>
    <t>Nota: Se puede incluir más de un servicio público con brecha y más de un indicador</t>
  </si>
  <si>
    <t>Unidad de medida:</t>
  </si>
  <si>
    <t>Espacio geográfico de la UP</t>
  </si>
  <si>
    <t>Año:</t>
  </si>
  <si>
    <t>Valor:</t>
  </si>
  <si>
    <t>CONTRIBUCIÓN AL CIERRE DE BRECHA:</t>
  </si>
  <si>
    <t>Nota: Se refiere a la capacidad de producción que aporta el proyecto (incremental)</t>
  </si>
  <si>
    <t>TIPOLOGIA DE PROYECTO</t>
  </si>
  <si>
    <t>B. Institucionalidad</t>
  </si>
  <si>
    <t>OFICINA DE PROGRAMACIÓN MULTIANUAL DE INVERSIONES (OPMI)</t>
  </si>
  <si>
    <t>Nivel de gobierno :</t>
  </si>
  <si>
    <t>Entidad :</t>
  </si>
  <si>
    <t>Nombre de la OPMI:  (Nombre de la Unidad Orgánica a la que pertenece la OPMI)</t>
  </si>
  <si>
    <t>Responsable de la OPMI:</t>
  </si>
  <si>
    <t>UNIDAD FORMULADORA DEL PROYECTO DE INVERSIÓN (UF)</t>
  </si>
  <si>
    <t>Nivel de gobierno</t>
  </si>
  <si>
    <t>Entidad</t>
  </si>
  <si>
    <t>Nombre de la UF:  (Nombre de la Unidad Orgánica a la que pertenece la UF)</t>
  </si>
  <si>
    <t>Responsable de la UF:</t>
  </si>
  <si>
    <t>UNIDAD EJECUTORA DE INVERSIONES (UEI)</t>
  </si>
  <si>
    <t>Nombre de la UEI: (Nombre de la Unidad Orgánica a la que pertenece la UEI)</t>
  </si>
  <si>
    <t>Responsable de la UEI:</t>
  </si>
  <si>
    <t>UNIDAD EJECUTORA PRESUPUESTAL (UEP)</t>
  </si>
  <si>
    <t>Nombre de la UEP:</t>
  </si>
  <si>
    <t>C. Formulación y Evaluación</t>
  </si>
  <si>
    <t>1. IDENTIFICACIÓN</t>
  </si>
  <si>
    <t>1.1</t>
  </si>
  <si>
    <t>Código de la unidad productora (en caso el sector lo haya definido)*</t>
  </si>
  <si>
    <t>*Son obligatorios en caso de: colegios (código modular), instituciones prestadores de servicios de salud (código de establecimiento)</t>
  </si>
  <si>
    <t>Nota: Se puede agregar más de un código de identificación cuando el proyecto comprenda más de una Unidad Productora</t>
  </si>
  <si>
    <t>1.2</t>
  </si>
  <si>
    <t>Nombre de la unidad productora</t>
  </si>
  <si>
    <t>1.3</t>
  </si>
  <si>
    <t>Naturaleza de intervención:</t>
  </si>
  <si>
    <t>1.4</t>
  </si>
  <si>
    <t>Localización geográfica de la unidad productora (no lineal)</t>
  </si>
  <si>
    <t>Departamento</t>
  </si>
  <si>
    <t>Provincia</t>
  </si>
  <si>
    <t>Distrito</t>
  </si>
  <si>
    <t>Localidad</t>
  </si>
  <si>
    <t>Coordenada geográfica UTM</t>
  </si>
  <si>
    <t>Nota: Si la Unidad Productora del proyecto abarca más de una localización o si el proyecto presenta más de una Unidad Productora, se podrán añadir más localizaciones</t>
  </si>
  <si>
    <t xml:space="preserve">Unidades productoras lineales </t>
  </si>
  <si>
    <t>1.5</t>
  </si>
  <si>
    <t>Localización del ámbito de influencia del proyecto</t>
  </si>
  <si>
    <t>Ambito nacional</t>
  </si>
  <si>
    <t>Otros ámbitos:</t>
  </si>
  <si>
    <t>Nota: Si el ámbito de influencia del proyecto abarca más de una localización, se podrán añadir más localizaciones</t>
  </si>
  <si>
    <t>Ambitos de influencia múltiples</t>
  </si>
  <si>
    <t>2. JUSTIFICACIÓN DEL PROYECTO DE INVERSIÓN:</t>
  </si>
  <si>
    <t>2.1.</t>
  </si>
  <si>
    <t>Objetivo del proyecto de inversión</t>
  </si>
  <si>
    <t>Descripción del objetivo central del proyecto</t>
  </si>
  <si>
    <t>Nombre del Indicador para medición del objetivo central:</t>
  </si>
  <si>
    <t>Unidad de medida del indicador:</t>
  </si>
  <si>
    <t>Meta:</t>
  </si>
  <si>
    <t>Fuente de información:</t>
  </si>
  <si>
    <t>2.2.</t>
  </si>
  <si>
    <t>Beneficiarios directos</t>
  </si>
  <si>
    <t>Denominación de los beneficiarios directos:</t>
  </si>
  <si>
    <t>Unidad de medidad de los beneficiarios directos:</t>
  </si>
  <si>
    <t>Beneficiarios en el último año del horizonte de evaluación:</t>
  </si>
  <si>
    <t>(Valor)</t>
  </si>
  <si>
    <t>Sumatoria de beneficiarios de todo el horizonte de evaluación:</t>
  </si>
  <si>
    <t>3. ALTERNATIVAS DEL PROYECTO DE INVERSIÓN:</t>
  </si>
  <si>
    <t>Descripción de alternativas</t>
  </si>
  <si>
    <t>Alternativa 1 (Recomendada)</t>
  </si>
  <si>
    <t>Alternativa 2</t>
  </si>
  <si>
    <t>Alternativa 3</t>
  </si>
  <si>
    <t>4. BALANCE OFERTA DEMANDA (CONTRIBUCION DEL PROYECTO DE INVERSION AL CIERRE DE BRECHAS O DEFICIT DE LA OFERTA DE SERVICIOS PUBLICOS):</t>
  </si>
  <si>
    <t>Capacidad de producción</t>
  </si>
  <si>
    <t>Servicios</t>
  </si>
  <si>
    <t>Unidad de medida</t>
  </si>
  <si>
    <t>Capacidad actual</t>
  </si>
  <si>
    <t>Capacidad optimizada</t>
  </si>
  <si>
    <t>Capacidad con proyecto</t>
  </si>
  <si>
    <t>Nota: Los servicios corresponden a los servicios públicos con indicadores de cobertura</t>
  </si>
  <si>
    <t>Nota: La unidad de medida de la capacidad de producción es la misma que la del balance oferta demanda</t>
  </si>
  <si>
    <t>Nota: la capacidad con proyecto debe ser mayor a la capacidad actual para las naturalezas de intervención: creación, ampliación, recuperación, y "mejoramiento y ampliación"</t>
  </si>
  <si>
    <t>Nota: este cuadro se repite por cada unidad productora intervenida por el proyecto de inversión</t>
  </si>
  <si>
    <t>Balance oferta demanda</t>
  </si>
  <si>
    <t>Horizonte de evaluación en años</t>
  </si>
  <si>
    <t>Servicios con brecha</t>
  </si>
  <si>
    <t>…</t>
  </si>
  <si>
    <t>Nota: Los servicios con brecha corresponden a los servicios públicos con indicadores de cobertura</t>
  </si>
  <si>
    <t>5. UNIDAD PRODUCTORA, ACCIONES, COSTOS DE INVERSIÓN y CRONOGRAMA DE INVERSIÓN:</t>
  </si>
  <si>
    <t>(En la alternativa recomendada)</t>
  </si>
  <si>
    <t>Metas físicas, costos y plazos</t>
  </si>
  <si>
    <t>Acción</t>
  </si>
  <si>
    <t>Tipo de Factor Productivo</t>
  </si>
  <si>
    <t>Unidad Física</t>
  </si>
  <si>
    <t>Dimensión Física</t>
  </si>
  <si>
    <t>Costo a precio de mercado</t>
  </si>
  <si>
    <t>Expediente técnico o documento equivalente</t>
  </si>
  <si>
    <t>Ejecución física</t>
  </si>
  <si>
    <t>Activo que define capacidad</t>
  </si>
  <si>
    <t>Cantidad</t>
  </si>
  <si>
    <t>Fecha inicio</t>
  </si>
  <si>
    <t>Fecha término</t>
  </si>
  <si>
    <t>Otras acciones de infraestructura</t>
  </si>
  <si>
    <t>Infraestructura</t>
  </si>
  <si>
    <t>Otras acciones de equipo</t>
  </si>
  <si>
    <t>Equipo</t>
  </si>
  <si>
    <t>Otras acciones de mobiliario</t>
  </si>
  <si>
    <t>Mobiliario</t>
  </si>
  <si>
    <t>Otras acciones de vehículo</t>
  </si>
  <si>
    <t>Vehículo</t>
  </si>
  <si>
    <t>Otras acciones de terreno</t>
  </si>
  <si>
    <t>Terreno</t>
  </si>
  <si>
    <t>Otras acciones de intangibles</t>
  </si>
  <si>
    <t>Intangibles</t>
  </si>
  <si>
    <t>Otras acciones deinfraestructura natural</t>
  </si>
  <si>
    <t>Infraestructura natural</t>
  </si>
  <si>
    <t>SUBTOTAL</t>
  </si>
  <si>
    <t xml:space="preserve">5.2 </t>
  </si>
  <si>
    <t>Otros costos de inversión</t>
  </si>
  <si>
    <t>Otros costos</t>
  </si>
  <si>
    <t>Costos a precios de mercado</t>
  </si>
  <si>
    <t>Gestión del proyecto</t>
  </si>
  <si>
    <t>Expedientes técnicos</t>
  </si>
  <si>
    <t>Supervisión</t>
  </si>
  <si>
    <t>Liquidación</t>
  </si>
  <si>
    <t>TOTAL</t>
  </si>
  <si>
    <t>MONTO TOTAL DE INVERSIÓN</t>
  </si>
  <si>
    <t>5.3</t>
  </si>
  <si>
    <t>Cronograma de inversión según componentes</t>
  </si>
  <si>
    <t>Fecha prevista de inicio de ejecución:</t>
  </si>
  <si>
    <t>(mes y año)</t>
  </si>
  <si>
    <t>Tipo de periodo</t>
  </si>
  <si>
    <t>Número de periodos</t>
  </si>
  <si>
    <t>(valor)</t>
  </si>
  <si>
    <t>Cronograma de inversión</t>
  </si>
  <si>
    <t>Costo estimado de inversión a precios de mercado (Soles)</t>
  </si>
  <si>
    <t>n</t>
  </si>
  <si>
    <t>Vehiculos</t>
  </si>
  <si>
    <t>Terrenos</t>
  </si>
  <si>
    <t>Sub total :</t>
  </si>
  <si>
    <t>Expediente técnico</t>
  </si>
  <si>
    <t>Costo total de la Inversión :</t>
  </si>
  <si>
    <t>Nota: La gestión del proyecto, el expediente técnico o documento equivalente, la supervisión y la liquidación no son items. 
Los gastos generales, la utilidad y el IGV forman parte de los item.</t>
  </si>
  <si>
    <t>La inclusión de la Gestión del Proyecto depende de la complejidad del proyecto</t>
  </si>
  <si>
    <t>5.4</t>
  </si>
  <si>
    <t>Monto de inversión financiados con recursos públicos</t>
  </si>
  <si>
    <t>¿El proyecto tiene aporte de los beneficiarios?</t>
  </si>
  <si>
    <t>SI</t>
  </si>
  <si>
    <t>Aporte de los beneficiarios (S/):</t>
  </si>
  <si>
    <t>NO</t>
  </si>
  <si>
    <t>Financiado con recursos públicos (S/):</t>
  </si>
  <si>
    <t>5.5</t>
  </si>
  <si>
    <t>Cronograma de metas físicas</t>
  </si>
  <si>
    <t>Periodo</t>
  </si>
  <si>
    <t>Total meta física</t>
  </si>
  <si>
    <t>Unidad de medida representativa</t>
  </si>
  <si>
    <t>Periodo 1</t>
  </si>
  <si>
    <t>Periodo 2</t>
  </si>
  <si>
    <t>Periodo 3</t>
  </si>
  <si>
    <t>Periodo n</t>
  </si>
  <si>
    <t>Meta física</t>
  </si>
  <si>
    <t>5.6</t>
  </si>
  <si>
    <t>Costo de inversión a precios sociales</t>
  </si>
  <si>
    <t>Costo de inversión a precios de mercado</t>
  </si>
  <si>
    <t>6.OPERACIÓN Y MANTENIMIENTO:</t>
  </si>
  <si>
    <t xml:space="preserve">Fecha prevista de inicio de operaciones:  (mes / año): </t>
  </si>
  <si>
    <t>Horizonte de funcionamiento (años)</t>
  </si>
  <si>
    <t>Costos (S/)</t>
  </si>
  <si>
    <t>………..</t>
  </si>
  <si>
    <t>Sin Proyecto</t>
  </si>
  <si>
    <t>Operación</t>
  </si>
  <si>
    <t>Mantenimiento</t>
  </si>
  <si>
    <t>Con Proyecto</t>
  </si>
  <si>
    <t>7. CRITERIOS DE DECISIÓN DE INVERSIÓN:</t>
  </si>
  <si>
    <t>Tipo</t>
  </si>
  <si>
    <t>Criterio de elección**</t>
  </si>
  <si>
    <t>Costo / Beneficio*</t>
  </si>
  <si>
    <t>Valor Actual Neto (VAN)</t>
  </si>
  <si>
    <t>Tasa Interna de Retorno (TIR)</t>
  </si>
  <si>
    <t>Valor Anual Equivalente (VAE)</t>
  </si>
  <si>
    <t>Costo / Eficiencia*</t>
  </si>
  <si>
    <t>Valor Actual de los Costos (VAC)</t>
  </si>
  <si>
    <t>Costo Anual Equivalente (CAE)</t>
  </si>
  <si>
    <t>Costo por capacidad de producción</t>
  </si>
  <si>
    <t>Costo por beneficiario directo</t>
  </si>
  <si>
    <t>* A precios sociales</t>
  </si>
  <si>
    <t>** En función a la tipología del proyecto se definirá cual es el criterio de elección más conveniente</t>
  </si>
  <si>
    <t>8. ANÁLISIS DE SOSTENIBILIDAD DE LA ALTERNATIVA RECOMENDADA</t>
  </si>
  <si>
    <t>Análisis de sostenibilidad</t>
  </si>
  <si>
    <t>8.2.</t>
  </si>
  <si>
    <t>¿Qué medidas de reducción de riesgos se están incluyendo en el proyecto de inversión?</t>
  </si>
  <si>
    <t>Peligros</t>
  </si>
  <si>
    <t>Nivel (bajo, medio o alto)</t>
  </si>
  <si>
    <t>Medida de reducción de riesgo en contexto de cambio climático</t>
  </si>
  <si>
    <t>Sismos</t>
  </si>
  <si>
    <t>Tsunamis</t>
  </si>
  <si>
    <t>Heladas</t>
  </si>
  <si>
    <t>Friajes</t>
  </si>
  <si>
    <t>Erupciones volcánicas</t>
  </si>
  <si>
    <t>Sequías</t>
  </si>
  <si>
    <t>Granizadas</t>
  </si>
  <si>
    <t>Lluvias intensas</t>
  </si>
  <si>
    <t>Avalanchas</t>
  </si>
  <si>
    <t>Flujos de lodo (huaycos)</t>
  </si>
  <si>
    <t>Deslizamientos</t>
  </si>
  <si>
    <t>Inundaciones</t>
  </si>
  <si>
    <t>Vientos fuertes</t>
  </si>
  <si>
    <t xml:space="preserve">Otros peligros </t>
  </si>
  <si>
    <t>Otros riesgos relacionados a los efectos del cambio climático (especificar)</t>
  </si>
  <si>
    <t>8.3.</t>
  </si>
  <si>
    <t>Costos de inversión asociados a las medidas de reducción de riesgos en contexto de cambio climático</t>
  </si>
  <si>
    <t>8.4.</t>
  </si>
  <si>
    <t>Unidad Ejecutora presupuestal que asumirá el financiamiento de la operación y mantenimiento:</t>
  </si>
  <si>
    <t>8.5.</t>
  </si>
  <si>
    <t>Si es el caso, nombre de la organización privada que asumirá el financiamiento de la operación y mantenimiento</t>
  </si>
  <si>
    <t>9. MODALIDAD DE EJECUCIÓN PREVISTA:</t>
  </si>
  <si>
    <t>Modalidad de ejecución</t>
  </si>
  <si>
    <t>Marcar con (X)</t>
  </si>
  <si>
    <t>1. Administración Directa</t>
  </si>
  <si>
    <t>2. Administración Indirecta - Por contrata</t>
  </si>
  <si>
    <t>5. Administración Indirecta - Núcleo Ejecutor</t>
  </si>
  <si>
    <t>La UF que declaró la viabilidad del proyecto debe autorizar la publicidad de este registro al subir el documento que sustenta la Declaratoria de Interés.</t>
  </si>
  <si>
    <t>Documento de Declaratoria de Interés</t>
  </si>
  <si>
    <t>10. FUENTE DE FINANCIAMIENTO:</t>
  </si>
  <si>
    <t>Fuente de Financiamiento</t>
  </si>
  <si>
    <t>1. Recursos ordinarios</t>
  </si>
  <si>
    <t>2. Recursos directamente recaudados</t>
  </si>
  <si>
    <t>3. Recursos por operaciones oficiales de crédito</t>
  </si>
  <si>
    <t>4. Donaciones y transferencias</t>
  </si>
  <si>
    <t>5. Recursos determinados</t>
  </si>
  <si>
    <t>11. DOCUMENTO TÉCNICO</t>
  </si>
  <si>
    <t>Tipo de documento técnico</t>
  </si>
  <si>
    <t>Persona natural o jurídica que elaboró el documento técnico*</t>
  </si>
  <si>
    <t>DNI/RUC*</t>
  </si>
  <si>
    <t>Nro Contrato*</t>
  </si>
  <si>
    <t>Ficha Técnica Simplificada</t>
  </si>
  <si>
    <t>Ficha Técnica Estándar</t>
  </si>
  <si>
    <t>Ficha técnica</t>
  </si>
  <si>
    <t>Perfil</t>
  </si>
  <si>
    <t>* Solo para casos de administración indirecta (persona natural o jurídica).</t>
  </si>
  <si>
    <t>12. CONCLUSIONES:</t>
  </si>
  <si>
    <t>12.1.</t>
  </si>
  <si>
    <t>Resultado de la formulación y evaluación</t>
  </si>
  <si>
    <t>VIABLE          :</t>
  </si>
  <si>
    <t>NO VIABLE     :</t>
  </si>
  <si>
    <t>12.2.</t>
  </si>
  <si>
    <t>Principales argumentos que sustentan el resultado de la formulación y evaluación</t>
  </si>
  <si>
    <t>Los documentos de carga al sistema son los siguientes (todos los documentos deben estar sellados, visados y firmados por el responsable de la UF):</t>
  </si>
  <si>
    <t>Estudio de preinversión o ficha técnica</t>
  </si>
  <si>
    <t>Anexos de los estudios de preinversión o fichas técnicas</t>
  </si>
  <si>
    <t>Resumen ejecutivo</t>
  </si>
  <si>
    <t>COMPETENCIA EN LAS QUE SE ENMARCA EL PROYECTO DE INVERSIÓN</t>
  </si>
  <si>
    <t>La Unidad Formuladora declara que el presente proyecto de inversión es competencia de su nivel de Gobierno.</t>
  </si>
  <si>
    <t>Caso contrario y sólo de ser competencia local, el GL involucrado autoriza su Formulación y Evaluación mediante (Convenio): _________________ de fecha: ___________</t>
  </si>
  <si>
    <t>Firma y sello del Responsable de la Unidad Formuladora</t>
  </si>
  <si>
    <t>Adjuntar un archivo KML</t>
  </si>
  <si>
    <t>Nota: adjuntar un archivo KML con las coordenadas UTM y el número de orden secuencial</t>
  </si>
  <si>
    <t>Nota: este cuadro se repite por cada unidad productora o componente intervenido por el proyecto de inversión</t>
  </si>
  <si>
    <t>FORMATO N° 07-A:</t>
  </si>
  <si>
    <t>Servicio a intervenir:</t>
  </si>
  <si>
    <t>1.6</t>
  </si>
  <si>
    <t xml:space="preserve">(La información registrada en este formato tiene carácter de Declaración Jurada - D.S. N° 284-2018-EF)  </t>
  </si>
  <si>
    <t>Acción sobre los activos</t>
  </si>
  <si>
    <t>REGISTRO DE PROYECTO DE INVERSIÓN</t>
  </si>
  <si>
    <t>Nota: La unidad de medida representativa proviene de las unidades físicas, a excepción del Item de Infraestructura que proviene de las unidades de medida de tamaño</t>
  </si>
  <si>
    <t>4. Administración Indirecta - Obras por Impuestos</t>
  </si>
  <si>
    <t>3. Administración Indirecta - Asociación Público Privada (APP)</t>
  </si>
  <si>
    <t xml:space="preserve">Nota: si marca Administración Indirecta - Asociación Público Privada, la información del proyecto de inversión debe ser confidencial y reservada hasta la Declaratoria de Interés de acuerdo al numeral 45.6 del artículo 45 del DLeg. 1362 </t>
  </si>
  <si>
    <t>Registro del Formato 07-A impreso desde el aplicativo</t>
  </si>
  <si>
    <t>Producto /Componente</t>
  </si>
  <si>
    <t>X</t>
  </si>
  <si>
    <t>17 AMBIENTE</t>
  </si>
  <si>
    <t>054 DESARROLLO ESTRATEGICO, CONSERVACION Y APROVECHAMIENTO SOSTENIBLE DEL PATRIMONIO NATURAL</t>
  </si>
  <si>
    <t>0120 GESTION INTEGRAL Y SOSTENIBLE DE LOS ECOSISTEMAS</t>
  </si>
  <si>
    <t>AMBIENTE</t>
  </si>
  <si>
    <t>SERVICIOS ECOSISTEMICOS</t>
  </si>
  <si>
    <t>PORCENTAJE DE SUPERFICIE DE ECOSISTEMAS DEGRADADOS QUE BRINDAN SERVICIOS ECOSISTEMICOS QUE REQUIEREN DE RECUPERACION</t>
  </si>
  <si>
    <t>“RECUPERACIÓN DE LOS ECOSISTEMAS DE PAJONAL DE PUNA HÚMEDA, SECA, BOFEDALES, BOSQUE RELICTO MESOANDINO  Y ALTOANDINO DE LAS UNIDADES HIDROGRÁFICAS DE LOS RÍOS CHALHUANCA Y OCOÑA DE 9 DISTRITOS DE LA PROVINCIA DE AYMARAES – DEPARTAMENTO DE APURÍMAC”</t>
  </si>
  <si>
    <t>HECTAREAS</t>
  </si>
  <si>
    <t>DISTRITOS</t>
  </si>
  <si>
    <t>ECOSISTEMAS</t>
  </si>
  <si>
    <t>GOBIERNOS REGIONALES</t>
  </si>
  <si>
    <t>GOBIERNO REGIONAL DE APURIMAC</t>
  </si>
  <si>
    <t>OPMI DEL GOBIERNO REGIONAL DE APURIMAC</t>
  </si>
  <si>
    <t>UF OFICINA REGIONAL DE FORMULACION Y EVALUACION DE INVERSIONES</t>
  </si>
  <si>
    <t>SIXTO VALENZUELA CONUMA</t>
  </si>
  <si>
    <t>UEI GERENCIA REGIONAL DE RECURSOS NATURALES Y GESTION DE MEDIO AMBIENTE</t>
  </si>
  <si>
    <t>ROSENDO ECHEVARRIA AYQUIPA</t>
  </si>
  <si>
    <t>SAMUEL CHIRINOS VERA</t>
  </si>
  <si>
    <t>747-REGION APURIMAC - SEDE CENTRAL</t>
  </si>
  <si>
    <t>PAJONAL DE PUNA HUMEDA, PAJONAL DE PUNA SECA, BOFEDAL, BOSQUE DE RELICTO MESOANDINO Y BOSQUE RELICTO ALTOANDINO</t>
  </si>
  <si>
    <t>RECUPERACION</t>
  </si>
  <si>
    <t>ECOSISTEMAS DE PAJONAL DE PUNA HUMEDA, SECA, BOFEDAL, BOSQUE DE RELICTO MESOANDINO Y ALTOANDINO</t>
  </si>
  <si>
    <t>APURIMAC</t>
  </si>
  <si>
    <t>AYMARAES</t>
  </si>
  <si>
    <t>CHALHUANCA, CAPAYA, CARAYBAMBA, COLCABAMBA, COTARUSE, IHUAYLLO, SAÑAYCA, SORAYA, TORAYA</t>
  </si>
  <si>
    <t>VARIOS</t>
  </si>
  <si>
    <t>DISTRITO</t>
  </si>
  <si>
    <t>COORDENADAS UTM</t>
  </si>
  <si>
    <t>NORTE</t>
  </si>
  <si>
    <t>ESTE</t>
  </si>
  <si>
    <t>Colcabamba</t>
  </si>
  <si>
    <t>Toraya</t>
  </si>
  <si>
    <t>Capaya</t>
  </si>
  <si>
    <t>Soraya</t>
  </si>
  <si>
    <t>Ihuayllo</t>
  </si>
  <si>
    <t>Sañayca</t>
  </si>
  <si>
    <t>Chalhuanca</t>
  </si>
  <si>
    <t>Caraybamba</t>
  </si>
  <si>
    <t>Cotaruse</t>
  </si>
  <si>
    <t>HECTAREAS DEGRADAS QUE REQUIEREN RECUPERACION</t>
  </si>
  <si>
    <t>POBLACIÓN DE LOS DISTRITOS DE COLCABAMBAS, TORAYA, CAPAYA, SAÑAYCA, IHUAYLLO, SORAYA, CHALHUANCA, CARAYBAMBA Y CORATUSE</t>
  </si>
  <si>
    <t>Personas</t>
  </si>
  <si>
    <t>Servicios ecosistemicos- Pajonal de Puna humeda y seca</t>
  </si>
  <si>
    <t>Hectareas</t>
  </si>
  <si>
    <t>Servicios ecosistemicos- Bofedal</t>
  </si>
  <si>
    <t>Servicios ecosistemicos- Bosque de relicto</t>
  </si>
  <si>
    <t>Año 2026</t>
  </si>
  <si>
    <t>Año 2027</t>
  </si>
  <si>
    <t>Año 2028</t>
  </si>
  <si>
    <t>Hectareas/año</t>
  </si>
  <si>
    <t>1. RECUPERACÓN DE LA COBERTURA VEGETAL</t>
  </si>
  <si>
    <t xml:space="preserve">Acción 1.1 MEJORAMIENTO E IMPLEMENTACION DE VIVEROS </t>
  </si>
  <si>
    <t>Activo 1.1.1. Implementación de vivero - Cotaruse</t>
  </si>
  <si>
    <t>Unidad</t>
  </si>
  <si>
    <t>Vivero</t>
  </si>
  <si>
    <t xml:space="preserve">Unidad  </t>
  </si>
  <si>
    <t>Activo 1.1.2. Implementación de vivero - Capaya</t>
  </si>
  <si>
    <t>Activo 1.1.3. Implementación de vivero - Toraya</t>
  </si>
  <si>
    <t>m2</t>
  </si>
  <si>
    <t>Acción 1.2  PRODUCCIÓN DE ESPECIES FORESTALES</t>
  </si>
  <si>
    <t>Activo 1.2.1. producción de Queñua - vivero Cotaruse</t>
  </si>
  <si>
    <t>Plantón</t>
  </si>
  <si>
    <t>Millar</t>
  </si>
  <si>
    <t>Plantónes</t>
  </si>
  <si>
    <t>Activo 1.2.2. producción de Chachacomo - vivero Cotaruse</t>
  </si>
  <si>
    <t>Activo 1.2.3. producción de Pino - vivero Cotaruse</t>
  </si>
  <si>
    <t>Activo 1.2.4. producción de Eucalipto - vivero Cotaruse</t>
  </si>
  <si>
    <t>Activo 1.2.5. producción de Queñua - vivero Capaya</t>
  </si>
  <si>
    <t>Activo 1.2.6. producción de Chachacomo - vivero Capaya</t>
  </si>
  <si>
    <t>Activo 1.2.7. producción de Pino - vivero Capaya</t>
  </si>
  <si>
    <t>Activo 1.2.8. producción de Queñua - vivero Toraya</t>
  </si>
  <si>
    <t>Activo 1.2.9. producción de Pino - vivero Toraya</t>
  </si>
  <si>
    <t>Activo 1.2.10. producción de Eucalipto - vivero Toraya</t>
  </si>
  <si>
    <t>Acción 1.3   REFORESTACION CON ESPECIES FORESTALES</t>
  </si>
  <si>
    <t>Activo 1.3.1. Reforestación - Distrito Cotaruse</t>
  </si>
  <si>
    <t>Infraestuctura natural</t>
  </si>
  <si>
    <t>Activo 1.3.2. Reforestación - Distrito Caraybamba</t>
  </si>
  <si>
    <t>Activo 1.3.3. Reforestación - Distrito Chalhuanca</t>
  </si>
  <si>
    <t>Activo 1.3.4. Reforestación - Distrito Sañayca</t>
  </si>
  <si>
    <t>Activo 1.3.5. Reforestación - Distrito Capaya</t>
  </si>
  <si>
    <t>Activo 1.3.6. Reforestación - Distrito Soraya</t>
  </si>
  <si>
    <t>Activo 1.3.7. Reforestación - Distrito Ihuayllo</t>
  </si>
  <si>
    <t>Activo 1.3.8. Reforestación - Distrito Toraya</t>
  </si>
  <si>
    <t>Activo 1.3.9. Reforestación - Distrito Colcabamba</t>
  </si>
  <si>
    <t>Acción 1.4. AFIANZAMIENTO POST PLANTACION.</t>
  </si>
  <si>
    <t>Activo 1.4.1. Afianzamiento post plantación - Distrito de Cotaruse</t>
  </si>
  <si>
    <t>Activo 1.4.2. Afianzamiento post plantación - Distrito de Caraybamba</t>
  </si>
  <si>
    <t>Activo 1.4.3. Afianzamiento post plantación - Distrito de Chalhuanca</t>
  </si>
  <si>
    <t>Activo 1.4.4. Afianzamiento post plantación - Distrito de Sañayca</t>
  </si>
  <si>
    <t>Activo 1.4.5. Afianzamiento post plantación - Distrito de Capaya</t>
  </si>
  <si>
    <t>Activo 1.4.6. Afianzamiento post plantación - Distrito de Soraya</t>
  </si>
  <si>
    <t>Activo 1.4.7. Afianzamiento post plantación - Distrito de Ihuayllo</t>
  </si>
  <si>
    <t>Activo 1.4.8. Afianzamiento post plantación - Distrito de Toraya</t>
  </si>
  <si>
    <t>Activo 1.4.9. Afianzamiento post plantación - Distrito de Colcabamba</t>
  </si>
  <si>
    <t xml:space="preserve">Acción 1.5. REVEGETACIÓN CON ESPECIES NATIVAS EN PAJONAL </t>
  </si>
  <si>
    <t>Activo 1.5.1. Revegetación - Distrito Cotaruse</t>
  </si>
  <si>
    <t>Activo 1.5.2. Revegetación - Distrito Caraybamba</t>
  </si>
  <si>
    <t>Activo 1.5.3. Revegetación - Distrito Chalhuanca</t>
  </si>
  <si>
    <t>Activo 1.5.4. Revegetación - Distrito Sañayca</t>
  </si>
  <si>
    <t>Activo 1.5.5. Revegetación - Distrito Capaya</t>
  </si>
  <si>
    <t>Activo 1.5.6. Revegetación - Distrito Soraya</t>
  </si>
  <si>
    <t>Activo 1.5.7. Revegetación - Distrito Ihuayllo</t>
  </si>
  <si>
    <t>Activo 1.5.8. Revegetación - Distrito Toraya</t>
  </si>
  <si>
    <t>Activo 1.5.9. Revegetación - Distrito Ihuayllo</t>
  </si>
  <si>
    <t>Acción 1.6. REVEGETACIÓN CON ESPECIES NATIVAS  EN BOFEDAL</t>
  </si>
  <si>
    <t>Activo 1.6.1. Revegetación - Distrito Toraya</t>
  </si>
  <si>
    <t>Activo 1.6.2. Revegetación - Distrito Capaya</t>
  </si>
  <si>
    <t>Activo 1.6.3. Revegetación - Distrito Cotaruse</t>
  </si>
  <si>
    <t>Acción 1.7. CONSTRUCCIÓN DE CERCOS DE PROTECCIÓN</t>
  </si>
  <si>
    <t>Activo 1.7.1. Instalación de cercos  de protección forestal - Distrito de Cotaruse</t>
  </si>
  <si>
    <t>ml</t>
  </si>
  <si>
    <t>Espacios físicos</t>
  </si>
  <si>
    <t>Activo 1.7.2. Instalación de cercos  de protección forestal - Distrito de Caraybamba</t>
  </si>
  <si>
    <t>Activo 1.7.3. Instalación de cercos  de protección forestal - Distrito de Chalhuanca</t>
  </si>
  <si>
    <t>Activo 1.7.4. Instalación de cercos  de protección forestal - Distrito de Sañayca</t>
  </si>
  <si>
    <t>Activo 1.7.5. Instalación de cercos  de protección forestal - Distrito de Capaya</t>
  </si>
  <si>
    <t>Activo 1.7.6. Instalación de cercos  de protección forestal - Distrito de Soraya</t>
  </si>
  <si>
    <t>Activo 1.7.7. Instalación de cercos  de protección forestal - Distrito de Ihuayllo</t>
  </si>
  <si>
    <t>Activo 1.7.8. Instalación de cercos  de protección forestal - Distrito de Toraya</t>
  </si>
  <si>
    <t>Activo 1.7.9. Instalación de cercos  de protección forestal - Distrito de Colcabamba</t>
  </si>
  <si>
    <t xml:space="preserve">2. RECUPERACION DE LA CANTIDAD Y CALIDAD DEL AGUA </t>
  </si>
  <si>
    <t>Acción 2.1. MEJORAMIENTO DE CANALES DE DERIVACION Y MAMANTEO</t>
  </si>
  <si>
    <t>Activo 1.7.8. Canales de derivacion  y mamanteo - distrito de Cotaruse</t>
  </si>
  <si>
    <t>Acción 2.2. CONSTRUCCIÓN  Y MEJORAMIENTO DE QOCHAS</t>
  </si>
  <si>
    <t>Activo 2.2.1. Construcción  de Qochas Tradicionales</t>
  </si>
  <si>
    <t>Activo 2.2.2. Construcción  de Qochas Mejoradas</t>
  </si>
  <si>
    <t>Acción 2.3.  RESTAURACIÓN  DE CAUCES EN BOFEDALES DEGRADADOS</t>
  </si>
  <si>
    <t>Activo 2.3.1. Restauracion de cause de bofedal  - distrito de Cotaruse</t>
  </si>
  <si>
    <t>Activo 2.3.2. Restauracion de cause de bofedal  - distrito de Caraybamba</t>
  </si>
  <si>
    <t>Activo 2.3.3. Restauracion de cause de bofedal  - distrito de Chalhuanca</t>
  </si>
  <si>
    <t>Activo 2.3.4. Restauracion de cause de bofedal  - distrito de Sañayca</t>
  </si>
  <si>
    <t>Activo 2.3.5. Restauracion de cause de bofedal  - distrito de Ihuayllo</t>
  </si>
  <si>
    <t>Activo 2.3.6. Restauracion de cause de bofedal  - distrito de Capaya</t>
  </si>
  <si>
    <t>Activo 2.3.7. Restauracion de cause de bofedal  - distrito de Toraya</t>
  </si>
  <si>
    <t>Activo 2.3.8. Restauracion de cause de bofedal  - distrito de Colcabamba</t>
  </si>
  <si>
    <t>3. RECUPERACIÓN DE LA ESTRUCTURA DEL SUELO</t>
  </si>
  <si>
    <t>Acción 3.1.  RECUPERACIÓN DEL SUELO</t>
  </si>
  <si>
    <t>Activo 3.1.1. Enriquecimiento de suelo - distrito de Cotaruse</t>
  </si>
  <si>
    <t>Activo 3.1.2. Enriquecimiento de suelo - distrito de Caraybamba</t>
  </si>
  <si>
    <t>Activo 3.1.3. Enriquecimiento de suelo - distrito de Chalhuanca</t>
  </si>
  <si>
    <t>Activo 3.1.4. Enriquecimiento de suelo - distrito de Sañayca</t>
  </si>
  <si>
    <t>Activo 3.1.5. Enriquecimiento de suelo - distrito de Capaya</t>
  </si>
  <si>
    <t>Activo 3.1.6. Enriquecimiento de suelo - distrito de Soraya</t>
  </si>
  <si>
    <t>Activo 3.1.7. Enriquecimiento de suelo - distrito de Ihuayllo</t>
  </si>
  <si>
    <t>Activo 3.1.8. Enriquecimiento de suelo - distrito de Toraya</t>
  </si>
  <si>
    <t>Activo 3.1.9. Enriquecimiento de suelo - distrito de Colcabamba</t>
  </si>
  <si>
    <t>Activo 3.2.1. Zanjas de Infiltracion - distrito de Capaya</t>
  </si>
  <si>
    <t>Activo 3.2.2. Zanjas de Infiltracion - distrito de Ihuayllo</t>
  </si>
  <si>
    <t>Activo 3.2.3. Zanjas de Infiltracion - distrito de Toraya</t>
  </si>
  <si>
    <t>metros lineales</t>
  </si>
  <si>
    <t>ml.</t>
  </si>
  <si>
    <t>4. ADECUADAS PRACTICAS DE MANEJO DEL ECOSISTEMA</t>
  </si>
  <si>
    <t>Acción 4.1. SENSIBILIZACIÓN Y CAPACITACION EN BUENAS PRACTICAS EN EL MANEJO DE ECOSISTEMAS Y MEDIDAS DE ADAPTACIÓN AL CAMBIO CLIMÁTICO</t>
  </si>
  <si>
    <t xml:space="preserve">Acción 4.2. ACOMPAÑAMIENTO Y ASISTENCIA TECNICA EN  BUENAS PRACTICAS EN  MANEJO DE ECOSISTEMAS </t>
  </si>
  <si>
    <t>Acción 4.3. FORTALECIMIENTO DE COMITES PARA LA GESTIÓN DE LOS ECOSISTEMAS</t>
  </si>
  <si>
    <t>Acción 4.4. PASANTIAS EN LA GESTION DEL ECOSISTEMA</t>
  </si>
  <si>
    <t>Activo 4.1.1. Sensibilizacion a la  poblacion  en manejo y conservacion de  Ecosistemas</t>
  </si>
  <si>
    <t>Activo 4.1.2. Capacitación a los beneficiarios en buenas practicas en el manejo de Ecosistemas</t>
  </si>
  <si>
    <t>Activo 4.1.3. Concurso  de  buenas practicas en manejo del Ecosistema</t>
  </si>
  <si>
    <t>Activo 4.1.4. Capacitación a los beneficiarios en buenas practicas para la  adaptación al cambio climatico y Gestion de Riesgos</t>
  </si>
  <si>
    <t>Activo 4.1.5. Capacitación a funcionarios en gestion, medidas de adaptación al cambio climatico y monitoreo de Ecosistemas</t>
  </si>
  <si>
    <t>Taller</t>
  </si>
  <si>
    <t>Concurso</t>
  </si>
  <si>
    <t>Curso</t>
  </si>
  <si>
    <t>Activo 4.2.1.  Acompañamiento y asistencia tecnica a poblaciónes receptoras de servicios del Ecosistema</t>
  </si>
  <si>
    <t>Activo 4.3.1. Conformación y fortalecimiento de comités de gestión de Ecosistemas Comunal</t>
  </si>
  <si>
    <t>Activo 4.3.2. Gestion de riesgos para la conservación de Ecosistemas</t>
  </si>
  <si>
    <t>Glb</t>
  </si>
  <si>
    <t>Activo 4.4.1. Pasantía de beneficiarios en la gestion del Ecosistema</t>
  </si>
  <si>
    <t>Activo 4.4.2. Pasantía de funcionarios en la gestion del Ecosistema</t>
  </si>
  <si>
    <t>Pasantia</t>
  </si>
  <si>
    <t>5. ADECUADAS CAPACIDADES DE LAS ENTIDADES A CARGO DE LA GESTION DE ECOSISTEMA</t>
  </si>
  <si>
    <t>Acción 5.1. INSTRUMENTOS DE MANEJO Y GESTION DEL ECOSISTEMA</t>
  </si>
  <si>
    <t>Activo 5.1.1. Estudios complementarios para para la gestión de Ecosistemas</t>
  </si>
  <si>
    <t>Activo 5.1.3. Elaboracion de linea de Salida</t>
  </si>
  <si>
    <t>Activo 5.1.2. Elaboracion de linea de Base</t>
  </si>
  <si>
    <t>Estudio</t>
  </si>
  <si>
    <t>Documento</t>
  </si>
  <si>
    <t>Acción 5.2. FORTALECIMIENTO DE LA GESTIÓN COMUNAL PARA LA RECUPERACIÓN Y CONSERVACION DE LOS ECOSISTEMAS</t>
  </si>
  <si>
    <t>Activo 5.2.1. Actualización de los instrumentos de Gestion</t>
  </si>
  <si>
    <t>Acción 5.3.  ELABORACION DEL PLAN DE MANEJO Y PLAN  DE SEGUIMIENTO Y MONITOREO DE LOS ECOSISTEMAS</t>
  </si>
  <si>
    <t>Activo 5.3.1. Elaboracion de plan de manejo integral  de  conservacion, uso y aprovechamiento sostenible de los Ecosistemas</t>
  </si>
  <si>
    <t>Activo 5.3.2. Elaboracion e implementación de plan  de seguimiento  y monitoreo</t>
  </si>
  <si>
    <t>Acción 5.4.  INVESTIGACIÓN APLICADA E INNOVACIÓN TECNOLÓGICA PARA LA RECUPERACIÓN DE LOS ECOSISTEMAS</t>
  </si>
  <si>
    <t>Activo 5.4.1. Convenios interinstitucionales para la investigación de los Ecosistemas</t>
  </si>
  <si>
    <t>Activo 5.4.2 . Investigación tecnológica para la recuperación de los ecosistemas</t>
  </si>
  <si>
    <t>Convenios</t>
  </si>
  <si>
    <t>Acción 5.5.  PROMOCIÓN  Y ARTICULACIÓN DE LA CONSERVACIÓN Y RECUPERACIÓN DE LOS ECOSISTEMAS</t>
  </si>
  <si>
    <t>Activo 5.5.1 . Encuentros y experiencias en la conservación y recuperación de los Ecosistemas</t>
  </si>
  <si>
    <t>Activo 5.5.2 . Instauracion del hatun sacha raymi</t>
  </si>
  <si>
    <t>Activo 5.5.3 . Sistematización , consolidación  y publicación del Proyecto</t>
  </si>
  <si>
    <t>Unid</t>
  </si>
  <si>
    <t>6. MITIGACIÓN AMBIENTAL</t>
  </si>
  <si>
    <t>MITIGACIÓN AMBIENTAL</t>
  </si>
  <si>
    <t>Gastos generales</t>
  </si>
  <si>
    <t>años</t>
  </si>
  <si>
    <t>Gastos Generales</t>
  </si>
  <si>
    <t>GLOBAL</t>
  </si>
  <si>
    <t>TALLER/CAPACITACIÓN</t>
  </si>
  <si>
    <t>HECTAREAS/ML</t>
  </si>
  <si>
    <t>El Gobierno Regional de Apurimac compromete su capacidad tecnica y economica para la elaboracion del expediente tecnico y la ejecucion del proyecto en la modalidad de administracion directa. Los gastos de operación y mantenimiento estarán a cargo de las Comunidades campesinas y las municipalidades distritales de la provincia de Aymaraes, para lo cual las areas de presupuesto y planificacion deberan crear metas enlazadas al programa presupuestal 144 de acuerdo al rubro dentro de su programacion financiera que corresponda a la generica de gastos que manejan. El PPR 144 tiene como objetivo lograr la conservacion y uso sostenible de los ecosistemas naturales del pais proveedores de servicios ecosistemicos. En ese sentido a traves de este programa se busca que los Gobiernos Regionales cuente con instrumentos y capacidades que permitan la recuperacion, conservacion y aprovechamiento sostenible de los ecosistemas.  
Las fuentes de financiamiento serán con Recursos Ordinarios, Canon y Sobrecanon</t>
  </si>
  <si>
    <t>Año 2036</t>
  </si>
  <si>
    <t>COMPONENTE 1. RECUPERACIÓN DE LA COBERTURA VEGETAL, 
ACCIÓN 1.1. MEJORAMIENTO E IMPLEMENTACION DE VIVEROS  
ACCIÓN 1.2. PRODUCCIÓN DE ESPECIES FORESTALES; 
ACCIÓN 1.3. REFORESTACION CON ESPECIES FORESTALES; 
ACCIÓN 1.4. AFIANZAMIENTO POST PLANTACIÓN; 
ACCIÓN 1.5. REVEGETACIÓN CON ESPECIES NATIVAS EN PAJONAL; 
ACCIÓN 1.6. REVEGETACIÓN DE ESPECIES NATIVAS – BOFEDAL; 
ACCIÓN 1.7. CONSTRUCCIÓN DE CERCOS DE PROTECCIÓN; 
COMPONENTE 2. RECUPERACION DE LA CANTIDAD Y CALIDAD DEL AGUA; 
ACCIÓN 2.1. MEJORAMIENTO DE CANALES DE DERIVACION Y MANANTEO; 
ACCIÓN 2.2. CONSTRUCCIÓN  Y MEJORAMIENTO DE QOCHAS; 
ACCIÓN 2.3. RESTAURACIÓN  DE CAUCES EN BOFEDALES DEGRADADOS; 
COMPONENTE 3. RECUPERACIÓN DE LA ESTRUCTURA DEL SUELO; 
ACCIÓN 3.1. RECUPERACIÓN DEL SUELO; 
ACCIÓN 3.2. CONSTRUCCION ZANJAS DE INFILTRACION; 
COMPONENTE 4. ADECUADAS PRACTICAS DE MANEJO DEL ECOSISTEMA; 
ACCIÓN 4.1. SENSIBILIZACIÓN Y CAPACITACION EN BUENAS PRACTICAS EN EL MANEJO DE ECOSISTEMAS Y MEDIDAS DE ADAPTACIÓN AL CAMBIO CLIMÁTICO
ACCIÓN 4.2. ACOMPAÑAMIENTO Y ASISTENCIA TECNICA EN  BUENAS PRACTICAS EN  MANEJO DE ECOSISTEMAS; 
ACCIÓN 4.3. FORTALECIMIENTO DE COMITES PARA LA GESTIÓN DE LOS ECOSISTEMAS; 
ACCIÓN 4.4. PASANTIAS EN LA GESTION DEL ECOSISTEMA; 
COMPONENTE 5. ADECUADAS CAPACIDADES DE LAS ENTIDADES A CARGO DE LA GESTIÓN DEL ECOSISTEMA;
ACCIÓN 5.1. INSTRUMENTOS DE MANEJO Y GESTION DEL ECOSISTEMA; 
ACCIÓN 5.2. FORTALECIMIENTO DE LA GESTIÓN COMUNAL PARA LA RECUPERACIÓN Y CONSERVACION DE LOS ECOSISTEMAS;
ACCIÓN 5.3. ELABORACION DEL PLAN DE MANEJO Y PLAN  DE SEGUIMIENTO Y MONITOREO DE LOS ECOSISTEMAS; 
ACCIÓN 5.4. INVESTIGACIÓN APLICADA E INNOVACIÓN TECNOLÓGICA PARA LA RECUPERACIÓN DE LOS ECOSISTEMAS; 
ACCIÓN 5.5. PROMOCIÓN  Y ARTICULACIÓN DE LA CONSERVACIÓN Y RECUPERACIÓN DE LOS ECOSISTEMAS</t>
  </si>
  <si>
    <t>infra</t>
  </si>
  <si>
    <t>infra nat</t>
  </si>
  <si>
    <t>intan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</si>
</sst>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_-;\-* #,##0_-;_-* &quot;-&quot;??_-;_-@_-"/>
    <numFmt numFmtId="167" formatCode="_-* #,##0.00000\ _€_-;\-* #,##0.00000\ _€_-;_-* &quot;-&quot;??\ _€_-;_-@_-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59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2" xfId="0" applyFont="1" applyBorder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2" applyFont="1" applyFill="1" applyAlignment="1">
      <alignment vertical="center"/>
    </xf>
    <xf numFmtId="0" fontId="6" fillId="0" borderId="0" xfId="2" applyFont="1" applyFill="1" applyAlignment="1"/>
    <xf numFmtId="0" fontId="3" fillId="0" borderId="0" xfId="2" applyFont="1" applyFill="1" applyBorder="1" applyAlignment="1">
      <alignment vertical="center"/>
    </xf>
    <xf numFmtId="0" fontId="7" fillId="0" borderId="0" xfId="0" applyFont="1" applyFill="1" applyAlignment="1">
      <alignment horizontal="left" vertical="center" indent="2"/>
    </xf>
    <xf numFmtId="0" fontId="8" fillId="0" borderId="0" xfId="2" applyFont="1" applyFill="1" applyAlignment="1">
      <alignment vertical="center"/>
    </xf>
    <xf numFmtId="0" fontId="6" fillId="0" borderId="0" xfId="2" applyFont="1" applyFill="1" applyAlignment="1">
      <alignment horizontal="left"/>
    </xf>
    <xf numFmtId="0" fontId="3" fillId="3" borderId="0" xfId="2" applyFont="1" applyFill="1"/>
    <xf numFmtId="0" fontId="3" fillId="0" borderId="0" xfId="2" applyFont="1"/>
    <xf numFmtId="0" fontId="7" fillId="0" borderId="0" xfId="0" applyFont="1" applyAlignment="1">
      <alignment horizontal="left" vertical="center" indent="3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3" fillId="3" borderId="0" xfId="0" applyFont="1" applyFill="1"/>
    <xf numFmtId="0" fontId="8" fillId="0" borderId="0" xfId="0" applyFont="1" applyFill="1" applyAlignment="1">
      <alignment vertical="center"/>
    </xf>
    <xf numFmtId="0" fontId="6" fillId="0" borderId="0" xfId="0" applyFont="1" applyFill="1" applyAlignment="1"/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0" fontId="3" fillId="0" borderId="9" xfId="0" applyFont="1" applyFill="1" applyBorder="1"/>
    <xf numFmtId="0" fontId="6" fillId="3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Border="1"/>
    <xf numFmtId="0" fontId="10" fillId="0" borderId="0" xfId="0" applyFont="1" applyFill="1"/>
    <xf numFmtId="0" fontId="11" fillId="0" borderId="0" xfId="0" applyFont="1"/>
    <xf numFmtId="0" fontId="4" fillId="0" borderId="0" xfId="0" applyFont="1"/>
    <xf numFmtId="0" fontId="3" fillId="0" borderId="12" xfId="0" applyFont="1" applyFill="1" applyBorder="1" applyAlignment="1">
      <alignment horizontal="center"/>
    </xf>
    <xf numFmtId="0" fontId="10" fillId="0" borderId="0" xfId="0" applyFont="1" applyFill="1" applyAlignment="1">
      <alignment horizontal="left" indent="1"/>
    </xf>
    <xf numFmtId="0" fontId="11" fillId="0" borderId="0" xfId="0" applyFont="1" applyFill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0" fontId="11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3" xfId="0" applyFont="1" applyBorder="1"/>
    <xf numFmtId="0" fontId="3" fillId="0" borderId="8" xfId="0" applyFont="1" applyBorder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4" fillId="0" borderId="9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12" xfId="0" applyFont="1" applyFill="1" applyBorder="1" applyAlignment="1">
      <alignment horizontal="center" wrapText="1"/>
    </xf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 vertical="center"/>
    </xf>
    <xf numFmtId="165" fontId="3" fillId="0" borderId="12" xfId="1" applyNumberFormat="1" applyFon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5" fontId="3" fillId="0" borderId="12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/>
    <xf numFmtId="0" fontId="12" fillId="0" borderId="0" xfId="0" applyFont="1" applyFill="1"/>
    <xf numFmtId="0" fontId="4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12" fillId="0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3" fillId="0" borderId="1" xfId="0" applyFont="1" applyFill="1" applyBorder="1"/>
    <xf numFmtId="0" fontId="3" fillId="0" borderId="2" xfId="0" applyFont="1" applyBorder="1"/>
    <xf numFmtId="0" fontId="3" fillId="0" borderId="4" xfId="0" applyFont="1" applyFill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7" xfId="0" applyFont="1" applyBorder="1"/>
    <xf numFmtId="0" fontId="4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3" fillId="5" borderId="0" xfId="0" applyFont="1" applyFill="1" applyAlignment="1">
      <alignment vertical="center"/>
    </xf>
    <xf numFmtId="0" fontId="3" fillId="5" borderId="0" xfId="0" applyFont="1" applyFill="1"/>
    <xf numFmtId="0" fontId="3" fillId="5" borderId="0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3" fillId="5" borderId="12" xfId="0" applyFont="1" applyFill="1" applyBorder="1"/>
    <xf numFmtId="0" fontId="3" fillId="5" borderId="9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2" xfId="0" applyFont="1" applyFill="1" applyBorder="1"/>
    <xf numFmtId="0" fontId="14" fillId="0" borderId="0" xfId="0" applyFont="1" applyFill="1" applyBorder="1"/>
    <xf numFmtId="0" fontId="15" fillId="0" borderId="0" xfId="0" applyFont="1" applyFill="1" applyBorder="1" applyAlignment="1">
      <alignment horizontal="left" indent="1"/>
    </xf>
    <xf numFmtId="0" fontId="17" fillId="0" borderId="0" xfId="0" applyFont="1"/>
    <xf numFmtId="0" fontId="3" fillId="0" borderId="10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left" vertical="center" wrapText="1"/>
    </xf>
    <xf numFmtId="0" fontId="4" fillId="4" borderId="16" xfId="2" applyFont="1" applyFill="1" applyBorder="1" applyAlignment="1">
      <alignment horizontal="left" vertical="center" wrapText="1"/>
    </xf>
    <xf numFmtId="0" fontId="3" fillId="0" borderId="17" xfId="2" applyFont="1" applyFill="1" applyBorder="1" applyAlignment="1">
      <alignment vertical="center"/>
    </xf>
    <xf numFmtId="0" fontId="9" fillId="4" borderId="17" xfId="2" applyFont="1" applyFill="1" applyBorder="1" applyAlignment="1">
      <alignment horizontal="left" vertical="center" wrapText="1"/>
    </xf>
    <xf numFmtId="0" fontId="4" fillId="4" borderId="17" xfId="2" applyFont="1" applyFill="1" applyBorder="1" applyAlignment="1">
      <alignment vertical="center"/>
    </xf>
    <xf numFmtId="0" fontId="3" fillId="0" borderId="18" xfId="2" applyFont="1" applyFill="1" applyBorder="1" applyAlignment="1">
      <alignment vertical="center"/>
    </xf>
    <xf numFmtId="0" fontId="4" fillId="4" borderId="16" xfId="2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2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wrapText="1"/>
    </xf>
    <xf numFmtId="0" fontId="19" fillId="0" borderId="0" xfId="0" applyFont="1"/>
    <xf numFmtId="0" fontId="3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4" fontId="3" fillId="0" borderId="18" xfId="2" applyNumberFormat="1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/>
    </xf>
    <xf numFmtId="0" fontId="3" fillId="0" borderId="8" xfId="0" applyFont="1" applyFill="1" applyBorder="1"/>
    <xf numFmtId="165" fontId="3" fillId="0" borderId="12" xfId="1" applyNumberFormat="1" applyFont="1" applyBorder="1"/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2" fontId="3" fillId="0" borderId="12" xfId="0" applyNumberFormat="1" applyFont="1" applyBorder="1" applyAlignment="1">
      <alignment vertical="center"/>
    </xf>
    <xf numFmtId="0" fontId="3" fillId="0" borderId="15" xfId="0" applyFont="1" applyFill="1" applyBorder="1" applyAlignment="1"/>
    <xf numFmtId="0" fontId="3" fillId="0" borderId="14" xfId="0" applyFont="1" applyFill="1" applyBorder="1" applyAlignment="1"/>
    <xf numFmtId="0" fontId="3" fillId="0" borderId="14" xfId="0" applyFont="1" applyFill="1" applyBorder="1" applyAlignment="1">
      <alignment horizontal="center" vertical="center" wrapText="1"/>
    </xf>
    <xf numFmtId="164" fontId="24" fillId="0" borderId="0" xfId="1" applyFont="1" applyFill="1" applyAlignment="1">
      <alignment vertical="center"/>
    </xf>
    <xf numFmtId="14" fontId="3" fillId="0" borderId="12" xfId="0" applyNumberFormat="1" applyFont="1" applyBorder="1"/>
    <xf numFmtId="4" fontId="25" fillId="0" borderId="19" xfId="0" applyNumberFormat="1" applyFont="1" applyBorder="1" applyAlignment="1">
      <alignment horizontal="right" vertical="center" wrapText="1"/>
    </xf>
    <xf numFmtId="4" fontId="25" fillId="0" borderId="20" xfId="0" applyNumberFormat="1" applyFont="1" applyBorder="1" applyAlignment="1">
      <alignment horizontal="right" vertical="center" wrapText="1"/>
    </xf>
    <xf numFmtId="0" fontId="26" fillId="0" borderId="19" xfId="0" applyFont="1" applyBorder="1" applyAlignment="1">
      <alignment horizontal="center" vertical="center" wrapText="1"/>
    </xf>
    <xf numFmtId="165" fontId="7" fillId="0" borderId="12" xfId="0" applyNumberFormat="1" applyFont="1" applyFill="1" applyBorder="1" applyAlignment="1">
      <alignment horizontal="center" vertical="center" wrapText="1"/>
    </xf>
    <xf numFmtId="165" fontId="7" fillId="0" borderId="12" xfId="1" applyNumberFormat="1" applyFont="1" applyFill="1" applyBorder="1" applyAlignment="1">
      <alignment vertical="center" wrapText="1"/>
    </xf>
    <xf numFmtId="164" fontId="3" fillId="0" borderId="12" xfId="1" applyFont="1" applyFill="1" applyBorder="1" applyAlignment="1">
      <alignment horizontal="center" vertical="center"/>
    </xf>
    <xf numFmtId="164" fontId="8" fillId="0" borderId="12" xfId="1" applyFont="1" applyBorder="1" applyAlignment="1">
      <alignment vertical="center" wrapText="1"/>
    </xf>
    <xf numFmtId="164" fontId="20" fillId="0" borderId="0" xfId="1" applyFont="1"/>
    <xf numFmtId="166" fontId="3" fillId="0" borderId="0" xfId="0" applyNumberFormat="1" applyFont="1"/>
    <xf numFmtId="165" fontId="22" fillId="0" borderId="0" xfId="1" applyNumberFormat="1" applyFont="1" applyFill="1" applyBorder="1" applyAlignment="1">
      <alignment horizontal="center" vertical="center"/>
    </xf>
    <xf numFmtId="164" fontId="3" fillId="0" borderId="0" xfId="1" applyFont="1" applyFill="1" applyBorder="1" applyAlignment="1">
      <alignment vertical="center"/>
    </xf>
    <xf numFmtId="165" fontId="22" fillId="6" borderId="0" xfId="1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12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/>
    <xf numFmtId="0" fontId="22" fillId="7" borderId="12" xfId="0" applyFont="1" applyFill="1" applyBorder="1" applyAlignment="1">
      <alignment vertical="center" wrapText="1"/>
    </xf>
    <xf numFmtId="0" fontId="22" fillId="7" borderId="12" xfId="0" applyFont="1" applyFill="1" applyBorder="1" applyAlignment="1">
      <alignment vertical="center"/>
    </xf>
    <xf numFmtId="0" fontId="22" fillId="7" borderId="12" xfId="0" applyFont="1" applyFill="1" applyBorder="1" applyAlignment="1">
      <alignment horizontal="center" vertical="center"/>
    </xf>
    <xf numFmtId="0" fontId="3" fillId="7" borderId="0" xfId="0" applyFont="1" applyFill="1"/>
    <xf numFmtId="14" fontId="3" fillId="7" borderId="12" xfId="1" applyNumberFormat="1" applyFont="1" applyFill="1" applyBorder="1" applyAlignment="1">
      <alignment horizontal="center" vertical="center"/>
    </xf>
    <xf numFmtId="14" fontId="3" fillId="7" borderId="12" xfId="0" applyNumberFormat="1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vertical="center" wrapText="1"/>
    </xf>
    <xf numFmtId="0" fontId="22" fillId="8" borderId="9" xfId="0" applyFont="1" applyFill="1" applyBorder="1" applyAlignment="1">
      <alignment vertical="center"/>
    </xf>
    <xf numFmtId="0" fontId="22" fillId="8" borderId="12" xfId="0" applyFont="1" applyFill="1" applyBorder="1" applyAlignment="1">
      <alignment horizontal="center" vertical="center"/>
    </xf>
    <xf numFmtId="164" fontId="22" fillId="8" borderId="12" xfId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2" fontId="22" fillId="8" borderId="13" xfId="0" applyNumberFormat="1" applyFont="1" applyFill="1" applyBorder="1" applyAlignment="1">
      <alignment horizontal="center" vertical="center"/>
    </xf>
    <xf numFmtId="14" fontId="3" fillId="8" borderId="12" xfId="1" applyNumberFormat="1" applyFont="1" applyFill="1" applyBorder="1" applyAlignment="1">
      <alignment horizontal="center" vertical="center"/>
    </xf>
    <xf numFmtId="14" fontId="3" fillId="8" borderId="12" xfId="0" applyNumberFormat="1" applyFont="1" applyFill="1" applyBorder="1" applyAlignment="1">
      <alignment horizontal="center" vertical="center"/>
    </xf>
    <xf numFmtId="14" fontId="3" fillId="8" borderId="13" xfId="1" applyNumberFormat="1" applyFont="1" applyFill="1" applyBorder="1" applyAlignment="1">
      <alignment horizontal="center" vertical="center"/>
    </xf>
    <xf numFmtId="14" fontId="3" fillId="8" borderId="13" xfId="0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/>
    </xf>
    <xf numFmtId="0" fontId="22" fillId="9" borderId="12" xfId="0" applyFont="1" applyFill="1" applyBorder="1" applyAlignment="1">
      <alignment horizontal="center" vertical="center"/>
    </xf>
    <xf numFmtId="164" fontId="22" fillId="9" borderId="12" xfId="1" applyFont="1" applyFill="1" applyBorder="1" applyAlignment="1">
      <alignment horizontal="center" vertical="center"/>
    </xf>
    <xf numFmtId="2" fontId="22" fillId="9" borderId="13" xfId="0" applyNumberFormat="1" applyFont="1" applyFill="1" applyBorder="1" applyAlignment="1">
      <alignment horizontal="center" vertical="center"/>
    </xf>
    <xf numFmtId="14" fontId="3" fillId="9" borderId="13" xfId="1" applyNumberFormat="1" applyFont="1" applyFill="1" applyBorder="1" applyAlignment="1">
      <alignment horizontal="center" vertical="center"/>
    </xf>
    <xf numFmtId="14" fontId="3" fillId="9" borderId="13" xfId="0" applyNumberFormat="1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vertical="center"/>
    </xf>
    <xf numFmtId="0" fontId="22" fillId="9" borderId="3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vertical="center"/>
    </xf>
    <xf numFmtId="165" fontId="3" fillId="0" borderId="0" xfId="0" applyNumberFormat="1" applyFont="1" applyAlignment="1">
      <alignment vertical="center"/>
    </xf>
    <xf numFmtId="0" fontId="22" fillId="10" borderId="12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/>
    </xf>
    <xf numFmtId="0" fontId="22" fillId="10" borderId="12" xfId="0" applyFont="1" applyFill="1" applyBorder="1" applyAlignment="1">
      <alignment horizontal="center" vertical="center"/>
    </xf>
    <xf numFmtId="164" fontId="22" fillId="10" borderId="12" xfId="1" applyFont="1" applyFill="1" applyBorder="1" applyAlignment="1">
      <alignment horizontal="center" vertical="center"/>
    </xf>
    <xf numFmtId="2" fontId="22" fillId="10" borderId="13" xfId="0" applyNumberFormat="1" applyFont="1" applyFill="1" applyBorder="1" applyAlignment="1">
      <alignment horizontal="center" vertical="center"/>
    </xf>
    <xf numFmtId="14" fontId="3" fillId="10" borderId="13" xfId="1" applyNumberFormat="1" applyFont="1" applyFill="1" applyBorder="1" applyAlignment="1">
      <alignment horizontal="center" vertical="center"/>
    </xf>
    <xf numFmtId="14" fontId="3" fillId="10" borderId="13" xfId="0" applyNumberFormat="1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vertical="center"/>
    </xf>
    <xf numFmtId="0" fontId="22" fillId="10" borderId="3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2" fillId="8" borderId="13" xfId="0" applyFont="1" applyFill="1" applyBorder="1" applyAlignment="1">
      <alignment horizontal="center" vertical="center"/>
    </xf>
    <xf numFmtId="0" fontId="3" fillId="0" borderId="22" xfId="0" applyFont="1" applyFill="1" applyBorder="1" applyAlignment="1"/>
    <xf numFmtId="0" fontId="22" fillId="11" borderId="12" xfId="0" applyFont="1" applyFill="1" applyBorder="1" applyAlignment="1">
      <alignment vertical="center" wrapText="1"/>
    </xf>
    <xf numFmtId="0" fontId="22" fillId="11" borderId="9" xfId="0" applyFont="1" applyFill="1" applyBorder="1" applyAlignment="1">
      <alignment vertical="center"/>
    </xf>
    <xf numFmtId="0" fontId="22" fillId="11" borderId="12" xfId="0" applyFont="1" applyFill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14" fontId="3" fillId="11" borderId="13" xfId="1" applyNumberFormat="1" applyFont="1" applyFill="1" applyBorder="1" applyAlignment="1">
      <alignment horizontal="center" vertical="center"/>
    </xf>
    <xf numFmtId="14" fontId="3" fillId="11" borderId="13" xfId="0" applyNumberFormat="1" applyFont="1" applyFill="1" applyBorder="1" applyAlignment="1">
      <alignment horizontal="center" vertical="center"/>
    </xf>
    <xf numFmtId="14" fontId="3" fillId="11" borderId="12" xfId="0" applyNumberFormat="1" applyFont="1" applyFill="1" applyBorder="1" applyAlignment="1">
      <alignment horizontal="center" vertical="center"/>
    </xf>
    <xf numFmtId="0" fontId="22" fillId="12" borderId="12" xfId="0" applyFont="1" applyFill="1" applyBorder="1" applyAlignment="1">
      <alignment vertical="center" wrapText="1"/>
    </xf>
    <xf numFmtId="0" fontId="22" fillId="12" borderId="12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4" fontId="22" fillId="12" borderId="13" xfId="0" applyNumberFormat="1" applyFont="1" applyFill="1" applyBorder="1" applyAlignment="1">
      <alignment horizontal="center" vertical="center"/>
    </xf>
    <xf numFmtId="14" fontId="3" fillId="12" borderId="13" xfId="1" applyNumberFormat="1" applyFont="1" applyFill="1" applyBorder="1" applyAlignment="1">
      <alignment horizontal="center" vertical="center"/>
    </xf>
    <xf numFmtId="14" fontId="3" fillId="12" borderId="13" xfId="0" applyNumberFormat="1" applyFont="1" applyFill="1" applyBorder="1" applyAlignment="1">
      <alignment horizontal="center" vertical="center"/>
    </xf>
    <xf numFmtId="14" fontId="3" fillId="12" borderId="12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22" fillId="12" borderId="13" xfId="0" applyFont="1" applyFill="1" applyBorder="1" applyAlignment="1">
      <alignment vertical="center" wrapText="1"/>
    </xf>
    <xf numFmtId="0" fontId="22" fillId="12" borderId="13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14" fontId="3" fillId="0" borderId="15" xfId="1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0" fontId="22" fillId="13" borderId="24" xfId="0" applyFont="1" applyFill="1" applyBorder="1" applyAlignment="1">
      <alignment vertical="center" wrapText="1"/>
    </xf>
    <xf numFmtId="0" fontId="22" fillId="13" borderId="25" xfId="0" applyFont="1" applyFill="1" applyBorder="1" applyAlignment="1">
      <alignment vertical="center" wrapText="1"/>
    </xf>
    <xf numFmtId="0" fontId="22" fillId="13" borderId="25" xfId="0" applyFont="1" applyFill="1" applyBorder="1" applyAlignment="1">
      <alignment horizontal="center" vertical="center"/>
    </xf>
    <xf numFmtId="0" fontId="22" fillId="13" borderId="26" xfId="0" applyFont="1" applyFill="1" applyBorder="1" applyAlignment="1">
      <alignment horizontal="center" vertical="center"/>
    </xf>
    <xf numFmtId="164" fontId="22" fillId="13" borderId="24" xfId="1" applyFont="1" applyFill="1" applyBorder="1" applyAlignment="1">
      <alignment horizontal="center" vertical="center"/>
    </xf>
    <xf numFmtId="14" fontId="3" fillId="13" borderId="24" xfId="1" applyNumberFormat="1" applyFont="1" applyFill="1" applyBorder="1" applyAlignment="1">
      <alignment horizontal="center" vertical="center"/>
    </xf>
    <xf numFmtId="14" fontId="3" fillId="13" borderId="24" xfId="0" applyNumberFormat="1" applyFont="1" applyFill="1" applyBorder="1" applyAlignment="1">
      <alignment horizontal="center" vertical="center"/>
    </xf>
    <xf numFmtId="14" fontId="3" fillId="13" borderId="27" xfId="0" applyNumberFormat="1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vertical="center" wrapText="1"/>
    </xf>
    <xf numFmtId="0" fontId="22" fillId="14" borderId="12" xfId="0" applyFont="1" applyFill="1" applyBorder="1" applyAlignment="1">
      <alignment horizontal="center" vertical="center"/>
    </xf>
    <xf numFmtId="0" fontId="22" fillId="14" borderId="3" xfId="0" applyFont="1" applyFill="1" applyBorder="1" applyAlignment="1">
      <alignment horizontal="center" vertical="center"/>
    </xf>
    <xf numFmtId="0" fontId="22" fillId="14" borderId="13" xfId="0" applyFont="1" applyFill="1" applyBorder="1" applyAlignment="1">
      <alignment horizontal="center" vertical="center"/>
    </xf>
    <xf numFmtId="14" fontId="3" fillId="14" borderId="13" xfId="1" applyNumberFormat="1" applyFont="1" applyFill="1" applyBorder="1" applyAlignment="1">
      <alignment horizontal="center" vertical="center"/>
    </xf>
    <xf numFmtId="14" fontId="3" fillId="14" borderId="13" xfId="0" applyNumberFormat="1" applyFont="1" applyFill="1" applyBorder="1" applyAlignment="1">
      <alignment horizontal="center" vertical="center"/>
    </xf>
    <xf numFmtId="14" fontId="3" fillId="14" borderId="29" xfId="0" applyNumberFormat="1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14" fontId="3" fillId="10" borderId="29" xfId="0" applyNumberFormat="1" applyFont="1" applyFill="1" applyBorder="1" applyAlignment="1">
      <alignment horizontal="center" vertical="center"/>
    </xf>
    <xf numFmtId="0" fontId="22" fillId="10" borderId="32" xfId="0" applyFont="1" applyFill="1" applyBorder="1" applyAlignment="1">
      <alignment vertical="center" wrapText="1"/>
    </xf>
    <xf numFmtId="0" fontId="22" fillId="10" borderId="32" xfId="0" applyFont="1" applyFill="1" applyBorder="1" applyAlignment="1">
      <alignment horizontal="center" vertical="center"/>
    </xf>
    <xf numFmtId="0" fontId="22" fillId="10" borderId="33" xfId="0" applyFont="1" applyFill="1" applyBorder="1" applyAlignment="1">
      <alignment horizontal="center" vertical="center"/>
    </xf>
    <xf numFmtId="14" fontId="3" fillId="10" borderId="32" xfId="1" applyNumberFormat="1" applyFont="1" applyFill="1" applyBorder="1" applyAlignment="1">
      <alignment horizontal="center" vertical="center"/>
    </xf>
    <xf numFmtId="14" fontId="3" fillId="10" borderId="32" xfId="0" applyNumberFormat="1" applyFont="1" applyFill="1" applyBorder="1" applyAlignment="1">
      <alignment horizontal="center" vertical="center"/>
    </xf>
    <xf numFmtId="14" fontId="3" fillId="10" borderId="34" xfId="0" applyNumberFormat="1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10" borderId="25" xfId="0" applyFont="1" applyFill="1" applyBorder="1" applyAlignment="1">
      <alignment vertical="center" wrapText="1"/>
    </xf>
    <xf numFmtId="0" fontId="22" fillId="10" borderId="35" xfId="0" applyFont="1" applyFill="1" applyBorder="1" applyAlignment="1">
      <alignment vertical="center"/>
    </xf>
    <xf numFmtId="0" fontId="22" fillId="10" borderId="25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4" xfId="0" applyFont="1" applyFill="1" applyBorder="1" applyAlignment="1">
      <alignment horizontal="center" vertical="center"/>
    </xf>
    <xf numFmtId="14" fontId="3" fillId="10" borderId="24" xfId="1" applyNumberFormat="1" applyFont="1" applyFill="1" applyBorder="1" applyAlignment="1">
      <alignment horizontal="center" vertical="center"/>
    </xf>
    <xf numFmtId="14" fontId="3" fillId="10" borderId="24" xfId="0" applyNumberFormat="1" applyFont="1" applyFill="1" applyBorder="1" applyAlignment="1">
      <alignment horizontal="center" vertical="center"/>
    </xf>
    <xf numFmtId="14" fontId="3" fillId="10" borderId="36" xfId="0" applyNumberFormat="1" applyFont="1" applyFill="1" applyBorder="1" applyAlignment="1">
      <alignment horizontal="center" vertical="center"/>
    </xf>
    <xf numFmtId="0" fontId="22" fillId="14" borderId="9" xfId="0" applyFont="1" applyFill="1" applyBorder="1" applyAlignment="1">
      <alignment vertical="center"/>
    </xf>
    <xf numFmtId="0" fontId="22" fillId="14" borderId="32" xfId="0" applyFont="1" applyFill="1" applyBorder="1" applyAlignment="1">
      <alignment vertical="center" wrapText="1"/>
    </xf>
    <xf numFmtId="0" fontId="22" fillId="14" borderId="37" xfId="0" applyFont="1" applyFill="1" applyBorder="1" applyAlignment="1">
      <alignment vertical="center"/>
    </xf>
    <xf numFmtId="0" fontId="22" fillId="14" borderId="32" xfId="0" applyFont="1" applyFill="1" applyBorder="1" applyAlignment="1">
      <alignment horizontal="center" vertical="center"/>
    </xf>
    <xf numFmtId="0" fontId="22" fillId="14" borderId="33" xfId="0" applyFont="1" applyFill="1" applyBorder="1" applyAlignment="1">
      <alignment horizontal="center" vertical="center"/>
    </xf>
    <xf numFmtId="14" fontId="3" fillId="14" borderId="32" xfId="1" applyNumberFormat="1" applyFont="1" applyFill="1" applyBorder="1" applyAlignment="1">
      <alignment horizontal="center" vertical="center"/>
    </xf>
    <xf numFmtId="14" fontId="3" fillId="14" borderId="32" xfId="0" applyNumberFormat="1" applyFont="1" applyFill="1" applyBorder="1" applyAlignment="1">
      <alignment horizontal="center" vertical="center"/>
    </xf>
    <xf numFmtId="14" fontId="3" fillId="14" borderId="3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wrapText="1"/>
    </xf>
    <xf numFmtId="0" fontId="3" fillId="0" borderId="14" xfId="0" applyFont="1" applyFill="1" applyBorder="1" applyAlignment="1">
      <alignment horizontal="center" vertical="center"/>
    </xf>
    <xf numFmtId="0" fontId="22" fillId="15" borderId="25" xfId="0" applyFont="1" applyFill="1" applyBorder="1" applyAlignment="1">
      <alignment vertical="center" wrapText="1"/>
    </xf>
    <xf numFmtId="0" fontId="22" fillId="15" borderId="35" xfId="0" applyFont="1" applyFill="1" applyBorder="1" applyAlignment="1">
      <alignment horizontal="center" vertical="center"/>
    </xf>
    <xf numFmtId="0" fontId="22" fillId="15" borderId="25" xfId="0" applyFont="1" applyFill="1" applyBorder="1" applyAlignment="1">
      <alignment vertical="center"/>
    </xf>
    <xf numFmtId="0" fontId="22" fillId="15" borderId="25" xfId="0" applyFont="1" applyFill="1" applyBorder="1" applyAlignment="1">
      <alignment horizontal="center" vertical="center"/>
    </xf>
    <xf numFmtId="0" fontId="22" fillId="15" borderId="26" xfId="0" applyFont="1" applyFill="1" applyBorder="1" applyAlignment="1">
      <alignment horizontal="center" vertical="center"/>
    </xf>
    <xf numFmtId="0" fontId="22" fillId="15" borderId="24" xfId="0" applyFont="1" applyFill="1" applyBorder="1" applyAlignment="1">
      <alignment horizontal="center" vertical="center"/>
    </xf>
    <xf numFmtId="14" fontId="3" fillId="15" borderId="24" xfId="1" applyNumberFormat="1" applyFont="1" applyFill="1" applyBorder="1" applyAlignment="1">
      <alignment horizontal="center" vertical="center"/>
    </xf>
    <xf numFmtId="14" fontId="3" fillId="15" borderId="24" xfId="0" applyNumberFormat="1" applyFont="1" applyFill="1" applyBorder="1" applyAlignment="1">
      <alignment horizontal="center" vertical="center"/>
    </xf>
    <xf numFmtId="14" fontId="3" fillId="15" borderId="36" xfId="0" applyNumberFormat="1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vertical="center" wrapText="1"/>
    </xf>
    <xf numFmtId="0" fontId="22" fillId="15" borderId="9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vertical="center"/>
    </xf>
    <xf numFmtId="0" fontId="22" fillId="15" borderId="12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22" fillId="15" borderId="13" xfId="0" applyFont="1" applyFill="1" applyBorder="1" applyAlignment="1">
      <alignment horizontal="center" vertical="center"/>
    </xf>
    <xf numFmtId="14" fontId="3" fillId="15" borderId="13" xfId="1" applyNumberFormat="1" applyFont="1" applyFill="1" applyBorder="1" applyAlignment="1">
      <alignment horizontal="center" vertical="center"/>
    </xf>
    <xf numFmtId="14" fontId="3" fillId="15" borderId="13" xfId="0" applyNumberFormat="1" applyFont="1" applyFill="1" applyBorder="1" applyAlignment="1">
      <alignment horizontal="center" vertical="center"/>
    </xf>
    <xf numFmtId="14" fontId="3" fillId="15" borderId="29" xfId="0" applyNumberFormat="1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vertical="center" wrapText="1"/>
    </xf>
    <xf numFmtId="0" fontId="22" fillId="9" borderId="9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vertical="center"/>
    </xf>
    <xf numFmtId="0" fontId="22" fillId="9" borderId="13" xfId="0" applyFont="1" applyFill="1" applyBorder="1" applyAlignment="1">
      <alignment horizontal="center" vertical="center"/>
    </xf>
    <xf numFmtId="14" fontId="3" fillId="9" borderId="29" xfId="0" applyNumberFormat="1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vertical="center"/>
    </xf>
    <xf numFmtId="0" fontId="22" fillId="16" borderId="12" xfId="0" applyFont="1" applyFill="1" applyBorder="1" applyAlignment="1">
      <alignment vertical="center" wrapText="1"/>
    </xf>
    <xf numFmtId="0" fontId="22" fillId="16" borderId="9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vertical="center"/>
    </xf>
    <xf numFmtId="0" fontId="22" fillId="16" borderId="12" xfId="0" applyFont="1" applyFill="1" applyBorder="1" applyAlignment="1">
      <alignment horizontal="center" vertical="center"/>
    </xf>
    <xf numFmtId="0" fontId="22" fillId="16" borderId="3" xfId="0" applyFont="1" applyFill="1" applyBorder="1" applyAlignment="1">
      <alignment horizontal="center" vertical="center"/>
    </xf>
    <xf numFmtId="0" fontId="22" fillId="16" borderId="13" xfId="0" applyFont="1" applyFill="1" applyBorder="1" applyAlignment="1">
      <alignment horizontal="center" vertical="center"/>
    </xf>
    <xf numFmtId="14" fontId="3" fillId="16" borderId="13" xfId="1" applyNumberFormat="1" applyFont="1" applyFill="1" applyBorder="1" applyAlignment="1">
      <alignment horizontal="center" vertical="center"/>
    </xf>
    <xf numFmtId="14" fontId="3" fillId="16" borderId="13" xfId="0" applyNumberFormat="1" applyFont="1" applyFill="1" applyBorder="1" applyAlignment="1">
      <alignment horizontal="center" vertical="center"/>
    </xf>
    <xf numFmtId="14" fontId="3" fillId="16" borderId="29" xfId="0" applyNumberFormat="1" applyFont="1" applyFill="1" applyBorder="1" applyAlignment="1">
      <alignment horizontal="center" vertical="center"/>
    </xf>
    <xf numFmtId="0" fontId="22" fillId="16" borderId="32" xfId="0" applyFont="1" applyFill="1" applyBorder="1" applyAlignment="1">
      <alignment vertical="center" wrapText="1"/>
    </xf>
    <xf numFmtId="0" fontId="22" fillId="16" borderId="37" xfId="0" applyFont="1" applyFill="1" applyBorder="1" applyAlignment="1">
      <alignment horizontal="center" vertical="center"/>
    </xf>
    <xf numFmtId="0" fontId="22" fillId="16" borderId="32" xfId="0" applyFont="1" applyFill="1" applyBorder="1" applyAlignment="1">
      <alignment vertical="center"/>
    </xf>
    <xf numFmtId="0" fontId="22" fillId="16" borderId="32" xfId="0" applyFont="1" applyFill="1" applyBorder="1" applyAlignment="1">
      <alignment horizontal="center" vertical="center"/>
    </xf>
    <xf numFmtId="0" fontId="22" fillId="16" borderId="33" xfId="0" applyFont="1" applyFill="1" applyBorder="1" applyAlignment="1">
      <alignment horizontal="center" vertical="center"/>
    </xf>
    <xf numFmtId="14" fontId="3" fillId="16" borderId="32" xfId="1" applyNumberFormat="1" applyFont="1" applyFill="1" applyBorder="1" applyAlignment="1">
      <alignment horizontal="center" vertical="center"/>
    </xf>
    <xf numFmtId="14" fontId="3" fillId="16" borderId="32" xfId="0" applyNumberFormat="1" applyFont="1" applyFill="1" applyBorder="1" applyAlignment="1">
      <alignment horizontal="center" vertical="center"/>
    </xf>
    <xf numFmtId="14" fontId="3" fillId="16" borderId="34" xfId="0" applyNumberFormat="1" applyFont="1" applyFill="1" applyBorder="1" applyAlignment="1">
      <alignment horizontal="center" vertical="center"/>
    </xf>
    <xf numFmtId="0" fontId="22" fillId="13" borderId="35" xfId="0" applyFont="1" applyFill="1" applyBorder="1" applyAlignment="1">
      <alignment horizontal="center" vertical="center"/>
    </xf>
    <xf numFmtId="0" fontId="22" fillId="13" borderId="25" xfId="0" applyFont="1" applyFill="1" applyBorder="1" applyAlignment="1">
      <alignment vertical="center"/>
    </xf>
    <xf numFmtId="0" fontId="22" fillId="13" borderId="24" xfId="0" applyFont="1" applyFill="1" applyBorder="1" applyAlignment="1">
      <alignment horizontal="center" vertical="center"/>
    </xf>
    <xf numFmtId="14" fontId="3" fillId="13" borderId="36" xfId="0" applyNumberFormat="1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vertical="center" wrapText="1"/>
    </xf>
    <xf numFmtId="0" fontId="22" fillId="13" borderId="9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vertical="center"/>
    </xf>
    <xf numFmtId="0" fontId="22" fillId="13" borderId="12" xfId="0" applyFont="1" applyFill="1" applyBorder="1" applyAlignment="1">
      <alignment horizontal="center" vertical="center"/>
    </xf>
    <xf numFmtId="0" fontId="22" fillId="13" borderId="3" xfId="0" applyFont="1" applyFill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14" fontId="3" fillId="13" borderId="13" xfId="1" applyNumberFormat="1" applyFont="1" applyFill="1" applyBorder="1" applyAlignment="1">
      <alignment horizontal="center" vertical="center"/>
    </xf>
    <xf numFmtId="14" fontId="3" fillId="13" borderId="13" xfId="0" applyNumberFormat="1" applyFont="1" applyFill="1" applyBorder="1" applyAlignment="1">
      <alignment horizontal="center" vertical="center"/>
    </xf>
    <xf numFmtId="14" fontId="3" fillId="13" borderId="29" xfId="0" applyNumberFormat="1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vertical="center" wrapText="1"/>
    </xf>
    <xf numFmtId="0" fontId="22" fillId="14" borderId="9" xfId="0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vertical="center"/>
    </xf>
    <xf numFmtId="0" fontId="22" fillId="8" borderId="9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vertical="center"/>
    </xf>
    <xf numFmtId="14" fontId="3" fillId="8" borderId="29" xfId="0" applyNumberFormat="1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14" fontId="3" fillId="11" borderId="29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164" fontId="3" fillId="0" borderId="12" xfId="1" applyNumberFormat="1" applyFont="1" applyFill="1" applyBorder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Fill="1" applyBorder="1" applyAlignment="1">
      <alignment horizontal="center" vertical="top"/>
    </xf>
    <xf numFmtId="164" fontId="3" fillId="0" borderId="0" xfId="0" applyNumberFormat="1" applyFont="1"/>
    <xf numFmtId="164" fontId="6" fillId="2" borderId="0" xfId="0" applyNumberFormat="1" applyFont="1" applyFill="1" applyAlignment="1">
      <alignment horizontal="left"/>
    </xf>
    <xf numFmtId="164" fontId="6" fillId="0" borderId="0" xfId="2" applyNumberFormat="1" applyFont="1" applyFill="1" applyAlignment="1">
      <alignment horizontal="left"/>
    </xf>
    <xf numFmtId="164" fontId="9" fillId="4" borderId="17" xfId="2" applyNumberFormat="1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left"/>
    </xf>
    <xf numFmtId="164" fontId="6" fillId="3" borderId="0" xfId="0" applyNumberFormat="1" applyFont="1" applyFill="1" applyAlignment="1">
      <alignment horizontal="left"/>
    </xf>
    <xf numFmtId="164" fontId="3" fillId="0" borderId="1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164" fontId="3" fillId="0" borderId="7" xfId="0" applyNumberFormat="1" applyFont="1" applyFill="1" applyBorder="1" applyAlignment="1">
      <alignment vertical="center" wrapText="1"/>
    </xf>
    <xf numFmtId="164" fontId="3" fillId="0" borderId="1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22" fillId="7" borderId="12" xfId="1" applyNumberFormat="1" applyFont="1" applyFill="1" applyBorder="1" applyAlignment="1">
      <alignment horizontal="right" vertical="center"/>
    </xf>
    <xf numFmtId="164" fontId="22" fillId="8" borderId="12" xfId="1" applyNumberFormat="1" applyFont="1" applyFill="1" applyBorder="1" applyAlignment="1">
      <alignment vertical="center"/>
    </xf>
    <xf numFmtId="164" fontId="22" fillId="9" borderId="12" xfId="1" applyNumberFormat="1" applyFont="1" applyFill="1" applyBorder="1" applyAlignment="1">
      <alignment vertical="center"/>
    </xf>
    <xf numFmtId="164" fontId="22" fillId="10" borderId="12" xfId="1" applyNumberFormat="1" applyFont="1" applyFill="1" applyBorder="1" applyAlignment="1">
      <alignment vertical="center"/>
    </xf>
    <xf numFmtId="164" fontId="22" fillId="11" borderId="12" xfId="1" applyNumberFormat="1" applyFont="1" applyFill="1" applyBorder="1" applyAlignment="1">
      <alignment vertical="center"/>
    </xf>
    <xf numFmtId="164" fontId="22" fillId="12" borderId="12" xfId="1" applyNumberFormat="1" applyFont="1" applyFill="1" applyBorder="1" applyAlignment="1">
      <alignment horizontal="center" vertical="center"/>
    </xf>
    <xf numFmtId="164" fontId="22" fillId="12" borderId="13" xfId="1" applyNumberFormat="1" applyFont="1" applyFill="1" applyBorder="1" applyAlignment="1">
      <alignment horizontal="center" vertical="center"/>
    </xf>
    <xf numFmtId="164" fontId="22" fillId="13" borderId="25" xfId="1" applyNumberFormat="1" applyFont="1" applyFill="1" applyBorder="1" applyAlignment="1">
      <alignment vertical="center"/>
    </xf>
    <xf numFmtId="164" fontId="22" fillId="14" borderId="12" xfId="1" applyNumberFormat="1" applyFont="1" applyFill="1" applyBorder="1" applyAlignment="1">
      <alignment horizontal="center" vertical="center"/>
    </xf>
    <xf numFmtId="164" fontId="22" fillId="10" borderId="12" xfId="1" applyNumberFormat="1" applyFont="1" applyFill="1" applyBorder="1" applyAlignment="1">
      <alignment horizontal="center" vertical="center"/>
    </xf>
    <xf numFmtId="164" fontId="22" fillId="10" borderId="32" xfId="1" applyNumberFormat="1" applyFont="1" applyFill="1" applyBorder="1" applyAlignment="1">
      <alignment vertical="center"/>
    </xf>
    <xf numFmtId="164" fontId="22" fillId="10" borderId="25" xfId="1" applyNumberFormat="1" applyFont="1" applyFill="1" applyBorder="1" applyAlignment="1">
      <alignment vertical="center"/>
    </xf>
    <xf numFmtId="164" fontId="22" fillId="14" borderId="12" xfId="1" applyNumberFormat="1" applyFont="1" applyFill="1" applyBorder="1" applyAlignment="1">
      <alignment vertical="center"/>
    </xf>
    <xf numFmtId="164" fontId="22" fillId="14" borderId="32" xfId="1" applyNumberFormat="1" applyFont="1" applyFill="1" applyBorder="1" applyAlignment="1">
      <alignment vertical="center"/>
    </xf>
    <xf numFmtId="164" fontId="22" fillId="15" borderId="25" xfId="1" applyNumberFormat="1" applyFont="1" applyFill="1" applyBorder="1" applyAlignment="1">
      <alignment horizontal="center" vertical="center"/>
    </xf>
    <xf numFmtId="164" fontId="22" fillId="15" borderId="12" xfId="1" applyNumberFormat="1" applyFont="1" applyFill="1" applyBorder="1" applyAlignment="1">
      <alignment horizontal="center" vertical="center"/>
    </xf>
    <xf numFmtId="164" fontId="22" fillId="9" borderId="12" xfId="1" applyNumberFormat="1" applyFont="1" applyFill="1" applyBorder="1" applyAlignment="1">
      <alignment horizontal="center" vertical="center"/>
    </xf>
    <xf numFmtId="164" fontId="22" fillId="16" borderId="12" xfId="1" applyNumberFormat="1" applyFont="1" applyFill="1" applyBorder="1" applyAlignment="1">
      <alignment vertical="center"/>
    </xf>
    <xf numFmtId="164" fontId="22" fillId="16" borderId="32" xfId="1" applyNumberFormat="1" applyFont="1" applyFill="1" applyBorder="1" applyAlignment="1">
      <alignment vertical="center"/>
    </xf>
    <xf numFmtId="164" fontId="22" fillId="13" borderId="12" xfId="1" applyNumberFormat="1" applyFont="1" applyFill="1" applyBorder="1" applyAlignment="1">
      <alignment vertical="center"/>
    </xf>
    <xf numFmtId="164" fontId="22" fillId="0" borderId="14" xfId="1" applyNumberFormat="1" applyFont="1" applyFill="1" applyBorder="1" applyAlignment="1">
      <alignment vertical="center"/>
    </xf>
    <xf numFmtId="164" fontId="3" fillId="0" borderId="12" xfId="1" applyNumberFormat="1" applyFont="1" applyFill="1" applyBorder="1" applyAlignment="1">
      <alignment vertical="center"/>
    </xf>
    <xf numFmtId="164" fontId="3" fillId="0" borderId="10" xfId="1" applyNumberFormat="1" applyFont="1" applyFill="1" applyBorder="1" applyAlignment="1">
      <alignment vertical="center"/>
    </xf>
    <xf numFmtId="164" fontId="3" fillId="0" borderId="0" xfId="0" applyNumberFormat="1" applyFont="1" applyFill="1" applyBorder="1"/>
    <xf numFmtId="164" fontId="3" fillId="0" borderId="12" xfId="0" applyNumberFormat="1" applyFont="1" applyFill="1" applyBorder="1" applyAlignment="1">
      <alignment vertical="center"/>
    </xf>
    <xf numFmtId="164" fontId="0" fillId="0" borderId="12" xfId="0" applyNumberFormat="1" applyBorder="1"/>
    <xf numFmtId="164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11" fillId="0" borderId="0" xfId="0" applyNumberFormat="1" applyFont="1"/>
    <xf numFmtId="164" fontId="4" fillId="0" borderId="12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1" xfId="0" applyNumberFormat="1" applyFont="1" applyBorder="1"/>
    <xf numFmtId="164" fontId="3" fillId="5" borderId="0" xfId="0" applyNumberFormat="1" applyFont="1" applyFill="1"/>
    <xf numFmtId="164" fontId="3" fillId="5" borderId="0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/>
    <xf numFmtId="164" fontId="3" fillId="0" borderId="2" xfId="0" applyNumberFormat="1" applyFont="1" applyBorder="1"/>
    <xf numFmtId="164" fontId="3" fillId="0" borderId="7" xfId="0" applyNumberFormat="1" applyFont="1" applyBorder="1"/>
    <xf numFmtId="0" fontId="4" fillId="0" borderId="10" xfId="0" applyFont="1" applyFill="1" applyBorder="1" applyAlignment="1">
      <alignment vertical="center"/>
    </xf>
    <xf numFmtId="4" fontId="4" fillId="0" borderId="10" xfId="0" applyNumberFormat="1" applyFont="1" applyFill="1" applyBorder="1" applyAlignment="1">
      <alignment vertical="center"/>
    </xf>
    <xf numFmtId="164" fontId="0" fillId="0" borderId="0" xfId="1" applyFont="1"/>
    <xf numFmtId="43" fontId="0" fillId="0" borderId="0" xfId="0" applyNumberFormat="1"/>
    <xf numFmtId="167" fontId="0" fillId="0" borderId="0" xfId="1" applyNumberFormat="1" applyFont="1"/>
    <xf numFmtId="164" fontId="3" fillId="0" borderId="0" xfId="1" applyFont="1"/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8" fillId="0" borderId="0" xfId="2" applyFont="1" applyFill="1" applyAlignment="1">
      <alignment horizontal="left" vertical="center" wrapText="1"/>
    </xf>
    <xf numFmtId="0" fontId="8" fillId="0" borderId="5" xfId="2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5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wrapText="1"/>
    </xf>
    <xf numFmtId="0" fontId="4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7" fillId="0" borderId="0" xfId="2" applyFont="1" applyFill="1" applyAlignment="1">
      <alignment vertical="center" wrapText="1"/>
    </xf>
    <xf numFmtId="0" fontId="3" fillId="0" borderId="0" xfId="0" applyFont="1" applyAlignment="1">
      <alignment horizontal="right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19" fillId="0" borderId="5" xfId="0" applyFont="1" applyBorder="1"/>
    <xf numFmtId="0" fontId="16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7" fillId="0" borderId="8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1" xfId="2" applyFont="1" applyBorder="1" applyAlignment="1">
      <alignment horizontal="left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left" vertical="center" wrapText="1"/>
    </xf>
    <xf numFmtId="0" fontId="22" fillId="14" borderId="14" xfId="0" applyFont="1" applyFill="1" applyBorder="1" applyAlignment="1">
      <alignment horizontal="left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2" fillId="10" borderId="15" xfId="0" applyFont="1" applyFill="1" applyBorder="1" applyAlignment="1">
      <alignment horizontal="center" vertical="center" wrapText="1"/>
    </xf>
    <xf numFmtId="0" fontId="22" fillId="10" borderId="31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wrapText="1"/>
    </xf>
    <xf numFmtId="0" fontId="22" fillId="10" borderId="3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3" fillId="0" borderId="8" xfId="0" applyFont="1" applyFill="1" applyBorder="1" applyAlignment="1">
      <alignment horizontal="justify" vertical="center" wrapText="1"/>
    </xf>
    <xf numFmtId="0" fontId="22" fillId="13" borderId="24" xfId="0" applyFont="1" applyFill="1" applyBorder="1" applyAlignment="1">
      <alignment horizontal="center" vertical="center" wrapText="1"/>
    </xf>
    <xf numFmtId="0" fontId="22" fillId="13" borderId="15" xfId="0" applyFont="1" applyFill="1" applyBorder="1" applyAlignment="1">
      <alignment horizontal="center" vertical="center" wrapText="1"/>
    </xf>
    <xf numFmtId="0" fontId="22" fillId="13" borderId="14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22" fillId="10" borderId="24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0" fontId="22" fillId="14" borderId="31" xfId="0" applyFont="1" applyFill="1" applyBorder="1" applyAlignment="1">
      <alignment horizontal="center" vertical="center" wrapText="1"/>
    </xf>
    <xf numFmtId="0" fontId="22" fillId="15" borderId="24" xfId="0" applyFont="1" applyFill="1" applyBorder="1" applyAlignment="1">
      <alignment horizontal="center" vertical="center" wrapText="1"/>
    </xf>
    <xf numFmtId="0" fontId="22" fillId="15" borderId="15" xfId="0" applyFont="1" applyFill="1" applyBorder="1" applyAlignment="1">
      <alignment horizontal="center" vertical="center" wrapText="1"/>
    </xf>
    <xf numFmtId="0" fontId="22" fillId="15" borderId="14" xfId="0" applyFont="1" applyFill="1" applyBorder="1" applyAlignment="1">
      <alignment horizontal="center" vertical="center" wrapText="1"/>
    </xf>
    <xf numFmtId="0" fontId="22" fillId="16" borderId="13" xfId="0" applyFont="1" applyFill="1" applyBorder="1" applyAlignment="1">
      <alignment horizontal="center" vertical="center" wrapText="1"/>
    </xf>
    <xf numFmtId="0" fontId="22" fillId="16" borderId="31" xfId="0" applyFont="1" applyFill="1" applyBorder="1" applyAlignment="1">
      <alignment horizontal="center" vertical="center" wrapText="1"/>
    </xf>
    <xf numFmtId="164" fontId="4" fillId="0" borderId="12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3" fillId="17" borderId="1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917862</xdr:colOff>
      <xdr:row>259</xdr:row>
      <xdr:rowOff>606138</xdr:rowOff>
    </xdr:from>
    <xdr:to>
      <xdr:col>13</xdr:col>
      <xdr:colOff>554181</xdr:colOff>
      <xdr:row>262</xdr:row>
      <xdr:rowOff>744683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6975AB7E-5BF8-40E0-B29A-672AF7C51DAD}"/>
            </a:ext>
          </a:extLst>
        </xdr:cNvPr>
        <xdr:cNvSpPr/>
      </xdr:nvSpPr>
      <xdr:spPr>
        <a:xfrm>
          <a:off x="12902044" y="110074365"/>
          <a:ext cx="5074228" cy="252845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800"/>
            <a:t>la</a:t>
          </a:r>
          <a:r>
            <a:rPr lang="es-PE" sz="2800" baseline="0"/>
            <a:t> Unidad debe" Unidad" osea, cuantas areas, digamos en soraya, se van a enrriquecer en tres lugares, entonces sera Unidad = 3, y hectareas = 37.4(eso esta ok)</a:t>
          </a:r>
          <a:endParaRPr lang="es-PE" sz="2800"/>
        </a:p>
      </xdr:txBody>
    </xdr:sp>
    <xdr:clientData/>
  </xdr:twoCellAnchor>
  <xdr:twoCellAnchor>
    <xdr:from>
      <xdr:col>8</xdr:col>
      <xdr:colOff>467590</xdr:colOff>
      <xdr:row>267</xdr:row>
      <xdr:rowOff>273630</xdr:rowOff>
    </xdr:from>
    <xdr:to>
      <xdr:col>13</xdr:col>
      <xdr:colOff>883226</xdr:colOff>
      <xdr:row>269</xdr:row>
      <xdr:rowOff>588819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4A49D72B-D5B5-424A-B16E-6EBC6B925C1E}"/>
            </a:ext>
          </a:extLst>
        </xdr:cNvPr>
        <xdr:cNvSpPr/>
      </xdr:nvSpPr>
      <xdr:spPr>
        <a:xfrm>
          <a:off x="11326090" y="116114948"/>
          <a:ext cx="6979227" cy="15274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2000"/>
            <a:t>la</a:t>
          </a:r>
          <a:r>
            <a:rPr lang="es-PE" sz="2000" baseline="0"/>
            <a:t> Unidad debe" Unidad" osea, cuantas zanjas, digamos en Toraya, se van construir 3 zanjas en tres lugares, entonces sera Unidad = 3, y metros lineales = 76005 (eso esta ok)</a:t>
          </a:r>
          <a:endParaRPr lang="es-PE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win/Desktop/6%20EVALUACION%20%20ECOSISTEMAS%2011%20marzo%20Eval%20Yvan%20CORREC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1 (METRADOS),"/>
      <sheetName val="COMP. 1 (PRESUP)"/>
      <sheetName val="COMP. 1 (INSUM)"/>
      <sheetName val="COMP. 1 (P.U)"/>
      <sheetName val="COMP.2 (METRADOS"/>
      <sheetName val="COMP.2 (PRESUP)"/>
      <sheetName val="COMP. 2 (INSUM"/>
      <sheetName val="COMP. 2 (P.U)"/>
      <sheetName val="COMP.3 (METRADO)"/>
      <sheetName val="COMP.3 (PRESUP)"/>
      <sheetName val="COMP. 3 (INSUM)"/>
      <sheetName val="COMP. 3 (P.U)"/>
      <sheetName val="COMP.4 (METRADO)"/>
      <sheetName val="COMP.4 (PRESUP)"/>
      <sheetName val="COMP. 4 (INSUM)"/>
      <sheetName val="COMP. 4 (P.U)"/>
      <sheetName val="COMP.5 (METRADO)"/>
      <sheetName val="COMP.5 (PRESUP)"/>
      <sheetName val="COMP. 5 (INSUM)"/>
      <sheetName val="COMP. 5 (P.U)"/>
      <sheetName val="PRESUP.GENERAL"/>
      <sheetName val="PRESU.RESUMEN"/>
      <sheetName val="RES ACTIV"/>
      <sheetName val="ARBOL"/>
      <sheetName val="O&amp;M A PRECIO S y M"/>
      <sheetName val="C.INCREMENTALES A P.M y P.S"/>
      <sheetName val="EVALUACION "/>
      <sheetName val="ANALISIS DE SENSIBILIDAD"/>
      <sheetName val="CRON. FISICO -FINANCIERO"/>
      <sheetName val="CRON. FISICO -FINANCIERO (2)"/>
      <sheetName val="CRON METAS FISICAS"/>
      <sheetName val="CRONOGRA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7">
          <cell r="D7">
            <v>3</v>
          </cell>
          <cell r="E7">
            <v>1416276.02</v>
          </cell>
        </row>
        <row r="8">
          <cell r="D8">
            <v>5592.7</v>
          </cell>
          <cell r="E8">
            <v>3875146.9100000006</v>
          </cell>
        </row>
        <row r="9">
          <cell r="E9">
            <v>9014408.879999999</v>
          </cell>
        </row>
        <row r="10">
          <cell r="E10">
            <v>4666265.47</v>
          </cell>
        </row>
        <row r="11">
          <cell r="E11">
            <v>1560050.0000000002</v>
          </cell>
        </row>
        <row r="12">
          <cell r="E12">
            <v>1607924.5199999986</v>
          </cell>
        </row>
        <row r="13">
          <cell r="D13">
            <v>596371.6100000001</v>
          </cell>
          <cell r="E13">
            <v>8357749.4900000002</v>
          </cell>
        </row>
        <row r="15">
          <cell r="E15">
            <v>372664.73</v>
          </cell>
        </row>
        <row r="16">
          <cell r="E16">
            <v>2236954.83</v>
          </cell>
        </row>
        <row r="17">
          <cell r="E17">
            <v>1474044.61</v>
          </cell>
        </row>
        <row r="19">
          <cell r="E19">
            <v>1634679.92</v>
          </cell>
        </row>
        <row r="20">
          <cell r="E20">
            <v>978350.54</v>
          </cell>
        </row>
        <row r="21">
          <cell r="E21">
            <v>4182310.62</v>
          </cell>
        </row>
        <row r="26">
          <cell r="E26">
            <v>2419084.4700000002</v>
          </cell>
        </row>
        <row r="32">
          <cell r="E32">
            <v>100000</v>
          </cell>
        </row>
        <row r="34">
          <cell r="E34">
            <v>6438461.1500000004</v>
          </cell>
        </row>
        <row r="35">
          <cell r="E35">
            <v>842966.55</v>
          </cell>
        </row>
        <row r="36">
          <cell r="E36">
            <v>1146566.28</v>
          </cell>
        </row>
        <row r="37">
          <cell r="E37">
            <v>612076.18000000005</v>
          </cell>
        </row>
        <row r="38">
          <cell r="E38">
            <v>161287.15</v>
          </cell>
        </row>
      </sheetData>
      <sheetData sheetId="22" refreshError="1">
        <row r="13">
          <cell r="H13">
            <v>14406.939999999999</v>
          </cell>
        </row>
        <row r="24">
          <cell r="D24">
            <v>101</v>
          </cell>
        </row>
        <row r="25">
          <cell r="D25">
            <v>14</v>
          </cell>
        </row>
        <row r="26">
          <cell r="D26">
            <v>31</v>
          </cell>
        </row>
        <row r="27">
          <cell r="D27">
            <v>12</v>
          </cell>
        </row>
        <row r="31">
          <cell r="D31">
            <v>3</v>
          </cell>
        </row>
        <row r="32">
          <cell r="D32">
            <v>31</v>
          </cell>
        </row>
        <row r="33">
          <cell r="D33">
            <v>31</v>
          </cell>
        </row>
        <row r="34">
          <cell r="D34">
            <v>4</v>
          </cell>
        </row>
        <row r="35">
          <cell r="D35">
            <v>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95"/>
  <sheetViews>
    <sheetView showGridLines="0" tabSelected="1" view="pageBreakPreview" zoomScale="70" zoomScaleNormal="90" zoomScaleSheetLayoutView="70" workbookViewId="0">
      <selection activeCell="F18" sqref="F18"/>
    </sheetView>
  </sheetViews>
  <sheetFormatPr baseColWidth="10" defaultColWidth="11.44140625" defaultRowHeight="18" x14ac:dyDescent="0.35"/>
  <cols>
    <col min="1" max="1" width="6.109375" style="1" customWidth="1"/>
    <col min="2" max="2" width="17.44140625" style="1" customWidth="1"/>
    <col min="3" max="3" width="34.33203125" style="1" customWidth="1"/>
    <col min="4" max="4" width="22.88671875" style="1" customWidth="1"/>
    <col min="5" max="5" width="25.109375" style="1" customWidth="1"/>
    <col min="6" max="6" width="18.5546875" style="1" customWidth="1"/>
    <col min="7" max="7" width="19.5546875" style="1" customWidth="1"/>
    <col min="8" max="8" width="18.5546875" style="1" customWidth="1"/>
    <col min="9" max="9" width="17" style="1" bestFit="1" customWidth="1"/>
    <col min="10" max="10" width="30.44140625" style="364" customWidth="1"/>
    <col min="11" max="11" width="19.88671875" style="1" customWidth="1"/>
    <col min="12" max="12" width="15.33203125" style="1" customWidth="1"/>
    <col min="13" max="13" width="16.109375" style="1" customWidth="1"/>
    <col min="14" max="14" width="17.44140625" style="1" customWidth="1"/>
    <col min="15" max="15" width="9.6640625" style="1" customWidth="1"/>
    <col min="16" max="16" width="29.6640625" style="1" customWidth="1"/>
    <col min="17" max="16384" width="11.44140625" style="1"/>
  </cols>
  <sheetData>
    <row r="1" spans="2:11" x14ac:dyDescent="0.35">
      <c r="G1" s="508"/>
      <c r="H1" s="508"/>
      <c r="I1" s="508"/>
      <c r="J1" s="508"/>
      <c r="K1" s="508"/>
    </row>
    <row r="3" spans="2:11" s="145" customFormat="1" ht="23.4" x14ac:dyDescent="0.45">
      <c r="B3" s="509" t="s">
        <v>269</v>
      </c>
      <c r="C3" s="510"/>
      <c r="D3" s="511"/>
      <c r="E3" s="511"/>
      <c r="F3" s="511"/>
      <c r="G3" s="511"/>
      <c r="H3" s="511"/>
      <c r="I3" s="511"/>
      <c r="J3" s="511"/>
      <c r="K3" s="512"/>
    </row>
    <row r="4" spans="2:11" s="145" customFormat="1" ht="33" customHeight="1" x14ac:dyDescent="0.45">
      <c r="B4" s="513" t="s">
        <v>274</v>
      </c>
      <c r="C4" s="514"/>
      <c r="D4" s="515"/>
      <c r="E4" s="515"/>
      <c r="F4" s="515"/>
      <c r="G4" s="515"/>
      <c r="H4" s="515"/>
      <c r="I4" s="515"/>
      <c r="J4" s="515"/>
      <c r="K4" s="516"/>
    </row>
    <row r="5" spans="2:11" s="129" customFormat="1" ht="15.75" customHeight="1" x14ac:dyDescent="0.4">
      <c r="B5" s="517"/>
      <c r="C5" s="518"/>
      <c r="D5" s="519"/>
      <c r="E5" s="519"/>
      <c r="F5" s="519"/>
      <c r="G5" s="519"/>
      <c r="H5" s="519"/>
      <c r="I5" s="519"/>
      <c r="J5" s="519"/>
      <c r="K5" s="520"/>
    </row>
    <row r="6" spans="2:11" ht="18" customHeight="1" x14ac:dyDescent="0.35">
      <c r="B6" s="521" t="s">
        <v>272</v>
      </c>
      <c r="C6" s="521"/>
      <c r="D6" s="522"/>
      <c r="E6" s="522"/>
      <c r="F6" s="522"/>
      <c r="G6" s="522"/>
      <c r="H6" s="522"/>
      <c r="I6" s="522"/>
      <c r="J6" s="522"/>
      <c r="K6" s="522"/>
    </row>
    <row r="7" spans="2:11" ht="10.5" customHeight="1" x14ac:dyDescent="0.35">
      <c r="B7" s="2"/>
      <c r="C7" s="2"/>
      <c r="D7" s="2"/>
      <c r="E7" s="2"/>
      <c r="F7" s="2"/>
      <c r="G7" s="2"/>
      <c r="H7" s="2"/>
      <c r="I7" s="2"/>
      <c r="J7" s="362"/>
      <c r="K7" s="2"/>
    </row>
    <row r="8" spans="2:11" ht="10.5" customHeight="1" x14ac:dyDescent="0.35">
      <c r="B8" s="2"/>
      <c r="C8" s="2"/>
      <c r="D8" s="2"/>
      <c r="E8" s="2"/>
      <c r="F8" s="2"/>
      <c r="G8" s="2"/>
      <c r="H8" s="2"/>
      <c r="I8" s="2"/>
      <c r="J8" s="362"/>
      <c r="K8" s="2"/>
    </row>
    <row r="9" spans="2:11" x14ac:dyDescent="0.35">
      <c r="B9" s="2"/>
      <c r="C9" s="3" t="s">
        <v>0</v>
      </c>
      <c r="D9" s="4"/>
      <c r="E9" s="4"/>
      <c r="F9" s="4"/>
      <c r="G9" s="4"/>
      <c r="H9" s="4"/>
      <c r="I9" s="4"/>
      <c r="J9" s="363"/>
      <c r="K9" s="4"/>
    </row>
    <row r="10" spans="2:11" x14ac:dyDescent="0.35">
      <c r="B10" s="2"/>
    </row>
    <row r="11" spans="2:11" ht="42.6" customHeight="1" x14ac:dyDescent="0.35">
      <c r="B11" s="2"/>
      <c r="C11" s="525" t="s">
        <v>288</v>
      </c>
      <c r="D11" s="526"/>
      <c r="E11" s="526"/>
      <c r="F11" s="526"/>
      <c r="G11" s="526"/>
      <c r="H11" s="526"/>
      <c r="I11" s="526"/>
      <c r="J11" s="526"/>
      <c r="K11" s="527"/>
    </row>
    <row r="12" spans="2:11" x14ac:dyDescent="0.35">
      <c r="B12" s="2"/>
      <c r="C12" s="2"/>
      <c r="D12" s="2"/>
      <c r="E12" s="2"/>
      <c r="F12" s="2"/>
      <c r="G12" s="2"/>
      <c r="H12" s="2"/>
      <c r="I12" s="2"/>
      <c r="J12" s="362"/>
      <c r="K12" s="2"/>
    </row>
    <row r="13" spans="2:11" x14ac:dyDescent="0.35">
      <c r="B13" s="2"/>
      <c r="C13" s="8" t="s">
        <v>1</v>
      </c>
      <c r="D13" s="9"/>
      <c r="E13" s="9"/>
      <c r="F13" s="10"/>
      <c r="G13" s="10"/>
      <c r="I13" s="11"/>
      <c r="J13" s="362"/>
      <c r="K13" s="2"/>
    </row>
    <row r="14" spans="2:11" x14ac:dyDescent="0.35">
      <c r="B14" s="2"/>
      <c r="C14" s="2"/>
      <c r="D14" s="2"/>
      <c r="E14" s="2"/>
      <c r="F14" s="2"/>
      <c r="G14" s="2"/>
      <c r="H14" s="2"/>
      <c r="I14" s="2"/>
      <c r="J14" s="362"/>
      <c r="K14" s="2"/>
    </row>
    <row r="15" spans="2:11" x14ac:dyDescent="0.35">
      <c r="B15" s="2"/>
      <c r="C15" s="1" t="s">
        <v>2</v>
      </c>
      <c r="G15" s="2"/>
      <c r="H15" s="2"/>
      <c r="I15" s="2"/>
      <c r="J15" s="362"/>
      <c r="K15" s="2"/>
    </row>
    <row r="16" spans="2:11" x14ac:dyDescent="0.35">
      <c r="B16" s="2"/>
      <c r="G16" s="2"/>
      <c r="H16" s="2"/>
      <c r="I16" s="2"/>
      <c r="J16" s="362"/>
      <c r="K16" s="2"/>
    </row>
    <row r="17" spans="2:11" x14ac:dyDescent="0.35">
      <c r="B17" s="2"/>
      <c r="C17" s="10" t="s">
        <v>3</v>
      </c>
      <c r="E17" s="595" t="s">
        <v>281</v>
      </c>
      <c r="G17" s="2"/>
      <c r="H17" s="2"/>
      <c r="I17" s="2"/>
      <c r="J17" s="362"/>
      <c r="K17" s="2"/>
    </row>
    <row r="18" spans="2:11" x14ac:dyDescent="0.35">
      <c r="B18" s="2"/>
      <c r="C18" s="10" t="s">
        <v>4</v>
      </c>
      <c r="E18" s="12"/>
      <c r="G18" s="2"/>
      <c r="H18" s="2"/>
      <c r="I18" s="2"/>
      <c r="J18" s="362"/>
      <c r="K18" s="2"/>
    </row>
    <row r="19" spans="2:11" x14ac:dyDescent="0.35">
      <c r="B19" s="2"/>
      <c r="C19" s="10"/>
      <c r="E19" s="13"/>
      <c r="G19" s="2"/>
      <c r="H19" s="2"/>
      <c r="I19" s="2"/>
      <c r="J19" s="362"/>
      <c r="K19" s="2"/>
    </row>
    <row r="20" spans="2:11" x14ac:dyDescent="0.35">
      <c r="B20" s="2"/>
      <c r="C20" s="14" t="s">
        <v>5</v>
      </c>
      <c r="E20" s="15"/>
      <c r="G20" s="2"/>
      <c r="H20" s="2"/>
      <c r="I20" s="2"/>
      <c r="J20" s="362"/>
      <c r="K20" s="2"/>
    </row>
    <row r="21" spans="2:11" x14ac:dyDescent="0.35">
      <c r="B21" s="2"/>
      <c r="G21" s="2"/>
      <c r="H21" s="2"/>
      <c r="I21" s="2"/>
      <c r="J21" s="362"/>
      <c r="K21" s="2"/>
    </row>
    <row r="22" spans="2:11" ht="10.5" customHeight="1" x14ac:dyDescent="0.35">
      <c r="B22" s="2"/>
      <c r="C22" s="2"/>
      <c r="D22" s="2"/>
      <c r="E22" s="2"/>
      <c r="F22" s="2"/>
      <c r="G22" s="2"/>
      <c r="H22" s="2"/>
      <c r="I22" s="2"/>
      <c r="J22" s="362"/>
      <c r="K22" s="2"/>
    </row>
    <row r="23" spans="2:11" ht="23.25" customHeight="1" x14ac:dyDescent="0.35">
      <c r="B23" s="16" t="s">
        <v>6</v>
      </c>
      <c r="C23" s="16"/>
      <c r="D23" s="17"/>
      <c r="E23" s="17"/>
      <c r="F23" s="17"/>
      <c r="G23" s="17"/>
      <c r="H23" s="17"/>
      <c r="I23" s="17"/>
      <c r="J23" s="365"/>
      <c r="K23" s="17"/>
    </row>
    <row r="24" spans="2:11" ht="10.5" customHeight="1" x14ac:dyDescent="0.35">
      <c r="B24" s="2"/>
      <c r="C24" s="2"/>
      <c r="D24" s="2"/>
      <c r="E24" s="2"/>
      <c r="F24" s="2"/>
      <c r="G24" s="2"/>
      <c r="H24" s="2"/>
      <c r="I24" s="2"/>
      <c r="J24" s="362"/>
      <c r="K24" s="2"/>
    </row>
    <row r="25" spans="2:11" ht="21.75" customHeight="1" x14ac:dyDescent="0.35">
      <c r="B25" s="2"/>
      <c r="C25" s="18" t="s">
        <v>7</v>
      </c>
      <c r="D25" s="2"/>
      <c r="E25" s="148" t="s">
        <v>282</v>
      </c>
      <c r="F25" s="2"/>
      <c r="G25" s="2"/>
      <c r="H25" s="2"/>
      <c r="I25" s="2"/>
      <c r="J25" s="362"/>
      <c r="K25" s="2"/>
    </row>
    <row r="26" spans="2:11" ht="21.75" customHeight="1" x14ac:dyDescent="0.35">
      <c r="B26" s="2"/>
      <c r="C26" s="18"/>
      <c r="D26" s="2"/>
      <c r="E26" s="2"/>
      <c r="F26" s="2"/>
      <c r="G26" s="2"/>
      <c r="H26" s="2"/>
      <c r="I26" s="2"/>
      <c r="J26" s="362"/>
      <c r="K26" s="2"/>
    </row>
    <row r="27" spans="2:11" ht="21.75" customHeight="1" x14ac:dyDescent="0.35">
      <c r="B27" s="2"/>
      <c r="C27" s="18" t="s">
        <v>8</v>
      </c>
      <c r="D27" s="2"/>
      <c r="E27" s="12" t="s">
        <v>283</v>
      </c>
      <c r="F27" s="2"/>
      <c r="G27" s="2"/>
      <c r="H27" s="2"/>
      <c r="I27" s="2"/>
      <c r="J27" s="362"/>
      <c r="K27" s="2"/>
    </row>
    <row r="28" spans="2:11" ht="21.75" customHeight="1" x14ac:dyDescent="0.35">
      <c r="B28" s="2"/>
      <c r="C28" s="18"/>
      <c r="D28" s="2"/>
      <c r="E28" s="2"/>
      <c r="F28" s="2"/>
      <c r="G28" s="2"/>
      <c r="H28" s="2"/>
      <c r="I28" s="2"/>
      <c r="J28" s="362"/>
      <c r="K28" s="2"/>
    </row>
    <row r="29" spans="2:11" ht="21.75" customHeight="1" x14ac:dyDescent="0.35">
      <c r="B29" s="2"/>
      <c r="C29" s="18" t="s">
        <v>9</v>
      </c>
      <c r="D29" s="2"/>
      <c r="E29" s="12" t="s">
        <v>284</v>
      </c>
      <c r="F29" s="2"/>
      <c r="G29" s="2"/>
      <c r="H29" s="2"/>
      <c r="I29" s="2"/>
      <c r="J29" s="362"/>
      <c r="K29" s="2"/>
    </row>
    <row r="30" spans="2:11" ht="21.75" customHeight="1" x14ac:dyDescent="0.35">
      <c r="B30" s="2"/>
      <c r="C30" s="2"/>
      <c r="D30" s="2"/>
      <c r="E30" s="2"/>
      <c r="F30" s="2"/>
      <c r="G30" s="2"/>
      <c r="H30" s="2"/>
      <c r="I30" s="2"/>
      <c r="J30" s="362"/>
      <c r="K30" s="2"/>
    </row>
    <row r="31" spans="2:11" ht="21.75" customHeight="1" x14ac:dyDescent="0.35">
      <c r="B31" s="2"/>
      <c r="C31" s="18" t="s">
        <v>10</v>
      </c>
      <c r="D31" s="2"/>
      <c r="E31" s="148" t="s">
        <v>285</v>
      </c>
      <c r="F31" s="2"/>
      <c r="G31" s="2"/>
      <c r="H31" s="2"/>
      <c r="I31" s="2"/>
      <c r="J31" s="362"/>
      <c r="K31" s="2"/>
    </row>
    <row r="32" spans="2:11" ht="10.5" customHeight="1" x14ac:dyDescent="0.35">
      <c r="B32" s="2"/>
      <c r="C32" s="2"/>
      <c r="D32" s="2"/>
      <c r="E32" s="2"/>
      <c r="F32" s="2"/>
      <c r="G32" s="2"/>
      <c r="H32" s="2"/>
      <c r="I32" s="2"/>
      <c r="J32" s="362"/>
      <c r="K32" s="2"/>
    </row>
    <row r="33" spans="2:13" ht="10.5" customHeight="1" x14ac:dyDescent="0.35">
      <c r="B33" s="2"/>
      <c r="C33" s="2"/>
      <c r="D33" s="2"/>
      <c r="E33" s="2"/>
      <c r="F33" s="2"/>
      <c r="G33" s="2"/>
      <c r="H33" s="2"/>
      <c r="I33" s="2"/>
      <c r="J33" s="362"/>
      <c r="K33" s="2"/>
    </row>
    <row r="34" spans="2:13" ht="45.75" customHeight="1" x14ac:dyDescent="0.35">
      <c r="B34" s="2"/>
      <c r="C34" s="523" t="s">
        <v>11</v>
      </c>
      <c r="D34" s="523"/>
      <c r="E34" s="524"/>
      <c r="F34" s="528" t="s">
        <v>286</v>
      </c>
      <c r="G34" s="529"/>
      <c r="H34" s="529"/>
      <c r="I34" s="529"/>
      <c r="J34" s="530"/>
      <c r="K34" s="21"/>
      <c r="L34" s="21"/>
      <c r="M34" s="21"/>
    </row>
    <row r="35" spans="2:13" ht="10.5" customHeight="1" x14ac:dyDescent="0.35">
      <c r="B35" s="22"/>
      <c r="C35" s="23"/>
      <c r="D35" s="20"/>
      <c r="E35" s="20"/>
      <c r="F35" s="24"/>
      <c r="G35" s="24"/>
      <c r="H35" s="24"/>
      <c r="I35" s="24"/>
      <c r="J35" s="366"/>
      <c r="K35" s="25"/>
      <c r="L35" s="26"/>
      <c r="M35" s="26"/>
    </row>
    <row r="36" spans="2:13" ht="57.6" customHeight="1" x14ac:dyDescent="0.35">
      <c r="B36" s="27"/>
      <c r="C36" s="507" t="s">
        <v>12</v>
      </c>
      <c r="D36" s="507"/>
      <c r="E36" s="507"/>
      <c r="F36" s="131" t="s">
        <v>13</v>
      </c>
      <c r="G36" s="531" t="s">
        <v>287</v>
      </c>
      <c r="H36" s="532"/>
      <c r="I36" s="532"/>
      <c r="J36" s="533"/>
      <c r="K36" s="28"/>
      <c r="L36" s="28"/>
      <c r="M36" s="28"/>
    </row>
    <row r="37" spans="2:13" ht="14.25" customHeight="1" x14ac:dyDescent="0.35">
      <c r="B37" s="27"/>
      <c r="C37" s="19"/>
      <c r="D37" s="20"/>
      <c r="E37" s="20"/>
      <c r="F37" s="24"/>
      <c r="G37" s="24"/>
      <c r="H37" s="24"/>
      <c r="I37" s="24"/>
      <c r="J37" s="366"/>
      <c r="K37" s="24"/>
      <c r="L37" s="24"/>
      <c r="M37" s="24"/>
    </row>
    <row r="38" spans="2:13" ht="69" customHeight="1" x14ac:dyDescent="0.35">
      <c r="B38" s="27"/>
      <c r="C38" s="426" t="s">
        <v>14</v>
      </c>
      <c r="D38" s="426"/>
      <c r="E38" s="427"/>
      <c r="F38" s="132" t="s">
        <v>15</v>
      </c>
      <c r="G38" s="133" t="s">
        <v>289</v>
      </c>
      <c r="H38" s="134" t="s">
        <v>16</v>
      </c>
      <c r="I38" s="133" t="s">
        <v>290</v>
      </c>
      <c r="J38" s="367" t="s">
        <v>17</v>
      </c>
      <c r="K38" s="151">
        <v>2020</v>
      </c>
      <c r="L38" s="135" t="s">
        <v>18</v>
      </c>
      <c r="M38" s="136"/>
    </row>
    <row r="39" spans="2:13" ht="14.25" customHeight="1" x14ac:dyDescent="0.35">
      <c r="B39" s="27"/>
      <c r="C39" s="23"/>
      <c r="D39" s="20"/>
      <c r="E39" s="20"/>
      <c r="F39" s="29"/>
      <c r="G39" s="29"/>
      <c r="H39" s="29"/>
      <c r="I39" s="29"/>
      <c r="J39" s="368"/>
      <c r="K39" s="25"/>
      <c r="L39" s="26"/>
      <c r="M39" s="26"/>
    </row>
    <row r="40" spans="2:13" ht="27" customHeight="1" x14ac:dyDescent="0.35">
      <c r="B40" s="27"/>
      <c r="C40" s="19" t="s">
        <v>19</v>
      </c>
      <c r="D40" s="20"/>
      <c r="E40" s="20"/>
      <c r="F40" s="137" t="s">
        <v>18</v>
      </c>
      <c r="G40" s="152">
        <v>14406.94</v>
      </c>
      <c r="H40" s="29"/>
      <c r="I40" s="29"/>
      <c r="J40" s="368"/>
      <c r="K40" s="29"/>
      <c r="L40" s="29"/>
      <c r="M40" s="29"/>
    </row>
    <row r="41" spans="2:13" ht="14.25" customHeight="1" x14ac:dyDescent="0.35">
      <c r="B41" s="27"/>
      <c r="C41" s="23" t="s">
        <v>20</v>
      </c>
      <c r="D41" s="20"/>
      <c r="E41" s="20"/>
      <c r="F41" s="29"/>
      <c r="G41" s="29"/>
      <c r="H41" s="29"/>
      <c r="I41" s="29"/>
      <c r="J41" s="368"/>
      <c r="K41" s="25"/>
      <c r="L41" s="26"/>
      <c r="M41" s="26"/>
    </row>
    <row r="42" spans="2:13" s="31" customFormat="1" x14ac:dyDescent="0.35">
      <c r="B42" s="30"/>
      <c r="C42" s="23"/>
      <c r="D42" s="20"/>
      <c r="E42" s="20"/>
      <c r="F42" s="29"/>
      <c r="G42" s="29"/>
      <c r="H42" s="29"/>
      <c r="I42" s="29"/>
      <c r="J42" s="368"/>
      <c r="K42" s="25"/>
      <c r="L42" s="26"/>
      <c r="M42" s="26"/>
    </row>
    <row r="43" spans="2:13" s="31" customFormat="1" x14ac:dyDescent="0.35">
      <c r="B43" s="30"/>
      <c r="C43" s="19" t="s">
        <v>21</v>
      </c>
      <c r="D43" s="20"/>
      <c r="E43" s="20"/>
      <c r="F43" s="150" t="s">
        <v>291</v>
      </c>
      <c r="G43" s="130"/>
      <c r="H43" s="130"/>
      <c r="I43" s="130"/>
      <c r="J43" s="369"/>
      <c r="K43" s="21"/>
      <c r="L43" s="21"/>
      <c r="M43" s="21"/>
    </row>
    <row r="44" spans="2:13" s="31" customFormat="1" x14ac:dyDescent="0.35">
      <c r="B44" s="30"/>
      <c r="C44" s="32"/>
      <c r="D44" s="33"/>
      <c r="E44" s="33"/>
      <c r="F44" s="34"/>
      <c r="G44" s="34"/>
      <c r="H44" s="34"/>
      <c r="I44" s="34"/>
      <c r="J44" s="370"/>
    </row>
    <row r="45" spans="2:13" s="31" customFormat="1" x14ac:dyDescent="0.35">
      <c r="B45" s="30"/>
      <c r="C45" s="35" t="s">
        <v>14</v>
      </c>
      <c r="D45" s="33"/>
      <c r="E45" s="33"/>
      <c r="F45" s="34"/>
      <c r="G45" s="34"/>
      <c r="H45" s="34"/>
      <c r="I45" s="34"/>
      <c r="J45" s="370"/>
    </row>
    <row r="46" spans="2:13" s="31" customFormat="1" x14ac:dyDescent="0.35">
      <c r="B46" s="30"/>
      <c r="C46" s="32"/>
      <c r="D46" s="36"/>
      <c r="E46" s="36"/>
      <c r="F46" s="36"/>
      <c r="G46" s="34"/>
      <c r="H46" s="34"/>
      <c r="I46" s="34"/>
      <c r="J46" s="370"/>
      <c r="K46" s="34"/>
    </row>
    <row r="47" spans="2:13" s="31" customFormat="1" ht="18" customHeight="1" x14ac:dyDescent="0.35">
      <c r="B47" s="16" t="s">
        <v>22</v>
      </c>
      <c r="C47" s="16"/>
      <c r="D47" s="17"/>
      <c r="E47" s="17"/>
      <c r="F47" s="17"/>
      <c r="G47" s="17"/>
      <c r="H47" s="17"/>
      <c r="I47" s="17"/>
      <c r="J47" s="365"/>
      <c r="K47" s="17"/>
    </row>
    <row r="48" spans="2:13" s="31" customFormat="1" x14ac:dyDescent="0.35">
      <c r="B48" s="22"/>
      <c r="C48" s="22"/>
      <c r="D48" s="36"/>
      <c r="E48" s="36"/>
      <c r="F48" s="36"/>
      <c r="G48" s="36"/>
      <c r="H48" s="36"/>
      <c r="I48" s="36"/>
      <c r="J48" s="371"/>
      <c r="K48" s="36"/>
    </row>
    <row r="49" spans="2:11" x14ac:dyDescent="0.35">
      <c r="B49" s="37">
        <v>1</v>
      </c>
      <c r="C49" s="37" t="s">
        <v>23</v>
      </c>
      <c r="D49" s="8"/>
      <c r="E49" s="8"/>
      <c r="F49" s="8"/>
      <c r="G49" s="8"/>
    </row>
    <row r="50" spans="2:11" s="31" customFormat="1" x14ac:dyDescent="0.35">
      <c r="B50" s="22"/>
      <c r="C50" s="38" t="s">
        <v>24</v>
      </c>
      <c r="D50" s="39"/>
      <c r="E50" s="39"/>
      <c r="F50" s="39"/>
      <c r="G50" s="502" t="s">
        <v>292</v>
      </c>
      <c r="H50" s="502"/>
      <c r="I50" s="502"/>
      <c r="J50" s="502"/>
      <c r="K50" s="502"/>
    </row>
    <row r="51" spans="2:11" s="31" customFormat="1" x14ac:dyDescent="0.35">
      <c r="B51" s="22"/>
      <c r="C51" s="38" t="s">
        <v>25</v>
      </c>
      <c r="D51" s="39"/>
      <c r="E51" s="39"/>
      <c r="F51" s="39"/>
      <c r="G51" s="502" t="s">
        <v>293</v>
      </c>
      <c r="H51" s="502"/>
      <c r="I51" s="502"/>
      <c r="J51" s="502"/>
      <c r="K51" s="502"/>
    </row>
    <row r="52" spans="2:11" s="31" customFormat="1" x14ac:dyDescent="0.35">
      <c r="B52" s="22"/>
      <c r="C52" s="483" t="s">
        <v>26</v>
      </c>
      <c r="D52" s="483"/>
      <c r="E52" s="483"/>
      <c r="F52" s="483"/>
      <c r="G52" s="452" t="s">
        <v>294</v>
      </c>
      <c r="H52" s="503"/>
      <c r="I52" s="503"/>
      <c r="J52" s="503"/>
      <c r="K52" s="453"/>
    </row>
    <row r="53" spans="2:11" s="31" customFormat="1" x14ac:dyDescent="0.35">
      <c r="B53" s="22"/>
      <c r="C53" s="483" t="s">
        <v>27</v>
      </c>
      <c r="D53" s="483"/>
      <c r="E53" s="483"/>
      <c r="F53" s="483"/>
      <c r="G53" s="452" t="s">
        <v>299</v>
      </c>
      <c r="H53" s="503"/>
      <c r="I53" s="503"/>
      <c r="J53" s="503"/>
      <c r="K53" s="453"/>
    </row>
    <row r="54" spans="2:11" x14ac:dyDescent="0.35">
      <c r="B54" s="8"/>
      <c r="C54" s="8"/>
      <c r="D54" s="8"/>
      <c r="E54" s="8"/>
      <c r="F54" s="8"/>
    </row>
    <row r="55" spans="2:11" s="31" customFormat="1" x14ac:dyDescent="0.35">
      <c r="B55" s="22"/>
      <c r="C55" s="22"/>
      <c r="D55" s="36"/>
      <c r="E55" s="36"/>
      <c r="F55" s="36"/>
      <c r="G55" s="153"/>
      <c r="H55" s="41"/>
      <c r="I55" s="41"/>
      <c r="J55" s="372"/>
      <c r="K55" s="41"/>
    </row>
    <row r="56" spans="2:11" x14ac:dyDescent="0.35">
      <c r="B56" s="37">
        <v>2</v>
      </c>
      <c r="C56" s="37" t="s">
        <v>28</v>
      </c>
      <c r="D56" s="8"/>
      <c r="E56" s="8"/>
      <c r="F56" s="8"/>
    </row>
    <row r="57" spans="2:11" s="31" customFormat="1" x14ac:dyDescent="0.35">
      <c r="B57" s="22"/>
      <c r="C57" s="38" t="s">
        <v>29</v>
      </c>
      <c r="D57" s="39"/>
      <c r="E57" s="39"/>
      <c r="F57" s="39"/>
      <c r="G57" s="502" t="s">
        <v>292</v>
      </c>
      <c r="H57" s="502"/>
      <c r="I57" s="502"/>
      <c r="J57" s="502"/>
      <c r="K57" s="502"/>
    </row>
    <row r="58" spans="2:11" s="31" customFormat="1" x14ac:dyDescent="0.35">
      <c r="B58" s="22"/>
      <c r="C58" s="38" t="s">
        <v>30</v>
      </c>
      <c r="D58" s="39"/>
      <c r="E58" s="39"/>
      <c r="F58" s="39"/>
      <c r="G58" s="502" t="s">
        <v>293</v>
      </c>
      <c r="H58" s="502"/>
      <c r="I58" s="502"/>
      <c r="J58" s="502"/>
      <c r="K58" s="502"/>
    </row>
    <row r="59" spans="2:11" s="31" customFormat="1" x14ac:dyDescent="0.35">
      <c r="B59" s="22"/>
      <c r="C59" s="483" t="s">
        <v>31</v>
      </c>
      <c r="D59" s="483"/>
      <c r="E59" s="483"/>
      <c r="F59" s="483"/>
      <c r="G59" s="452" t="s">
        <v>295</v>
      </c>
      <c r="H59" s="503"/>
      <c r="I59" s="503"/>
      <c r="J59" s="503"/>
      <c r="K59" s="453"/>
    </row>
    <row r="60" spans="2:11" s="31" customFormat="1" x14ac:dyDescent="0.35">
      <c r="B60" s="22"/>
      <c r="C60" s="483" t="s">
        <v>32</v>
      </c>
      <c r="D60" s="483"/>
      <c r="E60" s="483"/>
      <c r="F60" s="483"/>
      <c r="G60" s="452" t="s">
        <v>296</v>
      </c>
      <c r="H60" s="503"/>
      <c r="I60" s="503"/>
      <c r="J60" s="503"/>
      <c r="K60" s="453"/>
    </row>
    <row r="61" spans="2:11" x14ac:dyDescent="0.35">
      <c r="B61" s="8"/>
      <c r="C61" s="8"/>
      <c r="D61" s="8"/>
      <c r="E61" s="8"/>
      <c r="F61" s="8"/>
    </row>
    <row r="62" spans="2:11" x14ac:dyDescent="0.35">
      <c r="B62" s="8"/>
      <c r="C62" s="8"/>
      <c r="D62" s="8"/>
      <c r="E62" s="8"/>
      <c r="F62" s="8"/>
    </row>
    <row r="63" spans="2:11" x14ac:dyDescent="0.35">
      <c r="B63" s="37">
        <v>3</v>
      </c>
      <c r="C63" s="37" t="s">
        <v>33</v>
      </c>
      <c r="D63" s="8"/>
      <c r="E63" s="8"/>
      <c r="F63" s="8"/>
    </row>
    <row r="64" spans="2:11" s="31" customFormat="1" x14ac:dyDescent="0.35">
      <c r="B64" s="22"/>
      <c r="C64" s="38" t="s">
        <v>24</v>
      </c>
      <c r="D64" s="39"/>
      <c r="E64" s="39"/>
      <c r="F64" s="39"/>
      <c r="G64" s="502" t="s">
        <v>292</v>
      </c>
      <c r="H64" s="502"/>
      <c r="I64" s="502"/>
      <c r="J64" s="502"/>
      <c r="K64" s="502"/>
    </row>
    <row r="65" spans="2:12" s="31" customFormat="1" x14ac:dyDescent="0.35">
      <c r="B65" s="22"/>
      <c r="C65" s="38" t="s">
        <v>25</v>
      </c>
      <c r="D65" s="39"/>
      <c r="E65" s="39"/>
      <c r="F65" s="39"/>
      <c r="G65" s="502" t="s">
        <v>293</v>
      </c>
      <c r="H65" s="502"/>
      <c r="I65" s="502"/>
      <c r="J65" s="502"/>
      <c r="K65" s="502"/>
    </row>
    <row r="66" spans="2:12" s="31" customFormat="1" x14ac:dyDescent="0.35">
      <c r="B66" s="22"/>
      <c r="C66" s="483" t="s">
        <v>34</v>
      </c>
      <c r="D66" s="483"/>
      <c r="E66" s="483"/>
      <c r="F66" s="483"/>
      <c r="G66" s="5" t="s">
        <v>297</v>
      </c>
      <c r="H66" s="6"/>
      <c r="I66" s="6"/>
      <c r="J66" s="373"/>
      <c r="K66" s="7"/>
    </row>
    <row r="67" spans="2:12" s="31" customFormat="1" x14ac:dyDescent="0.35">
      <c r="B67" s="22"/>
      <c r="C67" s="483" t="s">
        <v>35</v>
      </c>
      <c r="D67" s="483"/>
      <c r="E67" s="483"/>
      <c r="F67" s="483"/>
      <c r="G67" s="5" t="s">
        <v>298</v>
      </c>
      <c r="H67" s="6"/>
      <c r="I67" s="6"/>
      <c r="J67" s="373"/>
      <c r="K67" s="7"/>
    </row>
    <row r="68" spans="2:12" s="31" customFormat="1" x14ac:dyDescent="0.35">
      <c r="B68" s="22"/>
      <c r="C68" s="22"/>
      <c r="D68" s="36"/>
      <c r="E68" s="36"/>
      <c r="F68" s="36"/>
      <c r="G68" s="36"/>
      <c r="H68" s="41"/>
      <c r="I68" s="41"/>
      <c r="J68" s="372"/>
      <c r="K68" s="41"/>
    </row>
    <row r="69" spans="2:12" s="31" customFormat="1" x14ac:dyDescent="0.35">
      <c r="B69" s="42"/>
      <c r="C69" s="42"/>
      <c r="D69" s="36"/>
      <c r="E69" s="36"/>
      <c r="F69" s="36"/>
      <c r="G69" s="36"/>
      <c r="H69" s="41"/>
      <c r="I69" s="41"/>
      <c r="J69" s="372"/>
      <c r="K69" s="41"/>
    </row>
    <row r="70" spans="2:12" s="31" customFormat="1" x14ac:dyDescent="0.35">
      <c r="B70" s="37">
        <v>4</v>
      </c>
      <c r="C70" s="37" t="s">
        <v>36</v>
      </c>
      <c r="D70" s="8"/>
      <c r="E70" s="8"/>
      <c r="F70" s="8"/>
      <c r="G70" s="8"/>
      <c r="H70" s="1"/>
      <c r="I70" s="1"/>
      <c r="J70" s="364"/>
      <c r="K70" s="1"/>
    </row>
    <row r="71" spans="2:12" s="31" customFormat="1" x14ac:dyDescent="0.35">
      <c r="B71" s="22"/>
      <c r="C71" s="483" t="s">
        <v>37</v>
      </c>
      <c r="D71" s="483"/>
      <c r="E71" s="483"/>
      <c r="F71" s="483"/>
      <c r="G71" s="5" t="s">
        <v>300</v>
      </c>
      <c r="H71" s="6"/>
      <c r="I71" s="6"/>
      <c r="J71" s="373"/>
      <c r="K71" s="7"/>
    </row>
    <row r="72" spans="2:12" s="31" customFormat="1" x14ac:dyDescent="0.35">
      <c r="B72" s="42"/>
      <c r="C72" s="42"/>
      <c r="D72" s="36"/>
      <c r="E72" s="36"/>
      <c r="F72" s="36"/>
      <c r="G72" s="36"/>
      <c r="H72" s="41"/>
      <c r="I72" s="41"/>
      <c r="J72" s="372"/>
      <c r="K72" s="41"/>
    </row>
    <row r="73" spans="2:12" s="31" customFormat="1" ht="19.5" customHeight="1" x14ac:dyDescent="0.35">
      <c r="B73" s="16" t="s">
        <v>38</v>
      </c>
      <c r="C73" s="16"/>
      <c r="D73" s="17"/>
      <c r="E73" s="17"/>
      <c r="F73" s="17"/>
      <c r="G73" s="17"/>
      <c r="H73" s="17"/>
      <c r="I73" s="17"/>
      <c r="J73" s="365"/>
      <c r="K73" s="17"/>
    </row>
    <row r="74" spans="2:12" s="31" customFormat="1" x14ac:dyDescent="0.35">
      <c r="B74" s="43"/>
      <c r="C74" s="43"/>
      <c r="D74" s="41"/>
      <c r="E74" s="41"/>
      <c r="F74" s="41"/>
      <c r="G74" s="41"/>
      <c r="H74" s="41"/>
      <c r="I74" s="41"/>
      <c r="J74" s="372"/>
      <c r="K74" s="41"/>
    </row>
    <row r="75" spans="2:12" ht="13.5" customHeight="1" x14ac:dyDescent="0.35">
      <c r="B75" s="44" t="s">
        <v>39</v>
      </c>
      <c r="D75" s="2"/>
      <c r="E75" s="2"/>
      <c r="G75" s="10"/>
      <c r="H75" s="2"/>
      <c r="I75" s="2"/>
      <c r="J75" s="362"/>
      <c r="K75" s="2"/>
    </row>
    <row r="76" spans="2:12" ht="13.5" customHeight="1" x14ac:dyDescent="0.35">
      <c r="B76" s="44"/>
      <c r="D76" s="2"/>
      <c r="E76" s="2"/>
      <c r="G76" s="10"/>
      <c r="H76" s="2"/>
      <c r="I76" s="2"/>
      <c r="J76" s="362"/>
      <c r="K76" s="2"/>
    </row>
    <row r="77" spans="2:12" x14ac:dyDescent="0.35">
      <c r="B77" s="45" t="s">
        <v>40</v>
      </c>
      <c r="C77" s="1" t="s">
        <v>41</v>
      </c>
      <c r="I77" s="15"/>
      <c r="L77" s="46"/>
    </row>
    <row r="78" spans="2:12" x14ac:dyDescent="0.35">
      <c r="B78" s="45"/>
      <c r="C78" s="47" t="s">
        <v>42</v>
      </c>
      <c r="L78" s="46"/>
    </row>
    <row r="79" spans="2:12" x14ac:dyDescent="0.35">
      <c r="B79" s="45"/>
      <c r="C79" s="48" t="s">
        <v>43</v>
      </c>
      <c r="L79" s="46"/>
    </row>
    <row r="80" spans="2:12" x14ac:dyDescent="0.35">
      <c r="B80" s="45"/>
      <c r="C80" s="47"/>
      <c r="L80" s="46"/>
    </row>
    <row r="81" spans="2:14" ht="40.200000000000003" customHeight="1" x14ac:dyDescent="0.35">
      <c r="B81" s="45" t="s">
        <v>44</v>
      </c>
      <c r="C81" s="1" t="s">
        <v>45</v>
      </c>
      <c r="I81" s="484" t="s">
        <v>301</v>
      </c>
      <c r="J81" s="484"/>
      <c r="K81" s="484"/>
      <c r="L81" s="484"/>
      <c r="M81" s="484"/>
      <c r="N81" s="484"/>
    </row>
    <row r="82" spans="2:14" x14ac:dyDescent="0.35">
      <c r="B82" s="45"/>
      <c r="I82" s="46"/>
      <c r="L82" s="46"/>
    </row>
    <row r="83" spans="2:14" x14ac:dyDescent="0.35">
      <c r="B83" s="45"/>
      <c r="C83" s="49"/>
      <c r="L83" s="46"/>
    </row>
    <row r="84" spans="2:14" ht="19.5" customHeight="1" x14ac:dyDescent="0.35">
      <c r="B84" s="45" t="s">
        <v>46</v>
      </c>
      <c r="C84" s="8" t="s">
        <v>47</v>
      </c>
      <c r="D84" s="148" t="s">
        <v>302</v>
      </c>
      <c r="E84" s="4"/>
      <c r="F84" s="4"/>
      <c r="G84" s="4"/>
      <c r="H84" s="4"/>
      <c r="I84" s="4"/>
      <c r="J84" s="363"/>
      <c r="K84" s="4"/>
    </row>
    <row r="85" spans="2:14" ht="12" customHeight="1" x14ac:dyDescent="0.35">
      <c r="B85" s="45"/>
      <c r="C85" s="8"/>
      <c r="D85" s="154"/>
      <c r="E85" s="4"/>
      <c r="F85" s="4"/>
      <c r="G85" s="4"/>
      <c r="H85" s="4"/>
      <c r="I85" s="4"/>
      <c r="J85" s="363"/>
      <c r="K85" s="4"/>
    </row>
    <row r="86" spans="2:14" ht="19.5" customHeight="1" x14ac:dyDescent="0.35">
      <c r="B86" s="45" t="s">
        <v>48</v>
      </c>
      <c r="C86" s="8" t="s">
        <v>270</v>
      </c>
      <c r="D86" s="504" t="s">
        <v>303</v>
      </c>
      <c r="E86" s="504"/>
      <c r="F86" s="504"/>
      <c r="G86" s="504"/>
      <c r="H86" s="504"/>
      <c r="I86" s="504"/>
      <c r="J86" s="504"/>
      <c r="K86" s="4"/>
    </row>
    <row r="87" spans="2:14" ht="12" customHeight="1" x14ac:dyDescent="0.35">
      <c r="B87" s="45"/>
      <c r="C87" s="8"/>
      <c r="D87" s="4"/>
      <c r="E87" s="4"/>
      <c r="F87" s="4"/>
      <c r="G87" s="4"/>
      <c r="H87" s="4"/>
      <c r="I87" s="4"/>
      <c r="J87" s="363"/>
      <c r="K87" s="4"/>
    </row>
    <row r="88" spans="2:14" ht="19.5" customHeight="1" x14ac:dyDescent="0.35">
      <c r="B88" s="45" t="s">
        <v>57</v>
      </c>
      <c r="C88" s="1" t="s">
        <v>49</v>
      </c>
    </row>
    <row r="89" spans="2:14" ht="12" customHeight="1" x14ac:dyDescent="0.35">
      <c r="B89" s="45"/>
    </row>
    <row r="90" spans="2:14" ht="19.5" customHeight="1" x14ac:dyDescent="0.35">
      <c r="B90" s="45"/>
      <c r="C90" s="51" t="s">
        <v>50</v>
      </c>
      <c r="D90" s="148" t="s">
        <v>304</v>
      </c>
    </row>
    <row r="91" spans="2:14" ht="19.5" customHeight="1" x14ac:dyDescent="0.35">
      <c r="B91" s="45"/>
      <c r="C91" s="51" t="s">
        <v>51</v>
      </c>
      <c r="D91" s="12" t="s">
        <v>305</v>
      </c>
    </row>
    <row r="92" spans="2:14" ht="19.5" customHeight="1" x14ac:dyDescent="0.35">
      <c r="B92" s="45"/>
      <c r="C92" s="51" t="s">
        <v>52</v>
      </c>
      <c r="D92" s="12" t="s">
        <v>306</v>
      </c>
    </row>
    <row r="93" spans="2:14" ht="19.5" customHeight="1" x14ac:dyDescent="0.35">
      <c r="B93" s="45"/>
      <c r="C93" s="51" t="s">
        <v>53</v>
      </c>
      <c r="D93" s="50" t="s">
        <v>307</v>
      </c>
    </row>
    <row r="94" spans="2:14" ht="19.5" customHeight="1" x14ac:dyDescent="0.35">
      <c r="B94" s="45"/>
      <c r="C94" s="51" t="s">
        <v>54</v>
      </c>
      <c r="D94" s="50"/>
    </row>
    <row r="95" spans="2:14" ht="12.6" customHeight="1" x14ac:dyDescent="0.35">
      <c r="B95" s="45"/>
    </row>
    <row r="96" spans="2:14" ht="25.95" customHeight="1" x14ac:dyDescent="0.35">
      <c r="B96" s="45"/>
      <c r="C96" s="505" t="s">
        <v>308</v>
      </c>
      <c r="D96" s="506" t="s">
        <v>309</v>
      </c>
      <c r="E96" s="506"/>
      <c r="F96" s="155"/>
      <c r="G96" s="156"/>
      <c r="H96" s="156"/>
    </row>
    <row r="97" spans="2:14" ht="19.2" customHeight="1" x14ac:dyDescent="0.35">
      <c r="B97" s="45"/>
      <c r="C97" s="505"/>
      <c r="D97" s="158" t="s">
        <v>311</v>
      </c>
      <c r="E97" s="158" t="s">
        <v>310</v>
      </c>
      <c r="F97" s="155"/>
      <c r="G97" s="156"/>
      <c r="H97" s="156"/>
    </row>
    <row r="98" spans="2:14" ht="17.399999999999999" customHeight="1" x14ac:dyDescent="0.35">
      <c r="B98" s="45"/>
      <c r="C98" s="159" t="s">
        <v>312</v>
      </c>
      <c r="D98" s="160">
        <v>688525</v>
      </c>
      <c r="E98" s="161">
        <v>8450914</v>
      </c>
      <c r="F98" s="157"/>
      <c r="G98" s="46"/>
      <c r="H98" s="46"/>
    </row>
    <row r="99" spans="2:14" ht="17.399999999999999" customHeight="1" x14ac:dyDescent="0.35">
      <c r="B99" s="45"/>
      <c r="C99" s="159" t="s">
        <v>313</v>
      </c>
      <c r="D99" s="160">
        <v>683743</v>
      </c>
      <c r="E99" s="161">
        <v>8450952</v>
      </c>
      <c r="F99" s="157"/>
      <c r="G99" s="46"/>
      <c r="H99" s="46"/>
    </row>
    <row r="100" spans="2:14" ht="17.399999999999999" customHeight="1" x14ac:dyDescent="0.35">
      <c r="B100" s="45"/>
      <c r="C100" s="159" t="s">
        <v>314</v>
      </c>
      <c r="D100" s="160">
        <v>681231</v>
      </c>
      <c r="E100" s="161">
        <v>8438632</v>
      </c>
      <c r="F100" s="157"/>
      <c r="G100" s="46"/>
      <c r="H100" s="46"/>
    </row>
    <row r="101" spans="2:14" ht="17.399999999999999" customHeight="1" x14ac:dyDescent="0.35">
      <c r="B101" s="45"/>
      <c r="C101" s="159" t="s">
        <v>315</v>
      </c>
      <c r="D101" s="160">
        <v>681864</v>
      </c>
      <c r="E101" s="161">
        <v>8433374</v>
      </c>
      <c r="F101" s="157"/>
      <c r="G101" s="46"/>
      <c r="H101" s="46"/>
    </row>
    <row r="102" spans="2:14" ht="17.399999999999999" customHeight="1" x14ac:dyDescent="0.35">
      <c r="B102" s="45"/>
      <c r="C102" s="159" t="s">
        <v>316</v>
      </c>
      <c r="D102" s="160">
        <v>686965</v>
      </c>
      <c r="E102" s="161">
        <v>8436819</v>
      </c>
      <c r="F102" s="157"/>
      <c r="G102" s="46"/>
      <c r="H102" s="46"/>
    </row>
    <row r="103" spans="2:14" ht="17.399999999999999" customHeight="1" x14ac:dyDescent="0.35">
      <c r="B103" s="45"/>
      <c r="C103" s="159" t="s">
        <v>317</v>
      </c>
      <c r="D103" s="160">
        <v>678361</v>
      </c>
      <c r="E103" s="161">
        <v>8428992</v>
      </c>
      <c r="F103" s="157"/>
      <c r="G103" s="46"/>
      <c r="H103" s="46"/>
    </row>
    <row r="104" spans="2:14" ht="17.399999999999999" customHeight="1" x14ac:dyDescent="0.35">
      <c r="B104" s="45"/>
      <c r="C104" s="159" t="s">
        <v>318</v>
      </c>
      <c r="D104" s="161">
        <v>689392</v>
      </c>
      <c r="E104" s="161">
        <v>8418982</v>
      </c>
      <c r="F104" s="157"/>
      <c r="G104" s="46"/>
      <c r="H104" s="46"/>
    </row>
    <row r="105" spans="2:14" ht="17.399999999999999" customHeight="1" x14ac:dyDescent="0.35">
      <c r="B105" s="45"/>
      <c r="C105" s="159" t="s">
        <v>319</v>
      </c>
      <c r="D105" s="161">
        <v>698329</v>
      </c>
      <c r="E105" s="161">
        <v>8409663</v>
      </c>
      <c r="F105" s="157"/>
      <c r="G105" s="46"/>
      <c r="H105" s="46"/>
    </row>
    <row r="106" spans="2:14" ht="17.399999999999999" customHeight="1" x14ac:dyDescent="0.35">
      <c r="B106" s="45"/>
      <c r="C106" s="159" t="s">
        <v>320</v>
      </c>
      <c r="D106" s="161">
        <v>693498</v>
      </c>
      <c r="E106" s="161">
        <v>8405556</v>
      </c>
      <c r="F106" s="157"/>
      <c r="G106" s="46"/>
      <c r="H106" s="46"/>
    </row>
    <row r="107" spans="2:14" x14ac:dyDescent="0.35">
      <c r="B107" s="45"/>
      <c r="C107" s="492" t="s">
        <v>55</v>
      </c>
      <c r="D107" s="492"/>
      <c r="E107" s="492"/>
      <c r="F107" s="492"/>
      <c r="G107" s="492"/>
      <c r="H107" s="492"/>
      <c r="I107" s="492"/>
      <c r="J107" s="492"/>
      <c r="K107" s="492"/>
      <c r="L107" s="492"/>
      <c r="M107" s="492"/>
      <c r="N107" s="492"/>
    </row>
    <row r="108" spans="2:14" x14ac:dyDescent="0.35">
      <c r="B108" s="45"/>
      <c r="C108" s="492"/>
      <c r="D108" s="492"/>
      <c r="E108" s="492"/>
      <c r="F108" s="492"/>
      <c r="G108" s="492"/>
      <c r="H108" s="492"/>
      <c r="I108" s="492"/>
      <c r="J108" s="492"/>
      <c r="K108" s="492"/>
      <c r="L108" s="492"/>
      <c r="M108" s="492"/>
      <c r="N108" s="492"/>
    </row>
    <row r="109" spans="2:14" x14ac:dyDescent="0.35">
      <c r="B109" s="45"/>
      <c r="C109" s="53" t="s">
        <v>56</v>
      </c>
      <c r="L109" s="46"/>
    </row>
    <row r="110" spans="2:14" x14ac:dyDescent="0.35">
      <c r="B110" s="45"/>
      <c r="L110" s="46"/>
    </row>
    <row r="111" spans="2:14" x14ac:dyDescent="0.35">
      <c r="B111" s="45"/>
      <c r="C111" s="1" t="s">
        <v>266</v>
      </c>
      <c r="D111" s="15"/>
      <c r="L111" s="46"/>
    </row>
    <row r="112" spans="2:14" x14ac:dyDescent="0.35">
      <c r="B112" s="45"/>
      <c r="L112" s="46"/>
    </row>
    <row r="113" spans="2:12" x14ac:dyDescent="0.35">
      <c r="B113" s="45"/>
      <c r="C113" s="48" t="s">
        <v>267</v>
      </c>
      <c r="L113" s="46"/>
    </row>
    <row r="114" spans="2:12" x14ac:dyDescent="0.35">
      <c r="B114" s="45"/>
      <c r="L114" s="46"/>
    </row>
    <row r="115" spans="2:12" x14ac:dyDescent="0.35">
      <c r="B115" s="45" t="s">
        <v>271</v>
      </c>
      <c r="C115" s="54" t="s">
        <v>58</v>
      </c>
      <c r="L115" s="46"/>
    </row>
    <row r="116" spans="2:12" x14ac:dyDescent="0.35">
      <c r="B116" s="45"/>
      <c r="L116" s="46"/>
    </row>
    <row r="117" spans="2:12" x14ac:dyDescent="0.35">
      <c r="B117" s="45"/>
      <c r="C117" s="1" t="s">
        <v>59</v>
      </c>
      <c r="D117" s="15"/>
      <c r="L117" s="46"/>
    </row>
    <row r="118" spans="2:12" x14ac:dyDescent="0.35">
      <c r="B118" s="45"/>
      <c r="L118" s="46"/>
    </row>
    <row r="119" spans="2:12" x14ac:dyDescent="0.35">
      <c r="B119" s="45"/>
      <c r="C119" s="1" t="s">
        <v>60</v>
      </c>
      <c r="L119" s="46"/>
    </row>
    <row r="120" spans="2:12" x14ac:dyDescent="0.35">
      <c r="B120" s="45"/>
      <c r="C120" s="51" t="s">
        <v>50</v>
      </c>
      <c r="D120" s="50"/>
      <c r="L120" s="46"/>
    </row>
    <row r="121" spans="2:12" x14ac:dyDescent="0.35">
      <c r="B121" s="45"/>
      <c r="C121" s="51" t="s">
        <v>51</v>
      </c>
      <c r="D121" s="50"/>
      <c r="L121" s="46"/>
    </row>
    <row r="122" spans="2:12" x14ac:dyDescent="0.35">
      <c r="B122" s="45"/>
      <c r="C122" s="51" t="s">
        <v>52</v>
      </c>
      <c r="D122" s="50"/>
      <c r="L122" s="46"/>
    </row>
    <row r="123" spans="2:12" x14ac:dyDescent="0.35">
      <c r="B123" s="45"/>
      <c r="C123" s="51" t="s">
        <v>53</v>
      </c>
      <c r="D123" s="50"/>
      <c r="L123" s="46"/>
    </row>
    <row r="124" spans="2:12" x14ac:dyDescent="0.35">
      <c r="B124" s="45"/>
      <c r="L124" s="46"/>
    </row>
    <row r="125" spans="2:12" x14ac:dyDescent="0.35">
      <c r="B125" s="45"/>
      <c r="C125" s="52" t="s">
        <v>61</v>
      </c>
      <c r="L125" s="46"/>
    </row>
    <row r="126" spans="2:12" x14ac:dyDescent="0.35">
      <c r="B126" s="45"/>
      <c r="C126" s="52"/>
      <c r="L126" s="46"/>
    </row>
    <row r="127" spans="2:12" x14ac:dyDescent="0.35">
      <c r="B127" s="45"/>
      <c r="C127" s="8" t="s">
        <v>62</v>
      </c>
      <c r="L127" s="46"/>
    </row>
    <row r="128" spans="2:12" x14ac:dyDescent="0.35">
      <c r="B128" s="45"/>
      <c r="C128" s="52"/>
      <c r="L128" s="46"/>
    </row>
    <row r="129" spans="1:12" x14ac:dyDescent="0.35">
      <c r="B129" s="45"/>
      <c r="C129" s="1" t="s">
        <v>266</v>
      </c>
      <c r="D129" s="15"/>
      <c r="L129" s="46"/>
    </row>
    <row r="130" spans="1:12" x14ac:dyDescent="0.35">
      <c r="B130" s="45"/>
      <c r="C130" s="52"/>
      <c r="L130" s="46"/>
    </row>
    <row r="131" spans="1:12" x14ac:dyDescent="0.35">
      <c r="B131" s="45"/>
      <c r="C131" s="48" t="s">
        <v>267</v>
      </c>
      <c r="L131" s="46"/>
    </row>
    <row r="132" spans="1:12" x14ac:dyDescent="0.35">
      <c r="B132" s="45"/>
      <c r="L132" s="46"/>
    </row>
    <row r="133" spans="1:12" x14ac:dyDescent="0.35">
      <c r="A133" s="8"/>
      <c r="B133" s="55" t="s">
        <v>63</v>
      </c>
      <c r="C133" s="56"/>
      <c r="D133" s="52"/>
      <c r="E133" s="8"/>
      <c r="F133" s="8"/>
      <c r="G133" s="8"/>
      <c r="H133" s="8"/>
      <c r="I133" s="8"/>
    </row>
    <row r="134" spans="1:12" x14ac:dyDescent="0.35">
      <c r="A134" s="8"/>
      <c r="B134" s="57"/>
      <c r="C134" s="58"/>
      <c r="D134" s="8"/>
      <c r="E134" s="8"/>
      <c r="F134" s="8"/>
      <c r="G134" s="8"/>
      <c r="H134" s="8"/>
      <c r="I134" s="8"/>
    </row>
    <row r="135" spans="1:12" x14ac:dyDescent="0.35">
      <c r="A135" s="8"/>
      <c r="B135" s="59" t="s">
        <v>64</v>
      </c>
      <c r="C135" s="1" t="s">
        <v>65</v>
      </c>
      <c r="D135" s="8"/>
      <c r="E135" s="8"/>
      <c r="F135" s="8"/>
      <c r="G135" s="8"/>
      <c r="H135" s="8"/>
      <c r="I135" s="8"/>
    </row>
    <row r="136" spans="1:12" x14ac:dyDescent="0.35">
      <c r="B136" s="60"/>
      <c r="C136" s="61"/>
      <c r="D136" s="8"/>
      <c r="E136" s="8"/>
      <c r="F136" s="8"/>
      <c r="G136" s="8"/>
      <c r="H136" s="8"/>
      <c r="I136" s="8"/>
    </row>
    <row r="137" spans="1:12" x14ac:dyDescent="0.35">
      <c r="B137" s="60"/>
      <c r="C137" s="61" t="s">
        <v>66</v>
      </c>
      <c r="D137" s="8"/>
      <c r="E137" s="8"/>
      <c r="F137" s="8"/>
      <c r="G137" s="8"/>
      <c r="H137" s="8"/>
      <c r="I137" s="8"/>
    </row>
    <row r="138" spans="1:12" x14ac:dyDescent="0.35">
      <c r="B138" s="60"/>
      <c r="C138" s="556" t="s">
        <v>288</v>
      </c>
      <c r="D138" s="557"/>
      <c r="E138" s="557"/>
      <c r="F138" s="557"/>
      <c r="G138" s="557"/>
      <c r="H138" s="557"/>
      <c r="I138" s="557"/>
      <c r="J138" s="558"/>
    </row>
    <row r="139" spans="1:12" x14ac:dyDescent="0.35">
      <c r="B139" s="60"/>
      <c r="C139" s="559"/>
      <c r="D139" s="560"/>
      <c r="E139" s="560"/>
      <c r="F139" s="560"/>
      <c r="G139" s="560"/>
      <c r="H139" s="560"/>
      <c r="I139" s="560"/>
      <c r="J139" s="561"/>
    </row>
    <row r="140" spans="1:12" ht="6.75" customHeight="1" x14ac:dyDescent="0.35">
      <c r="B140" s="60"/>
      <c r="C140" s="61"/>
      <c r="D140" s="8"/>
      <c r="E140" s="8"/>
      <c r="F140" s="8"/>
      <c r="G140" s="8"/>
      <c r="H140" s="8"/>
      <c r="I140" s="8"/>
    </row>
    <row r="141" spans="1:12" x14ac:dyDescent="0.35">
      <c r="B141" s="60"/>
      <c r="C141" s="61" t="s">
        <v>67</v>
      </c>
      <c r="D141" s="8"/>
      <c r="E141" s="8"/>
      <c r="F141" s="8"/>
      <c r="G141" s="8"/>
      <c r="H141" s="504" t="s">
        <v>321</v>
      </c>
      <c r="I141" s="504"/>
      <c r="J141" s="504"/>
      <c r="K141" s="504"/>
    </row>
    <row r="142" spans="1:12" x14ac:dyDescent="0.35">
      <c r="B142" s="60"/>
      <c r="C142" s="61" t="s">
        <v>68</v>
      </c>
      <c r="D142" s="8"/>
      <c r="E142" s="8"/>
      <c r="F142" s="8"/>
      <c r="G142" s="8"/>
      <c r="H142" s="504" t="s">
        <v>289</v>
      </c>
      <c r="I142" s="504"/>
      <c r="J142" s="504"/>
      <c r="K142" s="504"/>
    </row>
    <row r="143" spans="1:12" x14ac:dyDescent="0.35">
      <c r="B143" s="60"/>
      <c r="C143" s="61" t="s">
        <v>69</v>
      </c>
      <c r="D143" s="8"/>
      <c r="E143" s="8"/>
      <c r="F143" s="8"/>
      <c r="G143" s="8"/>
      <c r="H143" s="504">
        <v>14406.94</v>
      </c>
      <c r="I143" s="504"/>
      <c r="J143" s="504"/>
      <c r="K143" s="504"/>
    </row>
    <row r="144" spans="1:12" x14ac:dyDescent="0.35">
      <c r="B144" s="60"/>
      <c r="C144" s="61" t="s">
        <v>70</v>
      </c>
      <c r="D144" s="8"/>
      <c r="E144" s="8"/>
      <c r="F144" s="8"/>
      <c r="G144" s="8"/>
      <c r="H144" s="113"/>
      <c r="I144" s="162"/>
    </row>
    <row r="145" spans="2:15" x14ac:dyDescent="0.35">
      <c r="B145" s="60"/>
      <c r="C145" s="58"/>
      <c r="D145" s="58"/>
      <c r="E145" s="58"/>
      <c r="F145" s="58"/>
      <c r="G145" s="58"/>
      <c r="H145" s="58"/>
      <c r="I145" s="58"/>
      <c r="J145" s="374"/>
      <c r="K145" s="46"/>
      <c r="M145" s="180"/>
      <c r="N145" s="181"/>
    </row>
    <row r="146" spans="2:15" x14ac:dyDescent="0.35">
      <c r="B146" s="60" t="s">
        <v>71</v>
      </c>
      <c r="C146" s="1" t="s">
        <v>72</v>
      </c>
      <c r="D146" s="8"/>
      <c r="E146" s="8"/>
      <c r="F146" s="8"/>
      <c r="G146" s="8"/>
      <c r="H146" s="8"/>
      <c r="I146" s="8"/>
      <c r="M146" s="180"/>
      <c r="N146" s="181"/>
    </row>
    <row r="147" spans="2:15" x14ac:dyDescent="0.35">
      <c r="C147" s="58"/>
      <c r="D147" s="8"/>
      <c r="E147" s="8"/>
      <c r="F147" s="8"/>
      <c r="G147" s="8"/>
      <c r="H147" s="8"/>
      <c r="I147" s="8"/>
    </row>
    <row r="148" spans="2:15" ht="41.4" customHeight="1" x14ac:dyDescent="0.35">
      <c r="C148" s="58" t="s">
        <v>73</v>
      </c>
      <c r="E148" s="46"/>
      <c r="F148" s="484" t="s">
        <v>322</v>
      </c>
      <c r="G148" s="484"/>
      <c r="H148" s="484"/>
      <c r="I148" s="484"/>
      <c r="J148" s="484"/>
      <c r="K148" s="484"/>
    </row>
    <row r="149" spans="2:15" x14ac:dyDescent="0.35">
      <c r="C149" s="58" t="s">
        <v>74</v>
      </c>
      <c r="F149" s="15" t="s">
        <v>323</v>
      </c>
    </row>
    <row r="150" spans="2:15" s="64" customFormat="1" x14ac:dyDescent="0.35">
      <c r="C150" s="61" t="s">
        <v>75</v>
      </c>
      <c r="F150" s="163">
        <v>7339</v>
      </c>
      <c r="G150" s="65" t="s">
        <v>76</v>
      </c>
      <c r="H150" s="65"/>
      <c r="J150" s="226"/>
    </row>
    <row r="151" spans="2:15" s="64" customFormat="1" x14ac:dyDescent="0.35">
      <c r="B151" s="66"/>
      <c r="C151" s="61" t="s">
        <v>77</v>
      </c>
      <c r="D151" s="66"/>
      <c r="E151" s="66"/>
      <c r="F151" s="163">
        <v>108588.35692071481</v>
      </c>
      <c r="G151" s="65" t="s">
        <v>76</v>
      </c>
      <c r="H151" s="61"/>
      <c r="I151" s="66"/>
      <c r="J151" s="375"/>
      <c r="K151" s="66"/>
      <c r="L151" s="66"/>
      <c r="M151" s="66"/>
      <c r="N151" s="66"/>
      <c r="O151" s="66"/>
    </row>
    <row r="152" spans="2:15" x14ac:dyDescent="0.35">
      <c r="B152" s="8"/>
      <c r="C152" s="8"/>
      <c r="D152" s="8"/>
      <c r="E152" s="8"/>
      <c r="F152" s="58"/>
      <c r="G152" s="8"/>
      <c r="H152" s="8"/>
      <c r="I152" s="8"/>
      <c r="J152" s="376"/>
      <c r="K152" s="8"/>
      <c r="L152" s="8"/>
      <c r="M152" s="8"/>
      <c r="N152" s="8"/>
      <c r="O152" s="8"/>
    </row>
    <row r="153" spans="2:15" x14ac:dyDescent="0.35">
      <c r="B153" s="67" t="s">
        <v>78</v>
      </c>
      <c r="C153" s="52"/>
      <c r="D153" s="52"/>
      <c r="E153" s="8"/>
      <c r="F153" s="8"/>
      <c r="G153" s="8"/>
      <c r="H153" s="8"/>
      <c r="I153" s="8"/>
      <c r="J153" s="376"/>
      <c r="K153" s="8"/>
      <c r="L153" s="8"/>
      <c r="M153" s="8"/>
      <c r="N153" s="8"/>
      <c r="O153" s="8"/>
    </row>
    <row r="154" spans="2:15" x14ac:dyDescent="0.35">
      <c r="B154" s="8"/>
      <c r="C154" s="8"/>
      <c r="D154" s="8"/>
      <c r="E154" s="8"/>
      <c r="F154" s="8"/>
      <c r="G154" s="8"/>
      <c r="H154" s="8"/>
      <c r="I154" s="8"/>
      <c r="J154" s="376"/>
      <c r="K154" s="8"/>
      <c r="L154" s="8"/>
      <c r="M154" s="8"/>
      <c r="N154" s="8"/>
      <c r="O154" s="8"/>
    </row>
    <row r="155" spans="2:15" ht="18.75" customHeight="1" x14ac:dyDescent="0.35">
      <c r="B155" s="66"/>
      <c r="C155" s="64" t="s">
        <v>79</v>
      </c>
      <c r="D155" s="8"/>
      <c r="E155" s="8"/>
      <c r="F155" s="8"/>
      <c r="G155" s="8"/>
      <c r="H155" s="8"/>
      <c r="I155" s="8"/>
      <c r="J155" s="376"/>
      <c r="K155" s="8"/>
      <c r="L155" s="8"/>
      <c r="M155" s="8"/>
      <c r="N155" s="8"/>
      <c r="O155" s="8"/>
    </row>
    <row r="156" spans="2:15" s="64" customFormat="1" ht="362.4" customHeight="1" x14ac:dyDescent="0.25">
      <c r="B156" s="66"/>
      <c r="C156" s="467" t="s">
        <v>80</v>
      </c>
      <c r="D156" s="468"/>
      <c r="E156" s="546" t="s">
        <v>484</v>
      </c>
      <c r="F156" s="547"/>
      <c r="G156" s="547"/>
      <c r="H156" s="547"/>
      <c r="I156" s="547"/>
      <c r="J156" s="547"/>
      <c r="K156" s="548"/>
      <c r="L156" s="66"/>
      <c r="M156" s="66" t="str">
        <f>+LOWER(L156)</f>
        <v/>
      </c>
      <c r="N156" s="66"/>
      <c r="O156" s="66"/>
    </row>
    <row r="157" spans="2:15" s="64" customFormat="1" ht="276.75" customHeight="1" x14ac:dyDescent="0.25">
      <c r="B157" s="66"/>
      <c r="C157" s="552"/>
      <c r="D157" s="553"/>
      <c r="E157" s="549"/>
      <c r="F157" s="550"/>
      <c r="G157" s="550"/>
      <c r="H157" s="550"/>
      <c r="I157" s="550"/>
      <c r="J157" s="550"/>
      <c r="K157" s="551"/>
      <c r="L157" s="66"/>
      <c r="M157" s="66"/>
      <c r="N157" s="66"/>
      <c r="O157" s="66"/>
    </row>
    <row r="158" spans="2:15" s="64" customFormat="1" ht="248.25" hidden="1" customHeight="1" x14ac:dyDescent="0.25">
      <c r="B158" s="66"/>
      <c r="C158" s="552"/>
      <c r="D158" s="553"/>
      <c r="E158" s="549"/>
      <c r="F158" s="550"/>
      <c r="G158" s="550"/>
      <c r="H158" s="550"/>
      <c r="I158" s="550"/>
      <c r="J158" s="550"/>
      <c r="K158" s="551"/>
      <c r="L158" s="66"/>
      <c r="M158" s="66"/>
      <c r="N158" s="66"/>
      <c r="O158" s="66"/>
    </row>
    <row r="159" spans="2:15" s="64" customFormat="1" ht="228.75" hidden="1" customHeight="1" x14ac:dyDescent="0.25">
      <c r="B159" s="66"/>
      <c r="C159" s="469"/>
      <c r="D159" s="470"/>
      <c r="E159" s="549"/>
      <c r="F159" s="550"/>
      <c r="G159" s="550"/>
      <c r="H159" s="550"/>
      <c r="I159" s="550"/>
      <c r="J159" s="550"/>
      <c r="K159" s="551"/>
      <c r="L159" s="66"/>
      <c r="M159" s="66"/>
      <c r="N159" s="66"/>
      <c r="O159" s="66"/>
    </row>
    <row r="160" spans="2:15" s="64" customFormat="1" x14ac:dyDescent="0.25">
      <c r="B160" s="66"/>
      <c r="C160" s="68" t="s">
        <v>81</v>
      </c>
      <c r="D160" s="69"/>
      <c r="E160" s="164"/>
      <c r="F160" s="165"/>
      <c r="G160" s="165"/>
      <c r="H160" s="165"/>
      <c r="I160" s="165"/>
      <c r="J160" s="377"/>
      <c r="K160" s="166"/>
      <c r="L160" s="66"/>
      <c r="M160" s="66"/>
      <c r="N160" s="66"/>
      <c r="O160" s="66"/>
    </row>
    <row r="161" spans="2:15" s="64" customFormat="1" ht="36.75" customHeight="1" x14ac:dyDescent="0.25">
      <c r="B161" s="66"/>
      <c r="C161" s="68" t="s">
        <v>82</v>
      </c>
      <c r="D161" s="69"/>
      <c r="E161" s="39"/>
      <c r="F161" s="39"/>
      <c r="G161" s="39"/>
      <c r="H161" s="39"/>
      <c r="I161" s="39"/>
      <c r="J161" s="378"/>
      <c r="K161" s="69"/>
      <c r="L161" s="66"/>
      <c r="M161" s="66"/>
      <c r="N161" s="66"/>
      <c r="O161" s="66"/>
    </row>
    <row r="162" spans="2:15" s="64" customFormat="1" ht="14.25" customHeight="1" x14ac:dyDescent="0.25">
      <c r="B162" s="66"/>
      <c r="C162" s="61"/>
      <c r="D162" s="61"/>
      <c r="E162" s="61"/>
      <c r="F162" s="61"/>
      <c r="G162" s="61"/>
      <c r="H162" s="61"/>
      <c r="I162" s="61"/>
      <c r="J162" s="379"/>
      <c r="K162" s="61"/>
      <c r="L162" s="66"/>
      <c r="M162" s="66"/>
      <c r="N162" s="66"/>
      <c r="O162" s="66"/>
    </row>
    <row r="163" spans="2:15" s="64" customFormat="1" ht="14.25" customHeight="1" x14ac:dyDescent="0.25">
      <c r="B163" s="66"/>
      <c r="C163" s="61"/>
      <c r="D163" s="61"/>
      <c r="E163" s="61"/>
      <c r="F163" s="61"/>
      <c r="G163" s="61"/>
      <c r="H163" s="61"/>
      <c r="I163" s="61"/>
      <c r="J163" s="379"/>
      <c r="K163" s="61"/>
      <c r="L163" s="66"/>
      <c r="M163" s="66"/>
      <c r="N163" s="66"/>
      <c r="O163" s="66"/>
    </row>
    <row r="164" spans="2:15" s="64" customFormat="1" ht="14.25" customHeight="1" x14ac:dyDescent="0.25">
      <c r="B164" s="55" t="s">
        <v>83</v>
      </c>
      <c r="C164" s="61"/>
      <c r="D164" s="61"/>
      <c r="E164" s="61"/>
      <c r="F164" s="61"/>
      <c r="G164" s="61"/>
      <c r="H164" s="61"/>
      <c r="I164" s="61"/>
      <c r="J164" s="379"/>
      <c r="K164" s="61"/>
      <c r="L164" s="66"/>
      <c r="M164" s="66"/>
      <c r="N164" s="66"/>
      <c r="O164" s="66"/>
    </row>
    <row r="165" spans="2:15" s="64" customFormat="1" ht="14.25" customHeight="1" x14ac:dyDescent="0.25">
      <c r="B165" s="66"/>
      <c r="C165" s="61"/>
      <c r="D165" s="61"/>
      <c r="E165" s="61"/>
      <c r="F165" s="61"/>
      <c r="G165" s="61"/>
      <c r="H165" s="61"/>
      <c r="I165" s="61"/>
      <c r="J165" s="379"/>
      <c r="K165" s="61"/>
      <c r="L165" s="66"/>
      <c r="M165" s="66"/>
      <c r="N165" s="66"/>
      <c r="O165" s="66"/>
    </row>
    <row r="166" spans="2:15" s="64" customFormat="1" ht="14.25" customHeight="1" x14ac:dyDescent="0.25">
      <c r="B166" s="66"/>
      <c r="C166" s="61" t="s">
        <v>84</v>
      </c>
      <c r="D166" s="61"/>
      <c r="E166" s="61"/>
      <c r="F166" s="61"/>
      <c r="G166" s="61"/>
      <c r="H166" s="61"/>
      <c r="I166" s="61"/>
      <c r="J166" s="379"/>
      <c r="K166" s="61"/>
      <c r="L166" s="66"/>
      <c r="M166" s="66"/>
      <c r="N166" s="66"/>
      <c r="O166" s="66"/>
    </row>
    <row r="167" spans="2:15" s="64" customFormat="1" ht="14.25" customHeight="1" x14ac:dyDescent="0.25">
      <c r="B167" s="66"/>
      <c r="C167" s="61"/>
      <c r="D167" s="61"/>
      <c r="E167" s="61"/>
      <c r="F167" s="61"/>
      <c r="G167" s="61"/>
      <c r="H167" s="61"/>
      <c r="I167" s="61"/>
      <c r="J167" s="379"/>
      <c r="K167" s="61"/>
      <c r="L167" s="66"/>
      <c r="M167" s="66"/>
      <c r="N167" s="66"/>
      <c r="O167" s="66"/>
    </row>
    <row r="168" spans="2:15" s="64" customFormat="1" ht="45" customHeight="1" x14ac:dyDescent="0.25">
      <c r="B168" s="66"/>
      <c r="C168" s="70" t="s">
        <v>85</v>
      </c>
      <c r="D168" s="71" t="s">
        <v>86</v>
      </c>
      <c r="E168" s="71" t="s">
        <v>87</v>
      </c>
      <c r="F168" s="71" t="s">
        <v>88</v>
      </c>
      <c r="G168" s="71" t="s">
        <v>89</v>
      </c>
      <c r="H168" s="61"/>
      <c r="I168" s="61"/>
      <c r="J168" s="379"/>
      <c r="K168" s="61"/>
      <c r="L168" s="66"/>
      <c r="M168" s="66"/>
      <c r="N168" s="66"/>
      <c r="O168" s="66"/>
    </row>
    <row r="169" spans="2:15" s="64" customFormat="1" ht="33" customHeight="1" x14ac:dyDescent="0.25">
      <c r="B169" s="66"/>
      <c r="C169" s="92" t="s">
        <v>324</v>
      </c>
      <c r="D169" s="73" t="s">
        <v>325</v>
      </c>
      <c r="E169" s="73">
        <v>0</v>
      </c>
      <c r="F169" s="73">
        <v>0</v>
      </c>
      <c r="G169" s="167">
        <v>3585.03</v>
      </c>
      <c r="H169" s="61"/>
      <c r="I169" s="61"/>
      <c r="J169" s="379"/>
      <c r="K169" s="61"/>
      <c r="L169" s="66"/>
      <c r="M169" s="66"/>
      <c r="N169" s="66"/>
      <c r="O169" s="66"/>
    </row>
    <row r="170" spans="2:15" s="64" customFormat="1" ht="33" customHeight="1" x14ac:dyDescent="0.25">
      <c r="B170" s="66"/>
      <c r="C170" s="92" t="s">
        <v>326</v>
      </c>
      <c r="D170" s="73" t="s">
        <v>325</v>
      </c>
      <c r="E170" s="73">
        <v>0</v>
      </c>
      <c r="F170" s="73">
        <v>0</v>
      </c>
      <c r="G170" s="73">
        <v>6945.77</v>
      </c>
      <c r="H170" s="61"/>
      <c r="I170" s="61"/>
      <c r="J170" s="379"/>
      <c r="K170" s="61"/>
      <c r="L170" s="66"/>
      <c r="M170" s="66"/>
      <c r="N170" s="66"/>
      <c r="O170" s="66"/>
    </row>
    <row r="171" spans="2:15" s="64" customFormat="1" ht="33" customHeight="1" x14ac:dyDescent="0.25">
      <c r="B171" s="66"/>
      <c r="C171" s="92" t="s">
        <v>327</v>
      </c>
      <c r="D171" s="73" t="s">
        <v>325</v>
      </c>
      <c r="E171" s="73">
        <v>0</v>
      </c>
      <c r="F171" s="73">
        <v>0</v>
      </c>
      <c r="G171" s="73">
        <v>3876.14</v>
      </c>
      <c r="H171" s="61"/>
      <c r="I171" s="61"/>
      <c r="J171" s="379"/>
      <c r="K171" s="61"/>
      <c r="L171" s="66"/>
      <c r="M171" s="66"/>
      <c r="N171" s="66"/>
      <c r="O171" s="66"/>
    </row>
    <row r="172" spans="2:15" s="64" customFormat="1" ht="26.25" customHeight="1" x14ac:dyDescent="0.25">
      <c r="B172" s="66"/>
      <c r="C172" s="74" t="s">
        <v>90</v>
      </c>
      <c r="D172" s="61"/>
      <c r="E172" s="61"/>
      <c r="F172" s="61"/>
      <c r="G172" s="61"/>
      <c r="H172" s="61"/>
      <c r="I172" s="61"/>
      <c r="J172" s="379"/>
      <c r="K172" s="61"/>
      <c r="L172" s="66"/>
      <c r="M172" s="66"/>
      <c r="N172" s="66"/>
      <c r="O172" s="66"/>
    </row>
    <row r="173" spans="2:15" s="64" customFormat="1" ht="26.25" customHeight="1" x14ac:dyDescent="0.25">
      <c r="B173" s="66"/>
      <c r="C173" s="74" t="s">
        <v>91</v>
      </c>
      <c r="D173" s="61"/>
      <c r="E173" s="61"/>
      <c r="F173" s="61"/>
      <c r="G173" s="61"/>
      <c r="H173" s="61"/>
      <c r="I173" s="61"/>
      <c r="J173" s="379"/>
      <c r="K173" s="61"/>
      <c r="L173" s="66"/>
      <c r="M173" s="66"/>
      <c r="N173" s="66"/>
      <c r="O173" s="66"/>
    </row>
    <row r="174" spans="2:15" s="64" customFormat="1" ht="45" customHeight="1" x14ac:dyDescent="0.25">
      <c r="B174" s="66"/>
      <c r="C174" s="454" t="s">
        <v>92</v>
      </c>
      <c r="D174" s="454"/>
      <c r="E174" s="454"/>
      <c r="F174" s="454"/>
      <c r="G174" s="454"/>
      <c r="H174" s="454"/>
      <c r="I174" s="454"/>
      <c r="J174" s="454"/>
      <c r="K174" s="61"/>
      <c r="L174" s="66"/>
      <c r="M174" s="66"/>
      <c r="N174" s="66"/>
      <c r="O174" s="66"/>
    </row>
    <row r="175" spans="2:15" s="64" customFormat="1" ht="26.25" customHeight="1" x14ac:dyDescent="0.35">
      <c r="B175" s="66"/>
      <c r="C175" s="75" t="s">
        <v>93</v>
      </c>
      <c r="D175" s="61"/>
      <c r="E175" s="61"/>
      <c r="F175" s="61"/>
      <c r="G175" s="61"/>
      <c r="H175" s="61"/>
      <c r="I175" s="61"/>
      <c r="J175" s="379"/>
      <c r="K175" s="61"/>
      <c r="L175" s="66"/>
      <c r="M175" s="66"/>
      <c r="N175" s="66"/>
      <c r="O175" s="66"/>
    </row>
    <row r="176" spans="2:15" s="64" customFormat="1" ht="44.25" customHeight="1" x14ac:dyDescent="0.25">
      <c r="B176" s="66"/>
      <c r="C176" s="61"/>
      <c r="D176" s="61"/>
      <c r="E176" s="61"/>
      <c r="F176" s="61"/>
      <c r="G176" s="61"/>
      <c r="H176" s="61"/>
      <c r="I176" s="61"/>
      <c r="J176" s="379"/>
      <c r="K176" s="61"/>
      <c r="L176" s="66"/>
      <c r="M176" s="66"/>
      <c r="N176" s="66"/>
      <c r="O176" s="66"/>
    </row>
    <row r="177" spans="2:15" s="64" customFormat="1" ht="14.25" customHeight="1" x14ac:dyDescent="0.25">
      <c r="B177" s="66"/>
      <c r="C177" s="61" t="s">
        <v>94</v>
      </c>
      <c r="D177" s="61"/>
      <c r="E177" s="61"/>
      <c r="F177" s="61"/>
      <c r="G177" s="61"/>
      <c r="H177" s="61"/>
      <c r="I177" s="61"/>
      <c r="J177" s="379"/>
      <c r="K177" s="61"/>
      <c r="L177" s="66"/>
      <c r="M177" s="66"/>
      <c r="N177" s="66"/>
      <c r="O177" s="66"/>
    </row>
    <row r="178" spans="2:15" s="64" customFormat="1" ht="14.25" customHeight="1" x14ac:dyDescent="0.25">
      <c r="B178" s="66"/>
      <c r="C178" s="61"/>
      <c r="D178" s="61"/>
      <c r="E178" s="61"/>
      <c r="F178" s="61"/>
      <c r="G178" s="61"/>
      <c r="H178" s="61"/>
      <c r="I178" s="61"/>
      <c r="J178" s="379"/>
      <c r="K178" s="61"/>
      <c r="L178" s="66"/>
      <c r="M178" s="66"/>
      <c r="N178" s="66"/>
      <c r="O178" s="66"/>
    </row>
    <row r="179" spans="2:15" s="64" customFormat="1" ht="39" customHeight="1" x14ac:dyDescent="0.25">
      <c r="B179" s="66"/>
      <c r="C179" s="138" t="s">
        <v>95</v>
      </c>
      <c r="D179" s="146">
        <v>10</v>
      </c>
      <c r="E179" s="61"/>
      <c r="F179" s="61"/>
      <c r="G179" s="61"/>
      <c r="H179" s="61"/>
      <c r="I179" s="61"/>
      <c r="J179" s="379"/>
      <c r="K179" s="61"/>
      <c r="L179" s="66"/>
      <c r="M179" s="66"/>
      <c r="N179" s="66"/>
      <c r="O179" s="66"/>
    </row>
    <row r="180" spans="2:15" s="64" customFormat="1" ht="14.25" customHeight="1" x14ac:dyDescent="0.25">
      <c r="B180" s="66"/>
      <c r="C180" s="61"/>
      <c r="D180" s="61"/>
      <c r="E180" s="61"/>
      <c r="F180" s="61"/>
      <c r="G180" s="61"/>
      <c r="H180" s="61"/>
      <c r="I180" s="61"/>
      <c r="J180" s="379"/>
      <c r="K180" s="61"/>
      <c r="L180" s="66"/>
      <c r="M180" s="66"/>
      <c r="N180" s="66"/>
      <c r="O180" s="66"/>
    </row>
    <row r="181" spans="2:15" s="64" customFormat="1" ht="42.75" customHeight="1" x14ac:dyDescent="0.25">
      <c r="B181" s="66"/>
      <c r="C181" s="70" t="s">
        <v>96</v>
      </c>
      <c r="D181" s="71" t="s">
        <v>86</v>
      </c>
      <c r="E181" s="70" t="s">
        <v>328</v>
      </c>
      <c r="F181" s="70" t="s">
        <v>329</v>
      </c>
      <c r="G181" s="70" t="s">
        <v>330</v>
      </c>
      <c r="H181" s="71" t="s">
        <v>97</v>
      </c>
      <c r="I181" s="70" t="s">
        <v>483</v>
      </c>
      <c r="J181" s="379"/>
      <c r="K181" s="61"/>
      <c r="L181" s="66"/>
      <c r="M181" s="66"/>
      <c r="N181" s="66"/>
      <c r="O181" s="66"/>
    </row>
    <row r="182" spans="2:15" s="64" customFormat="1" ht="48.75" customHeight="1" x14ac:dyDescent="0.25">
      <c r="B182" s="66"/>
      <c r="C182" s="92" t="s">
        <v>324</v>
      </c>
      <c r="D182" s="73" t="s">
        <v>331</v>
      </c>
      <c r="E182" s="167">
        <v>3585.03</v>
      </c>
      <c r="F182" s="167">
        <v>3585.03</v>
      </c>
      <c r="G182" s="167">
        <v>3585.03</v>
      </c>
      <c r="H182" s="72"/>
      <c r="I182" s="167">
        <v>3585.03</v>
      </c>
      <c r="J182" s="379"/>
      <c r="K182" s="61"/>
      <c r="L182" s="66"/>
      <c r="M182" s="66"/>
      <c r="N182" s="66"/>
      <c r="O182" s="66"/>
    </row>
    <row r="183" spans="2:15" s="64" customFormat="1" ht="33.6" customHeight="1" x14ac:dyDescent="0.25">
      <c r="B183" s="66"/>
      <c r="C183" s="92" t="s">
        <v>326</v>
      </c>
      <c r="D183" s="73" t="s">
        <v>331</v>
      </c>
      <c r="E183" s="73">
        <v>6945.77</v>
      </c>
      <c r="F183" s="73">
        <v>6945.77</v>
      </c>
      <c r="G183" s="73">
        <v>6945.77</v>
      </c>
      <c r="H183" s="72"/>
      <c r="I183" s="73">
        <v>6945.77</v>
      </c>
      <c r="J183" s="379"/>
      <c r="K183" s="61"/>
      <c r="L183" s="66"/>
      <c r="M183" s="66"/>
      <c r="N183" s="66"/>
      <c r="O183" s="66"/>
    </row>
    <row r="184" spans="2:15" s="64" customFormat="1" ht="38.4" customHeight="1" x14ac:dyDescent="0.25">
      <c r="B184" s="66"/>
      <c r="C184" s="92" t="s">
        <v>327</v>
      </c>
      <c r="D184" s="73" t="s">
        <v>331</v>
      </c>
      <c r="E184" s="73">
        <v>3876.14</v>
      </c>
      <c r="F184" s="73">
        <v>3876.14</v>
      </c>
      <c r="G184" s="73">
        <v>3876.14</v>
      </c>
      <c r="H184" s="72"/>
      <c r="I184" s="73">
        <v>3876.14</v>
      </c>
      <c r="J184" s="379"/>
      <c r="K184" s="61"/>
      <c r="L184" s="66"/>
      <c r="M184" s="66"/>
      <c r="N184" s="66"/>
      <c r="O184" s="66"/>
    </row>
    <row r="185" spans="2:15" s="64" customFormat="1" ht="19.95" customHeight="1" x14ac:dyDescent="0.25">
      <c r="B185" s="66"/>
      <c r="C185" s="61"/>
      <c r="D185" s="61"/>
      <c r="E185" s="61"/>
      <c r="F185" s="61"/>
      <c r="G185" s="61"/>
      <c r="H185" s="61"/>
      <c r="I185" s="61"/>
      <c r="J185" s="379"/>
      <c r="K185" s="61"/>
      <c r="L185" s="66"/>
      <c r="M185" s="66"/>
      <c r="N185" s="66"/>
      <c r="O185" s="66"/>
    </row>
    <row r="186" spans="2:15" s="64" customFormat="1" ht="30.75" customHeight="1" x14ac:dyDescent="0.25">
      <c r="B186" s="66"/>
      <c r="C186" s="74" t="s">
        <v>98</v>
      </c>
      <c r="D186" s="61"/>
      <c r="E186" s="61"/>
      <c r="F186" s="61"/>
      <c r="G186" s="61"/>
      <c r="H186" s="61"/>
      <c r="I186" s="61"/>
      <c r="J186" s="379"/>
      <c r="K186" s="61"/>
      <c r="L186" s="66"/>
      <c r="M186" s="66"/>
      <c r="N186" s="66"/>
      <c r="O186" s="66"/>
    </row>
    <row r="187" spans="2:15" s="64" customFormat="1" ht="21" customHeight="1" x14ac:dyDescent="0.35">
      <c r="B187" s="66"/>
      <c r="C187" s="75" t="s">
        <v>93</v>
      </c>
      <c r="D187" s="61"/>
      <c r="E187" s="61"/>
      <c r="F187" s="61"/>
      <c r="G187" s="61"/>
      <c r="H187" s="61"/>
      <c r="I187" s="61"/>
      <c r="J187" s="379"/>
      <c r="K187" s="61"/>
      <c r="L187" s="66"/>
      <c r="M187" s="66"/>
      <c r="N187" s="66"/>
      <c r="O187" s="66"/>
    </row>
    <row r="188" spans="2:15" x14ac:dyDescent="0.35">
      <c r="B188" s="8"/>
      <c r="C188" s="8"/>
      <c r="D188" s="8"/>
      <c r="E188" s="8"/>
      <c r="F188" s="8"/>
      <c r="G188" s="8"/>
      <c r="H188" s="8"/>
      <c r="I188" s="8"/>
      <c r="J188" s="376"/>
      <c r="K188" s="8"/>
      <c r="L188" s="8"/>
      <c r="M188" s="8"/>
      <c r="N188" s="8"/>
      <c r="O188" s="8"/>
    </row>
    <row r="189" spans="2:15" x14ac:dyDescent="0.35">
      <c r="B189" s="67" t="s">
        <v>99</v>
      </c>
      <c r="C189" s="58"/>
      <c r="D189" s="8"/>
      <c r="E189" s="8"/>
      <c r="F189" s="8"/>
      <c r="G189" s="8"/>
      <c r="H189" s="8"/>
      <c r="I189" s="8"/>
      <c r="J189" s="376"/>
      <c r="K189" s="8"/>
      <c r="L189" s="8"/>
      <c r="M189" s="8"/>
      <c r="N189" s="8"/>
      <c r="O189" s="8"/>
    </row>
    <row r="190" spans="2:15" x14ac:dyDescent="0.35">
      <c r="B190" s="8"/>
      <c r="C190" s="58" t="s">
        <v>100</v>
      </c>
      <c r="D190" s="8"/>
      <c r="E190" s="8"/>
      <c r="F190" s="8"/>
      <c r="G190" s="8"/>
      <c r="H190" s="8"/>
      <c r="I190" s="8"/>
      <c r="J190" s="376"/>
      <c r="K190" s="8"/>
      <c r="L190" s="8"/>
      <c r="M190" s="8"/>
      <c r="N190" s="8"/>
      <c r="O190" s="8"/>
    </row>
    <row r="191" spans="2:15" x14ac:dyDescent="0.35">
      <c r="B191" s="8"/>
      <c r="C191" s="58"/>
      <c r="D191" s="8"/>
      <c r="E191" s="8"/>
      <c r="F191" s="8"/>
      <c r="G191" s="8"/>
      <c r="H191" s="8"/>
      <c r="I191" s="8"/>
      <c r="J191" s="376"/>
      <c r="K191" s="189">
        <f>SUM(G199:G208)</f>
        <v>5592720</v>
      </c>
      <c r="L191" s="8"/>
      <c r="M191" s="8"/>
      <c r="N191" s="8"/>
      <c r="O191" s="8"/>
    </row>
    <row r="192" spans="2:15" x14ac:dyDescent="0.35">
      <c r="B192" s="8">
        <v>5.0999999999999996</v>
      </c>
      <c r="C192" s="1" t="s">
        <v>101</v>
      </c>
      <c r="D192" s="8"/>
      <c r="E192" s="8"/>
      <c r="F192" s="8"/>
      <c r="G192" s="8"/>
      <c r="H192" s="8"/>
      <c r="I192" s="8"/>
      <c r="J192" s="376"/>
      <c r="K192" s="8"/>
      <c r="L192" s="8"/>
      <c r="M192" s="8"/>
      <c r="N192" s="8"/>
      <c r="O192" s="8"/>
    </row>
    <row r="193" spans="2:16" ht="18.600000000000001" thickBot="1" x14ac:dyDescent="0.4">
      <c r="B193" s="8"/>
      <c r="D193" s="8"/>
      <c r="E193" s="8"/>
      <c r="F193" s="8"/>
      <c r="G193" s="8"/>
      <c r="H193" s="8"/>
      <c r="I193" s="8"/>
      <c r="J193" s="376"/>
      <c r="K193" s="8"/>
      <c r="L193" s="8"/>
      <c r="M193" s="8"/>
      <c r="N193" s="8"/>
      <c r="O193" s="8"/>
    </row>
    <row r="194" spans="2:16" ht="66" customHeight="1" x14ac:dyDescent="0.35">
      <c r="B194" s="554" t="s">
        <v>280</v>
      </c>
      <c r="C194" s="485" t="s">
        <v>273</v>
      </c>
      <c r="D194" s="486"/>
      <c r="E194" s="487" t="s">
        <v>103</v>
      </c>
      <c r="F194" s="448" t="s">
        <v>104</v>
      </c>
      <c r="G194" s="450"/>
      <c r="H194" s="489" t="s">
        <v>105</v>
      </c>
      <c r="I194" s="486"/>
      <c r="J194" s="490" t="s">
        <v>106</v>
      </c>
      <c r="K194" s="489" t="s">
        <v>107</v>
      </c>
      <c r="L194" s="486"/>
      <c r="M194" s="448" t="s">
        <v>108</v>
      </c>
      <c r="N194" s="450"/>
      <c r="O194" s="8"/>
    </row>
    <row r="195" spans="2:16" s="139" customFormat="1" ht="54" customHeight="1" x14ac:dyDescent="0.35">
      <c r="B195" s="555"/>
      <c r="C195" s="186" t="s">
        <v>102</v>
      </c>
      <c r="D195" s="76" t="s">
        <v>109</v>
      </c>
      <c r="E195" s="488"/>
      <c r="F195" s="147" t="s">
        <v>86</v>
      </c>
      <c r="G195" s="147" t="s">
        <v>110</v>
      </c>
      <c r="H195" s="147" t="s">
        <v>86</v>
      </c>
      <c r="I195" s="147" t="s">
        <v>110</v>
      </c>
      <c r="J195" s="491"/>
      <c r="K195" s="147" t="s">
        <v>111</v>
      </c>
      <c r="L195" s="147" t="s">
        <v>112</v>
      </c>
      <c r="M195" s="147" t="s">
        <v>111</v>
      </c>
      <c r="N195" s="147" t="s">
        <v>112</v>
      </c>
      <c r="O195" s="140"/>
      <c r="P195" s="141"/>
    </row>
    <row r="196" spans="2:16" s="64" customFormat="1" ht="49.2" customHeight="1" x14ac:dyDescent="0.35">
      <c r="B196" s="562" t="s">
        <v>332</v>
      </c>
      <c r="C196" s="495" t="s">
        <v>333</v>
      </c>
      <c r="D196" s="190" t="s">
        <v>334</v>
      </c>
      <c r="E196" s="191" t="s">
        <v>114</v>
      </c>
      <c r="F196" s="192" t="s">
        <v>336</v>
      </c>
      <c r="G196" s="192">
        <v>1</v>
      </c>
      <c r="H196" s="192" t="s">
        <v>340</v>
      </c>
      <c r="I196" s="193">
        <v>6000</v>
      </c>
      <c r="J196" s="380">
        <v>1178815.76</v>
      </c>
      <c r="K196" s="194">
        <v>43983</v>
      </c>
      <c r="L196" s="194">
        <v>44196</v>
      </c>
      <c r="M196" s="195">
        <v>44228</v>
      </c>
      <c r="N196" s="195">
        <v>45657</v>
      </c>
      <c r="O196" s="66"/>
    </row>
    <row r="197" spans="2:16" s="64" customFormat="1" ht="48" customHeight="1" x14ac:dyDescent="0.35">
      <c r="B197" s="562"/>
      <c r="C197" s="496"/>
      <c r="D197" s="190" t="s">
        <v>338</v>
      </c>
      <c r="E197" s="191" t="s">
        <v>114</v>
      </c>
      <c r="F197" s="192" t="s">
        <v>336</v>
      </c>
      <c r="G197" s="192">
        <v>1</v>
      </c>
      <c r="H197" s="192" t="s">
        <v>340</v>
      </c>
      <c r="I197" s="193">
        <v>3500</v>
      </c>
      <c r="J197" s="380">
        <v>116636.29</v>
      </c>
      <c r="K197" s="194">
        <v>43983</v>
      </c>
      <c r="L197" s="194">
        <v>44196</v>
      </c>
      <c r="M197" s="195">
        <v>44228</v>
      </c>
      <c r="N197" s="195">
        <v>45657</v>
      </c>
      <c r="O197" s="66"/>
      <c r="P197" s="226">
        <f>SUM(J196:J198)</f>
        <v>1416276.02</v>
      </c>
    </row>
    <row r="198" spans="2:16" s="64" customFormat="1" ht="48" customHeight="1" x14ac:dyDescent="0.35">
      <c r="B198" s="562"/>
      <c r="C198" s="497"/>
      <c r="D198" s="190" t="s">
        <v>339</v>
      </c>
      <c r="E198" s="191" t="s">
        <v>114</v>
      </c>
      <c r="F198" s="192" t="s">
        <v>336</v>
      </c>
      <c r="G198" s="192">
        <v>1</v>
      </c>
      <c r="H198" s="192" t="s">
        <v>340</v>
      </c>
      <c r="I198" s="193">
        <v>3500</v>
      </c>
      <c r="J198" s="380">
        <v>120823.97</v>
      </c>
      <c r="K198" s="194">
        <v>43983</v>
      </c>
      <c r="L198" s="194">
        <v>44196</v>
      </c>
      <c r="M198" s="195">
        <v>44228</v>
      </c>
      <c r="N198" s="195">
        <v>45657</v>
      </c>
      <c r="O198" s="66"/>
    </row>
    <row r="199" spans="2:16" s="64" customFormat="1" ht="52.2" customHeight="1" x14ac:dyDescent="0.35">
      <c r="B199" s="228"/>
      <c r="C199" s="498" t="s">
        <v>341</v>
      </c>
      <c r="D199" s="196" t="s">
        <v>342</v>
      </c>
      <c r="E199" s="197" t="s">
        <v>345</v>
      </c>
      <c r="F199" s="198" t="s">
        <v>343</v>
      </c>
      <c r="G199" s="199">
        <v>1838704</v>
      </c>
      <c r="H199" s="200" t="s">
        <v>344</v>
      </c>
      <c r="I199" s="201">
        <v>1838.704</v>
      </c>
      <c r="J199" s="381">
        <v>1385610.64</v>
      </c>
      <c r="K199" s="202">
        <v>43983</v>
      </c>
      <c r="L199" s="202">
        <v>44196</v>
      </c>
      <c r="M199" s="203">
        <v>44256</v>
      </c>
      <c r="N199" s="203">
        <v>45991</v>
      </c>
      <c r="O199" s="66"/>
    </row>
    <row r="200" spans="2:16" s="64" customFormat="1" ht="62.4" x14ac:dyDescent="0.35">
      <c r="B200" s="228"/>
      <c r="C200" s="499"/>
      <c r="D200" s="196" t="s">
        <v>346</v>
      </c>
      <c r="E200" s="197" t="s">
        <v>345</v>
      </c>
      <c r="F200" s="198" t="s">
        <v>343</v>
      </c>
      <c r="G200" s="199">
        <v>76416</v>
      </c>
      <c r="H200" s="200" t="s">
        <v>344</v>
      </c>
      <c r="I200" s="201">
        <v>76.415999999999997</v>
      </c>
      <c r="J200" s="381">
        <v>57286.58</v>
      </c>
      <c r="K200" s="202">
        <v>43983</v>
      </c>
      <c r="L200" s="202">
        <v>44196</v>
      </c>
      <c r="M200" s="203">
        <v>44256</v>
      </c>
      <c r="N200" s="203">
        <v>45991</v>
      </c>
      <c r="O200" s="66"/>
    </row>
    <row r="201" spans="2:16" s="64" customFormat="1" ht="46.8" x14ac:dyDescent="0.35">
      <c r="B201" s="228"/>
      <c r="C201" s="499"/>
      <c r="D201" s="196" t="s">
        <v>347</v>
      </c>
      <c r="E201" s="197" t="s">
        <v>345</v>
      </c>
      <c r="F201" s="198" t="s">
        <v>343</v>
      </c>
      <c r="G201" s="199">
        <v>1101824</v>
      </c>
      <c r="H201" s="200" t="s">
        <v>344</v>
      </c>
      <c r="I201" s="201">
        <v>1101.8240000000001</v>
      </c>
      <c r="J201" s="381">
        <v>644622.9</v>
      </c>
      <c r="K201" s="202">
        <v>43983</v>
      </c>
      <c r="L201" s="202">
        <v>44196</v>
      </c>
      <c r="M201" s="203">
        <v>44256</v>
      </c>
      <c r="N201" s="203">
        <v>45991</v>
      </c>
      <c r="O201" s="66"/>
      <c r="P201" s="226">
        <f>SUM(J199:J208)</f>
        <v>3875146.9100000006</v>
      </c>
    </row>
    <row r="202" spans="2:16" s="64" customFormat="1" ht="62.4" x14ac:dyDescent="0.35">
      <c r="B202" s="228"/>
      <c r="C202" s="499"/>
      <c r="D202" s="196" t="s">
        <v>348</v>
      </c>
      <c r="E202" s="197" t="s">
        <v>345</v>
      </c>
      <c r="F202" s="198" t="s">
        <v>343</v>
      </c>
      <c r="G202" s="199">
        <v>48656</v>
      </c>
      <c r="H202" s="200" t="s">
        <v>344</v>
      </c>
      <c r="I202" s="201">
        <v>48.655999999999999</v>
      </c>
      <c r="J202" s="381">
        <v>38004.75</v>
      </c>
      <c r="K202" s="202">
        <v>43983</v>
      </c>
      <c r="L202" s="202">
        <v>44196</v>
      </c>
      <c r="M202" s="203">
        <v>44256</v>
      </c>
      <c r="N202" s="203">
        <v>45991</v>
      </c>
      <c r="O202" s="66"/>
    </row>
    <row r="203" spans="2:16" s="64" customFormat="1" ht="46.8" x14ac:dyDescent="0.35">
      <c r="B203" s="228"/>
      <c r="C203" s="499"/>
      <c r="D203" s="196" t="s">
        <v>349</v>
      </c>
      <c r="E203" s="197" t="s">
        <v>345</v>
      </c>
      <c r="F203" s="198" t="s">
        <v>343</v>
      </c>
      <c r="G203" s="199">
        <v>637048</v>
      </c>
      <c r="H203" s="200" t="s">
        <v>344</v>
      </c>
      <c r="I203" s="201">
        <f t="shared" ref="I203:I204" si="0">+G203/1000</f>
        <v>637.048</v>
      </c>
      <c r="J203" s="381">
        <v>492548.62</v>
      </c>
      <c r="K203" s="204">
        <v>43983</v>
      </c>
      <c r="L203" s="204">
        <v>44196</v>
      </c>
      <c r="M203" s="205">
        <v>44256</v>
      </c>
      <c r="N203" s="205">
        <v>45991</v>
      </c>
      <c r="O203" s="66"/>
    </row>
    <row r="204" spans="2:16" s="64" customFormat="1" ht="72" customHeight="1" x14ac:dyDescent="0.35">
      <c r="B204" s="228"/>
      <c r="C204" s="499"/>
      <c r="D204" s="196" t="s">
        <v>350</v>
      </c>
      <c r="E204" s="197" t="s">
        <v>345</v>
      </c>
      <c r="F204" s="198" t="s">
        <v>343</v>
      </c>
      <c r="G204" s="199">
        <v>228752</v>
      </c>
      <c r="H204" s="200" t="s">
        <v>344</v>
      </c>
      <c r="I204" s="201">
        <f t="shared" si="0"/>
        <v>228.75200000000001</v>
      </c>
      <c r="J204" s="381">
        <v>150855.65</v>
      </c>
      <c r="K204" s="204">
        <v>43983</v>
      </c>
      <c r="L204" s="204">
        <v>44196</v>
      </c>
      <c r="M204" s="205">
        <v>44256</v>
      </c>
      <c r="N204" s="205">
        <v>45991</v>
      </c>
      <c r="O204" s="66"/>
    </row>
    <row r="205" spans="2:16" s="64" customFormat="1" ht="72" customHeight="1" x14ac:dyDescent="0.35">
      <c r="B205" s="228"/>
      <c r="C205" s="499"/>
      <c r="D205" s="196" t="s">
        <v>351</v>
      </c>
      <c r="E205" s="197" t="s">
        <v>345</v>
      </c>
      <c r="F205" s="198" t="s">
        <v>343</v>
      </c>
      <c r="G205" s="199">
        <v>326012</v>
      </c>
      <c r="H205" s="200" t="s">
        <v>344</v>
      </c>
      <c r="I205" s="201">
        <f>+G205/1000</f>
        <v>326.012</v>
      </c>
      <c r="J205" s="381">
        <v>206436.5</v>
      </c>
      <c r="K205" s="204">
        <v>43983</v>
      </c>
      <c r="L205" s="204">
        <v>44196</v>
      </c>
      <c r="M205" s="205">
        <v>44256</v>
      </c>
      <c r="N205" s="205">
        <v>45991</v>
      </c>
      <c r="O205" s="66"/>
    </row>
    <row r="206" spans="2:16" s="64" customFormat="1" ht="72" customHeight="1" x14ac:dyDescent="0.35">
      <c r="B206" s="228"/>
      <c r="C206" s="499"/>
      <c r="D206" s="196" t="s">
        <v>352</v>
      </c>
      <c r="E206" s="197" t="s">
        <v>345</v>
      </c>
      <c r="F206" s="198" t="s">
        <v>343</v>
      </c>
      <c r="G206" s="199">
        <v>778192</v>
      </c>
      <c r="H206" s="200" t="s">
        <v>344</v>
      </c>
      <c r="I206" s="201">
        <f>+G206/1000</f>
        <v>778.19200000000001</v>
      </c>
      <c r="J206" s="381">
        <v>548288.26</v>
      </c>
      <c r="K206" s="204">
        <v>43983</v>
      </c>
      <c r="L206" s="204">
        <v>44196</v>
      </c>
      <c r="M206" s="205">
        <v>44256</v>
      </c>
      <c r="N206" s="205">
        <v>45991</v>
      </c>
      <c r="O206" s="66"/>
    </row>
    <row r="207" spans="2:16" s="64" customFormat="1" ht="72" customHeight="1" x14ac:dyDescent="0.35">
      <c r="B207" s="228"/>
      <c r="C207" s="499"/>
      <c r="D207" s="196" t="s">
        <v>353</v>
      </c>
      <c r="E207" s="197" t="s">
        <v>345</v>
      </c>
      <c r="F207" s="198" t="s">
        <v>343</v>
      </c>
      <c r="G207" s="199">
        <v>161988</v>
      </c>
      <c r="H207" s="200" t="s">
        <v>344</v>
      </c>
      <c r="I207" s="201">
        <f>+G207/1000</f>
        <v>161.988</v>
      </c>
      <c r="J207" s="381">
        <v>109963.87</v>
      </c>
      <c r="K207" s="204">
        <v>43983</v>
      </c>
      <c r="L207" s="204">
        <v>44196</v>
      </c>
      <c r="M207" s="205">
        <v>44256</v>
      </c>
      <c r="N207" s="205">
        <v>45991</v>
      </c>
      <c r="O207" s="66"/>
    </row>
    <row r="208" spans="2:16" s="64" customFormat="1" ht="72" customHeight="1" x14ac:dyDescent="0.35">
      <c r="B208" s="228"/>
      <c r="C208" s="499"/>
      <c r="D208" s="196" t="s">
        <v>354</v>
      </c>
      <c r="E208" s="197" t="s">
        <v>345</v>
      </c>
      <c r="F208" s="198" t="s">
        <v>343</v>
      </c>
      <c r="G208" s="199">
        <v>395128</v>
      </c>
      <c r="H208" s="200" t="s">
        <v>344</v>
      </c>
      <c r="I208" s="201">
        <f>+G208/1000</f>
        <v>395.12799999999999</v>
      </c>
      <c r="J208" s="381">
        <v>241529.14</v>
      </c>
      <c r="K208" s="204">
        <v>43983</v>
      </c>
      <c r="L208" s="204">
        <v>44196</v>
      </c>
      <c r="M208" s="205">
        <v>44256</v>
      </c>
      <c r="N208" s="205">
        <v>45991</v>
      </c>
      <c r="O208" s="66"/>
    </row>
    <row r="209" spans="2:16" s="64" customFormat="1" ht="72" customHeight="1" x14ac:dyDescent="0.35">
      <c r="B209" s="228"/>
      <c r="C209" s="500" t="s">
        <v>355</v>
      </c>
      <c r="D209" s="206" t="s">
        <v>356</v>
      </c>
      <c r="E209" s="207" t="s">
        <v>357</v>
      </c>
      <c r="F209" s="208" t="s">
        <v>325</v>
      </c>
      <c r="G209" s="209">
        <v>1695.62</v>
      </c>
      <c r="H209" s="208" t="s">
        <v>325</v>
      </c>
      <c r="I209" s="210">
        <f>+G209</f>
        <v>1695.62</v>
      </c>
      <c r="J209" s="382">
        <v>3942329.25</v>
      </c>
      <c r="K209" s="211">
        <v>43983</v>
      </c>
      <c r="L209" s="211">
        <v>44196</v>
      </c>
      <c r="M209" s="212">
        <v>44501</v>
      </c>
      <c r="N209" s="212">
        <v>46356</v>
      </c>
      <c r="O209" s="171"/>
    </row>
    <row r="210" spans="2:16" s="64" customFormat="1" ht="72" customHeight="1" x14ac:dyDescent="0.35">
      <c r="B210" s="228"/>
      <c r="C210" s="501"/>
      <c r="D210" s="206" t="s">
        <v>358</v>
      </c>
      <c r="E210" s="213" t="s">
        <v>357</v>
      </c>
      <c r="F210" s="208" t="s">
        <v>325</v>
      </c>
      <c r="G210" s="209">
        <v>429.05</v>
      </c>
      <c r="H210" s="214" t="s">
        <v>325</v>
      </c>
      <c r="I210" s="210">
        <f t="shared" ref="I210:I217" si="1">+G210</f>
        <v>429.05</v>
      </c>
      <c r="J210" s="382">
        <v>997806</v>
      </c>
      <c r="K210" s="211">
        <v>43983</v>
      </c>
      <c r="L210" s="211">
        <v>44196</v>
      </c>
      <c r="M210" s="212">
        <v>44501</v>
      </c>
      <c r="N210" s="212">
        <v>46356</v>
      </c>
      <c r="O210" s="215"/>
      <c r="P210" s="226">
        <f>SUM(J209:J217)</f>
        <v>9014408.879999999</v>
      </c>
    </row>
    <row r="211" spans="2:16" s="64" customFormat="1" ht="72" customHeight="1" x14ac:dyDescent="0.35">
      <c r="B211" s="228"/>
      <c r="C211" s="501"/>
      <c r="D211" s="206" t="s">
        <v>359</v>
      </c>
      <c r="E211" s="213" t="s">
        <v>357</v>
      </c>
      <c r="F211" s="208" t="s">
        <v>325</v>
      </c>
      <c r="G211" s="209">
        <v>580.98</v>
      </c>
      <c r="H211" s="214" t="s">
        <v>325</v>
      </c>
      <c r="I211" s="210">
        <f t="shared" si="1"/>
        <v>580.98</v>
      </c>
      <c r="J211" s="382">
        <v>1351012.24</v>
      </c>
      <c r="K211" s="211">
        <v>43983</v>
      </c>
      <c r="L211" s="211">
        <v>44196</v>
      </c>
      <c r="M211" s="212">
        <v>44501</v>
      </c>
      <c r="N211" s="212">
        <v>46356</v>
      </c>
      <c r="O211" s="66"/>
    </row>
    <row r="212" spans="2:16" s="64" customFormat="1" ht="72" customHeight="1" x14ac:dyDescent="0.35">
      <c r="B212" s="228"/>
      <c r="C212" s="501"/>
      <c r="D212" s="206" t="s">
        <v>360</v>
      </c>
      <c r="E212" s="213" t="s">
        <v>357</v>
      </c>
      <c r="F212" s="208" t="s">
        <v>325</v>
      </c>
      <c r="G212" s="209">
        <v>258.33</v>
      </c>
      <c r="H212" s="214" t="s">
        <v>325</v>
      </c>
      <c r="I212" s="210">
        <f t="shared" si="1"/>
        <v>258.33</v>
      </c>
      <c r="J212" s="382">
        <v>600914.46</v>
      </c>
      <c r="K212" s="211">
        <v>43983</v>
      </c>
      <c r="L212" s="211">
        <v>44196</v>
      </c>
      <c r="M212" s="212">
        <v>44501</v>
      </c>
      <c r="N212" s="212">
        <v>46356</v>
      </c>
      <c r="O212" s="66"/>
    </row>
    <row r="213" spans="2:16" s="64" customFormat="1" ht="72" customHeight="1" x14ac:dyDescent="0.35">
      <c r="B213" s="228"/>
      <c r="C213" s="501"/>
      <c r="D213" s="206" t="s">
        <v>361</v>
      </c>
      <c r="E213" s="213" t="s">
        <v>357</v>
      </c>
      <c r="F213" s="208" t="s">
        <v>325</v>
      </c>
      <c r="G213" s="209">
        <v>81.81</v>
      </c>
      <c r="H213" s="214" t="s">
        <v>325</v>
      </c>
      <c r="I213" s="210">
        <f t="shared" si="1"/>
        <v>81.81</v>
      </c>
      <c r="J213" s="382">
        <v>190541.82</v>
      </c>
      <c r="K213" s="211">
        <v>43983</v>
      </c>
      <c r="L213" s="211">
        <v>44196</v>
      </c>
      <c r="M213" s="212">
        <v>44501</v>
      </c>
      <c r="N213" s="212">
        <v>46356</v>
      </c>
      <c r="O213" s="66"/>
    </row>
    <row r="214" spans="2:16" s="64" customFormat="1" ht="72" customHeight="1" x14ac:dyDescent="0.35">
      <c r="B214" s="228"/>
      <c r="C214" s="501"/>
      <c r="D214" s="206" t="s">
        <v>362</v>
      </c>
      <c r="E214" s="213" t="s">
        <v>357</v>
      </c>
      <c r="F214" s="208" t="s">
        <v>325</v>
      </c>
      <c r="G214" s="209">
        <v>234.74</v>
      </c>
      <c r="H214" s="214" t="s">
        <v>325</v>
      </c>
      <c r="I214" s="210">
        <f t="shared" si="1"/>
        <v>234.74</v>
      </c>
      <c r="J214" s="382">
        <v>546073.66</v>
      </c>
      <c r="K214" s="211">
        <v>43983</v>
      </c>
      <c r="L214" s="211">
        <v>44196</v>
      </c>
      <c r="M214" s="212">
        <v>44501</v>
      </c>
      <c r="N214" s="212">
        <v>46356</v>
      </c>
      <c r="O214" s="66"/>
    </row>
    <row r="215" spans="2:16" s="64" customFormat="1" ht="72" customHeight="1" x14ac:dyDescent="0.35">
      <c r="B215" s="228"/>
      <c r="C215" s="501"/>
      <c r="D215" s="206" t="s">
        <v>363</v>
      </c>
      <c r="E215" s="213" t="s">
        <v>357</v>
      </c>
      <c r="F215" s="208" t="s">
        <v>325</v>
      </c>
      <c r="G215" s="209">
        <v>275.93</v>
      </c>
      <c r="H215" s="214" t="s">
        <v>325</v>
      </c>
      <c r="I215" s="210">
        <f t="shared" si="1"/>
        <v>275.93</v>
      </c>
      <c r="J215" s="382">
        <v>641834.97</v>
      </c>
      <c r="K215" s="211">
        <v>43983</v>
      </c>
      <c r="L215" s="211">
        <v>44196</v>
      </c>
      <c r="M215" s="212">
        <v>44501</v>
      </c>
      <c r="N215" s="212">
        <v>46356</v>
      </c>
      <c r="O215" s="66"/>
    </row>
    <row r="216" spans="2:16" s="64" customFormat="1" ht="72" customHeight="1" x14ac:dyDescent="0.35">
      <c r="B216" s="228"/>
      <c r="C216" s="501"/>
      <c r="D216" s="206" t="s">
        <v>364</v>
      </c>
      <c r="E216" s="213" t="s">
        <v>357</v>
      </c>
      <c r="F216" s="208" t="s">
        <v>325</v>
      </c>
      <c r="G216" s="209">
        <v>246.53</v>
      </c>
      <c r="H216" s="214" t="s">
        <v>325</v>
      </c>
      <c r="I216" s="210">
        <f t="shared" si="1"/>
        <v>246.53</v>
      </c>
      <c r="J216" s="382">
        <v>573486.12</v>
      </c>
      <c r="K216" s="211">
        <v>43983</v>
      </c>
      <c r="L216" s="211">
        <v>44196</v>
      </c>
      <c r="M216" s="212">
        <v>44501</v>
      </c>
      <c r="N216" s="212">
        <v>46356</v>
      </c>
      <c r="O216" s="66"/>
    </row>
    <row r="217" spans="2:16" s="64" customFormat="1" ht="72" customHeight="1" x14ac:dyDescent="0.35">
      <c r="B217" s="228"/>
      <c r="C217" s="501"/>
      <c r="D217" s="206" t="s">
        <v>365</v>
      </c>
      <c r="E217" s="213" t="s">
        <v>357</v>
      </c>
      <c r="F217" s="208" t="s">
        <v>325</v>
      </c>
      <c r="G217" s="209">
        <v>73.150000000000006</v>
      </c>
      <c r="H217" s="214" t="s">
        <v>325</v>
      </c>
      <c r="I217" s="210">
        <f t="shared" si="1"/>
        <v>73.150000000000006</v>
      </c>
      <c r="J217" s="382">
        <v>170410.36</v>
      </c>
      <c r="K217" s="211">
        <v>43983</v>
      </c>
      <c r="L217" s="211">
        <v>44196</v>
      </c>
      <c r="M217" s="212">
        <v>44501</v>
      </c>
      <c r="N217" s="212">
        <v>46356</v>
      </c>
      <c r="O217" s="66"/>
    </row>
    <row r="218" spans="2:16" s="64" customFormat="1" ht="63.6" customHeight="1" x14ac:dyDescent="0.35">
      <c r="B218" s="228"/>
      <c r="C218" s="563" t="s">
        <v>366</v>
      </c>
      <c r="D218" s="217" t="s">
        <v>367</v>
      </c>
      <c r="E218" s="218" t="s">
        <v>357</v>
      </c>
      <c r="F218" s="219" t="s">
        <v>325</v>
      </c>
      <c r="G218" s="220">
        <v>1695.62</v>
      </c>
      <c r="H218" s="219" t="s">
        <v>325</v>
      </c>
      <c r="I218" s="221">
        <f>+G218</f>
        <v>1695.62</v>
      </c>
      <c r="J218" s="383">
        <v>2041259.75</v>
      </c>
      <c r="K218" s="222">
        <v>43983</v>
      </c>
      <c r="L218" s="222">
        <v>44196</v>
      </c>
      <c r="M218" s="223">
        <v>44501</v>
      </c>
      <c r="N218" s="223">
        <v>46356</v>
      </c>
      <c r="O218" s="66"/>
      <c r="P218" s="226"/>
    </row>
    <row r="219" spans="2:16" s="64" customFormat="1" ht="62.4" x14ac:dyDescent="0.35">
      <c r="B219" s="228"/>
      <c r="C219" s="564"/>
      <c r="D219" s="217" t="s">
        <v>368</v>
      </c>
      <c r="E219" s="224" t="s">
        <v>357</v>
      </c>
      <c r="F219" s="219" t="s">
        <v>325</v>
      </c>
      <c r="G219" s="220">
        <v>429.05</v>
      </c>
      <c r="H219" s="225" t="s">
        <v>325</v>
      </c>
      <c r="I219" s="221">
        <f t="shared" ref="I219:I226" si="2">+G219</f>
        <v>429.05</v>
      </c>
      <c r="J219" s="383">
        <v>516513.45</v>
      </c>
      <c r="K219" s="222">
        <v>43983</v>
      </c>
      <c r="L219" s="222">
        <v>44196</v>
      </c>
      <c r="M219" s="223">
        <v>44501</v>
      </c>
      <c r="N219" s="223">
        <v>46356</v>
      </c>
      <c r="O219" s="66"/>
      <c r="P219" s="226">
        <f>SUM(J218:J226)</f>
        <v>4666265.4700000007</v>
      </c>
    </row>
    <row r="220" spans="2:16" s="64" customFormat="1" ht="62.4" x14ac:dyDescent="0.35">
      <c r="B220" s="228"/>
      <c r="C220" s="564"/>
      <c r="D220" s="217" t="s">
        <v>369</v>
      </c>
      <c r="E220" s="224" t="s">
        <v>357</v>
      </c>
      <c r="F220" s="219" t="s">
        <v>325</v>
      </c>
      <c r="G220" s="220">
        <v>580.98</v>
      </c>
      <c r="H220" s="225" t="s">
        <v>325</v>
      </c>
      <c r="I220" s="221">
        <f t="shared" si="2"/>
        <v>580.98</v>
      </c>
      <c r="J220" s="383">
        <v>699404.98</v>
      </c>
      <c r="K220" s="222">
        <v>43983</v>
      </c>
      <c r="L220" s="222">
        <v>44196</v>
      </c>
      <c r="M220" s="223">
        <v>44501</v>
      </c>
      <c r="N220" s="223">
        <v>46356</v>
      </c>
      <c r="O220" s="66"/>
    </row>
    <row r="221" spans="2:16" s="64" customFormat="1" ht="62.4" x14ac:dyDescent="0.35">
      <c r="B221" s="228"/>
      <c r="C221" s="564"/>
      <c r="D221" s="217" t="s">
        <v>370</v>
      </c>
      <c r="E221" s="224" t="s">
        <v>357</v>
      </c>
      <c r="F221" s="219" t="s">
        <v>325</v>
      </c>
      <c r="G221" s="220">
        <v>258.33</v>
      </c>
      <c r="H221" s="225" t="s">
        <v>325</v>
      </c>
      <c r="I221" s="221">
        <f t="shared" si="2"/>
        <v>258.33</v>
      </c>
      <c r="J221" s="383">
        <v>310988.89</v>
      </c>
      <c r="K221" s="222">
        <v>43983</v>
      </c>
      <c r="L221" s="222">
        <v>44196</v>
      </c>
      <c r="M221" s="223">
        <v>44501</v>
      </c>
      <c r="N221" s="223">
        <v>46356</v>
      </c>
      <c r="O221" s="66"/>
    </row>
    <row r="222" spans="2:16" s="64" customFormat="1" ht="62.4" x14ac:dyDescent="0.35">
      <c r="B222" s="228"/>
      <c r="C222" s="564"/>
      <c r="D222" s="217" t="s">
        <v>371</v>
      </c>
      <c r="E222" s="224" t="s">
        <v>357</v>
      </c>
      <c r="F222" s="219" t="s">
        <v>325</v>
      </c>
      <c r="G222" s="220">
        <v>81.81</v>
      </c>
      <c r="H222" s="225" t="s">
        <v>325</v>
      </c>
      <c r="I222" s="221">
        <f t="shared" si="2"/>
        <v>81.81</v>
      </c>
      <c r="J222" s="383">
        <v>98488.01</v>
      </c>
      <c r="K222" s="222">
        <v>43983</v>
      </c>
      <c r="L222" s="222">
        <v>44196</v>
      </c>
      <c r="M222" s="223">
        <v>44501</v>
      </c>
      <c r="N222" s="223">
        <v>46356</v>
      </c>
      <c r="O222" s="66"/>
    </row>
    <row r="223" spans="2:16" s="64" customFormat="1" ht="62.4" x14ac:dyDescent="0.35">
      <c r="B223" s="228"/>
      <c r="C223" s="564"/>
      <c r="D223" s="217" t="s">
        <v>372</v>
      </c>
      <c r="E223" s="224" t="s">
        <v>357</v>
      </c>
      <c r="F223" s="219" t="s">
        <v>325</v>
      </c>
      <c r="G223" s="220">
        <v>234.74</v>
      </c>
      <c r="H223" s="225" t="s">
        <v>325</v>
      </c>
      <c r="I223" s="221">
        <f t="shared" si="2"/>
        <v>234.74</v>
      </c>
      <c r="J223" s="383">
        <v>282587.18</v>
      </c>
      <c r="K223" s="222">
        <v>43983</v>
      </c>
      <c r="L223" s="222">
        <v>44196</v>
      </c>
      <c r="M223" s="223">
        <v>44501</v>
      </c>
      <c r="N223" s="223">
        <v>46356</v>
      </c>
      <c r="O223" s="66"/>
    </row>
    <row r="224" spans="2:16" s="64" customFormat="1" ht="62.4" x14ac:dyDescent="0.35">
      <c r="B224" s="228"/>
      <c r="C224" s="564"/>
      <c r="D224" s="217" t="s">
        <v>373</v>
      </c>
      <c r="E224" s="224" t="s">
        <v>357</v>
      </c>
      <c r="F224" s="219" t="s">
        <v>325</v>
      </c>
      <c r="G224" s="220">
        <v>275.93</v>
      </c>
      <c r="H224" s="225" t="s">
        <v>325</v>
      </c>
      <c r="I224" s="221">
        <f t="shared" si="2"/>
        <v>275.93</v>
      </c>
      <c r="J224" s="383">
        <v>332177.59000000003</v>
      </c>
      <c r="K224" s="222">
        <v>43983</v>
      </c>
      <c r="L224" s="222">
        <v>44196</v>
      </c>
      <c r="M224" s="223">
        <v>44501</v>
      </c>
      <c r="N224" s="223">
        <v>46356</v>
      </c>
      <c r="O224" s="66"/>
    </row>
    <row r="225" spans="2:16" s="64" customFormat="1" ht="62.4" x14ac:dyDescent="0.35">
      <c r="B225" s="228"/>
      <c r="C225" s="564"/>
      <c r="D225" s="217" t="s">
        <v>374</v>
      </c>
      <c r="E225" s="224" t="s">
        <v>357</v>
      </c>
      <c r="F225" s="219" t="s">
        <v>325</v>
      </c>
      <c r="G225" s="220">
        <v>246.53</v>
      </c>
      <c r="H225" s="225" t="s">
        <v>325</v>
      </c>
      <c r="I225" s="221">
        <f t="shared" si="2"/>
        <v>246.53</v>
      </c>
      <c r="J225" s="383">
        <v>296783.11</v>
      </c>
      <c r="K225" s="222">
        <v>43983</v>
      </c>
      <c r="L225" s="222">
        <v>44196</v>
      </c>
      <c r="M225" s="223">
        <v>44501</v>
      </c>
      <c r="N225" s="223">
        <v>46356</v>
      </c>
      <c r="O225" s="66"/>
    </row>
    <row r="226" spans="2:16" s="64" customFormat="1" ht="62.4" x14ac:dyDescent="0.35">
      <c r="B226" s="228"/>
      <c r="C226" s="564"/>
      <c r="D226" s="217" t="s">
        <v>375</v>
      </c>
      <c r="E226" s="224" t="s">
        <v>357</v>
      </c>
      <c r="F226" s="219" t="s">
        <v>325</v>
      </c>
      <c r="G226" s="220">
        <v>73.150000000000006</v>
      </c>
      <c r="H226" s="225" t="s">
        <v>325</v>
      </c>
      <c r="I226" s="221">
        <f t="shared" si="2"/>
        <v>73.150000000000006</v>
      </c>
      <c r="J226" s="383">
        <v>88062.51</v>
      </c>
      <c r="K226" s="222">
        <v>43983</v>
      </c>
      <c r="L226" s="222">
        <v>44196</v>
      </c>
      <c r="M226" s="223">
        <v>44501</v>
      </c>
      <c r="N226" s="223">
        <v>46356</v>
      </c>
      <c r="O226" s="66"/>
    </row>
    <row r="227" spans="2:16" s="64" customFormat="1" ht="63.6" customHeight="1" x14ac:dyDescent="0.35">
      <c r="B227" s="228"/>
      <c r="C227" s="498" t="s">
        <v>376</v>
      </c>
      <c r="D227" s="196" t="s">
        <v>377</v>
      </c>
      <c r="E227" s="197" t="s">
        <v>357</v>
      </c>
      <c r="F227" s="198" t="s">
        <v>325</v>
      </c>
      <c r="G227" s="198">
        <v>1861.17</v>
      </c>
      <c r="H227" s="198" t="s">
        <v>325</v>
      </c>
      <c r="I227" s="227">
        <f>+G227</f>
        <v>1861.17</v>
      </c>
      <c r="J227" s="381">
        <v>842619.66</v>
      </c>
      <c r="K227" s="204">
        <v>43983</v>
      </c>
      <c r="L227" s="204">
        <v>44196</v>
      </c>
      <c r="M227" s="205">
        <v>44501</v>
      </c>
      <c r="N227" s="205">
        <v>45657</v>
      </c>
      <c r="O227" s="171"/>
    </row>
    <row r="228" spans="2:16" s="64" customFormat="1" ht="46.8" x14ac:dyDescent="0.35">
      <c r="B228" s="228"/>
      <c r="C228" s="499"/>
      <c r="D228" s="196" t="s">
        <v>378</v>
      </c>
      <c r="E228" s="197" t="s">
        <v>357</v>
      </c>
      <c r="F228" s="198" t="s">
        <v>325</v>
      </c>
      <c r="G228" s="198">
        <v>160.79</v>
      </c>
      <c r="H228" s="198" t="s">
        <v>325</v>
      </c>
      <c r="I228" s="227">
        <f t="shared" ref="I228:I235" si="3">+G228</f>
        <v>160.79</v>
      </c>
      <c r="J228" s="381">
        <v>72797.460000000006</v>
      </c>
      <c r="K228" s="204">
        <v>43983</v>
      </c>
      <c r="L228" s="204">
        <v>44196</v>
      </c>
      <c r="M228" s="205">
        <v>44501</v>
      </c>
      <c r="N228" s="205">
        <v>45657</v>
      </c>
      <c r="O228" s="66"/>
    </row>
    <row r="229" spans="2:16" s="64" customFormat="1" ht="46.8" x14ac:dyDescent="0.35">
      <c r="B229" s="228"/>
      <c r="C229" s="499"/>
      <c r="D229" s="196" t="s">
        <v>379</v>
      </c>
      <c r="E229" s="197" t="s">
        <v>357</v>
      </c>
      <c r="F229" s="198" t="s">
        <v>325</v>
      </c>
      <c r="G229" s="198">
        <v>301.23</v>
      </c>
      <c r="H229" s="198" t="s">
        <v>325</v>
      </c>
      <c r="I229" s="227">
        <f t="shared" si="3"/>
        <v>301.23</v>
      </c>
      <c r="J229" s="381">
        <v>136379.89000000001</v>
      </c>
      <c r="K229" s="204">
        <v>43983</v>
      </c>
      <c r="L229" s="204">
        <v>44196</v>
      </c>
      <c r="M229" s="205">
        <v>44501</v>
      </c>
      <c r="N229" s="205">
        <v>45657</v>
      </c>
      <c r="O229" s="66"/>
    </row>
    <row r="230" spans="2:16" s="64" customFormat="1" ht="46.8" x14ac:dyDescent="0.35">
      <c r="B230" s="228"/>
      <c r="C230" s="499"/>
      <c r="D230" s="196" t="s">
        <v>380</v>
      </c>
      <c r="E230" s="197" t="s">
        <v>357</v>
      </c>
      <c r="F230" s="198" t="s">
        <v>325</v>
      </c>
      <c r="G230" s="198">
        <v>262.36</v>
      </c>
      <c r="H230" s="198" t="s">
        <v>325</v>
      </c>
      <c r="I230" s="227">
        <f t="shared" si="3"/>
        <v>262.36</v>
      </c>
      <c r="J230" s="381">
        <v>118780.21</v>
      </c>
      <c r="K230" s="204">
        <v>43983</v>
      </c>
      <c r="L230" s="204">
        <v>44196</v>
      </c>
      <c r="M230" s="205">
        <v>44501</v>
      </c>
      <c r="N230" s="205">
        <v>45657</v>
      </c>
      <c r="O230" s="66"/>
      <c r="P230" s="226">
        <f>SUM(J227:J235)</f>
        <v>1560050.0000000002</v>
      </c>
    </row>
    <row r="231" spans="2:16" s="64" customFormat="1" ht="46.8" x14ac:dyDescent="0.35">
      <c r="B231" s="228"/>
      <c r="C231" s="499"/>
      <c r="D231" s="196" t="s">
        <v>381</v>
      </c>
      <c r="E231" s="197" t="s">
        <v>357</v>
      </c>
      <c r="F231" s="198" t="s">
        <v>325</v>
      </c>
      <c r="G231" s="198">
        <v>110.78</v>
      </c>
      <c r="H231" s="198" t="s">
        <v>325</v>
      </c>
      <c r="I231" s="227">
        <f t="shared" si="3"/>
        <v>110.78</v>
      </c>
      <c r="J231" s="381">
        <v>50157.83</v>
      </c>
      <c r="K231" s="204">
        <v>43983</v>
      </c>
      <c r="L231" s="204">
        <v>44196</v>
      </c>
      <c r="M231" s="205">
        <v>44501</v>
      </c>
      <c r="N231" s="205">
        <v>45657</v>
      </c>
      <c r="O231" s="66"/>
    </row>
    <row r="232" spans="2:16" s="64" customFormat="1" ht="46.8" x14ac:dyDescent="0.35">
      <c r="B232" s="228"/>
      <c r="C232" s="499"/>
      <c r="D232" s="196" t="s">
        <v>382</v>
      </c>
      <c r="E232" s="197" t="s">
        <v>357</v>
      </c>
      <c r="F232" s="198" t="s">
        <v>325</v>
      </c>
      <c r="G232" s="198">
        <v>114.41</v>
      </c>
      <c r="H232" s="198" t="s">
        <v>325</v>
      </c>
      <c r="I232" s="227">
        <f t="shared" si="3"/>
        <v>114.41</v>
      </c>
      <c r="J232" s="381">
        <v>51795.92</v>
      </c>
      <c r="K232" s="204">
        <v>43983</v>
      </c>
      <c r="L232" s="204">
        <v>44196</v>
      </c>
      <c r="M232" s="205">
        <v>44501</v>
      </c>
      <c r="N232" s="205">
        <v>45657</v>
      </c>
      <c r="O232" s="66"/>
    </row>
    <row r="233" spans="2:16" s="64" customFormat="1" ht="46.8" x14ac:dyDescent="0.35">
      <c r="B233" s="228"/>
      <c r="C233" s="499"/>
      <c r="D233" s="196" t="s">
        <v>383</v>
      </c>
      <c r="E233" s="197" t="s">
        <v>357</v>
      </c>
      <c r="F233" s="198" t="s">
        <v>325</v>
      </c>
      <c r="G233" s="198">
        <v>17.399999999999999</v>
      </c>
      <c r="H233" s="198" t="s">
        <v>325</v>
      </c>
      <c r="I233" s="227">
        <f t="shared" si="3"/>
        <v>17.399999999999999</v>
      </c>
      <c r="J233" s="381">
        <v>7877.62</v>
      </c>
      <c r="K233" s="204">
        <v>43983</v>
      </c>
      <c r="L233" s="204">
        <v>44196</v>
      </c>
      <c r="M233" s="205">
        <v>44501</v>
      </c>
      <c r="N233" s="205">
        <v>45657</v>
      </c>
      <c r="O233" s="66"/>
    </row>
    <row r="234" spans="2:16" s="64" customFormat="1" ht="46.8" x14ac:dyDescent="0.35">
      <c r="B234" s="228"/>
      <c r="C234" s="499"/>
      <c r="D234" s="196" t="s">
        <v>384</v>
      </c>
      <c r="E234" s="197" t="s">
        <v>357</v>
      </c>
      <c r="F234" s="198" t="s">
        <v>325</v>
      </c>
      <c r="G234" s="198">
        <v>536.12</v>
      </c>
      <c r="H234" s="198" t="s">
        <v>325</v>
      </c>
      <c r="I234" s="227">
        <f t="shared" si="3"/>
        <v>536.12</v>
      </c>
      <c r="J234" s="381">
        <v>242721.63</v>
      </c>
      <c r="K234" s="204">
        <v>43983</v>
      </c>
      <c r="L234" s="204">
        <v>44196</v>
      </c>
      <c r="M234" s="205">
        <v>44501</v>
      </c>
      <c r="N234" s="205">
        <v>45657</v>
      </c>
      <c r="O234" s="66"/>
    </row>
    <row r="235" spans="2:16" s="64" customFormat="1" ht="46.8" x14ac:dyDescent="0.35">
      <c r="B235" s="228"/>
      <c r="C235" s="499"/>
      <c r="D235" s="196" t="s">
        <v>385</v>
      </c>
      <c r="E235" s="197" t="s">
        <v>357</v>
      </c>
      <c r="F235" s="198" t="s">
        <v>325</v>
      </c>
      <c r="G235" s="198">
        <v>81.540000000000006</v>
      </c>
      <c r="H235" s="198" t="s">
        <v>325</v>
      </c>
      <c r="I235" s="227">
        <f t="shared" si="3"/>
        <v>81.540000000000006</v>
      </c>
      <c r="J235" s="381">
        <v>36919.78</v>
      </c>
      <c r="K235" s="204">
        <v>43983</v>
      </c>
      <c r="L235" s="204">
        <v>44196</v>
      </c>
      <c r="M235" s="205">
        <v>44501</v>
      </c>
      <c r="N235" s="203">
        <v>45657</v>
      </c>
      <c r="O235" s="66"/>
    </row>
    <row r="236" spans="2:16" s="64" customFormat="1" ht="46.8" x14ac:dyDescent="0.35">
      <c r="B236" s="228"/>
      <c r="C236" s="534" t="s">
        <v>386</v>
      </c>
      <c r="D236" s="229" t="s">
        <v>387</v>
      </c>
      <c r="E236" s="230" t="s">
        <v>357</v>
      </c>
      <c r="F236" s="231" t="s">
        <v>325</v>
      </c>
      <c r="G236" s="231">
        <v>278.91000000000003</v>
      </c>
      <c r="H236" s="231" t="s">
        <v>325</v>
      </c>
      <c r="I236" s="232">
        <f t="shared" ref="I236:I238" si="4">+G236</f>
        <v>278.91000000000003</v>
      </c>
      <c r="J236" s="384">
        <v>99978.15</v>
      </c>
      <c r="K236" s="233">
        <v>43983</v>
      </c>
      <c r="L236" s="233">
        <v>44196</v>
      </c>
      <c r="M236" s="234">
        <v>44501</v>
      </c>
      <c r="N236" s="235">
        <v>45657</v>
      </c>
      <c r="O236" s="66"/>
    </row>
    <row r="237" spans="2:16" s="64" customFormat="1" ht="46.8" x14ac:dyDescent="0.35">
      <c r="B237" s="228"/>
      <c r="C237" s="535"/>
      <c r="D237" s="229" t="s">
        <v>388</v>
      </c>
      <c r="E237" s="230" t="s">
        <v>357</v>
      </c>
      <c r="F237" s="231" t="s">
        <v>325</v>
      </c>
      <c r="G237" s="231">
        <v>25.09</v>
      </c>
      <c r="H237" s="231" t="s">
        <v>325</v>
      </c>
      <c r="I237" s="232">
        <f t="shared" si="4"/>
        <v>25.09</v>
      </c>
      <c r="J237" s="384">
        <v>8992.17</v>
      </c>
      <c r="K237" s="233">
        <v>43983</v>
      </c>
      <c r="L237" s="233">
        <v>44196</v>
      </c>
      <c r="M237" s="234">
        <v>44501</v>
      </c>
      <c r="N237" s="235">
        <v>45657</v>
      </c>
      <c r="O237" s="61"/>
      <c r="P237" s="226">
        <f>SUM(J236:J238)</f>
        <v>1607924.52</v>
      </c>
    </row>
    <row r="238" spans="2:16" s="64" customFormat="1" ht="46.8" x14ac:dyDescent="0.35">
      <c r="B238" s="228"/>
      <c r="C238" s="535"/>
      <c r="D238" s="229" t="s">
        <v>389</v>
      </c>
      <c r="E238" s="230" t="s">
        <v>357</v>
      </c>
      <c r="F238" s="231" t="s">
        <v>325</v>
      </c>
      <c r="G238" s="231">
        <v>4181.7</v>
      </c>
      <c r="H238" s="231" t="s">
        <v>325</v>
      </c>
      <c r="I238" s="232">
        <f t="shared" si="4"/>
        <v>4181.7</v>
      </c>
      <c r="J238" s="384">
        <v>1498954.2</v>
      </c>
      <c r="K238" s="233">
        <v>43983</v>
      </c>
      <c r="L238" s="233">
        <v>44196</v>
      </c>
      <c r="M238" s="234">
        <v>44501</v>
      </c>
      <c r="N238" s="235">
        <v>45657</v>
      </c>
      <c r="O238" s="61"/>
    </row>
    <row r="239" spans="2:16" s="64" customFormat="1" ht="62.4" x14ac:dyDescent="0.35">
      <c r="B239" s="228"/>
      <c r="C239" s="536" t="s">
        <v>390</v>
      </c>
      <c r="D239" s="236" t="s">
        <v>391</v>
      </c>
      <c r="E239" s="237" t="s">
        <v>114</v>
      </c>
      <c r="F239" s="237" t="s">
        <v>393</v>
      </c>
      <c r="G239" s="237">
        <v>4</v>
      </c>
      <c r="H239" s="238" t="s">
        <v>392</v>
      </c>
      <c r="I239" s="239">
        <v>299057.36</v>
      </c>
      <c r="J239" s="385">
        <v>4194500.87</v>
      </c>
      <c r="K239" s="240">
        <v>43983</v>
      </c>
      <c r="L239" s="240">
        <v>44196</v>
      </c>
      <c r="M239" s="241">
        <v>44470</v>
      </c>
      <c r="N239" s="242">
        <v>45657</v>
      </c>
      <c r="O239" s="184"/>
    </row>
    <row r="240" spans="2:16" s="64" customFormat="1" ht="78" x14ac:dyDescent="0.35">
      <c r="B240" s="228"/>
      <c r="C240" s="537"/>
      <c r="D240" s="236" t="s">
        <v>394</v>
      </c>
      <c r="E240" s="237" t="s">
        <v>114</v>
      </c>
      <c r="F240" s="237" t="s">
        <v>393</v>
      </c>
      <c r="G240" s="237">
        <v>4</v>
      </c>
      <c r="H240" s="238" t="s">
        <v>392</v>
      </c>
      <c r="I240" s="239">
        <v>41024.449999999997</v>
      </c>
      <c r="J240" s="385">
        <v>577206.22</v>
      </c>
      <c r="K240" s="240">
        <v>43983</v>
      </c>
      <c r="L240" s="240">
        <v>44196</v>
      </c>
      <c r="M240" s="241">
        <v>44470</v>
      </c>
      <c r="N240" s="242">
        <v>45657</v>
      </c>
      <c r="O240" s="182"/>
      <c r="P240" s="243"/>
    </row>
    <row r="241" spans="2:16" s="64" customFormat="1" ht="62.4" x14ac:dyDescent="0.35">
      <c r="B241" s="228"/>
      <c r="C241" s="537"/>
      <c r="D241" s="236" t="s">
        <v>395</v>
      </c>
      <c r="E241" s="237" t="s">
        <v>114</v>
      </c>
      <c r="F241" s="237" t="s">
        <v>393</v>
      </c>
      <c r="G241" s="237">
        <v>4</v>
      </c>
      <c r="H241" s="238" t="s">
        <v>392</v>
      </c>
      <c r="I241" s="239">
        <v>77107.909999999989</v>
      </c>
      <c r="J241" s="385">
        <v>1061800.23</v>
      </c>
      <c r="K241" s="240">
        <v>43983</v>
      </c>
      <c r="L241" s="240">
        <v>44196</v>
      </c>
      <c r="M241" s="241">
        <v>44470</v>
      </c>
      <c r="N241" s="242">
        <v>45657</v>
      </c>
      <c r="O241" s="182"/>
      <c r="P241" s="226">
        <f>SUM(J239:J247)</f>
        <v>8357749.4900000002</v>
      </c>
    </row>
    <row r="242" spans="2:16" s="64" customFormat="1" ht="62.4" x14ac:dyDescent="0.35">
      <c r="B242" s="228"/>
      <c r="C242" s="537"/>
      <c r="D242" s="236" t="s">
        <v>396</v>
      </c>
      <c r="E242" s="237" t="s">
        <v>114</v>
      </c>
      <c r="F242" s="237" t="s">
        <v>393</v>
      </c>
      <c r="G242" s="237">
        <v>4</v>
      </c>
      <c r="H242" s="238" t="s">
        <v>392</v>
      </c>
      <c r="I242" s="239">
        <v>39044.89</v>
      </c>
      <c r="J242" s="385">
        <v>546632.34</v>
      </c>
      <c r="K242" s="240">
        <v>43983</v>
      </c>
      <c r="L242" s="240">
        <v>44196</v>
      </c>
      <c r="M242" s="241">
        <v>44470</v>
      </c>
      <c r="N242" s="242">
        <v>45657</v>
      </c>
      <c r="O242" s="182"/>
    </row>
    <row r="243" spans="2:16" s="64" customFormat="1" ht="62.4" x14ac:dyDescent="0.35">
      <c r="B243" s="228"/>
      <c r="C243" s="537"/>
      <c r="D243" s="236" t="s">
        <v>397</v>
      </c>
      <c r="E243" s="237" t="s">
        <v>114</v>
      </c>
      <c r="F243" s="237" t="s">
        <v>393</v>
      </c>
      <c r="G243" s="237">
        <v>3</v>
      </c>
      <c r="H243" s="238" t="s">
        <v>392</v>
      </c>
      <c r="I243" s="239">
        <v>19403.09</v>
      </c>
      <c r="J243" s="385">
        <v>278207.48</v>
      </c>
      <c r="K243" s="240">
        <v>43983</v>
      </c>
      <c r="L243" s="240">
        <v>44196</v>
      </c>
      <c r="M243" s="241">
        <v>44470</v>
      </c>
      <c r="N243" s="242">
        <v>45657</v>
      </c>
      <c r="O243" s="182"/>
    </row>
    <row r="244" spans="2:16" s="64" customFormat="1" ht="62.4" x14ac:dyDescent="0.35">
      <c r="B244" s="228"/>
      <c r="C244" s="537"/>
      <c r="D244" s="236" t="s">
        <v>398</v>
      </c>
      <c r="E244" s="237" t="s">
        <v>114</v>
      </c>
      <c r="F244" s="237" t="s">
        <v>393</v>
      </c>
      <c r="G244" s="237">
        <v>4</v>
      </c>
      <c r="H244" s="238" t="s">
        <v>392</v>
      </c>
      <c r="I244" s="239">
        <v>17049.59</v>
      </c>
      <c r="J244" s="385">
        <v>245044.1</v>
      </c>
      <c r="K244" s="240">
        <v>43983</v>
      </c>
      <c r="L244" s="240">
        <v>44196</v>
      </c>
      <c r="M244" s="241">
        <v>44470</v>
      </c>
      <c r="N244" s="242">
        <v>45657</v>
      </c>
      <c r="O244" s="182"/>
    </row>
    <row r="245" spans="2:16" s="64" customFormat="1" ht="62.4" x14ac:dyDescent="0.35">
      <c r="B245" s="228"/>
      <c r="C245" s="537"/>
      <c r="D245" s="236" t="s">
        <v>399</v>
      </c>
      <c r="E245" s="237" t="s">
        <v>114</v>
      </c>
      <c r="F245" s="237" t="s">
        <v>393</v>
      </c>
      <c r="G245" s="237">
        <v>4</v>
      </c>
      <c r="H245" s="238" t="s">
        <v>392</v>
      </c>
      <c r="I245" s="239">
        <v>23841.46</v>
      </c>
      <c r="J245" s="385">
        <v>336988.02</v>
      </c>
      <c r="K245" s="240">
        <v>43983</v>
      </c>
      <c r="L245" s="240">
        <v>44196</v>
      </c>
      <c r="M245" s="241">
        <v>44470</v>
      </c>
      <c r="N245" s="242">
        <v>45657</v>
      </c>
      <c r="O245" s="182"/>
    </row>
    <row r="246" spans="2:16" s="64" customFormat="1" ht="62.4" x14ac:dyDescent="0.35">
      <c r="B246" s="228"/>
      <c r="C246" s="537"/>
      <c r="D246" s="236" t="s">
        <v>400</v>
      </c>
      <c r="E246" s="237" t="s">
        <v>114</v>
      </c>
      <c r="F246" s="237" t="s">
        <v>393</v>
      </c>
      <c r="G246" s="237">
        <v>4</v>
      </c>
      <c r="H246" s="238" t="s">
        <v>392</v>
      </c>
      <c r="I246" s="239">
        <v>62553.460000000006</v>
      </c>
      <c r="J246" s="385">
        <v>871532.73</v>
      </c>
      <c r="K246" s="240">
        <v>43983</v>
      </c>
      <c r="L246" s="240">
        <v>44196</v>
      </c>
      <c r="M246" s="241">
        <v>44470</v>
      </c>
      <c r="N246" s="242">
        <v>45657</v>
      </c>
      <c r="O246" s="182"/>
    </row>
    <row r="247" spans="2:16" s="64" customFormat="1" ht="78.599999999999994" thickBot="1" x14ac:dyDescent="0.4">
      <c r="B247" s="228"/>
      <c r="C247" s="537"/>
      <c r="D247" s="244" t="s">
        <v>401</v>
      </c>
      <c r="E247" s="245" t="s">
        <v>114</v>
      </c>
      <c r="F247" s="245" t="s">
        <v>393</v>
      </c>
      <c r="G247" s="245">
        <v>3</v>
      </c>
      <c r="H247" s="238" t="s">
        <v>392</v>
      </c>
      <c r="I247" s="239">
        <v>17289.400000000001</v>
      </c>
      <c r="J247" s="386">
        <v>245837.5</v>
      </c>
      <c r="K247" s="240">
        <v>43983</v>
      </c>
      <c r="L247" s="240">
        <v>44196</v>
      </c>
      <c r="M247" s="241">
        <v>44470</v>
      </c>
      <c r="N247" s="241">
        <v>45657</v>
      </c>
      <c r="O247" s="184"/>
    </row>
    <row r="248" spans="2:16" s="64" customFormat="1" ht="90" customHeight="1" x14ac:dyDescent="0.25">
      <c r="B248" s="543" t="s">
        <v>402</v>
      </c>
      <c r="C248" s="251" t="s">
        <v>403</v>
      </c>
      <c r="D248" s="252" t="s">
        <v>404</v>
      </c>
      <c r="E248" s="253" t="s">
        <v>114</v>
      </c>
      <c r="F248" s="253" t="s">
        <v>393</v>
      </c>
      <c r="G248" s="253">
        <v>1</v>
      </c>
      <c r="H248" s="254" t="s">
        <v>392</v>
      </c>
      <c r="I248" s="255">
        <v>39646.85</v>
      </c>
      <c r="J248" s="387">
        <v>372664.73</v>
      </c>
      <c r="K248" s="256">
        <v>43983</v>
      </c>
      <c r="L248" s="256">
        <v>44196</v>
      </c>
      <c r="M248" s="257">
        <v>44774</v>
      </c>
      <c r="N248" s="258">
        <v>45627</v>
      </c>
      <c r="O248" s="183"/>
      <c r="P248" s="226">
        <f>SUM(J248)</f>
        <v>372664.73</v>
      </c>
    </row>
    <row r="249" spans="2:16" s="64" customFormat="1" ht="46.8" x14ac:dyDescent="0.25">
      <c r="B249" s="544"/>
      <c r="C249" s="538" t="s">
        <v>405</v>
      </c>
      <c r="D249" s="259" t="s">
        <v>406</v>
      </c>
      <c r="E249" s="260" t="s">
        <v>114</v>
      </c>
      <c r="F249" s="260" t="s">
        <v>393</v>
      </c>
      <c r="G249" s="260">
        <v>43</v>
      </c>
      <c r="H249" s="261" t="s">
        <v>337</v>
      </c>
      <c r="I249" s="262">
        <f>+G249</f>
        <v>43</v>
      </c>
      <c r="J249" s="388">
        <v>1188090.57</v>
      </c>
      <c r="K249" s="263">
        <v>43983</v>
      </c>
      <c r="L249" s="263">
        <v>44196</v>
      </c>
      <c r="M249" s="264">
        <v>44774</v>
      </c>
      <c r="N249" s="265">
        <v>45992</v>
      </c>
      <c r="O249" s="61"/>
      <c r="P249" s="216">
        <f>SUM(J249:J250)</f>
        <v>2236954.83</v>
      </c>
    </row>
    <row r="250" spans="2:16" s="64" customFormat="1" ht="46.8" x14ac:dyDescent="0.25">
      <c r="B250" s="544"/>
      <c r="C250" s="539"/>
      <c r="D250" s="259" t="s">
        <v>407</v>
      </c>
      <c r="E250" s="260" t="s">
        <v>114</v>
      </c>
      <c r="F250" s="260" t="s">
        <v>393</v>
      </c>
      <c r="G250" s="260">
        <v>12</v>
      </c>
      <c r="H250" s="261" t="s">
        <v>337</v>
      </c>
      <c r="I250" s="262">
        <f>+G250</f>
        <v>12</v>
      </c>
      <c r="J250" s="388">
        <v>1048864.26</v>
      </c>
      <c r="K250" s="263">
        <v>43983</v>
      </c>
      <c r="L250" s="263">
        <v>44196</v>
      </c>
      <c r="M250" s="264">
        <v>44774</v>
      </c>
      <c r="N250" s="265">
        <v>45992</v>
      </c>
      <c r="O250" s="61"/>
    </row>
    <row r="251" spans="2:16" s="64" customFormat="1" ht="62.4" x14ac:dyDescent="0.25">
      <c r="B251" s="544"/>
      <c r="C251" s="540" t="s">
        <v>408</v>
      </c>
      <c r="D251" s="217" t="s">
        <v>409</v>
      </c>
      <c r="E251" s="219" t="s">
        <v>114</v>
      </c>
      <c r="F251" s="219" t="s">
        <v>335</v>
      </c>
      <c r="G251" s="219">
        <v>16630</v>
      </c>
      <c r="H251" s="225" t="s">
        <v>337</v>
      </c>
      <c r="I251" s="266">
        <f>+G251</f>
        <v>16630</v>
      </c>
      <c r="J251" s="389">
        <v>1273612.52</v>
      </c>
      <c r="K251" s="222">
        <v>43983</v>
      </c>
      <c r="L251" s="222">
        <v>44196</v>
      </c>
      <c r="M251" s="223">
        <v>45139</v>
      </c>
      <c r="N251" s="267">
        <v>45534</v>
      </c>
      <c r="O251" s="61"/>
    </row>
    <row r="252" spans="2:16" s="64" customFormat="1" ht="62.4" x14ac:dyDescent="0.25">
      <c r="B252" s="544"/>
      <c r="C252" s="541"/>
      <c r="D252" s="217" t="s">
        <v>410</v>
      </c>
      <c r="E252" s="219" t="s">
        <v>114</v>
      </c>
      <c r="F252" s="219" t="s">
        <v>335</v>
      </c>
      <c r="G252" s="219">
        <v>549</v>
      </c>
      <c r="H252" s="225" t="s">
        <v>337</v>
      </c>
      <c r="I252" s="266">
        <f t="shared" ref="I252:I258" si="5">+G252</f>
        <v>549</v>
      </c>
      <c r="J252" s="383">
        <v>45972.46</v>
      </c>
      <c r="K252" s="222">
        <v>43983</v>
      </c>
      <c r="L252" s="222">
        <v>44196</v>
      </c>
      <c r="M252" s="223">
        <v>44743</v>
      </c>
      <c r="N252" s="267">
        <v>45534</v>
      </c>
      <c r="O252" s="61"/>
    </row>
    <row r="253" spans="2:16" s="64" customFormat="1" ht="62.4" x14ac:dyDescent="0.25">
      <c r="B253" s="544"/>
      <c r="C253" s="541"/>
      <c r="D253" s="217" t="s">
        <v>411</v>
      </c>
      <c r="E253" s="219" t="s">
        <v>114</v>
      </c>
      <c r="F253" s="219" t="s">
        <v>335</v>
      </c>
      <c r="G253" s="219">
        <v>591</v>
      </c>
      <c r="H253" s="225" t="s">
        <v>337</v>
      </c>
      <c r="I253" s="266">
        <f t="shared" si="5"/>
        <v>591</v>
      </c>
      <c r="J253" s="383">
        <v>48977.27</v>
      </c>
      <c r="K253" s="222">
        <v>43983</v>
      </c>
      <c r="L253" s="222">
        <v>44196</v>
      </c>
      <c r="M253" s="223">
        <v>44743</v>
      </c>
      <c r="N253" s="267">
        <v>45534</v>
      </c>
      <c r="O253" s="61"/>
      <c r="P253" s="226">
        <f>SUM(J251:J258)</f>
        <v>1474044.61</v>
      </c>
    </row>
    <row r="254" spans="2:16" s="64" customFormat="1" ht="62.4" x14ac:dyDescent="0.25">
      <c r="B254" s="544"/>
      <c r="C254" s="541"/>
      <c r="D254" s="217" t="s">
        <v>412</v>
      </c>
      <c r="E254" s="219" t="s">
        <v>114</v>
      </c>
      <c r="F254" s="219" t="s">
        <v>335</v>
      </c>
      <c r="G254" s="219">
        <v>241</v>
      </c>
      <c r="H254" s="225" t="s">
        <v>337</v>
      </c>
      <c r="I254" s="266">
        <f t="shared" si="5"/>
        <v>241</v>
      </c>
      <c r="J254" s="383">
        <v>20575.63</v>
      </c>
      <c r="K254" s="222">
        <v>43983</v>
      </c>
      <c r="L254" s="222">
        <v>44196</v>
      </c>
      <c r="M254" s="223">
        <v>44743</v>
      </c>
      <c r="N254" s="267">
        <v>45534</v>
      </c>
      <c r="O254" s="61"/>
    </row>
    <row r="255" spans="2:16" s="64" customFormat="1" ht="62.4" x14ac:dyDescent="0.25">
      <c r="B255" s="544"/>
      <c r="C255" s="541"/>
      <c r="D255" s="217" t="s">
        <v>413</v>
      </c>
      <c r="E255" s="219" t="s">
        <v>114</v>
      </c>
      <c r="F255" s="219" t="s">
        <v>335</v>
      </c>
      <c r="G255" s="219">
        <v>12</v>
      </c>
      <c r="H255" s="225" t="s">
        <v>337</v>
      </c>
      <c r="I255" s="266">
        <f t="shared" si="5"/>
        <v>12</v>
      </c>
      <c r="J255" s="383">
        <v>2033.09</v>
      </c>
      <c r="K255" s="222">
        <v>43983</v>
      </c>
      <c r="L255" s="222">
        <v>44196</v>
      </c>
      <c r="M255" s="223">
        <v>44743</v>
      </c>
      <c r="N255" s="267">
        <v>45534</v>
      </c>
      <c r="O255" s="61"/>
    </row>
    <row r="256" spans="2:16" s="64" customFormat="1" ht="62.4" x14ac:dyDescent="0.25">
      <c r="B256" s="544"/>
      <c r="C256" s="541"/>
      <c r="D256" s="217" t="s">
        <v>414</v>
      </c>
      <c r="E256" s="219" t="s">
        <v>114</v>
      </c>
      <c r="F256" s="219" t="s">
        <v>335</v>
      </c>
      <c r="G256" s="219">
        <v>31</v>
      </c>
      <c r="H256" s="225" t="s">
        <v>337</v>
      </c>
      <c r="I256" s="266">
        <f t="shared" si="5"/>
        <v>31</v>
      </c>
      <c r="J256" s="383">
        <v>5116.78</v>
      </c>
      <c r="K256" s="222">
        <v>43983</v>
      </c>
      <c r="L256" s="222">
        <v>44196</v>
      </c>
      <c r="M256" s="223">
        <v>44743</v>
      </c>
      <c r="N256" s="267">
        <v>45534</v>
      </c>
      <c r="O256" s="61"/>
    </row>
    <row r="257" spans="2:16" s="64" customFormat="1" ht="62.4" x14ac:dyDescent="0.25">
      <c r="B257" s="544"/>
      <c r="C257" s="541"/>
      <c r="D257" s="217" t="s">
        <v>415</v>
      </c>
      <c r="E257" s="219" t="s">
        <v>114</v>
      </c>
      <c r="F257" s="219" t="s">
        <v>335</v>
      </c>
      <c r="G257" s="219">
        <v>813</v>
      </c>
      <c r="H257" s="225" t="s">
        <v>337</v>
      </c>
      <c r="I257" s="266">
        <f t="shared" si="5"/>
        <v>813</v>
      </c>
      <c r="J257" s="383">
        <v>72441.259999999995</v>
      </c>
      <c r="K257" s="222">
        <v>43983</v>
      </c>
      <c r="L257" s="222">
        <v>44196</v>
      </c>
      <c r="M257" s="223">
        <v>44743</v>
      </c>
      <c r="N257" s="267">
        <v>45534</v>
      </c>
      <c r="O257" s="61"/>
    </row>
    <row r="258" spans="2:16" s="64" customFormat="1" ht="63" thickBot="1" x14ac:dyDescent="0.3">
      <c r="B258" s="545"/>
      <c r="C258" s="542"/>
      <c r="D258" s="268" t="s">
        <v>416</v>
      </c>
      <c r="E258" s="269" t="s">
        <v>114</v>
      </c>
      <c r="F258" s="269" t="s">
        <v>335</v>
      </c>
      <c r="G258" s="269">
        <v>45</v>
      </c>
      <c r="H258" s="270" t="s">
        <v>337</v>
      </c>
      <c r="I258" s="269">
        <f t="shared" si="5"/>
        <v>45</v>
      </c>
      <c r="J258" s="390">
        <v>5315.6</v>
      </c>
      <c r="K258" s="271">
        <v>43983</v>
      </c>
      <c r="L258" s="271">
        <v>44196</v>
      </c>
      <c r="M258" s="272">
        <v>44743</v>
      </c>
      <c r="N258" s="273">
        <v>45534</v>
      </c>
      <c r="O258" s="61"/>
    </row>
    <row r="259" spans="2:16" s="64" customFormat="1" ht="62.4" x14ac:dyDescent="0.25">
      <c r="B259" s="568" t="s">
        <v>417</v>
      </c>
      <c r="C259" s="581" t="s">
        <v>418</v>
      </c>
      <c r="D259" s="275" t="s">
        <v>419</v>
      </c>
      <c r="E259" s="276" t="s">
        <v>126</v>
      </c>
      <c r="F259" s="277" t="s">
        <v>325</v>
      </c>
      <c r="G259" s="277">
        <v>1861.17</v>
      </c>
      <c r="H259" s="278" t="s">
        <v>325</v>
      </c>
      <c r="I259" s="279">
        <f>+G259</f>
        <v>1861.17</v>
      </c>
      <c r="J259" s="391">
        <v>903121.08</v>
      </c>
      <c r="K259" s="280">
        <v>43983</v>
      </c>
      <c r="L259" s="280">
        <v>44196</v>
      </c>
      <c r="M259" s="281">
        <v>44743</v>
      </c>
      <c r="N259" s="282">
        <v>45168</v>
      </c>
      <c r="O259" s="61"/>
    </row>
    <row r="260" spans="2:16" s="64" customFormat="1" ht="62.4" x14ac:dyDescent="0.25">
      <c r="B260" s="569"/>
      <c r="C260" s="541"/>
      <c r="D260" s="217" t="s">
        <v>420</v>
      </c>
      <c r="E260" s="224" t="s">
        <v>126</v>
      </c>
      <c r="F260" s="219" t="s">
        <v>325</v>
      </c>
      <c r="G260" s="219">
        <v>160.79</v>
      </c>
      <c r="H260" s="225" t="s">
        <v>325</v>
      </c>
      <c r="I260" s="266">
        <f t="shared" ref="I260:I267" si="6">+G260</f>
        <v>160.79</v>
      </c>
      <c r="J260" s="383">
        <v>78023.45</v>
      </c>
      <c r="K260" s="222">
        <v>43983</v>
      </c>
      <c r="L260" s="222">
        <v>44196</v>
      </c>
      <c r="M260" s="223">
        <v>44743</v>
      </c>
      <c r="N260" s="267">
        <v>45168</v>
      </c>
      <c r="O260" s="61"/>
      <c r="P260" s="226">
        <f>SUM(J259:J267)</f>
        <v>1634679.92</v>
      </c>
    </row>
    <row r="261" spans="2:16" s="64" customFormat="1" ht="62.4" x14ac:dyDescent="0.25">
      <c r="B261" s="569"/>
      <c r="C261" s="541"/>
      <c r="D261" s="217" t="s">
        <v>421</v>
      </c>
      <c r="E261" s="224" t="s">
        <v>126</v>
      </c>
      <c r="F261" s="219" t="s">
        <v>325</v>
      </c>
      <c r="G261" s="219">
        <v>301.23</v>
      </c>
      <c r="H261" s="225" t="s">
        <v>325</v>
      </c>
      <c r="I261" s="266">
        <f t="shared" si="6"/>
        <v>301.23</v>
      </c>
      <c r="J261" s="383">
        <v>146174.32</v>
      </c>
      <c r="K261" s="222">
        <v>43983</v>
      </c>
      <c r="L261" s="222">
        <v>44196</v>
      </c>
      <c r="M261" s="223">
        <v>44743</v>
      </c>
      <c r="N261" s="267">
        <v>45168</v>
      </c>
      <c r="O261" s="61"/>
    </row>
    <row r="262" spans="2:16" s="64" customFormat="1" ht="62.4" x14ac:dyDescent="0.25">
      <c r="B262" s="569"/>
      <c r="C262" s="541"/>
      <c r="D262" s="217" t="s">
        <v>422</v>
      </c>
      <c r="E262" s="224" t="s">
        <v>126</v>
      </c>
      <c r="F262" s="219" t="s">
        <v>325</v>
      </c>
      <c r="G262" s="219">
        <v>262.36</v>
      </c>
      <c r="H262" s="225" t="s">
        <v>325</v>
      </c>
      <c r="I262" s="266">
        <f t="shared" si="6"/>
        <v>262.36</v>
      </c>
      <c r="J262" s="383">
        <v>127312.2</v>
      </c>
      <c r="K262" s="222">
        <v>43983</v>
      </c>
      <c r="L262" s="222">
        <v>44196</v>
      </c>
      <c r="M262" s="223">
        <v>44743</v>
      </c>
      <c r="N262" s="267">
        <v>45168</v>
      </c>
      <c r="O262" s="61"/>
    </row>
    <row r="263" spans="2:16" s="64" customFormat="1" ht="62.4" x14ac:dyDescent="0.25">
      <c r="B263" s="569"/>
      <c r="C263" s="541"/>
      <c r="D263" s="217" t="s">
        <v>423</v>
      </c>
      <c r="E263" s="224" t="s">
        <v>126</v>
      </c>
      <c r="F263" s="219" t="s">
        <v>325</v>
      </c>
      <c r="G263" s="219">
        <v>110.78</v>
      </c>
      <c r="H263" s="225" t="s">
        <v>325</v>
      </c>
      <c r="I263" s="266">
        <f t="shared" si="6"/>
        <v>110.78</v>
      </c>
      <c r="J263" s="383">
        <v>53750.99</v>
      </c>
      <c r="K263" s="222">
        <v>43983</v>
      </c>
      <c r="L263" s="222">
        <v>44196</v>
      </c>
      <c r="M263" s="223">
        <v>44743</v>
      </c>
      <c r="N263" s="267">
        <v>45168</v>
      </c>
      <c r="O263" s="61"/>
    </row>
    <row r="264" spans="2:16" s="64" customFormat="1" ht="62.4" x14ac:dyDescent="0.25">
      <c r="B264" s="569"/>
      <c r="C264" s="541"/>
      <c r="D264" s="217" t="s">
        <v>424</v>
      </c>
      <c r="E264" s="224" t="s">
        <v>126</v>
      </c>
      <c r="F264" s="219" t="s">
        <v>325</v>
      </c>
      <c r="G264" s="219">
        <v>37.340000000000003</v>
      </c>
      <c r="H264" s="225" t="s">
        <v>325</v>
      </c>
      <c r="I264" s="266">
        <f t="shared" si="6"/>
        <v>37.340000000000003</v>
      </c>
      <c r="J264" s="383">
        <v>18126.79</v>
      </c>
      <c r="K264" s="222">
        <v>43983</v>
      </c>
      <c r="L264" s="222">
        <v>44196</v>
      </c>
      <c r="M264" s="223">
        <v>44743</v>
      </c>
      <c r="N264" s="267">
        <v>45168</v>
      </c>
      <c r="O264" s="61"/>
    </row>
    <row r="265" spans="2:16" s="64" customFormat="1" ht="62.4" x14ac:dyDescent="0.25">
      <c r="B265" s="569"/>
      <c r="C265" s="541"/>
      <c r="D265" s="217" t="s">
        <v>425</v>
      </c>
      <c r="E265" s="224" t="s">
        <v>126</v>
      </c>
      <c r="F265" s="219" t="s">
        <v>325</v>
      </c>
      <c r="G265" s="219">
        <v>17.399999999999999</v>
      </c>
      <c r="H265" s="225" t="s">
        <v>325</v>
      </c>
      <c r="I265" s="266">
        <f t="shared" si="6"/>
        <v>17.399999999999999</v>
      </c>
      <c r="J265" s="383">
        <v>8446.32</v>
      </c>
      <c r="K265" s="222">
        <v>43983</v>
      </c>
      <c r="L265" s="222">
        <v>44196</v>
      </c>
      <c r="M265" s="223">
        <v>44743</v>
      </c>
      <c r="N265" s="267">
        <v>45168</v>
      </c>
      <c r="O265" s="61"/>
    </row>
    <row r="266" spans="2:16" s="64" customFormat="1" ht="62.4" x14ac:dyDescent="0.25">
      <c r="B266" s="569"/>
      <c r="C266" s="541"/>
      <c r="D266" s="217" t="s">
        <v>426</v>
      </c>
      <c r="E266" s="224" t="s">
        <v>126</v>
      </c>
      <c r="F266" s="219" t="s">
        <v>325</v>
      </c>
      <c r="G266" s="219">
        <v>536.12</v>
      </c>
      <c r="H266" s="225" t="s">
        <v>325</v>
      </c>
      <c r="I266" s="266">
        <f t="shared" si="6"/>
        <v>536.12</v>
      </c>
      <c r="J266" s="383">
        <v>260153.15</v>
      </c>
      <c r="K266" s="222">
        <v>43983</v>
      </c>
      <c r="L266" s="222">
        <v>44196</v>
      </c>
      <c r="M266" s="223">
        <v>44743</v>
      </c>
      <c r="N266" s="267">
        <v>45168</v>
      </c>
      <c r="O266" s="61"/>
    </row>
    <row r="267" spans="2:16" s="64" customFormat="1" ht="62.4" x14ac:dyDescent="0.25">
      <c r="B267" s="569"/>
      <c r="C267" s="582"/>
      <c r="D267" s="217" t="s">
        <v>427</v>
      </c>
      <c r="E267" s="224" t="s">
        <v>126</v>
      </c>
      <c r="F267" s="219" t="s">
        <v>325</v>
      </c>
      <c r="G267" s="219">
        <v>81.540000000000006</v>
      </c>
      <c r="H267" s="225" t="s">
        <v>325</v>
      </c>
      <c r="I267" s="266">
        <f t="shared" si="6"/>
        <v>81.540000000000006</v>
      </c>
      <c r="J267" s="383">
        <v>39571.620000000003</v>
      </c>
      <c r="K267" s="222">
        <v>43983</v>
      </c>
      <c r="L267" s="222">
        <v>44196</v>
      </c>
      <c r="M267" s="223">
        <v>44743</v>
      </c>
      <c r="N267" s="267">
        <v>45168</v>
      </c>
      <c r="O267" s="61"/>
    </row>
    <row r="268" spans="2:16" s="64" customFormat="1" ht="46.8" x14ac:dyDescent="0.25">
      <c r="B268" s="569"/>
      <c r="C268" s="583"/>
      <c r="D268" s="259" t="s">
        <v>428</v>
      </c>
      <c r="E268" s="283" t="s">
        <v>126</v>
      </c>
      <c r="F268" s="260" t="s">
        <v>431</v>
      </c>
      <c r="G268" s="260">
        <v>13932</v>
      </c>
      <c r="H268" s="261" t="s">
        <v>432</v>
      </c>
      <c r="I268" s="262">
        <f>+G268</f>
        <v>13932</v>
      </c>
      <c r="J268" s="392">
        <v>110797.65</v>
      </c>
      <c r="K268" s="263">
        <v>43983</v>
      </c>
      <c r="L268" s="263">
        <v>44196</v>
      </c>
      <c r="M268" s="264">
        <v>44378</v>
      </c>
      <c r="N268" s="265">
        <v>44772</v>
      </c>
      <c r="O268" s="61"/>
      <c r="P268" s="226">
        <f>SUM(J268:J270)</f>
        <v>978350.54</v>
      </c>
    </row>
    <row r="269" spans="2:16" s="64" customFormat="1" ht="46.8" x14ac:dyDescent="0.25">
      <c r="B269" s="569"/>
      <c r="C269" s="584"/>
      <c r="D269" s="259" t="s">
        <v>429</v>
      </c>
      <c r="E269" s="283" t="s">
        <v>126</v>
      </c>
      <c r="F269" s="260" t="s">
        <v>431</v>
      </c>
      <c r="G269" s="260">
        <v>35370</v>
      </c>
      <c r="H269" s="261" t="s">
        <v>432</v>
      </c>
      <c r="I269" s="262">
        <f t="shared" ref="I269:I270" si="7">+G269</f>
        <v>35370</v>
      </c>
      <c r="J269" s="392">
        <v>276620.58</v>
      </c>
      <c r="K269" s="263">
        <v>43983</v>
      </c>
      <c r="L269" s="263">
        <v>44196</v>
      </c>
      <c r="M269" s="264">
        <v>44378</v>
      </c>
      <c r="N269" s="265">
        <v>44772</v>
      </c>
      <c r="O269" s="61"/>
    </row>
    <row r="270" spans="2:16" s="64" customFormat="1" ht="47.4" thickBot="1" x14ac:dyDescent="0.3">
      <c r="B270" s="570"/>
      <c r="C270" s="585"/>
      <c r="D270" s="284" t="s">
        <v>430</v>
      </c>
      <c r="E270" s="285" t="s">
        <v>126</v>
      </c>
      <c r="F270" s="286" t="s">
        <v>431</v>
      </c>
      <c r="G270" s="286">
        <v>76005</v>
      </c>
      <c r="H270" s="287" t="s">
        <v>432</v>
      </c>
      <c r="I270" s="286">
        <f t="shared" si="7"/>
        <v>76005</v>
      </c>
      <c r="J270" s="393">
        <v>590932.31000000006</v>
      </c>
      <c r="K270" s="288">
        <v>43983</v>
      </c>
      <c r="L270" s="288">
        <v>44196</v>
      </c>
      <c r="M270" s="289">
        <v>44378</v>
      </c>
      <c r="N270" s="290">
        <v>44772</v>
      </c>
      <c r="O270" s="61"/>
    </row>
    <row r="271" spans="2:16" s="64" customFormat="1" ht="93.6" customHeight="1" x14ac:dyDescent="0.25">
      <c r="B271" s="568" t="s">
        <v>433</v>
      </c>
      <c r="C271" s="586" t="s">
        <v>434</v>
      </c>
      <c r="D271" s="293" t="s">
        <v>438</v>
      </c>
      <c r="E271" s="294" t="s">
        <v>124</v>
      </c>
      <c r="F271" s="295" t="s">
        <v>443</v>
      </c>
      <c r="G271" s="296">
        <v>52</v>
      </c>
      <c r="H271" s="297" t="str">
        <f>+F271</f>
        <v>Taller</v>
      </c>
      <c r="I271" s="298">
        <f>+G271</f>
        <v>52</v>
      </c>
      <c r="J271" s="394">
        <v>314698.52</v>
      </c>
      <c r="K271" s="299">
        <v>43983</v>
      </c>
      <c r="L271" s="299">
        <v>44196</v>
      </c>
      <c r="M271" s="300">
        <v>44256</v>
      </c>
      <c r="N271" s="301">
        <v>46022</v>
      </c>
      <c r="O271" s="61"/>
    </row>
    <row r="272" spans="2:16" s="64" customFormat="1" ht="93.6" x14ac:dyDescent="0.25">
      <c r="B272" s="569"/>
      <c r="C272" s="587"/>
      <c r="D272" s="302" t="s">
        <v>439</v>
      </c>
      <c r="E272" s="303" t="s">
        <v>124</v>
      </c>
      <c r="F272" s="304" t="s">
        <v>445</v>
      </c>
      <c r="G272" s="305">
        <v>20</v>
      </c>
      <c r="H272" s="306" t="str">
        <f t="shared" ref="H272:H275" si="8">+F272</f>
        <v>Curso</v>
      </c>
      <c r="I272" s="307">
        <f t="shared" ref="I272:I275" si="9">+G272</f>
        <v>20</v>
      </c>
      <c r="J272" s="395">
        <v>76071</v>
      </c>
      <c r="K272" s="308">
        <v>43983</v>
      </c>
      <c r="L272" s="308">
        <v>44196</v>
      </c>
      <c r="M272" s="309">
        <v>44256</v>
      </c>
      <c r="N272" s="310">
        <v>46022</v>
      </c>
      <c r="O272" s="61"/>
    </row>
    <row r="273" spans="2:16" s="64" customFormat="1" ht="62.4" x14ac:dyDescent="0.25">
      <c r="B273" s="569"/>
      <c r="C273" s="587"/>
      <c r="D273" s="302" t="s">
        <v>440</v>
      </c>
      <c r="E273" s="303" t="s">
        <v>124</v>
      </c>
      <c r="F273" s="304" t="s">
        <v>444</v>
      </c>
      <c r="G273" s="305">
        <v>3</v>
      </c>
      <c r="H273" s="306" t="str">
        <f t="shared" si="8"/>
        <v>Concurso</v>
      </c>
      <c r="I273" s="307">
        <f t="shared" si="9"/>
        <v>3</v>
      </c>
      <c r="J273" s="395">
        <v>630309.5</v>
      </c>
      <c r="K273" s="308">
        <v>43983</v>
      </c>
      <c r="L273" s="308">
        <v>44196</v>
      </c>
      <c r="M273" s="309">
        <v>44256</v>
      </c>
      <c r="N273" s="310">
        <v>46022</v>
      </c>
      <c r="O273" s="61"/>
    </row>
    <row r="274" spans="2:16" s="64" customFormat="1" ht="109.2" x14ac:dyDescent="0.25">
      <c r="B274" s="569"/>
      <c r="C274" s="587"/>
      <c r="D274" s="302" t="s">
        <v>441</v>
      </c>
      <c r="E274" s="303" t="s">
        <v>124</v>
      </c>
      <c r="F274" s="304" t="s">
        <v>445</v>
      </c>
      <c r="G274" s="305">
        <v>8</v>
      </c>
      <c r="H274" s="306" t="str">
        <f t="shared" si="8"/>
        <v>Curso</v>
      </c>
      <c r="I274" s="307">
        <f t="shared" si="9"/>
        <v>8</v>
      </c>
      <c r="J274" s="395">
        <v>39537.519999999997</v>
      </c>
      <c r="K274" s="308">
        <v>43983</v>
      </c>
      <c r="L274" s="308">
        <v>44196</v>
      </c>
      <c r="M274" s="309">
        <v>44256</v>
      </c>
      <c r="N274" s="310">
        <v>46022</v>
      </c>
      <c r="O274" s="61"/>
      <c r="P274" s="226">
        <f>SUM(J271:J275)</f>
        <v>1163881.5</v>
      </c>
    </row>
    <row r="275" spans="2:16" s="64" customFormat="1" ht="109.2" x14ac:dyDescent="0.25">
      <c r="B275" s="569"/>
      <c r="C275" s="588"/>
      <c r="D275" s="302" t="s">
        <v>442</v>
      </c>
      <c r="E275" s="303" t="s">
        <v>124</v>
      </c>
      <c r="F275" s="304" t="s">
        <v>445</v>
      </c>
      <c r="G275" s="305">
        <v>16</v>
      </c>
      <c r="H275" s="306" t="str">
        <f t="shared" si="8"/>
        <v>Curso</v>
      </c>
      <c r="I275" s="307">
        <f t="shared" si="9"/>
        <v>16</v>
      </c>
      <c r="J275" s="395">
        <v>103264.96000000001</v>
      </c>
      <c r="K275" s="308">
        <v>43983</v>
      </c>
      <c r="L275" s="308">
        <v>44196</v>
      </c>
      <c r="M275" s="309">
        <v>44256</v>
      </c>
      <c r="N275" s="310">
        <v>46022</v>
      </c>
      <c r="O275" s="61"/>
    </row>
    <row r="276" spans="2:16" s="64" customFormat="1" ht="93.6" x14ac:dyDescent="0.25">
      <c r="B276" s="569"/>
      <c r="C276" s="311" t="s">
        <v>435</v>
      </c>
      <c r="D276" s="206" t="s">
        <v>446</v>
      </c>
      <c r="E276" s="312" t="s">
        <v>124</v>
      </c>
      <c r="F276" s="313" t="s">
        <v>443</v>
      </c>
      <c r="G276" s="208">
        <v>13</v>
      </c>
      <c r="H276" s="214" t="str">
        <f t="shared" ref="H276" si="10">+F276</f>
        <v>Taller</v>
      </c>
      <c r="I276" s="314">
        <f t="shared" ref="I276" si="11">+G276</f>
        <v>13</v>
      </c>
      <c r="J276" s="396">
        <v>1309564.83</v>
      </c>
      <c r="K276" s="211">
        <v>43983</v>
      </c>
      <c r="L276" s="211">
        <v>44196</v>
      </c>
      <c r="M276" s="212">
        <v>44256</v>
      </c>
      <c r="N276" s="315">
        <v>46022</v>
      </c>
      <c r="O276" s="61"/>
      <c r="P276" s="226">
        <f>J276</f>
        <v>1309564.83</v>
      </c>
    </row>
    <row r="277" spans="2:16" s="64" customFormat="1" ht="78" x14ac:dyDescent="0.25">
      <c r="B277" s="569"/>
      <c r="C277" s="540" t="s">
        <v>436</v>
      </c>
      <c r="D277" s="217" t="s">
        <v>447</v>
      </c>
      <c r="E277" s="316" t="s">
        <v>124</v>
      </c>
      <c r="F277" s="317" t="s">
        <v>443</v>
      </c>
      <c r="G277" s="219">
        <v>31</v>
      </c>
      <c r="H277" s="225" t="str">
        <f t="shared" ref="H277:H278" si="12">+F277</f>
        <v>Taller</v>
      </c>
      <c r="I277" s="266">
        <f t="shared" ref="I277:I278" si="13">+G277</f>
        <v>31</v>
      </c>
      <c r="J277" s="383">
        <v>68858.48</v>
      </c>
      <c r="K277" s="222">
        <v>43983</v>
      </c>
      <c r="L277" s="222">
        <v>44196</v>
      </c>
      <c r="M277" s="223">
        <v>44256</v>
      </c>
      <c r="N277" s="267">
        <v>46022</v>
      </c>
      <c r="O277" s="61"/>
      <c r="P277" s="226">
        <f>SUM(J277:J278)</f>
        <v>903876.29</v>
      </c>
    </row>
    <row r="278" spans="2:16" s="64" customFormat="1" ht="62.4" x14ac:dyDescent="0.25">
      <c r="B278" s="569"/>
      <c r="C278" s="582"/>
      <c r="D278" s="217" t="s">
        <v>448</v>
      </c>
      <c r="E278" s="316" t="s">
        <v>124</v>
      </c>
      <c r="F278" s="317" t="s">
        <v>449</v>
      </c>
      <c r="G278" s="219">
        <v>62</v>
      </c>
      <c r="H278" s="225" t="str">
        <f t="shared" si="12"/>
        <v>Glb</v>
      </c>
      <c r="I278" s="266">
        <f t="shared" si="13"/>
        <v>62</v>
      </c>
      <c r="J278" s="383">
        <v>835017.81</v>
      </c>
      <c r="K278" s="222">
        <v>43983</v>
      </c>
      <c r="L278" s="222">
        <v>44196</v>
      </c>
      <c r="M278" s="223">
        <v>44256</v>
      </c>
      <c r="N278" s="267">
        <v>46022</v>
      </c>
      <c r="O278" s="61"/>
    </row>
    <row r="279" spans="2:16" s="64" customFormat="1" ht="46.8" x14ac:dyDescent="0.25">
      <c r="B279" s="569"/>
      <c r="C279" s="589" t="s">
        <v>437</v>
      </c>
      <c r="D279" s="318" t="s">
        <v>450</v>
      </c>
      <c r="E279" s="319" t="s">
        <v>124</v>
      </c>
      <c r="F279" s="320" t="s">
        <v>452</v>
      </c>
      <c r="G279" s="321">
        <v>8</v>
      </c>
      <c r="H279" s="322" t="str">
        <f t="shared" ref="H279:H280" si="14">+F279</f>
        <v>Pasantia</v>
      </c>
      <c r="I279" s="323">
        <f t="shared" ref="I279:I280" si="15">+G279</f>
        <v>8</v>
      </c>
      <c r="J279" s="397">
        <v>454868</v>
      </c>
      <c r="K279" s="324">
        <v>43983</v>
      </c>
      <c r="L279" s="324">
        <v>44196</v>
      </c>
      <c r="M279" s="325">
        <v>44440</v>
      </c>
      <c r="N279" s="326">
        <v>46022</v>
      </c>
      <c r="O279" s="61"/>
      <c r="P279" s="226">
        <f>SUM(J279:J280)</f>
        <v>804988</v>
      </c>
    </row>
    <row r="280" spans="2:16" s="64" customFormat="1" ht="47.4" thickBot="1" x14ac:dyDescent="0.3">
      <c r="B280" s="570"/>
      <c r="C280" s="590"/>
      <c r="D280" s="327" t="s">
        <v>451</v>
      </c>
      <c r="E280" s="328" t="s">
        <v>124</v>
      </c>
      <c r="F280" s="329" t="s">
        <v>452</v>
      </c>
      <c r="G280" s="330">
        <v>4</v>
      </c>
      <c r="H280" s="331" t="str">
        <f t="shared" si="14"/>
        <v>Pasantia</v>
      </c>
      <c r="I280" s="330">
        <f t="shared" si="15"/>
        <v>4</v>
      </c>
      <c r="J280" s="398">
        <v>350120</v>
      </c>
      <c r="K280" s="332">
        <v>43983</v>
      </c>
      <c r="L280" s="332">
        <v>44196</v>
      </c>
      <c r="M280" s="333">
        <v>44256</v>
      </c>
      <c r="N280" s="334">
        <v>46022</v>
      </c>
      <c r="O280" s="61"/>
    </row>
    <row r="281" spans="2:16" s="64" customFormat="1" ht="62.4" customHeight="1" x14ac:dyDescent="0.25">
      <c r="B281" s="568" t="s">
        <v>453</v>
      </c>
      <c r="C281" s="574" t="s">
        <v>454</v>
      </c>
      <c r="D281" s="252" t="s">
        <v>455</v>
      </c>
      <c r="E281" s="335" t="s">
        <v>124</v>
      </c>
      <c r="F281" s="336" t="s">
        <v>458</v>
      </c>
      <c r="G281" s="253">
        <v>4</v>
      </c>
      <c r="H281" s="254" t="str">
        <f t="shared" ref="H281:H283" si="16">+F281</f>
        <v>Estudio</v>
      </c>
      <c r="I281" s="337">
        <f t="shared" ref="I281:I283" si="17">+G281</f>
        <v>4</v>
      </c>
      <c r="J281" s="387">
        <v>377253.2</v>
      </c>
      <c r="K281" s="256">
        <v>43983</v>
      </c>
      <c r="L281" s="256">
        <v>44196</v>
      </c>
      <c r="M281" s="257">
        <v>44256</v>
      </c>
      <c r="N281" s="338">
        <v>44530</v>
      </c>
      <c r="O281" s="61"/>
    </row>
    <row r="282" spans="2:16" s="64" customFormat="1" ht="46.8" x14ac:dyDescent="0.25">
      <c r="B282" s="569"/>
      <c r="C282" s="575"/>
      <c r="D282" s="339" t="s">
        <v>457</v>
      </c>
      <c r="E282" s="340" t="s">
        <v>124</v>
      </c>
      <c r="F282" s="341" t="s">
        <v>459</v>
      </c>
      <c r="G282" s="342">
        <v>1</v>
      </c>
      <c r="H282" s="343" t="str">
        <f t="shared" si="16"/>
        <v>Documento</v>
      </c>
      <c r="I282" s="344">
        <f t="shared" si="17"/>
        <v>1</v>
      </c>
      <c r="J282" s="399">
        <v>40000</v>
      </c>
      <c r="K282" s="345">
        <v>43983</v>
      </c>
      <c r="L282" s="345">
        <v>44196</v>
      </c>
      <c r="M282" s="346">
        <v>44256</v>
      </c>
      <c r="N282" s="347">
        <v>44346</v>
      </c>
      <c r="O282" s="66"/>
      <c r="P282" s="226">
        <f>SUM(J281:J283)</f>
        <v>457253.2</v>
      </c>
    </row>
    <row r="283" spans="2:16" s="64" customFormat="1" ht="46.8" x14ac:dyDescent="0.25">
      <c r="B283" s="569"/>
      <c r="C283" s="576"/>
      <c r="D283" s="339" t="s">
        <v>456</v>
      </c>
      <c r="E283" s="340" t="s">
        <v>124</v>
      </c>
      <c r="F283" s="341" t="s">
        <v>459</v>
      </c>
      <c r="G283" s="342">
        <v>1</v>
      </c>
      <c r="H283" s="343" t="str">
        <f t="shared" si="16"/>
        <v>Documento</v>
      </c>
      <c r="I283" s="344">
        <f t="shared" si="17"/>
        <v>1</v>
      </c>
      <c r="J283" s="399">
        <v>40000</v>
      </c>
      <c r="K283" s="345">
        <v>43983</v>
      </c>
      <c r="L283" s="345">
        <v>44196</v>
      </c>
      <c r="M283" s="346">
        <v>44256</v>
      </c>
      <c r="N283" s="347">
        <v>46022</v>
      </c>
      <c r="O283" s="66"/>
    </row>
    <row r="284" spans="2:16" s="64" customFormat="1" ht="90" x14ac:dyDescent="0.25">
      <c r="B284" s="569"/>
      <c r="C284" s="348" t="s">
        <v>460</v>
      </c>
      <c r="D284" s="259" t="s">
        <v>461</v>
      </c>
      <c r="E284" s="349" t="s">
        <v>124</v>
      </c>
      <c r="F284" s="350" t="s">
        <v>459</v>
      </c>
      <c r="G284" s="350">
        <v>31</v>
      </c>
      <c r="H284" s="261" t="str">
        <f t="shared" ref="H284" si="18">+F284</f>
        <v>Documento</v>
      </c>
      <c r="I284" s="262">
        <f t="shared" ref="I284" si="19">+G284</f>
        <v>31</v>
      </c>
      <c r="J284" s="392">
        <v>105106.37</v>
      </c>
      <c r="K284" s="263">
        <v>43983</v>
      </c>
      <c r="L284" s="263">
        <v>44196</v>
      </c>
      <c r="M284" s="264">
        <v>44256</v>
      </c>
      <c r="N284" s="265">
        <v>44438</v>
      </c>
      <c r="O284" s="66"/>
      <c r="P284" s="226">
        <f>J284</f>
        <v>105106.37</v>
      </c>
    </row>
    <row r="285" spans="2:16" s="64" customFormat="1" ht="109.2" x14ac:dyDescent="0.25">
      <c r="B285" s="569"/>
      <c r="C285" s="577" t="s">
        <v>462</v>
      </c>
      <c r="D285" s="196" t="s">
        <v>463</v>
      </c>
      <c r="E285" s="351" t="s">
        <v>124</v>
      </c>
      <c r="F285" s="352" t="s">
        <v>459</v>
      </c>
      <c r="G285" s="352">
        <v>31</v>
      </c>
      <c r="H285" s="200" t="str">
        <f t="shared" ref="H285:H286" si="20">+F285</f>
        <v>Documento</v>
      </c>
      <c r="I285" s="227">
        <f t="shared" ref="I285:I286" si="21">+G285</f>
        <v>31</v>
      </c>
      <c r="J285" s="381">
        <v>176487.77</v>
      </c>
      <c r="K285" s="204">
        <v>43983</v>
      </c>
      <c r="L285" s="204">
        <v>44196</v>
      </c>
      <c r="M285" s="205">
        <v>44256</v>
      </c>
      <c r="N285" s="353">
        <v>44438</v>
      </c>
      <c r="O285" s="66"/>
      <c r="P285" s="226">
        <f>SUM(J285:J286)</f>
        <v>836588.32000000007</v>
      </c>
    </row>
    <row r="286" spans="2:16" s="64" customFormat="1" ht="78" x14ac:dyDescent="0.25">
      <c r="B286" s="569"/>
      <c r="C286" s="578"/>
      <c r="D286" s="196" t="s">
        <v>464</v>
      </c>
      <c r="E286" s="351" t="s">
        <v>124</v>
      </c>
      <c r="F286" s="352" t="s">
        <v>459</v>
      </c>
      <c r="G286" s="352">
        <v>31</v>
      </c>
      <c r="H286" s="200" t="str">
        <f t="shared" si="20"/>
        <v>Documento</v>
      </c>
      <c r="I286" s="227">
        <f t="shared" si="21"/>
        <v>31</v>
      </c>
      <c r="J286" s="381">
        <v>660100.55000000005</v>
      </c>
      <c r="K286" s="204">
        <v>43983</v>
      </c>
      <c r="L286" s="204">
        <v>44196</v>
      </c>
      <c r="M286" s="205">
        <v>44256</v>
      </c>
      <c r="N286" s="353">
        <v>44438</v>
      </c>
      <c r="O286" s="66"/>
    </row>
    <row r="287" spans="2:16" s="64" customFormat="1" ht="69" customHeight="1" x14ac:dyDescent="0.25">
      <c r="B287" s="569"/>
      <c r="C287" s="579" t="s">
        <v>465</v>
      </c>
      <c r="D287" s="229" t="s">
        <v>466</v>
      </c>
      <c r="E287" s="354" t="s">
        <v>124</v>
      </c>
      <c r="F287" s="355" t="s">
        <v>468</v>
      </c>
      <c r="G287" s="355">
        <v>10</v>
      </c>
      <c r="H287" s="356" t="str">
        <f t="shared" ref="H287:H288" si="22">+F287</f>
        <v>Convenios</v>
      </c>
      <c r="I287" s="232">
        <f t="shared" ref="I287:I288" si="23">+G287</f>
        <v>10</v>
      </c>
      <c r="J287" s="384">
        <v>2822.5</v>
      </c>
      <c r="K287" s="233">
        <v>43983</v>
      </c>
      <c r="L287" s="233">
        <v>44196</v>
      </c>
      <c r="M287" s="234">
        <v>44440</v>
      </c>
      <c r="N287" s="357">
        <v>46022</v>
      </c>
      <c r="O287" s="66"/>
    </row>
    <row r="288" spans="2:16" s="64" customFormat="1" ht="81" customHeight="1" x14ac:dyDescent="0.25">
      <c r="B288" s="569"/>
      <c r="C288" s="580"/>
      <c r="D288" s="229" t="s">
        <v>467</v>
      </c>
      <c r="E288" s="354" t="s">
        <v>124</v>
      </c>
      <c r="F288" s="355" t="s">
        <v>459</v>
      </c>
      <c r="G288" s="355">
        <v>4</v>
      </c>
      <c r="H288" s="356" t="str">
        <f t="shared" si="22"/>
        <v>Documento</v>
      </c>
      <c r="I288" s="232">
        <f t="shared" si="23"/>
        <v>4</v>
      </c>
      <c r="J288" s="384">
        <v>413484.5</v>
      </c>
      <c r="K288" s="233">
        <v>43983</v>
      </c>
      <c r="L288" s="233">
        <v>44196</v>
      </c>
      <c r="M288" s="234">
        <v>44348</v>
      </c>
      <c r="N288" s="357">
        <v>46022</v>
      </c>
      <c r="O288" s="66"/>
      <c r="P288" s="226">
        <f>SUM(J287:J288)</f>
        <v>416307</v>
      </c>
    </row>
    <row r="289" spans="2:16" s="64" customFormat="1" ht="93.6" x14ac:dyDescent="0.25">
      <c r="B289" s="569"/>
      <c r="C289" s="565" t="s">
        <v>469</v>
      </c>
      <c r="D289" s="217" t="s">
        <v>470</v>
      </c>
      <c r="E289" s="316" t="s">
        <v>124</v>
      </c>
      <c r="F289" s="358" t="s">
        <v>473</v>
      </c>
      <c r="G289" s="358">
        <v>8</v>
      </c>
      <c r="H289" s="225" t="str">
        <f t="shared" ref="H289:H291" si="24">+F289</f>
        <v>Unid</v>
      </c>
      <c r="I289" s="266">
        <f t="shared" ref="I289:I291" si="25">+G289</f>
        <v>8</v>
      </c>
      <c r="J289" s="383">
        <v>308688</v>
      </c>
      <c r="K289" s="222">
        <v>43983</v>
      </c>
      <c r="L289" s="222">
        <v>44196</v>
      </c>
      <c r="M289" s="223">
        <v>44621</v>
      </c>
      <c r="N289" s="267">
        <v>46022</v>
      </c>
      <c r="O289" s="66"/>
    </row>
    <row r="290" spans="2:16" s="64" customFormat="1" ht="52.95" customHeight="1" x14ac:dyDescent="0.25">
      <c r="B290" s="569"/>
      <c r="C290" s="566"/>
      <c r="D290" s="217" t="s">
        <v>471</v>
      </c>
      <c r="E290" s="316" t="s">
        <v>124</v>
      </c>
      <c r="F290" s="358" t="s">
        <v>449</v>
      </c>
      <c r="G290" s="358">
        <v>1</v>
      </c>
      <c r="H290" s="225" t="str">
        <f t="shared" si="24"/>
        <v>Glb</v>
      </c>
      <c r="I290" s="266">
        <f t="shared" si="25"/>
        <v>1</v>
      </c>
      <c r="J290" s="383">
        <v>137914.07999999999</v>
      </c>
      <c r="K290" s="222">
        <v>43983</v>
      </c>
      <c r="L290" s="222">
        <v>44196</v>
      </c>
      <c r="M290" s="223">
        <v>44409</v>
      </c>
      <c r="N290" s="267">
        <v>46022</v>
      </c>
      <c r="O290" s="66"/>
      <c r="P290" s="226">
        <f>SUM(J289:J291)</f>
        <v>603829.57999999996</v>
      </c>
    </row>
    <row r="291" spans="2:16" s="64" customFormat="1" ht="78.599999999999994" thickBot="1" x14ac:dyDescent="0.3">
      <c r="B291" s="570"/>
      <c r="C291" s="567"/>
      <c r="D291" s="268" t="s">
        <v>472</v>
      </c>
      <c r="E291" s="359" t="s">
        <v>124</v>
      </c>
      <c r="F291" s="360" t="s">
        <v>459</v>
      </c>
      <c r="G291" s="360">
        <v>1</v>
      </c>
      <c r="H291" s="270" t="str">
        <f t="shared" si="24"/>
        <v>Documento</v>
      </c>
      <c r="I291" s="269">
        <f t="shared" si="25"/>
        <v>1</v>
      </c>
      <c r="J291" s="390">
        <v>157227.5</v>
      </c>
      <c r="K291" s="271">
        <v>43983</v>
      </c>
      <c r="L291" s="271">
        <v>44196</v>
      </c>
      <c r="M291" s="272">
        <v>45931</v>
      </c>
      <c r="N291" s="273">
        <v>46053</v>
      </c>
      <c r="O291" s="66"/>
    </row>
    <row r="292" spans="2:16" s="64" customFormat="1" ht="36" x14ac:dyDescent="0.35">
      <c r="B292" s="291" t="s">
        <v>474</v>
      </c>
      <c r="C292" s="170" t="s">
        <v>475</v>
      </c>
      <c r="D292" s="246" t="s">
        <v>475</v>
      </c>
      <c r="E292" s="274" t="s">
        <v>124</v>
      </c>
      <c r="F292" s="292" t="s">
        <v>449</v>
      </c>
      <c r="G292" s="292">
        <v>1</v>
      </c>
      <c r="H292" s="247" t="str">
        <f t="shared" ref="H292" si="26">+F292</f>
        <v>Glb</v>
      </c>
      <c r="I292" s="248">
        <f t="shared" ref="I292" si="27">+G292</f>
        <v>1</v>
      </c>
      <c r="J292" s="400">
        <v>100000</v>
      </c>
      <c r="K292" s="249">
        <v>43983</v>
      </c>
      <c r="L292" s="249">
        <v>44196</v>
      </c>
      <c r="M292" s="250">
        <v>44531</v>
      </c>
      <c r="N292" s="250">
        <v>46053</v>
      </c>
      <c r="O292" s="66"/>
      <c r="P292" s="226">
        <f>J292</f>
        <v>100000</v>
      </c>
    </row>
    <row r="293" spans="2:16" s="64" customFormat="1" ht="30" customHeight="1" x14ac:dyDescent="0.35">
      <c r="B293" s="168"/>
      <c r="C293" s="494" t="s">
        <v>113</v>
      </c>
      <c r="D293" s="494"/>
      <c r="E293" s="72" t="s">
        <v>114</v>
      </c>
      <c r="F293" s="72"/>
      <c r="G293" s="146"/>
      <c r="H293" s="80"/>
      <c r="I293" s="146"/>
      <c r="J293" s="401"/>
      <c r="K293" s="142"/>
      <c r="L293" s="142"/>
      <c r="M293" s="142"/>
      <c r="N293" s="142"/>
      <c r="O293" s="66"/>
    </row>
    <row r="294" spans="2:16" s="64" customFormat="1" ht="30" customHeight="1" x14ac:dyDescent="0.35">
      <c r="B294" s="168"/>
      <c r="C294" s="494" t="s">
        <v>115</v>
      </c>
      <c r="D294" s="494"/>
      <c r="E294" s="72" t="s">
        <v>116</v>
      </c>
      <c r="F294" s="72"/>
      <c r="G294" s="146"/>
      <c r="H294" s="72"/>
      <c r="I294" s="72"/>
      <c r="J294" s="402"/>
      <c r="K294" s="142"/>
      <c r="L294" s="142"/>
      <c r="M294" s="142"/>
      <c r="N294" s="142"/>
      <c r="O294" s="66"/>
    </row>
    <row r="295" spans="2:16" s="64" customFormat="1" ht="30" customHeight="1" x14ac:dyDescent="0.35">
      <c r="B295" s="168"/>
      <c r="C295" s="494" t="s">
        <v>117</v>
      </c>
      <c r="D295" s="494"/>
      <c r="E295" s="72" t="s">
        <v>118</v>
      </c>
      <c r="F295" s="72"/>
      <c r="G295" s="72"/>
      <c r="H295" s="72"/>
      <c r="I295" s="72"/>
      <c r="J295" s="402"/>
      <c r="K295" s="72"/>
      <c r="L295" s="72"/>
      <c r="M295" s="72"/>
      <c r="N295" s="72"/>
      <c r="O295" s="66"/>
    </row>
    <row r="296" spans="2:16" s="64" customFormat="1" ht="30" customHeight="1" x14ac:dyDescent="0.35">
      <c r="B296" s="168"/>
      <c r="C296" s="494" t="s">
        <v>119</v>
      </c>
      <c r="D296" s="494"/>
      <c r="E296" s="72" t="s">
        <v>120</v>
      </c>
      <c r="F296" s="72"/>
      <c r="G296" s="72"/>
      <c r="H296" s="72"/>
      <c r="I296" s="72"/>
      <c r="J296" s="402"/>
      <c r="K296" s="72"/>
      <c r="L296" s="72"/>
      <c r="M296" s="72"/>
      <c r="N296" s="72"/>
      <c r="O296" s="66"/>
    </row>
    <row r="297" spans="2:16" s="64" customFormat="1" ht="30" customHeight="1" x14ac:dyDescent="0.35">
      <c r="B297" s="168"/>
      <c r="C297" s="494" t="s">
        <v>121</v>
      </c>
      <c r="D297" s="494"/>
      <c r="E297" s="72" t="s">
        <v>122</v>
      </c>
      <c r="F297" s="72"/>
      <c r="G297" s="72"/>
      <c r="H297" s="72"/>
      <c r="I297" s="72"/>
      <c r="J297" s="402"/>
      <c r="K297" s="72"/>
      <c r="L297" s="72"/>
      <c r="M297" s="72"/>
      <c r="N297" s="72"/>
      <c r="O297" s="66"/>
    </row>
    <row r="298" spans="2:16" s="64" customFormat="1" ht="30" customHeight="1" x14ac:dyDescent="0.35">
      <c r="B298" s="168"/>
      <c r="C298" s="494" t="s">
        <v>123</v>
      </c>
      <c r="D298" s="494"/>
      <c r="E298" s="72" t="s">
        <v>124</v>
      </c>
      <c r="F298" s="72"/>
      <c r="G298" s="72"/>
      <c r="H298" s="72"/>
      <c r="I298" s="72"/>
      <c r="J298" s="402"/>
      <c r="K298" s="72"/>
      <c r="L298" s="72"/>
      <c r="M298" s="72"/>
      <c r="N298" s="72"/>
      <c r="O298" s="66"/>
    </row>
    <row r="299" spans="2:16" s="64" customFormat="1" ht="30" customHeight="1" x14ac:dyDescent="0.35">
      <c r="B299" s="169"/>
      <c r="C299" s="474" t="s">
        <v>125</v>
      </c>
      <c r="D299" s="474"/>
      <c r="E299" s="143" t="s">
        <v>126</v>
      </c>
      <c r="F299" s="72"/>
      <c r="G299" s="72"/>
      <c r="H299" s="72"/>
      <c r="I299" s="72"/>
      <c r="J299" s="402"/>
      <c r="K299" s="72"/>
      <c r="L299" s="72"/>
      <c r="M299" s="72"/>
      <c r="N299" s="72"/>
      <c r="O299" s="66"/>
    </row>
    <row r="300" spans="2:16" x14ac:dyDescent="0.35">
      <c r="C300" s="493" t="s">
        <v>127</v>
      </c>
      <c r="D300" s="493"/>
      <c r="E300" s="493"/>
      <c r="F300" s="493"/>
      <c r="G300" s="493"/>
      <c r="H300" s="493"/>
      <c r="I300" s="493"/>
      <c r="J300" s="361">
        <f>SUM(J196:J299)</f>
        <v>43895911.010000028</v>
      </c>
      <c r="K300" s="8"/>
      <c r="L300" s="8"/>
      <c r="M300" s="8"/>
      <c r="N300" s="8"/>
      <c r="O300" s="8"/>
      <c r="P300" s="1">
        <f>SUM(P196:P299)</f>
        <v>43895911.009999998</v>
      </c>
    </row>
    <row r="301" spans="2:16" x14ac:dyDescent="0.35">
      <c r="B301" s="8"/>
      <c r="C301" s="75" t="s">
        <v>268</v>
      </c>
      <c r="D301" s="81"/>
      <c r="E301" s="81"/>
      <c r="F301" s="81"/>
      <c r="G301" s="81"/>
      <c r="H301" s="81"/>
      <c r="I301" s="81"/>
      <c r="J301" s="403"/>
      <c r="K301" s="8"/>
      <c r="L301" s="8"/>
      <c r="M301" s="8"/>
      <c r="N301" s="8"/>
      <c r="O301" s="8"/>
    </row>
    <row r="302" spans="2:16" x14ac:dyDescent="0.35">
      <c r="B302" s="8"/>
      <c r="C302" s="81"/>
      <c r="D302" s="81"/>
      <c r="E302" s="81"/>
      <c r="F302" s="81"/>
      <c r="G302" s="81"/>
      <c r="H302" s="81"/>
      <c r="I302" s="81"/>
      <c r="J302" s="403"/>
      <c r="K302" s="8"/>
      <c r="L302" s="8"/>
      <c r="M302" s="8"/>
      <c r="N302" s="8"/>
      <c r="O302" s="8"/>
    </row>
    <row r="303" spans="2:16" x14ac:dyDescent="0.35">
      <c r="B303" s="59" t="s">
        <v>128</v>
      </c>
      <c r="C303" s="54" t="s">
        <v>129</v>
      </c>
      <c r="D303" s="81"/>
      <c r="E303" s="81"/>
      <c r="F303" s="81"/>
      <c r="G303" s="81"/>
      <c r="H303" s="81"/>
      <c r="I303" s="81"/>
      <c r="J303" s="403"/>
      <c r="K303" s="8"/>
      <c r="L303" s="8"/>
      <c r="M303" s="8"/>
      <c r="N303" s="8"/>
      <c r="O303" s="8"/>
    </row>
    <row r="304" spans="2:16" x14ac:dyDescent="0.35">
      <c r="B304" s="8"/>
      <c r="C304" s="58"/>
      <c r="D304" s="8"/>
      <c r="E304" s="8"/>
      <c r="F304" s="8"/>
      <c r="G304" s="8"/>
      <c r="H304" s="8"/>
      <c r="I304" s="8"/>
      <c r="J304" s="376"/>
      <c r="K304" s="8"/>
      <c r="L304" s="8"/>
      <c r="M304" s="8"/>
      <c r="N304" s="8"/>
      <c r="O304" s="8"/>
    </row>
    <row r="305" spans="2:16" ht="36" x14ac:dyDescent="0.35">
      <c r="B305" s="8"/>
      <c r="C305" s="70" t="s">
        <v>130</v>
      </c>
      <c r="D305" s="76" t="s">
        <v>131</v>
      </c>
      <c r="E305" s="8"/>
      <c r="F305" s="8"/>
      <c r="G305" s="8"/>
      <c r="H305" s="8"/>
      <c r="I305" s="8"/>
      <c r="J305" s="376"/>
      <c r="K305" s="8"/>
      <c r="L305" s="8"/>
      <c r="M305" s="8"/>
      <c r="N305" s="8"/>
      <c r="O305" s="8"/>
    </row>
    <row r="306" spans="2:16" x14ac:dyDescent="0.35">
      <c r="B306" s="8"/>
      <c r="C306" s="77" t="s">
        <v>132</v>
      </c>
      <c r="D306" s="79">
        <v>842966.55</v>
      </c>
      <c r="E306" s="8"/>
      <c r="F306" s="8"/>
      <c r="G306" s="8"/>
      <c r="H306" s="8"/>
      <c r="I306" s="8"/>
      <c r="J306" s="376"/>
      <c r="K306" s="8"/>
      <c r="L306" s="8"/>
      <c r="M306" s="8"/>
      <c r="N306" s="8"/>
      <c r="O306" s="8"/>
    </row>
    <row r="307" spans="2:16" x14ac:dyDescent="0.35">
      <c r="B307" s="8"/>
      <c r="C307" s="77" t="s">
        <v>476</v>
      </c>
      <c r="D307" s="79">
        <v>6438461.1500000004</v>
      </c>
      <c r="E307" s="8"/>
      <c r="F307" s="8"/>
      <c r="G307" s="8"/>
      <c r="H307" s="8"/>
      <c r="I307" s="8"/>
      <c r="J307" s="376"/>
      <c r="K307" s="8"/>
      <c r="L307" s="8"/>
      <c r="M307" s="8"/>
      <c r="N307" s="8"/>
      <c r="O307" s="8"/>
    </row>
    <row r="308" spans="2:16" x14ac:dyDescent="0.35">
      <c r="B308" s="8"/>
      <c r="C308" s="77" t="s">
        <v>133</v>
      </c>
      <c r="D308" s="79">
        <v>612076.18000000005</v>
      </c>
      <c r="E308" s="8"/>
      <c r="F308" s="8"/>
      <c r="G308" s="8"/>
      <c r="H308" s="8"/>
      <c r="I308" s="8"/>
      <c r="J308" s="376"/>
      <c r="K308" s="8"/>
      <c r="L308" s="8"/>
      <c r="M308" s="8"/>
      <c r="N308" s="8"/>
      <c r="O308" s="8"/>
    </row>
    <row r="309" spans="2:16" x14ac:dyDescent="0.35">
      <c r="B309" s="8"/>
      <c r="C309" s="77" t="s">
        <v>134</v>
      </c>
      <c r="D309" s="79">
        <v>1146566.28</v>
      </c>
      <c r="E309" s="8"/>
      <c r="F309" s="8"/>
      <c r="G309" s="8"/>
      <c r="H309" s="8"/>
      <c r="I309" s="8"/>
      <c r="J309" s="376"/>
      <c r="K309" s="8"/>
      <c r="L309" s="8"/>
      <c r="M309" s="8"/>
      <c r="N309" s="8"/>
      <c r="O309" s="8"/>
    </row>
    <row r="310" spans="2:16" x14ac:dyDescent="0.35">
      <c r="B310" s="8"/>
      <c r="C310" s="77" t="s">
        <v>135</v>
      </c>
      <c r="D310" s="79">
        <v>161287.15</v>
      </c>
      <c r="E310" s="8"/>
      <c r="F310" s="8"/>
      <c r="G310" s="8"/>
      <c r="H310" s="8"/>
      <c r="I310" s="8"/>
      <c r="J310" s="376"/>
      <c r="K310" s="8"/>
      <c r="L310" s="8"/>
      <c r="M310" s="8"/>
      <c r="N310" s="8"/>
      <c r="O310" s="8"/>
    </row>
    <row r="311" spans="2:16" x14ac:dyDescent="0.35">
      <c r="B311" s="8"/>
      <c r="C311" s="70" t="s">
        <v>136</v>
      </c>
      <c r="D311" s="82"/>
      <c r="E311" s="8"/>
      <c r="F311" s="8"/>
      <c r="G311" s="8"/>
      <c r="H311" s="8"/>
      <c r="I311" s="8"/>
      <c r="J311" s="376"/>
      <c r="K311" s="8"/>
      <c r="L311" s="8"/>
      <c r="M311" s="8"/>
      <c r="N311" s="8"/>
      <c r="O311" s="8"/>
    </row>
    <row r="312" spans="2:16" x14ac:dyDescent="0.35">
      <c r="B312" s="8"/>
      <c r="C312" s="58"/>
      <c r="D312" s="83"/>
      <c r="E312" s="8"/>
      <c r="F312" s="8"/>
      <c r="G312" s="8"/>
      <c r="H312" s="8"/>
      <c r="I312" s="8"/>
      <c r="J312" s="376"/>
      <c r="K312" s="8"/>
      <c r="L312" s="8"/>
      <c r="M312" s="8"/>
      <c r="N312" s="8"/>
      <c r="O312" s="8"/>
    </row>
    <row r="313" spans="2:16" x14ac:dyDescent="0.35">
      <c r="B313" s="8"/>
      <c r="C313" s="144" t="s">
        <v>137</v>
      </c>
      <c r="D313" s="79">
        <f>J300+SUM(D306:D310)</f>
        <v>53097268.32000003</v>
      </c>
      <c r="E313" s="8"/>
      <c r="F313" s="8"/>
      <c r="G313" s="8"/>
      <c r="H313" s="8"/>
      <c r="I313" s="8"/>
      <c r="J313" s="376"/>
      <c r="K313" s="8"/>
      <c r="L313" s="8"/>
      <c r="M313" s="8"/>
      <c r="N313" s="8"/>
      <c r="O313" s="8"/>
    </row>
    <row r="314" spans="2:16" x14ac:dyDescent="0.35">
      <c r="B314" s="8"/>
      <c r="C314" s="58"/>
      <c r="D314" s="8"/>
      <c r="E314" s="8"/>
      <c r="F314" s="8"/>
      <c r="G314" s="8"/>
      <c r="H314" s="8"/>
      <c r="I314" s="8"/>
      <c r="J314" s="376"/>
      <c r="K314" s="8"/>
      <c r="L314" s="8"/>
      <c r="M314" s="8"/>
      <c r="N314" s="8"/>
      <c r="O314" s="8"/>
    </row>
    <row r="315" spans="2:16" x14ac:dyDescent="0.35">
      <c r="B315" s="59" t="s">
        <v>138</v>
      </c>
      <c r="C315" s="1" t="s">
        <v>139</v>
      </c>
      <c r="D315" s="8"/>
      <c r="E315" s="8"/>
      <c r="F315" s="8"/>
      <c r="G315" s="8"/>
      <c r="H315" s="8"/>
      <c r="I315" s="8"/>
      <c r="J315" s="376"/>
      <c r="K315" s="8"/>
      <c r="L315" s="8"/>
      <c r="M315" s="8"/>
      <c r="N315" s="8"/>
      <c r="O315" s="8"/>
      <c r="P315" s="46"/>
    </row>
    <row r="316" spans="2:16" x14ac:dyDescent="0.35">
      <c r="B316" s="59"/>
      <c r="C316" s="58"/>
      <c r="D316" s="8"/>
      <c r="E316" s="8"/>
      <c r="F316" s="8"/>
      <c r="G316" s="8"/>
      <c r="H316" s="8"/>
      <c r="I316" s="8"/>
      <c r="J316" s="376"/>
      <c r="K316" s="8"/>
      <c r="L316" s="8"/>
      <c r="M316" s="8"/>
      <c r="N316" s="8"/>
      <c r="O316" s="8"/>
      <c r="P316" s="46"/>
    </row>
    <row r="317" spans="2:16" x14ac:dyDescent="0.35">
      <c r="B317" s="84"/>
      <c r="C317" s="58" t="s">
        <v>140</v>
      </c>
      <c r="D317" s="8"/>
      <c r="E317" s="172">
        <v>44228</v>
      </c>
      <c r="F317" s="1" t="s">
        <v>141</v>
      </c>
      <c r="H317" s="8"/>
      <c r="I317" s="8"/>
      <c r="J317" s="376"/>
      <c r="K317" s="8"/>
      <c r="L317" s="8"/>
      <c r="M317" s="8"/>
      <c r="N317" s="8"/>
      <c r="O317" s="8"/>
      <c r="P317" s="46"/>
    </row>
    <row r="318" spans="2:16" x14ac:dyDescent="0.35">
      <c r="B318" s="8"/>
      <c r="C318" s="58" t="s">
        <v>142</v>
      </c>
      <c r="E318" s="148" t="s">
        <v>477</v>
      </c>
      <c r="G318" s="8"/>
      <c r="H318" s="8"/>
      <c r="I318" s="8"/>
      <c r="J318" s="376"/>
      <c r="K318" s="8"/>
      <c r="L318" s="8"/>
      <c r="M318" s="8"/>
      <c r="N318" s="8"/>
      <c r="O318" s="8"/>
    </row>
    <row r="319" spans="2:16" x14ac:dyDescent="0.35">
      <c r="B319" s="8"/>
      <c r="C319" s="58" t="s">
        <v>143</v>
      </c>
      <c r="E319" s="148">
        <v>5</v>
      </c>
      <c r="F319" s="1" t="s">
        <v>144</v>
      </c>
      <c r="G319" s="8"/>
      <c r="H319" s="8"/>
      <c r="I319" s="8"/>
      <c r="J319" s="376"/>
      <c r="K319" s="8"/>
      <c r="L319" s="8"/>
      <c r="M319" s="8"/>
      <c r="N319" s="8"/>
      <c r="O319" s="8"/>
    </row>
    <row r="320" spans="2:16" x14ac:dyDescent="0.35">
      <c r="B320" s="84"/>
      <c r="C320" s="8"/>
      <c r="D320" s="8"/>
      <c r="E320" s="8"/>
      <c r="F320" s="8"/>
      <c r="G320" s="8"/>
      <c r="H320" s="8"/>
      <c r="I320" s="8"/>
      <c r="J320" s="376"/>
      <c r="K320" s="8"/>
      <c r="L320" s="8"/>
      <c r="M320" s="8"/>
      <c r="N320" s="8"/>
      <c r="O320" s="8"/>
    </row>
    <row r="321" spans="2:15" ht="47.4" customHeight="1" x14ac:dyDescent="0.35">
      <c r="B321" s="8"/>
      <c r="C321" s="467" t="s">
        <v>103</v>
      </c>
      <c r="D321" s="468"/>
      <c r="E321" s="448" t="s">
        <v>145</v>
      </c>
      <c r="F321" s="449"/>
      <c r="G321" s="449"/>
      <c r="H321" s="449"/>
      <c r="I321" s="450"/>
      <c r="J321" s="591" t="s">
        <v>146</v>
      </c>
      <c r="K321" s="451"/>
      <c r="L321" s="451"/>
      <c r="M321" s="8"/>
      <c r="N321" s="8"/>
      <c r="O321" s="8"/>
    </row>
    <row r="322" spans="2:15" ht="59.4" customHeight="1" x14ac:dyDescent="0.35">
      <c r="B322" s="8"/>
      <c r="C322" s="469"/>
      <c r="D322" s="470"/>
      <c r="E322" s="70">
        <v>1</v>
      </c>
      <c r="F322" s="70">
        <v>2</v>
      </c>
      <c r="G322" s="70">
        <v>3</v>
      </c>
      <c r="H322" s="70">
        <v>4</v>
      </c>
      <c r="I322" s="85">
        <v>5</v>
      </c>
      <c r="J322" s="591"/>
      <c r="K322" s="34"/>
      <c r="L322" s="34"/>
      <c r="M322" s="8"/>
      <c r="N322" s="8"/>
      <c r="O322" s="8"/>
    </row>
    <row r="323" spans="2:15" s="64" customFormat="1" ht="18" customHeight="1" x14ac:dyDescent="0.25">
      <c r="B323" s="66"/>
      <c r="C323" s="86" t="s">
        <v>114</v>
      </c>
      <c r="D323" s="39"/>
      <c r="E323" s="173">
        <f>+([1]PRESU.RESUMEN!$E$7+[1]PRESU.RESUMEN!$E$8+[1]PRESU.RESUMEN!$E$13)*10%</f>
        <v>1364917.2420000003</v>
      </c>
      <c r="F323" s="173">
        <f>+([1]PRESU.RESUMEN!$E$7+[1]PRESU.RESUMEN!$E$8+[1]PRESU.RESUMEN!$E$13)*30%</f>
        <v>4094751.7260000003</v>
      </c>
      <c r="G323" s="173">
        <f>+([1]PRESU.RESUMEN!$E$7+[1]PRESU.RESUMEN!$E$8+[1]PRESU.RESUMEN!$E$13)*30%</f>
        <v>4094751.7260000003</v>
      </c>
      <c r="H323" s="173">
        <f>+([1]PRESU.RESUMEN!$E$7+[1]PRESU.RESUMEN!$E$8+[1]PRESU.RESUMEN!$E$13)*20%</f>
        <v>2729834.4840000006</v>
      </c>
      <c r="I323" s="173">
        <f>+([1]PRESU.RESUMEN!$E$7+[1]PRESU.RESUMEN!$E$8+[1]PRESU.RESUMEN!$E$13)*10%</f>
        <v>1364917.2420000003</v>
      </c>
      <c r="J323" s="404">
        <f>SUM(E323:I323)</f>
        <v>13649172.420000002</v>
      </c>
      <c r="K323" s="451"/>
      <c r="L323" s="451"/>
      <c r="M323" s="66"/>
      <c r="N323" s="66"/>
      <c r="O323" s="66"/>
    </row>
    <row r="324" spans="2:15" s="64" customFormat="1" ht="18" customHeight="1" x14ac:dyDescent="0.25">
      <c r="B324" s="66"/>
      <c r="C324" s="86" t="s">
        <v>116</v>
      </c>
      <c r="D324" s="39"/>
      <c r="E324" s="72"/>
      <c r="F324" s="72"/>
      <c r="G324" s="72"/>
      <c r="H324" s="72"/>
      <c r="I324" s="86"/>
      <c r="J324" s="404"/>
      <c r="K324" s="451"/>
      <c r="L324" s="451"/>
      <c r="M324" s="66"/>
      <c r="N324" s="66"/>
      <c r="O324" s="66"/>
    </row>
    <row r="325" spans="2:15" s="64" customFormat="1" ht="18" customHeight="1" x14ac:dyDescent="0.25">
      <c r="B325" s="66"/>
      <c r="C325" s="86" t="s">
        <v>118</v>
      </c>
      <c r="D325" s="39"/>
      <c r="E325" s="72"/>
      <c r="F325" s="72"/>
      <c r="G325" s="72"/>
      <c r="H325" s="72"/>
      <c r="I325" s="86"/>
      <c r="J325" s="404"/>
      <c r="K325" s="451"/>
      <c r="L325" s="451"/>
      <c r="M325" s="66"/>
      <c r="N325" s="66"/>
      <c r="O325" s="66"/>
    </row>
    <row r="326" spans="2:15" s="64" customFormat="1" ht="18" customHeight="1" x14ac:dyDescent="0.25">
      <c r="B326" s="66"/>
      <c r="C326" s="86" t="s">
        <v>148</v>
      </c>
      <c r="D326" s="39"/>
      <c r="E326" s="72"/>
      <c r="F326" s="72"/>
      <c r="G326" s="72"/>
      <c r="H326" s="72"/>
      <c r="I326" s="86"/>
      <c r="J326" s="404"/>
      <c r="K326" s="451"/>
      <c r="L326" s="451"/>
      <c r="M326" s="66"/>
      <c r="N326" s="66"/>
      <c r="O326" s="66"/>
    </row>
    <row r="327" spans="2:15" s="64" customFormat="1" ht="18" customHeight="1" x14ac:dyDescent="0.25">
      <c r="B327" s="66"/>
      <c r="C327" s="86" t="s">
        <v>149</v>
      </c>
      <c r="D327" s="39"/>
      <c r="E327" s="72"/>
      <c r="F327" s="72"/>
      <c r="G327" s="72"/>
      <c r="H327" s="72"/>
      <c r="I327" s="86"/>
      <c r="J327" s="404"/>
      <c r="K327" s="451"/>
      <c r="L327" s="451"/>
      <c r="M327" s="66"/>
      <c r="N327" s="66"/>
      <c r="O327" s="66"/>
    </row>
    <row r="328" spans="2:15" s="64" customFormat="1" ht="18" customHeight="1" x14ac:dyDescent="0.25">
      <c r="B328" s="66"/>
      <c r="C328" s="86" t="s">
        <v>124</v>
      </c>
      <c r="D328" s="39"/>
      <c r="E328" s="173">
        <f>+([1]PRESU.RESUMEN!$E$21+[1]PRESU.RESUMEN!$E$26)*5%</f>
        <v>330069.75450000004</v>
      </c>
      <c r="F328" s="173">
        <f>+([1]PRESU.RESUMEN!$E$21+[1]PRESU.RESUMEN!$E$26)*30%</f>
        <v>1980418.5269999998</v>
      </c>
      <c r="G328" s="173">
        <f>+([1]PRESU.RESUMEN!$E$21+[1]PRESU.RESUMEN!$E$26)*30%</f>
        <v>1980418.5269999998</v>
      </c>
      <c r="H328" s="173">
        <f>+([1]PRESU.RESUMEN!$E$21+[1]PRESU.RESUMEN!$E$26)*25%</f>
        <v>1650348.7725</v>
      </c>
      <c r="I328" s="173">
        <f>+([1]PRESU.RESUMEN!$E$21+[1]PRESU.RESUMEN!$E$26)*10%</f>
        <v>660139.50900000008</v>
      </c>
      <c r="J328" s="405">
        <f t="shared" ref="J328:J329" si="28">+SUM(E328:I328)</f>
        <v>6601395.0899999999</v>
      </c>
      <c r="K328" s="451"/>
      <c r="L328" s="451"/>
      <c r="M328" s="66"/>
      <c r="N328" s="66"/>
      <c r="O328" s="66"/>
    </row>
    <row r="329" spans="2:15" s="64" customFormat="1" ht="18" customHeight="1" x14ac:dyDescent="0.25">
      <c r="B329" s="66"/>
      <c r="C329" s="86" t="s">
        <v>126</v>
      </c>
      <c r="D329" s="39"/>
      <c r="E329" s="173">
        <f>+([1]PRESU.RESUMEN!$E$9+[1]PRESU.RESUMEN!$E$10+[1]PRESU.RESUMEN!$E$11+[1]PRESU.RESUMEN!$E$12+[1]PRESU.RESUMEN!$E$15+[1]PRESU.RESUMEN!$E$16+[1]PRESU.RESUMEN!$E$17+[1]PRESU.RESUMEN!$E$32+[1]PRESU.RESUMEN!$E$19+[1]PRESU.RESUMEN!$E$20)*5%</f>
        <v>1182267.175</v>
      </c>
      <c r="F329" s="173">
        <f>+([1]PRESU.RESUMEN!$E$9+[1]PRESU.RESUMEN!$E$10+[1]PRESU.RESUMEN!$E$11+[1]PRESU.RESUMEN!$E$12+[1]PRESU.RESUMEN!$E$15+[1]PRESU.RESUMEN!$E$16+[1]PRESU.RESUMEN!$E$17+[1]PRESU.RESUMEN!$E$32+[1]PRESU.RESUMEN!$E$19+[1]PRESU.RESUMEN!$E$20)*20%</f>
        <v>4729068.7</v>
      </c>
      <c r="G329" s="173">
        <f>+([1]PRESU.RESUMEN!$E$9+[1]PRESU.RESUMEN!$E$10+[1]PRESU.RESUMEN!$E$11+[1]PRESU.RESUMEN!$E$12+[1]PRESU.RESUMEN!$E$15+[1]PRESU.RESUMEN!$E$16+[1]PRESU.RESUMEN!$E$17+[1]PRESU.RESUMEN!$E$32+[1]PRESU.RESUMEN!$E$19+[1]PRESU.RESUMEN!$E$20)*40%</f>
        <v>9458137.4000000004</v>
      </c>
      <c r="H329" s="173">
        <f>+([1]PRESU.RESUMEN!$E$9+[1]PRESU.RESUMEN!$E$10+[1]PRESU.RESUMEN!$E$11+[1]PRESU.RESUMEN!$E$12+[1]PRESU.RESUMEN!$E$15+[1]PRESU.RESUMEN!$E$16+[1]PRESU.RESUMEN!$E$17+[1]PRESU.RESUMEN!$E$32+[1]PRESU.RESUMEN!$E$19+[1]PRESU.RESUMEN!$E$20)*20%</f>
        <v>4729068.7</v>
      </c>
      <c r="I329" s="173">
        <f>+([1]PRESU.RESUMEN!$E$9+[1]PRESU.RESUMEN!$E$10+[1]PRESU.RESUMEN!$E$11+[1]PRESU.RESUMEN!$E$12+[1]PRESU.RESUMEN!$E$15+[1]PRESU.RESUMEN!$E$16+[1]PRESU.RESUMEN!$E$17+[1]PRESU.RESUMEN!$E$32+[1]PRESU.RESUMEN!$E$19+[1]PRESU.RESUMEN!$E$20)*15%</f>
        <v>3546801.5249999999</v>
      </c>
      <c r="J329" s="405">
        <f t="shared" si="28"/>
        <v>23645343.5</v>
      </c>
      <c r="K329" s="451"/>
      <c r="L329" s="451"/>
      <c r="M329" s="66"/>
      <c r="N329" s="66"/>
      <c r="O329" s="66"/>
    </row>
    <row r="330" spans="2:15" s="64" customFormat="1" ht="18" customHeight="1" x14ac:dyDescent="0.25">
      <c r="B330" s="87"/>
      <c r="C330" s="86" t="s">
        <v>478</v>
      </c>
      <c r="D330" s="39"/>
      <c r="E330" s="173">
        <f>+([1]PRESU.RESUMEN!$E$34)*10%</f>
        <v>643846.11500000011</v>
      </c>
      <c r="F330" s="173">
        <f>+([1]PRESU.RESUMEN!$E$34)*30%</f>
        <v>1931538.345</v>
      </c>
      <c r="G330" s="173">
        <f>+([1]PRESU.RESUMEN!$E$34)*30%</f>
        <v>1931538.345</v>
      </c>
      <c r="H330" s="173">
        <f>+([1]PRESU.RESUMEN!$E$34)*20%</f>
        <v>1287692.2300000002</v>
      </c>
      <c r="I330" s="173">
        <f>+([1]PRESU.RESUMEN!$E$34)*10%</f>
        <v>643846.11500000011</v>
      </c>
      <c r="J330" s="405">
        <f t="shared" ref="J330" si="29">+SUM(E330:I330)</f>
        <v>6438461.1500000004</v>
      </c>
      <c r="K330" s="451"/>
      <c r="L330" s="451"/>
      <c r="M330" s="66"/>
      <c r="N330" s="66"/>
      <c r="O330" s="66"/>
    </row>
    <row r="331" spans="2:15" s="64" customFormat="1" ht="18" customHeight="1" x14ac:dyDescent="0.25">
      <c r="B331" s="66"/>
      <c r="C331" s="68" t="s">
        <v>150</v>
      </c>
      <c r="D331" s="417"/>
      <c r="E331" s="418">
        <f>E328+E330</f>
        <v>973915.86950000015</v>
      </c>
      <c r="F331" s="418">
        <f>F328+F330</f>
        <v>3911956.8719999995</v>
      </c>
      <c r="G331" s="418">
        <f>G328+G330</f>
        <v>3911956.8719999995</v>
      </c>
      <c r="H331" s="418">
        <f>H328+H330</f>
        <v>2938041.0025000004</v>
      </c>
      <c r="I331" s="418">
        <f>I328+I330</f>
        <v>1303985.6240000003</v>
      </c>
      <c r="J331" s="404">
        <f>SUM(J323:J330)</f>
        <v>50334372.160000004</v>
      </c>
      <c r="K331" s="451"/>
      <c r="L331" s="451"/>
      <c r="M331" s="66"/>
      <c r="N331" s="66"/>
      <c r="O331" s="66"/>
    </row>
    <row r="332" spans="2:15" s="64" customFormat="1" ht="18" customHeight="1" x14ac:dyDescent="0.25">
      <c r="B332" s="66"/>
      <c r="C332" s="448" t="s">
        <v>130</v>
      </c>
      <c r="D332" s="449"/>
      <c r="E332" s="70">
        <v>1</v>
      </c>
      <c r="F332" s="70">
        <v>2</v>
      </c>
      <c r="G332" s="70">
        <v>3</v>
      </c>
      <c r="H332" s="70">
        <v>4</v>
      </c>
      <c r="I332" s="85">
        <v>5</v>
      </c>
      <c r="J332" s="404"/>
      <c r="K332" s="451"/>
      <c r="L332" s="451"/>
      <c r="M332" s="66"/>
      <c r="N332" s="66"/>
      <c r="O332" s="66"/>
    </row>
    <row r="333" spans="2:15" s="64" customFormat="1" ht="18" customHeight="1" x14ac:dyDescent="0.25">
      <c r="B333" s="87"/>
      <c r="C333" s="86" t="s">
        <v>132</v>
      </c>
      <c r="D333" s="39"/>
      <c r="E333" s="174">
        <f>+([1]PRESU.RESUMEN!$E$35)*10%</f>
        <v>84296.655000000013</v>
      </c>
      <c r="F333" s="174">
        <f>+([1]PRESU.RESUMEN!$E$35)*30%</f>
        <v>252889.965</v>
      </c>
      <c r="G333" s="174">
        <f>+([1]PRESU.RESUMEN!$E$35)*30%</f>
        <v>252889.965</v>
      </c>
      <c r="H333" s="174">
        <f>+([1]PRESU.RESUMEN!$E$35)*20%</f>
        <v>168593.31000000003</v>
      </c>
      <c r="I333" s="174">
        <f>+([1]PRESU.RESUMEN!$E$35)*10%</f>
        <v>84296.655000000013</v>
      </c>
      <c r="J333" s="405">
        <f t="shared" ref="J333:J337" si="30">+SUM(E333:I333)</f>
        <v>842966.55</v>
      </c>
      <c r="K333" s="451"/>
      <c r="L333" s="451"/>
      <c r="M333" s="66"/>
      <c r="N333" s="66"/>
      <c r="O333" s="66"/>
    </row>
    <row r="334" spans="2:15" s="64" customFormat="1" ht="18" customHeight="1" x14ac:dyDescent="0.25">
      <c r="B334" s="87"/>
      <c r="C334" s="86"/>
      <c r="D334" s="39"/>
      <c r="E334" s="173"/>
      <c r="F334" s="173"/>
      <c r="G334" s="173"/>
      <c r="H334" s="173"/>
      <c r="I334" s="173"/>
      <c r="J334" s="405"/>
      <c r="K334" s="149"/>
      <c r="L334" s="149"/>
      <c r="M334" s="66"/>
      <c r="N334" s="66"/>
      <c r="O334" s="66"/>
    </row>
    <row r="335" spans="2:15" s="64" customFormat="1" ht="18" customHeight="1" x14ac:dyDescent="0.25">
      <c r="B335" s="87"/>
      <c r="C335" s="86" t="s">
        <v>151</v>
      </c>
      <c r="D335" s="39"/>
      <c r="E335" s="173">
        <f>+[1]PRESU.RESUMEN!$E$37</f>
        <v>612076.18000000005</v>
      </c>
      <c r="F335" s="173"/>
      <c r="G335" s="173"/>
      <c r="H335" s="173"/>
      <c r="I335" s="173"/>
      <c r="J335" s="405">
        <f t="shared" si="30"/>
        <v>612076.18000000005</v>
      </c>
      <c r="K335" s="34"/>
      <c r="L335" s="34"/>
      <c r="M335" s="66"/>
      <c r="N335" s="66"/>
      <c r="O335" s="66"/>
    </row>
    <row r="336" spans="2:15" s="64" customFormat="1" ht="18" customHeight="1" x14ac:dyDescent="0.25">
      <c r="B336" s="87"/>
      <c r="C336" s="86" t="s">
        <v>134</v>
      </c>
      <c r="D336" s="39"/>
      <c r="E336" s="173">
        <f>+([1]PRESU.RESUMEN!$E$36)*10%</f>
        <v>114656.62800000001</v>
      </c>
      <c r="F336" s="173">
        <f>+([1]PRESU.RESUMEN!$E$36)*30%</f>
        <v>343969.88400000002</v>
      </c>
      <c r="G336" s="173">
        <f>+([1]PRESU.RESUMEN!$E$36)*30%</f>
        <v>343969.88400000002</v>
      </c>
      <c r="H336" s="173">
        <f>+([1]PRESU.RESUMEN!$E$36)*20%</f>
        <v>229313.25600000002</v>
      </c>
      <c r="I336" s="173">
        <f>+([1]PRESU.RESUMEN!$E$36)*10%</f>
        <v>114656.62800000001</v>
      </c>
      <c r="J336" s="405">
        <f t="shared" si="30"/>
        <v>1146566.28</v>
      </c>
      <c r="K336" s="34"/>
      <c r="L336" s="34"/>
      <c r="M336" s="66"/>
      <c r="N336" s="66"/>
      <c r="O336" s="66"/>
    </row>
    <row r="337" spans="2:15" s="64" customFormat="1" ht="18" customHeight="1" x14ac:dyDescent="0.25">
      <c r="B337" s="87"/>
      <c r="C337" s="86" t="s">
        <v>135</v>
      </c>
      <c r="D337" s="39"/>
      <c r="E337" s="173"/>
      <c r="F337" s="173"/>
      <c r="G337" s="173"/>
      <c r="H337" s="173"/>
      <c r="I337" s="173">
        <f>+[1]PRESU.RESUMEN!$E$38</f>
        <v>161287.15</v>
      </c>
      <c r="J337" s="405">
        <f t="shared" si="30"/>
        <v>161287.15</v>
      </c>
      <c r="K337" s="34"/>
      <c r="L337" s="34"/>
      <c r="M337" s="66"/>
      <c r="N337" s="66"/>
      <c r="O337" s="66"/>
    </row>
    <row r="338" spans="2:15" s="64" customFormat="1" ht="18" customHeight="1" x14ac:dyDescent="0.25">
      <c r="B338" s="87"/>
      <c r="C338" s="592" t="s">
        <v>150</v>
      </c>
      <c r="D338" s="593"/>
      <c r="E338" s="593"/>
      <c r="F338" s="593"/>
      <c r="G338" s="593"/>
      <c r="H338" s="593"/>
      <c r="I338" s="594"/>
      <c r="J338" s="404">
        <f>SUM(J333:J337)</f>
        <v>2762896.1599999997</v>
      </c>
      <c r="K338" s="34"/>
      <c r="L338" s="34"/>
      <c r="M338" s="66"/>
      <c r="N338" s="66"/>
      <c r="O338" s="66"/>
    </row>
    <row r="339" spans="2:15" s="64" customFormat="1" ht="18" customHeight="1" x14ac:dyDescent="0.25">
      <c r="B339" s="66"/>
      <c r="C339" s="432" t="s">
        <v>152</v>
      </c>
      <c r="D339" s="433"/>
      <c r="E339" s="433"/>
      <c r="F339" s="433"/>
      <c r="G339" s="433"/>
      <c r="H339" s="433"/>
      <c r="I339" s="434"/>
      <c r="J339" s="404">
        <f>+J331+J338</f>
        <v>53097268.32</v>
      </c>
      <c r="K339" s="61"/>
      <c r="L339" s="61"/>
      <c r="M339" s="66"/>
      <c r="N339" s="66"/>
      <c r="O339" s="66"/>
    </row>
    <row r="340" spans="2:15" ht="41.25" customHeight="1" x14ac:dyDescent="0.35">
      <c r="B340" s="8"/>
      <c r="C340" s="435" t="s">
        <v>153</v>
      </c>
      <c r="D340" s="435"/>
      <c r="E340" s="435"/>
      <c r="F340" s="435"/>
      <c r="G340" s="435"/>
      <c r="H340" s="435"/>
      <c r="I340" s="435"/>
      <c r="J340" s="435"/>
      <c r="K340" s="8"/>
      <c r="L340" s="8"/>
      <c r="M340" s="8"/>
      <c r="N340" s="8"/>
      <c r="O340" s="8"/>
    </row>
    <row r="341" spans="2:15" x14ac:dyDescent="0.35">
      <c r="B341" s="8"/>
      <c r="C341" s="61" t="s">
        <v>154</v>
      </c>
      <c r="D341" s="8"/>
      <c r="E341" s="8"/>
      <c r="F341" s="8"/>
      <c r="G341" s="8"/>
      <c r="H341" s="8"/>
      <c r="I341" s="8"/>
      <c r="J341" s="376"/>
      <c r="K341" s="8"/>
      <c r="L341" s="8"/>
      <c r="M341" s="8"/>
      <c r="N341" s="8"/>
      <c r="O341" s="8"/>
    </row>
    <row r="342" spans="2:15" x14ac:dyDescent="0.35">
      <c r="B342" s="8"/>
      <c r="D342" s="8"/>
      <c r="E342" s="8"/>
      <c r="F342" s="8"/>
      <c r="G342" s="8"/>
      <c r="H342" s="8"/>
      <c r="I342" s="8"/>
      <c r="J342" s="376"/>
      <c r="K342" s="8"/>
      <c r="L342" s="8"/>
      <c r="M342" s="8"/>
      <c r="N342" s="8"/>
      <c r="O342" s="8"/>
    </row>
    <row r="343" spans="2:15" x14ac:dyDescent="0.35">
      <c r="B343" s="8"/>
      <c r="C343" s="8"/>
      <c r="D343" s="58"/>
      <c r="E343" s="8"/>
      <c r="F343" s="8"/>
      <c r="G343" s="8"/>
      <c r="H343" s="8"/>
      <c r="I343" s="58"/>
      <c r="J343" s="403"/>
      <c r="K343" s="58"/>
      <c r="L343" s="8"/>
      <c r="M343" s="8"/>
      <c r="N343" s="8"/>
      <c r="O343" s="8"/>
    </row>
    <row r="344" spans="2:15" ht="18.75" customHeight="1" x14ac:dyDescent="0.35">
      <c r="B344" s="59" t="s">
        <v>155</v>
      </c>
      <c r="C344" s="1" t="s">
        <v>156</v>
      </c>
      <c r="D344" s="58"/>
      <c r="E344" s="8"/>
      <c r="G344" s="8"/>
      <c r="H344" s="8"/>
      <c r="I344" s="58"/>
      <c r="J344" s="403"/>
      <c r="K344" s="58"/>
      <c r="L344" s="8"/>
      <c r="M344" s="8"/>
      <c r="N344" s="8"/>
      <c r="O344" s="8"/>
    </row>
    <row r="345" spans="2:15" x14ac:dyDescent="0.35">
      <c r="B345" s="8"/>
      <c r="C345" s="61" t="s">
        <v>157</v>
      </c>
      <c r="D345" s="8"/>
      <c r="E345" s="8"/>
      <c r="F345" s="8"/>
      <c r="G345" s="8"/>
      <c r="H345" s="8"/>
      <c r="I345" s="8"/>
      <c r="J345" s="376"/>
      <c r="K345" s="8"/>
      <c r="L345" s="8"/>
      <c r="M345" s="8"/>
      <c r="N345" s="8"/>
      <c r="O345" s="8"/>
    </row>
    <row r="346" spans="2:15" x14ac:dyDescent="0.35">
      <c r="C346" s="61"/>
    </row>
    <row r="347" spans="2:15" ht="36.75" customHeight="1" x14ac:dyDescent="0.35">
      <c r="C347" s="61" t="s">
        <v>158</v>
      </c>
      <c r="D347" s="90" t="s">
        <v>281</v>
      </c>
      <c r="F347" s="444" t="s">
        <v>159</v>
      </c>
      <c r="G347" s="445"/>
      <c r="H347" s="77"/>
      <c r="I347" s="58"/>
      <c r="J347" s="374"/>
      <c r="K347" s="58"/>
    </row>
    <row r="348" spans="2:15" x14ac:dyDescent="0.35">
      <c r="C348" s="61"/>
      <c r="I348" s="58"/>
      <c r="J348" s="403"/>
      <c r="K348" s="58"/>
    </row>
    <row r="349" spans="2:15" ht="30" customHeight="1" x14ac:dyDescent="0.35">
      <c r="C349" s="1" t="s">
        <v>160</v>
      </c>
      <c r="D349" s="15"/>
      <c r="F349" s="444" t="s">
        <v>161</v>
      </c>
      <c r="G349" s="444"/>
      <c r="H349" s="446"/>
      <c r="I349" s="58"/>
      <c r="K349" s="58"/>
    </row>
    <row r="350" spans="2:15" ht="15" customHeight="1" x14ac:dyDescent="0.35">
      <c r="D350" s="46"/>
      <c r="F350" s="444"/>
      <c r="G350" s="444"/>
      <c r="H350" s="447"/>
      <c r="I350" s="58"/>
      <c r="J350" s="403"/>
      <c r="K350" s="58"/>
    </row>
    <row r="351" spans="2:15" x14ac:dyDescent="0.35">
      <c r="B351" s="60" t="s">
        <v>162</v>
      </c>
      <c r="C351" s="1" t="s">
        <v>163</v>
      </c>
    </row>
    <row r="352" spans="2:15" x14ac:dyDescent="0.35">
      <c r="C352" s="58"/>
    </row>
    <row r="353" spans="2:11" ht="15" customHeight="1" x14ac:dyDescent="0.35">
      <c r="C353" s="61"/>
      <c r="D353" s="8"/>
      <c r="E353" s="436" t="s">
        <v>164</v>
      </c>
      <c r="F353" s="437"/>
      <c r="G353" s="437"/>
      <c r="H353" s="437"/>
      <c r="I353" s="438"/>
      <c r="J353" s="439" t="s">
        <v>165</v>
      </c>
    </row>
    <row r="354" spans="2:11" ht="15" customHeight="1" x14ac:dyDescent="0.35">
      <c r="C354" s="442" t="s">
        <v>103</v>
      </c>
      <c r="D354" s="442" t="s">
        <v>166</v>
      </c>
      <c r="E354" s="88" t="s">
        <v>167</v>
      </c>
      <c r="F354" s="88" t="s">
        <v>168</v>
      </c>
      <c r="G354" s="88" t="s">
        <v>169</v>
      </c>
      <c r="H354" s="88" t="s">
        <v>97</v>
      </c>
      <c r="I354" s="88" t="s">
        <v>170</v>
      </c>
      <c r="J354" s="440"/>
    </row>
    <row r="355" spans="2:11" ht="15" customHeight="1" x14ac:dyDescent="0.35">
      <c r="C355" s="443"/>
      <c r="D355" s="443"/>
      <c r="E355" s="89" t="s">
        <v>171</v>
      </c>
      <c r="F355" s="89" t="s">
        <v>171</v>
      </c>
      <c r="G355" s="89" t="s">
        <v>171</v>
      </c>
      <c r="H355" s="89" t="s">
        <v>171</v>
      </c>
      <c r="I355" s="89" t="s">
        <v>171</v>
      </c>
      <c r="J355" s="441"/>
    </row>
    <row r="356" spans="2:11" ht="15" customHeight="1" x14ac:dyDescent="0.35">
      <c r="C356" s="86" t="s">
        <v>114</v>
      </c>
      <c r="D356" s="175" t="s">
        <v>479</v>
      </c>
      <c r="E356" s="173">
        <f>+([1]PRESU.RESUMEN!$D$7+[1]PRESU.RESUMEN!$D$8+[1]PRESU.RESUMEN!$D$13)*10%</f>
        <v>60196.731000000007</v>
      </c>
      <c r="F356" s="173">
        <f>+([1]PRESU.RESUMEN!$D$7+[1]PRESU.RESUMEN!$D$8+[1]PRESU.RESUMEN!$D$13)*30%</f>
        <v>180590.193</v>
      </c>
      <c r="G356" s="173">
        <f>+([1]PRESU.RESUMEN!$D$7+[1]PRESU.RESUMEN!$D$8+[1]PRESU.RESUMEN!$D$13)*30%</f>
        <v>180590.193</v>
      </c>
      <c r="H356" s="173">
        <f>+([1]PRESU.RESUMEN!$D$7+[1]PRESU.RESUMEN!$D$8+[1]PRESU.RESUMEN!$D$13)*20%</f>
        <v>120393.46200000001</v>
      </c>
      <c r="I356" s="173">
        <f>+([1]PRESU.RESUMEN!$D$7+[1]PRESU.RESUMEN!$D$8+[1]PRESU.RESUMEN!$D$13)*10%</f>
        <v>60196.731000000007</v>
      </c>
      <c r="J356" s="405">
        <f>+SUM(E356:I356)</f>
        <v>601967.31000000006</v>
      </c>
    </row>
    <row r="357" spans="2:11" ht="15" customHeight="1" x14ac:dyDescent="0.35">
      <c r="C357" s="86" t="s">
        <v>116</v>
      </c>
      <c r="D357" s="15"/>
      <c r="E357" s="90"/>
      <c r="F357" s="90"/>
      <c r="G357" s="90"/>
      <c r="H357" s="90"/>
      <c r="I357" s="90"/>
      <c r="J357" s="406"/>
    </row>
    <row r="358" spans="2:11" ht="15" customHeight="1" x14ac:dyDescent="0.35">
      <c r="C358" s="86" t="s">
        <v>118</v>
      </c>
      <c r="D358" s="15"/>
      <c r="E358" s="90"/>
      <c r="F358" s="90"/>
      <c r="G358" s="90"/>
      <c r="H358" s="90"/>
      <c r="I358" s="90"/>
      <c r="J358" s="406"/>
    </row>
    <row r="359" spans="2:11" ht="15" customHeight="1" x14ac:dyDescent="0.35">
      <c r="C359" s="86" t="s">
        <v>148</v>
      </c>
      <c r="D359" s="15"/>
      <c r="E359" s="91"/>
      <c r="F359" s="90"/>
      <c r="G359" s="90"/>
      <c r="H359" s="90"/>
      <c r="I359" s="90"/>
      <c r="J359" s="406"/>
    </row>
    <row r="360" spans="2:11" ht="15" customHeight="1" x14ac:dyDescent="0.35">
      <c r="C360" s="86" t="s">
        <v>149</v>
      </c>
      <c r="D360" s="15"/>
      <c r="E360" s="91"/>
      <c r="F360" s="90"/>
      <c r="G360" s="90"/>
      <c r="H360" s="90"/>
      <c r="I360" s="90"/>
      <c r="J360" s="406"/>
    </row>
    <row r="361" spans="2:11" ht="15" customHeight="1" x14ac:dyDescent="0.35">
      <c r="C361" s="86" t="s">
        <v>124</v>
      </c>
      <c r="D361" s="175" t="s">
        <v>480</v>
      </c>
      <c r="E361" s="173">
        <f>+('[1]RES ACTIV'!$D$24+'[1]RES ACTIV'!$D$25+'[1]RES ACTIV'!$D$26+'[1]RES ACTIV'!$D$27+'[1]RES ACTIV'!$D$31+'[1]RES ACTIV'!$D$32+'[1]RES ACTIV'!$D$33+'[1]RES ACTIV'!$D$34+'[1]RES ACTIV'!$D$35)*5%</f>
        <v>11.55</v>
      </c>
      <c r="F361" s="173">
        <f>+('[1]RES ACTIV'!$D$24+'[1]RES ACTIV'!$D$25+'[1]RES ACTIV'!$D$26+'[1]RES ACTIV'!$D$27+'[1]RES ACTIV'!$D$31+'[1]RES ACTIV'!$D$32+'[1]RES ACTIV'!$D$33+'[1]RES ACTIV'!$D$34+'[1]RES ACTIV'!$D$35)*30%</f>
        <v>69.3</v>
      </c>
      <c r="G361" s="173">
        <f>+('[1]RES ACTIV'!$D$24+'[1]RES ACTIV'!$D$25+'[1]RES ACTIV'!$D$26+'[1]RES ACTIV'!$D$27+'[1]RES ACTIV'!$D$31+'[1]RES ACTIV'!$D$32+'[1]RES ACTIV'!$D$33+'[1]RES ACTIV'!$D$34+'[1]RES ACTIV'!$D$35)*30%</f>
        <v>69.3</v>
      </c>
      <c r="H361" s="173">
        <f>+('[1]RES ACTIV'!$D$24+'[1]RES ACTIV'!$D$25+'[1]RES ACTIV'!$D$26+'[1]RES ACTIV'!$D$27+'[1]RES ACTIV'!$D$31+'[1]RES ACTIV'!$D$32+'[1]RES ACTIV'!$D$33+'[1]RES ACTIV'!$D$34+'[1]RES ACTIV'!$D$35)*25%</f>
        <v>57.75</v>
      </c>
      <c r="I361" s="173">
        <f>+('[1]RES ACTIV'!$D$24+'[1]RES ACTIV'!$D$25+'[1]RES ACTIV'!$D$26+'[1]RES ACTIV'!$D$27+'[1]RES ACTIV'!$D$31+'[1]RES ACTIV'!$D$32+'[1]RES ACTIV'!$D$33+'[1]RES ACTIV'!$D$34+'[1]RES ACTIV'!$D$35)*10%</f>
        <v>23.1</v>
      </c>
      <c r="J361" s="405">
        <f t="shared" ref="J361:J362" si="31">+SUM(E361:I361)</f>
        <v>230.99999999999997</v>
      </c>
      <c r="K361" s="93"/>
    </row>
    <row r="362" spans="2:11" ht="15" customHeight="1" x14ac:dyDescent="0.35">
      <c r="C362" s="86" t="s">
        <v>126</v>
      </c>
      <c r="D362" s="175" t="s">
        <v>481</v>
      </c>
      <c r="E362" s="173">
        <f>+('[1]RES ACTIV'!$H$13)*5%</f>
        <v>720.34699999999998</v>
      </c>
      <c r="F362" s="173">
        <f>+('[1]RES ACTIV'!$H$13)*20%</f>
        <v>2881.3879999999999</v>
      </c>
      <c r="G362" s="173">
        <f>+('[1]RES ACTIV'!$H$13)*40%</f>
        <v>5762.7759999999998</v>
      </c>
      <c r="H362" s="173">
        <f>+('[1]RES ACTIV'!$H$13)*20%</f>
        <v>2881.3879999999999</v>
      </c>
      <c r="I362" s="173">
        <f>+('[1]RES ACTIV'!$H$13)*15%</f>
        <v>2161.0409999999997</v>
      </c>
      <c r="J362" s="405">
        <f t="shared" si="31"/>
        <v>14406.939999999997</v>
      </c>
      <c r="K362" s="93"/>
    </row>
    <row r="363" spans="2:11" ht="15" customHeight="1" x14ac:dyDescent="0.35">
      <c r="C363" s="94"/>
      <c r="D363" s="95"/>
      <c r="E363" s="95"/>
      <c r="F363" s="96"/>
      <c r="G363" s="97"/>
      <c r="H363" s="93"/>
      <c r="I363" s="93"/>
      <c r="J363" s="407"/>
      <c r="K363" s="93"/>
    </row>
    <row r="364" spans="2:11" ht="15" customHeight="1" x14ac:dyDescent="0.35">
      <c r="C364" s="465" t="s">
        <v>275</v>
      </c>
      <c r="D364" s="465"/>
      <c r="E364" s="465"/>
      <c r="F364" s="465"/>
      <c r="G364" s="465"/>
      <c r="H364" s="465"/>
      <c r="I364" s="465"/>
      <c r="J364" s="465"/>
      <c r="K364" s="93"/>
    </row>
    <row r="365" spans="2:11" ht="15" customHeight="1" x14ac:dyDescent="0.35">
      <c r="C365" s="94"/>
      <c r="D365" s="95"/>
      <c r="E365" s="95"/>
      <c r="F365" s="96"/>
      <c r="G365" s="97"/>
      <c r="H365" s="93"/>
      <c r="I365" s="93"/>
      <c r="J365" s="407"/>
      <c r="K365" s="93"/>
    </row>
    <row r="366" spans="2:11" ht="15" customHeight="1" x14ac:dyDescent="0.35">
      <c r="B366" s="60" t="s">
        <v>172</v>
      </c>
      <c r="C366" s="1" t="s">
        <v>173</v>
      </c>
      <c r="D366" s="61"/>
      <c r="E366" s="61"/>
      <c r="F366" s="61"/>
      <c r="G366" s="61"/>
      <c r="H366" s="93"/>
      <c r="I366" s="93"/>
      <c r="J366" s="407"/>
      <c r="K366" s="93"/>
    </row>
    <row r="367" spans="2:11" ht="15" customHeight="1" x14ac:dyDescent="0.35">
      <c r="B367" s="8"/>
      <c r="C367" s="58"/>
      <c r="D367" s="8"/>
      <c r="E367" s="8"/>
      <c r="F367" s="8"/>
      <c r="G367" s="8"/>
      <c r="H367" s="93"/>
      <c r="I367" s="93"/>
      <c r="J367" s="407"/>
      <c r="K367" s="93"/>
    </row>
    <row r="368" spans="2:11" ht="36" x14ac:dyDescent="0.35">
      <c r="B368" s="8"/>
      <c r="C368" s="58"/>
      <c r="D368" s="8"/>
      <c r="E368" s="98" t="s">
        <v>80</v>
      </c>
      <c r="F368" s="98" t="s">
        <v>81</v>
      </c>
      <c r="G368" s="98" t="s">
        <v>82</v>
      </c>
      <c r="H368" s="93"/>
      <c r="I368" s="93"/>
      <c r="J368" s="407"/>
      <c r="K368" s="93"/>
    </row>
    <row r="369" spans="1:12" x14ac:dyDescent="0.35">
      <c r="B369" s="8"/>
      <c r="C369" s="466" t="s">
        <v>174</v>
      </c>
      <c r="D369" s="466"/>
      <c r="E369" s="176">
        <f>+J339</f>
        <v>53097268.32</v>
      </c>
      <c r="F369" s="99"/>
      <c r="G369" s="99"/>
      <c r="H369" s="93"/>
      <c r="I369" s="93"/>
      <c r="J369" s="407"/>
      <c r="K369" s="93"/>
    </row>
    <row r="370" spans="1:12" x14ac:dyDescent="0.35">
      <c r="B370" s="8"/>
      <c r="C370" s="466" t="s">
        <v>173</v>
      </c>
      <c r="D370" s="466"/>
      <c r="E370" s="177">
        <v>43085564.881302774</v>
      </c>
      <c r="F370" s="100"/>
      <c r="G370" s="77"/>
      <c r="H370" s="93"/>
      <c r="I370" s="93"/>
      <c r="J370" s="407"/>
      <c r="K370" s="93"/>
    </row>
    <row r="371" spans="1:12" ht="15" customHeight="1" x14ac:dyDescent="0.35">
      <c r="C371" s="94"/>
      <c r="D371" s="95"/>
      <c r="E371" s="95"/>
      <c r="F371" s="96"/>
      <c r="G371" s="97"/>
      <c r="H371" s="93"/>
      <c r="I371" s="93"/>
      <c r="J371" s="407"/>
      <c r="K371" s="93"/>
    </row>
    <row r="372" spans="1:12" ht="15" customHeight="1" x14ac:dyDescent="0.35">
      <c r="C372" s="94"/>
      <c r="D372" s="95"/>
      <c r="E372" s="95"/>
      <c r="F372" s="96"/>
      <c r="G372" s="97"/>
      <c r="H372" s="93"/>
      <c r="I372" s="93"/>
      <c r="J372" s="407"/>
      <c r="K372" s="93"/>
    </row>
    <row r="373" spans="1:12" s="48" customFormat="1" ht="20.25" customHeight="1" x14ac:dyDescent="0.35">
      <c r="B373" s="44" t="s">
        <v>175</v>
      </c>
      <c r="C373" s="101"/>
      <c r="J373" s="408"/>
    </row>
    <row r="374" spans="1:12" s="48" customFormat="1" ht="12.75" customHeight="1" x14ac:dyDescent="0.35">
      <c r="B374" s="102"/>
      <c r="C374" s="101"/>
      <c r="J374" s="408"/>
    </row>
    <row r="375" spans="1:12" ht="41.25" customHeight="1" x14ac:dyDescent="0.35">
      <c r="C375" s="428" t="s">
        <v>176</v>
      </c>
      <c r="D375" s="429"/>
      <c r="E375" s="172">
        <v>46054</v>
      </c>
    </row>
    <row r="376" spans="1:12" ht="15.75" customHeight="1" x14ac:dyDescent="0.35">
      <c r="C376" s="61" t="s">
        <v>177</v>
      </c>
      <c r="D376" s="8"/>
      <c r="E376" s="77">
        <v>10</v>
      </c>
      <c r="F376" s="58"/>
      <c r="G376" s="8"/>
      <c r="H376" s="8"/>
      <c r="I376" s="8"/>
      <c r="J376" s="376"/>
      <c r="K376" s="8"/>
      <c r="L376" s="8"/>
    </row>
    <row r="377" spans="1:12" ht="12.75" customHeight="1" x14ac:dyDescent="0.35">
      <c r="B377" s="422"/>
      <c r="C377" s="103"/>
      <c r="D377" s="8"/>
      <c r="E377" s="8"/>
      <c r="F377" s="8"/>
      <c r="G377" s="8"/>
      <c r="H377" s="8"/>
      <c r="I377" s="8"/>
      <c r="J377" s="376"/>
      <c r="K377" s="8"/>
      <c r="L377" s="8"/>
    </row>
    <row r="378" spans="1:12" ht="12.75" customHeight="1" x14ac:dyDescent="0.35">
      <c r="B378" s="422"/>
      <c r="C378" s="467" t="s">
        <v>178</v>
      </c>
      <c r="D378" s="468"/>
      <c r="E378" s="471" t="s">
        <v>164</v>
      </c>
      <c r="F378" s="472"/>
      <c r="G378" s="472"/>
      <c r="H378" s="472"/>
      <c r="I378" s="472"/>
      <c r="J378" s="472"/>
      <c r="K378" s="473"/>
      <c r="L378" s="84"/>
    </row>
    <row r="379" spans="1:12" x14ac:dyDescent="0.35">
      <c r="C379" s="469"/>
      <c r="D379" s="470"/>
      <c r="E379" s="70">
        <v>1</v>
      </c>
      <c r="F379" s="70">
        <v>2</v>
      </c>
      <c r="G379" s="70">
        <v>3</v>
      </c>
      <c r="H379" s="70">
        <v>4</v>
      </c>
      <c r="I379" s="70">
        <v>5</v>
      </c>
      <c r="J379" s="409" t="s">
        <v>179</v>
      </c>
      <c r="K379" s="70" t="s">
        <v>147</v>
      </c>
      <c r="L379" s="8"/>
    </row>
    <row r="380" spans="1:12" ht="17.25" customHeight="1" x14ac:dyDescent="0.35">
      <c r="C380" s="474" t="s">
        <v>180</v>
      </c>
      <c r="D380" s="40" t="s">
        <v>181</v>
      </c>
      <c r="E380" s="78"/>
      <c r="F380" s="78"/>
      <c r="G380" s="78"/>
      <c r="H380" s="78"/>
      <c r="I380" s="78"/>
      <c r="J380" s="410"/>
      <c r="K380" s="78"/>
      <c r="L380" s="8"/>
    </row>
    <row r="381" spans="1:12" ht="17.25" customHeight="1" x14ac:dyDescent="0.35">
      <c r="C381" s="475"/>
      <c r="D381" s="40" t="s">
        <v>182</v>
      </c>
      <c r="E381" s="78"/>
      <c r="F381" s="78"/>
      <c r="G381" s="78"/>
      <c r="H381" s="78"/>
      <c r="I381" s="78"/>
      <c r="J381" s="410"/>
      <c r="K381" s="78"/>
      <c r="L381" s="8"/>
    </row>
    <row r="382" spans="1:12" ht="17.25" customHeight="1" x14ac:dyDescent="0.35">
      <c r="A382" s="8"/>
      <c r="B382" s="8"/>
      <c r="C382" s="474" t="s">
        <v>183</v>
      </c>
      <c r="D382" s="40" t="s">
        <v>181</v>
      </c>
      <c r="E382" s="78"/>
      <c r="F382" s="78"/>
      <c r="G382" s="78"/>
      <c r="H382" s="78"/>
      <c r="I382" s="78"/>
      <c r="J382" s="410"/>
      <c r="K382" s="78"/>
      <c r="L382" s="8"/>
    </row>
    <row r="383" spans="1:12" ht="17.25" customHeight="1" x14ac:dyDescent="0.35">
      <c r="A383" s="8"/>
      <c r="B383" s="8"/>
      <c r="C383" s="475"/>
      <c r="D383" s="40" t="s">
        <v>182</v>
      </c>
      <c r="E383" s="178">
        <v>267772.42499999999</v>
      </c>
      <c r="F383" s="78">
        <v>462042.71917649446</v>
      </c>
      <c r="G383" s="188">
        <v>267772.42499999999</v>
      </c>
      <c r="H383" s="188">
        <v>462042.71917649446</v>
      </c>
      <c r="I383" s="188">
        <v>267772.42499999999</v>
      </c>
      <c r="J383" s="410">
        <v>462042.71917649446</v>
      </c>
      <c r="K383" s="188">
        <v>267772.42499999999</v>
      </c>
      <c r="L383" s="8"/>
    </row>
    <row r="384" spans="1:12" x14ac:dyDescent="0.35">
      <c r="A384" s="8"/>
      <c r="B384" s="8"/>
      <c r="C384" s="58"/>
      <c r="D384" s="8"/>
      <c r="E384" s="8"/>
      <c r="F384" s="8"/>
      <c r="G384" s="8"/>
      <c r="H384" s="8"/>
      <c r="I384" s="8"/>
      <c r="J384" s="376"/>
      <c r="K384" s="8"/>
      <c r="L384" s="8"/>
    </row>
    <row r="385" spans="1:10" x14ac:dyDescent="0.35">
      <c r="A385" s="8"/>
      <c r="B385" s="8"/>
      <c r="C385" s="58"/>
      <c r="D385" s="8"/>
      <c r="E385" s="8"/>
      <c r="F385" s="8"/>
      <c r="G385" s="8"/>
      <c r="H385" s="8"/>
      <c r="I385" s="8"/>
    </row>
    <row r="386" spans="1:10" x14ac:dyDescent="0.35">
      <c r="A386" s="8"/>
      <c r="B386" s="67" t="s">
        <v>184</v>
      </c>
      <c r="C386" s="61"/>
      <c r="D386" s="8"/>
      <c r="E386" s="8"/>
      <c r="F386" s="8"/>
      <c r="G386" s="8"/>
      <c r="H386" s="8"/>
      <c r="I386" s="8"/>
    </row>
    <row r="387" spans="1:10" x14ac:dyDescent="0.35">
      <c r="C387" s="61"/>
    </row>
    <row r="388" spans="1:10" s="64" customFormat="1" ht="51" customHeight="1" x14ac:dyDescent="0.25">
      <c r="C388" s="104" t="s">
        <v>185</v>
      </c>
      <c r="D388" s="104" t="s">
        <v>186</v>
      </c>
      <c r="E388" s="104" t="s">
        <v>80</v>
      </c>
      <c r="F388" s="104" t="s">
        <v>81</v>
      </c>
      <c r="G388" s="104" t="s">
        <v>82</v>
      </c>
      <c r="H388" s="93"/>
      <c r="J388" s="226"/>
    </row>
    <row r="389" spans="1:10" ht="36.75" customHeight="1" x14ac:dyDescent="0.35">
      <c r="C389" s="476" t="s">
        <v>187</v>
      </c>
      <c r="D389" s="105" t="s">
        <v>188</v>
      </c>
      <c r="E389" s="106"/>
      <c r="F389" s="106"/>
      <c r="G389" s="15"/>
      <c r="H389" s="46"/>
    </row>
    <row r="390" spans="1:10" ht="36.75" customHeight="1" x14ac:dyDescent="0.35">
      <c r="C390" s="476"/>
      <c r="D390" s="105" t="s">
        <v>189</v>
      </c>
      <c r="E390" s="106"/>
      <c r="F390" s="106"/>
      <c r="G390" s="15"/>
      <c r="H390" s="46"/>
    </row>
    <row r="391" spans="1:10" ht="36.75" customHeight="1" x14ac:dyDescent="0.35">
      <c r="C391" s="476"/>
      <c r="D391" s="105" t="s">
        <v>190</v>
      </c>
      <c r="E391" s="106"/>
      <c r="F391" s="106"/>
      <c r="G391" s="15"/>
      <c r="H391" s="46"/>
    </row>
    <row r="392" spans="1:10" ht="36.75" customHeight="1" x14ac:dyDescent="0.35">
      <c r="C392" s="477" t="s">
        <v>191</v>
      </c>
      <c r="D392" s="105" t="s">
        <v>192</v>
      </c>
      <c r="E392" s="179">
        <v>44099850.349478863</v>
      </c>
      <c r="F392" s="106"/>
      <c r="G392" s="15"/>
      <c r="H392" s="46"/>
    </row>
    <row r="393" spans="1:10" ht="31.5" customHeight="1" x14ac:dyDescent="0.35">
      <c r="C393" s="478"/>
      <c r="D393" s="105" t="s">
        <v>193</v>
      </c>
      <c r="E393" s="106"/>
      <c r="F393" s="106"/>
      <c r="G393" s="15"/>
      <c r="H393" s="46"/>
    </row>
    <row r="394" spans="1:10" ht="36" x14ac:dyDescent="0.35">
      <c r="C394" s="478"/>
      <c r="D394" s="105" t="s">
        <v>194</v>
      </c>
      <c r="E394" s="106"/>
      <c r="F394" s="106"/>
      <c r="G394" s="15"/>
      <c r="H394" s="46"/>
    </row>
    <row r="395" spans="1:10" ht="36" x14ac:dyDescent="0.35">
      <c r="C395" s="479"/>
      <c r="D395" s="105" t="s">
        <v>195</v>
      </c>
      <c r="E395" s="179">
        <v>3061.014368733323</v>
      </c>
      <c r="F395" s="106"/>
      <c r="G395" s="15"/>
      <c r="H395" s="46"/>
    </row>
    <row r="396" spans="1:10" x14ac:dyDescent="0.35">
      <c r="C396" s="1" t="s">
        <v>196</v>
      </c>
      <c r="D396" s="107"/>
      <c r="E396" s="108"/>
      <c r="F396" s="108"/>
      <c r="H396" s="46"/>
    </row>
    <row r="397" spans="1:10" x14ac:dyDescent="0.35">
      <c r="C397" s="46" t="s">
        <v>197</v>
      </c>
      <c r="D397" s="107"/>
      <c r="E397" s="108"/>
      <c r="F397" s="108"/>
      <c r="H397" s="46"/>
    </row>
    <row r="398" spans="1:10" hidden="1" x14ac:dyDescent="0.35">
      <c r="C398" s="46"/>
      <c r="D398" s="107"/>
      <c r="E398" s="108"/>
      <c r="F398" s="108"/>
      <c r="H398" s="46"/>
    </row>
    <row r="399" spans="1:10" x14ac:dyDescent="0.35">
      <c r="C399" s="46"/>
      <c r="D399" s="107"/>
      <c r="E399" s="108"/>
      <c r="F399" s="108"/>
      <c r="H399" s="46"/>
    </row>
    <row r="400" spans="1:10" x14ac:dyDescent="0.35">
      <c r="B400" s="44" t="s">
        <v>198</v>
      </c>
      <c r="C400" s="58"/>
    </row>
    <row r="401" spans="2:11" x14ac:dyDescent="0.35">
      <c r="B401" s="102"/>
      <c r="C401" s="58"/>
    </row>
    <row r="402" spans="2:11" x14ac:dyDescent="0.35">
      <c r="B402" s="60">
        <v>8.1</v>
      </c>
      <c r="C402" s="1" t="s">
        <v>199</v>
      </c>
    </row>
    <row r="403" spans="2:11" x14ac:dyDescent="0.35">
      <c r="C403" s="58"/>
    </row>
    <row r="404" spans="2:11" ht="54" customHeight="1" x14ac:dyDescent="0.35">
      <c r="C404" s="546" t="s">
        <v>482</v>
      </c>
      <c r="D404" s="547"/>
      <c r="E404" s="547"/>
      <c r="F404" s="547"/>
      <c r="G404" s="547"/>
      <c r="H404" s="547"/>
      <c r="I404" s="547"/>
      <c r="J404" s="547"/>
      <c r="K404" s="548"/>
    </row>
    <row r="405" spans="2:11" ht="31.95" customHeight="1" x14ac:dyDescent="0.35">
      <c r="C405" s="549"/>
      <c r="D405" s="550"/>
      <c r="E405" s="550"/>
      <c r="F405" s="550"/>
      <c r="G405" s="550"/>
      <c r="H405" s="550"/>
      <c r="I405" s="550"/>
      <c r="J405" s="550"/>
      <c r="K405" s="551"/>
    </row>
    <row r="406" spans="2:11" ht="55.2" customHeight="1" x14ac:dyDescent="0.35">
      <c r="C406" s="571"/>
      <c r="D406" s="572"/>
      <c r="E406" s="572"/>
      <c r="F406" s="572"/>
      <c r="G406" s="572"/>
      <c r="H406" s="572"/>
      <c r="I406" s="572"/>
      <c r="J406" s="572"/>
      <c r="K406" s="573"/>
    </row>
    <row r="407" spans="2:11" x14ac:dyDescent="0.35">
      <c r="C407" s="58"/>
      <c r="D407" s="46"/>
      <c r="E407" s="46"/>
      <c r="F407" s="46"/>
      <c r="G407" s="46"/>
      <c r="H407" s="46"/>
      <c r="I407" s="46"/>
      <c r="J407" s="374"/>
      <c r="K407" s="46"/>
    </row>
    <row r="408" spans="2:11" x14ac:dyDescent="0.35">
      <c r="K408" s="46"/>
    </row>
    <row r="409" spans="2:11" x14ac:dyDescent="0.35">
      <c r="B409" s="60" t="s">
        <v>200</v>
      </c>
      <c r="C409" s="61" t="s">
        <v>201</v>
      </c>
      <c r="K409" s="46"/>
    </row>
    <row r="410" spans="2:11" x14ac:dyDescent="0.35">
      <c r="K410" s="46"/>
    </row>
    <row r="411" spans="2:11" ht="36" x14ac:dyDescent="0.35">
      <c r="C411" s="480" t="s">
        <v>202</v>
      </c>
      <c r="D411" s="481"/>
      <c r="E411" s="115" t="s">
        <v>203</v>
      </c>
      <c r="F411" s="480" t="s">
        <v>204</v>
      </c>
      <c r="G411" s="482"/>
      <c r="H411" s="482"/>
      <c r="I411" s="482"/>
      <c r="J411" s="481"/>
      <c r="K411" s="46"/>
    </row>
    <row r="412" spans="2:11" x14ac:dyDescent="0.35">
      <c r="C412" s="116" t="s">
        <v>205</v>
      </c>
      <c r="D412" s="7"/>
      <c r="E412" s="15"/>
      <c r="F412" s="6"/>
      <c r="G412" s="6"/>
      <c r="H412" s="6"/>
      <c r="I412" s="6"/>
      <c r="J412" s="411"/>
      <c r="K412" s="46"/>
    </row>
    <row r="413" spans="2:11" x14ac:dyDescent="0.35">
      <c r="C413" s="116" t="s">
        <v>206</v>
      </c>
      <c r="D413" s="7"/>
      <c r="E413" s="15"/>
      <c r="F413" s="6"/>
      <c r="G413" s="6"/>
      <c r="H413" s="6"/>
      <c r="I413" s="6"/>
      <c r="J413" s="411"/>
      <c r="K413" s="46"/>
    </row>
    <row r="414" spans="2:11" x14ac:dyDescent="0.35">
      <c r="C414" s="116" t="s">
        <v>207</v>
      </c>
      <c r="D414" s="7"/>
      <c r="E414" s="15"/>
      <c r="F414" s="6"/>
      <c r="G414" s="6"/>
      <c r="H414" s="6"/>
      <c r="I414" s="6"/>
      <c r="J414" s="411"/>
      <c r="K414" s="46"/>
    </row>
    <row r="415" spans="2:11" x14ac:dyDescent="0.35">
      <c r="C415" s="116" t="s">
        <v>208</v>
      </c>
      <c r="D415" s="7"/>
      <c r="E415" s="15"/>
      <c r="F415" s="6"/>
      <c r="G415" s="6"/>
      <c r="H415" s="6"/>
      <c r="I415" s="6"/>
      <c r="J415" s="411"/>
      <c r="K415" s="46"/>
    </row>
    <row r="416" spans="2:11" x14ac:dyDescent="0.35">
      <c r="C416" s="116" t="s">
        <v>209</v>
      </c>
      <c r="D416" s="7"/>
      <c r="E416" s="15"/>
      <c r="F416" s="6"/>
      <c r="G416" s="6"/>
      <c r="H416" s="6"/>
      <c r="I416" s="6"/>
      <c r="J416" s="411"/>
      <c r="K416" s="46"/>
    </row>
    <row r="417" spans="2:11" x14ac:dyDescent="0.35">
      <c r="C417" s="116" t="s">
        <v>210</v>
      </c>
      <c r="D417" s="7"/>
      <c r="E417" s="15"/>
      <c r="F417" s="6"/>
      <c r="G417" s="6"/>
      <c r="H417" s="6"/>
      <c r="I417" s="6"/>
      <c r="J417" s="411"/>
      <c r="K417" s="46"/>
    </row>
    <row r="418" spans="2:11" x14ac:dyDescent="0.35">
      <c r="C418" s="116" t="s">
        <v>211</v>
      </c>
      <c r="D418" s="7"/>
      <c r="E418" s="15"/>
      <c r="F418" s="6"/>
      <c r="G418" s="6"/>
      <c r="H418" s="6"/>
      <c r="I418" s="6"/>
      <c r="J418" s="411"/>
      <c r="K418" s="46"/>
    </row>
    <row r="419" spans="2:11" x14ac:dyDescent="0.35">
      <c r="C419" s="116" t="s">
        <v>212</v>
      </c>
      <c r="D419" s="7"/>
      <c r="E419" s="15"/>
      <c r="F419" s="6"/>
      <c r="G419" s="6"/>
      <c r="H419" s="6"/>
      <c r="I419" s="6"/>
      <c r="J419" s="411"/>
      <c r="K419" s="46"/>
    </row>
    <row r="420" spans="2:11" x14ac:dyDescent="0.35">
      <c r="C420" s="116" t="s">
        <v>213</v>
      </c>
      <c r="D420" s="7"/>
      <c r="E420" s="15"/>
      <c r="F420" s="6"/>
      <c r="G420" s="6"/>
      <c r="H420" s="6"/>
      <c r="I420" s="6"/>
      <c r="J420" s="411"/>
      <c r="K420" s="46"/>
    </row>
    <row r="421" spans="2:11" x14ac:dyDescent="0.35">
      <c r="C421" s="116" t="s">
        <v>214</v>
      </c>
      <c r="D421" s="7"/>
      <c r="E421" s="15"/>
      <c r="F421" s="6"/>
      <c r="G421" s="6"/>
      <c r="H421" s="6"/>
      <c r="I421" s="6"/>
      <c r="J421" s="411"/>
      <c r="K421" s="46"/>
    </row>
    <row r="422" spans="2:11" x14ac:dyDescent="0.35">
      <c r="C422" s="5" t="s">
        <v>215</v>
      </c>
      <c r="D422" s="7"/>
      <c r="E422" s="15"/>
      <c r="F422" s="6"/>
      <c r="G422" s="6"/>
      <c r="H422" s="6"/>
      <c r="I422" s="6"/>
      <c r="J422" s="411"/>
      <c r="K422" s="46"/>
    </row>
    <row r="423" spans="2:11" x14ac:dyDescent="0.35">
      <c r="C423" s="5" t="s">
        <v>216</v>
      </c>
      <c r="D423" s="7"/>
      <c r="E423" s="15"/>
      <c r="F423" s="6"/>
      <c r="G423" s="6"/>
      <c r="H423" s="6"/>
      <c r="I423" s="6"/>
      <c r="J423" s="411"/>
      <c r="K423" s="46"/>
    </row>
    <row r="424" spans="2:11" x14ac:dyDescent="0.35">
      <c r="C424" s="5" t="s">
        <v>217</v>
      </c>
      <c r="D424" s="7"/>
      <c r="E424" s="15"/>
      <c r="F424" s="6"/>
      <c r="G424" s="6"/>
      <c r="H424" s="6"/>
      <c r="I424" s="6"/>
      <c r="J424" s="411"/>
      <c r="K424" s="46"/>
    </row>
    <row r="425" spans="2:11" x14ac:dyDescent="0.35">
      <c r="C425" s="5" t="s">
        <v>218</v>
      </c>
      <c r="D425" s="7"/>
      <c r="E425" s="15"/>
      <c r="F425" s="6"/>
      <c r="G425" s="6"/>
      <c r="H425" s="6"/>
      <c r="I425" s="6"/>
      <c r="J425" s="411"/>
      <c r="K425" s="46"/>
    </row>
    <row r="426" spans="2:11" ht="41.25" customHeight="1" x14ac:dyDescent="0.35">
      <c r="C426" s="463" t="s">
        <v>219</v>
      </c>
      <c r="D426" s="464"/>
      <c r="E426" s="15"/>
      <c r="F426" s="6"/>
      <c r="G426" s="6"/>
      <c r="H426" s="6"/>
      <c r="I426" s="6"/>
      <c r="J426" s="411"/>
      <c r="K426" s="46"/>
    </row>
    <row r="427" spans="2:11" x14ac:dyDescent="0.35">
      <c r="K427" s="46"/>
    </row>
    <row r="428" spans="2:11" ht="48.75" customHeight="1" x14ac:dyDescent="0.35">
      <c r="B428" s="45" t="s">
        <v>220</v>
      </c>
      <c r="C428" s="428" t="s">
        <v>221</v>
      </c>
      <c r="D428" s="428"/>
      <c r="E428" s="428"/>
      <c r="F428" s="428"/>
      <c r="G428" s="429"/>
      <c r="H428" s="5"/>
      <c r="I428" s="7"/>
      <c r="J428" s="374"/>
      <c r="K428" s="46"/>
    </row>
    <row r="429" spans="2:11" x14ac:dyDescent="0.35">
      <c r="B429" s="45"/>
      <c r="C429" s="61"/>
      <c r="J429" s="374"/>
      <c r="K429" s="46"/>
    </row>
    <row r="430" spans="2:11" ht="34.5" customHeight="1" x14ac:dyDescent="0.35">
      <c r="B430" s="45" t="s">
        <v>222</v>
      </c>
      <c r="C430" s="430" t="s">
        <v>223</v>
      </c>
      <c r="D430" s="430"/>
      <c r="E430" s="430"/>
      <c r="F430" s="430"/>
      <c r="G430" s="431"/>
      <c r="H430" s="5"/>
      <c r="I430" s="7"/>
      <c r="J430" s="374"/>
      <c r="K430" s="46"/>
    </row>
    <row r="431" spans="2:11" x14ac:dyDescent="0.35">
      <c r="B431" s="64"/>
      <c r="C431" s="61"/>
      <c r="J431" s="374"/>
      <c r="K431" s="46"/>
    </row>
    <row r="432" spans="2:11" ht="41.25" customHeight="1" x14ac:dyDescent="0.35">
      <c r="B432" s="45" t="s">
        <v>224</v>
      </c>
      <c r="C432" s="428" t="s">
        <v>225</v>
      </c>
      <c r="D432" s="428"/>
      <c r="E432" s="428"/>
      <c r="F432" s="428"/>
      <c r="G432" s="429"/>
      <c r="H432" s="5"/>
      <c r="I432" s="7"/>
      <c r="J432" s="374"/>
      <c r="K432" s="46"/>
    </row>
    <row r="433" spans="2:11" x14ac:dyDescent="0.35">
      <c r="B433" s="64"/>
      <c r="C433" s="61"/>
      <c r="J433" s="374"/>
      <c r="K433" s="46"/>
    </row>
    <row r="434" spans="2:11" x14ac:dyDescent="0.35">
      <c r="B434" s="64"/>
      <c r="C434" s="61"/>
      <c r="J434" s="374"/>
      <c r="K434" s="46"/>
    </row>
    <row r="435" spans="2:11" x14ac:dyDescent="0.35">
      <c r="B435" s="49" t="s">
        <v>226</v>
      </c>
      <c r="C435" s="58"/>
    </row>
    <row r="436" spans="2:11" x14ac:dyDescent="0.35">
      <c r="C436" s="58"/>
    </row>
    <row r="437" spans="2:11" x14ac:dyDescent="0.35">
      <c r="C437" s="58"/>
    </row>
    <row r="438" spans="2:11" ht="21.75" customHeight="1" x14ac:dyDescent="0.35">
      <c r="C438" s="448" t="s">
        <v>227</v>
      </c>
      <c r="D438" s="449"/>
      <c r="E438" s="449"/>
      <c r="F438" s="450"/>
      <c r="G438" s="117" t="s">
        <v>228</v>
      </c>
    </row>
    <row r="439" spans="2:11" ht="18" customHeight="1" x14ac:dyDescent="0.35">
      <c r="C439" s="423" t="s">
        <v>229</v>
      </c>
      <c r="D439" s="424"/>
      <c r="E439" s="424"/>
      <c r="F439" s="425"/>
      <c r="G439" s="90" t="s">
        <v>281</v>
      </c>
    </row>
    <row r="440" spans="2:11" ht="18" customHeight="1" x14ac:dyDescent="0.35">
      <c r="C440" s="423" t="s">
        <v>230</v>
      </c>
      <c r="D440" s="424"/>
      <c r="E440" s="424"/>
      <c r="F440" s="425"/>
      <c r="G440" s="73"/>
    </row>
    <row r="441" spans="2:11" ht="18" customHeight="1" x14ac:dyDescent="0.35">
      <c r="C441" s="423" t="s">
        <v>277</v>
      </c>
      <c r="D441" s="424"/>
      <c r="E441" s="424"/>
      <c r="F441" s="425"/>
      <c r="G441" s="73"/>
    </row>
    <row r="442" spans="2:11" ht="18" customHeight="1" x14ac:dyDescent="0.35">
      <c r="C442" s="423" t="s">
        <v>276</v>
      </c>
      <c r="D442" s="424"/>
      <c r="E442" s="424"/>
      <c r="F442" s="425"/>
      <c r="G442" s="73"/>
    </row>
    <row r="443" spans="2:11" ht="18" customHeight="1" x14ac:dyDescent="0.35">
      <c r="C443" s="423" t="s">
        <v>231</v>
      </c>
      <c r="D443" s="424"/>
      <c r="E443" s="424"/>
      <c r="F443" s="425"/>
      <c r="G443" s="73"/>
    </row>
    <row r="444" spans="2:11" x14ac:dyDescent="0.35">
      <c r="B444" s="64"/>
      <c r="C444" s="61"/>
      <c r="J444" s="374"/>
      <c r="K444" s="46"/>
    </row>
    <row r="445" spans="2:11" ht="49.5" customHeight="1" x14ac:dyDescent="0.35">
      <c r="B445" s="64"/>
      <c r="C445" s="454" t="s">
        <v>278</v>
      </c>
      <c r="D445" s="454"/>
      <c r="E445" s="454"/>
      <c r="F445" s="454"/>
      <c r="G445" s="454"/>
      <c r="H445" s="454"/>
      <c r="I445" s="454"/>
      <c r="J445" s="454"/>
      <c r="K445" s="454"/>
    </row>
    <row r="446" spans="2:11" ht="23.25" customHeight="1" x14ac:dyDescent="0.35">
      <c r="B446" s="64"/>
      <c r="C446" s="74" t="s">
        <v>232</v>
      </c>
      <c r="J446" s="374"/>
      <c r="K446" s="46"/>
    </row>
    <row r="447" spans="2:11" x14ac:dyDescent="0.35">
      <c r="B447" s="64"/>
      <c r="C447" s="74"/>
      <c r="J447" s="374"/>
      <c r="K447" s="46"/>
    </row>
    <row r="448" spans="2:11" x14ac:dyDescent="0.35">
      <c r="B448" s="64"/>
      <c r="C448" s="451" t="s">
        <v>233</v>
      </c>
      <c r="D448" s="451"/>
      <c r="E448" s="452"/>
      <c r="F448" s="453"/>
      <c r="J448" s="374"/>
      <c r="K448" s="46"/>
    </row>
    <row r="449" spans="2:12" x14ac:dyDescent="0.35">
      <c r="B449" s="64"/>
      <c r="C449" s="74"/>
      <c r="J449" s="374"/>
      <c r="K449" s="46"/>
    </row>
    <row r="450" spans="2:12" ht="18.75" customHeight="1" x14ac:dyDescent="0.35">
      <c r="B450" s="49" t="s">
        <v>234</v>
      </c>
      <c r="C450" s="58"/>
      <c r="D450" s="58"/>
      <c r="E450" s="58"/>
      <c r="F450" s="58"/>
      <c r="G450" s="58"/>
      <c r="H450" s="58"/>
      <c r="I450" s="58"/>
      <c r="J450" s="403"/>
      <c r="K450" s="58"/>
      <c r="L450" s="8"/>
    </row>
    <row r="451" spans="2:12" ht="18.75" customHeight="1" x14ac:dyDescent="0.35">
      <c r="B451" s="48"/>
      <c r="C451" s="58"/>
      <c r="D451" s="58"/>
      <c r="E451" s="58"/>
      <c r="F451" s="58"/>
      <c r="G451" s="58"/>
      <c r="H451" s="58"/>
      <c r="I451" s="58"/>
      <c r="J451" s="403"/>
      <c r="K451" s="58"/>
      <c r="L451" s="8"/>
    </row>
    <row r="452" spans="2:12" ht="21.75" customHeight="1" x14ac:dyDescent="0.35">
      <c r="C452" s="448" t="s">
        <v>235</v>
      </c>
      <c r="D452" s="449"/>
      <c r="E452" s="449"/>
      <c r="F452" s="450"/>
      <c r="G452" s="117" t="s">
        <v>228</v>
      </c>
    </row>
    <row r="453" spans="2:12" ht="18" customHeight="1" x14ac:dyDescent="0.35">
      <c r="C453" s="423" t="s">
        <v>236</v>
      </c>
      <c r="D453" s="424"/>
      <c r="E453" s="424"/>
      <c r="F453" s="425"/>
      <c r="G453" s="73"/>
    </row>
    <row r="454" spans="2:12" ht="18" customHeight="1" x14ac:dyDescent="0.35">
      <c r="C454" s="423" t="s">
        <v>237</v>
      </c>
      <c r="D454" s="424"/>
      <c r="E454" s="424"/>
      <c r="F454" s="425"/>
      <c r="G454" s="73"/>
    </row>
    <row r="455" spans="2:12" ht="18" customHeight="1" x14ac:dyDescent="0.35">
      <c r="C455" s="423" t="s">
        <v>238</v>
      </c>
      <c r="D455" s="424"/>
      <c r="E455" s="424"/>
      <c r="F455" s="425"/>
      <c r="G455" s="73"/>
    </row>
    <row r="456" spans="2:12" ht="18" customHeight="1" x14ac:dyDescent="0.35">
      <c r="C456" s="423" t="s">
        <v>239</v>
      </c>
      <c r="D456" s="424"/>
      <c r="E456" s="424"/>
      <c r="F456" s="425"/>
      <c r="G456" s="73"/>
    </row>
    <row r="457" spans="2:12" ht="18" customHeight="1" x14ac:dyDescent="0.35">
      <c r="C457" s="423" t="s">
        <v>240</v>
      </c>
      <c r="D457" s="424"/>
      <c r="E457" s="424"/>
      <c r="F457" s="425"/>
      <c r="G457" s="73"/>
    </row>
    <row r="458" spans="2:12" ht="18.75" customHeight="1" x14ac:dyDescent="0.35">
      <c r="B458" s="48"/>
      <c r="C458" s="58"/>
      <c r="D458" s="58"/>
      <c r="E458" s="58"/>
      <c r="F458" s="58"/>
      <c r="G458" s="58"/>
      <c r="H458" s="58"/>
      <c r="I458" s="58"/>
      <c r="J458" s="403"/>
      <c r="K458" s="58"/>
      <c r="L458" s="8"/>
    </row>
    <row r="459" spans="2:12" s="120" customFormat="1" x14ac:dyDescent="0.35">
      <c r="B459" s="118" t="s">
        <v>241</v>
      </c>
      <c r="C459" s="119"/>
      <c r="J459" s="412"/>
      <c r="L459" s="121"/>
    </row>
    <row r="460" spans="2:12" s="120" customFormat="1" x14ac:dyDescent="0.35">
      <c r="C460" s="119"/>
      <c r="J460" s="412"/>
      <c r="L460" s="121"/>
    </row>
    <row r="461" spans="2:12" s="120" customFormat="1" ht="58.5" customHeight="1" x14ac:dyDescent="0.35">
      <c r="C461" s="460" t="s">
        <v>242</v>
      </c>
      <c r="D461" s="460"/>
      <c r="E461" s="122" t="s">
        <v>228</v>
      </c>
      <c r="F461" s="461" t="s">
        <v>243</v>
      </c>
      <c r="G461" s="462"/>
      <c r="H461" s="122" t="s">
        <v>244</v>
      </c>
      <c r="I461" s="122" t="s">
        <v>245</v>
      </c>
      <c r="J461" s="413"/>
      <c r="L461" s="121"/>
    </row>
    <row r="462" spans="2:12" s="120" customFormat="1" ht="16.5" customHeight="1" x14ac:dyDescent="0.35">
      <c r="C462" s="457" t="s">
        <v>246</v>
      </c>
      <c r="D462" s="458"/>
      <c r="E462" s="123"/>
      <c r="F462" s="455"/>
      <c r="G462" s="456"/>
      <c r="H462" s="123"/>
      <c r="I462" s="123"/>
      <c r="J462" s="414"/>
      <c r="L462" s="121"/>
    </row>
    <row r="463" spans="2:12" s="120" customFormat="1" ht="16.5" customHeight="1" x14ac:dyDescent="0.35">
      <c r="C463" s="457" t="s">
        <v>247</v>
      </c>
      <c r="D463" s="458"/>
      <c r="E463" s="123"/>
      <c r="F463" s="455"/>
      <c r="G463" s="456"/>
      <c r="H463" s="123"/>
      <c r="I463" s="123"/>
      <c r="J463" s="414"/>
      <c r="L463" s="121"/>
    </row>
    <row r="464" spans="2:12" s="120" customFormat="1" ht="16.5" customHeight="1" x14ac:dyDescent="0.35">
      <c r="C464" s="124" t="s">
        <v>248</v>
      </c>
      <c r="D464" s="125"/>
      <c r="E464" s="123"/>
      <c r="F464" s="455"/>
      <c r="G464" s="456"/>
      <c r="H464" s="123"/>
      <c r="I464" s="123"/>
      <c r="J464" s="414"/>
      <c r="L464" s="121"/>
    </row>
    <row r="465" spans="2:12" s="120" customFormat="1" ht="16.5" customHeight="1" x14ac:dyDescent="0.35">
      <c r="C465" s="457" t="s">
        <v>249</v>
      </c>
      <c r="D465" s="458"/>
      <c r="E465" s="123"/>
      <c r="F465" s="455"/>
      <c r="G465" s="456"/>
      <c r="H465" s="123"/>
      <c r="I465" s="123"/>
      <c r="J465" s="414"/>
      <c r="L465" s="121"/>
    </row>
    <row r="466" spans="2:12" s="120" customFormat="1" x14ac:dyDescent="0.35">
      <c r="C466" s="126" t="s">
        <v>250</v>
      </c>
      <c r="J466" s="412"/>
      <c r="L466" s="121"/>
    </row>
    <row r="467" spans="2:12" x14ac:dyDescent="0.35">
      <c r="L467" s="46"/>
    </row>
    <row r="468" spans="2:12" x14ac:dyDescent="0.35">
      <c r="B468" s="44" t="s">
        <v>251</v>
      </c>
      <c r="C468" s="58"/>
    </row>
    <row r="469" spans="2:12" x14ac:dyDescent="0.35">
      <c r="B469" s="14"/>
      <c r="C469" s="58"/>
    </row>
    <row r="470" spans="2:12" x14ac:dyDescent="0.35">
      <c r="B470" s="60" t="s">
        <v>252</v>
      </c>
      <c r="C470" s="58" t="s">
        <v>253</v>
      </c>
    </row>
    <row r="471" spans="2:12" x14ac:dyDescent="0.35">
      <c r="B471" s="60"/>
      <c r="C471" s="58"/>
    </row>
    <row r="472" spans="2:12" x14ac:dyDescent="0.35">
      <c r="B472" s="60"/>
      <c r="C472" s="61" t="s">
        <v>254</v>
      </c>
      <c r="D472" s="15"/>
    </row>
    <row r="473" spans="2:12" x14ac:dyDescent="0.35">
      <c r="B473" s="60"/>
      <c r="C473" s="61"/>
    </row>
    <row r="474" spans="2:12" x14ac:dyDescent="0.35">
      <c r="B474" s="60"/>
      <c r="C474" s="61" t="s">
        <v>255</v>
      </c>
      <c r="D474" s="15"/>
    </row>
    <row r="475" spans="2:12" x14ac:dyDescent="0.35">
      <c r="B475" s="60"/>
      <c r="C475" s="58"/>
    </row>
    <row r="476" spans="2:12" x14ac:dyDescent="0.35">
      <c r="B476" s="60" t="s">
        <v>256</v>
      </c>
      <c r="C476" s="1" t="s">
        <v>257</v>
      </c>
    </row>
    <row r="477" spans="2:12" x14ac:dyDescent="0.35">
      <c r="C477" s="58"/>
    </row>
    <row r="478" spans="2:12" x14ac:dyDescent="0.35">
      <c r="C478" s="109"/>
      <c r="D478" s="110"/>
      <c r="E478" s="110"/>
      <c r="F478" s="110"/>
      <c r="G478" s="110"/>
      <c r="H478" s="110"/>
      <c r="I478" s="110"/>
      <c r="J478" s="415"/>
      <c r="K478" s="62"/>
    </row>
    <row r="479" spans="2:12" x14ac:dyDescent="0.35">
      <c r="C479" s="111"/>
      <c r="D479" s="46"/>
      <c r="E479" s="46"/>
      <c r="F479" s="46"/>
      <c r="G479" s="46"/>
      <c r="H479" s="46"/>
      <c r="I479" s="46"/>
      <c r="J479" s="374"/>
      <c r="K479" s="112"/>
    </row>
    <row r="480" spans="2:12" x14ac:dyDescent="0.35">
      <c r="C480" s="113"/>
      <c r="D480" s="114"/>
      <c r="E480" s="114"/>
      <c r="F480" s="114"/>
      <c r="G480" s="114"/>
      <c r="H480" s="114"/>
      <c r="I480" s="114"/>
      <c r="J480" s="416"/>
      <c r="K480" s="63"/>
    </row>
    <row r="481" spans="2:5" x14ac:dyDescent="0.35">
      <c r="C481" s="58"/>
    </row>
    <row r="482" spans="2:5" x14ac:dyDescent="0.35">
      <c r="B482" s="127" t="s">
        <v>258</v>
      </c>
      <c r="C482" s="8"/>
      <c r="D482" s="8"/>
    </row>
    <row r="483" spans="2:5" x14ac:dyDescent="0.35">
      <c r="B483" s="128" t="s">
        <v>259</v>
      </c>
      <c r="C483" s="8"/>
      <c r="D483" s="8"/>
    </row>
    <row r="484" spans="2:5" x14ac:dyDescent="0.35">
      <c r="B484" s="128" t="s">
        <v>260</v>
      </c>
      <c r="C484" s="8"/>
      <c r="D484" s="8"/>
    </row>
    <row r="485" spans="2:5" x14ac:dyDescent="0.35">
      <c r="B485" s="128" t="s">
        <v>279</v>
      </c>
      <c r="C485" s="8"/>
      <c r="D485" s="8"/>
    </row>
    <row r="486" spans="2:5" x14ac:dyDescent="0.35">
      <c r="B486" s="128" t="s">
        <v>261</v>
      </c>
      <c r="C486" s="8"/>
      <c r="D486" s="8"/>
    </row>
    <row r="487" spans="2:5" x14ac:dyDescent="0.35">
      <c r="B487" s="128"/>
      <c r="C487" s="8"/>
      <c r="D487" s="8"/>
    </row>
    <row r="488" spans="2:5" x14ac:dyDescent="0.35">
      <c r="B488" s="58" t="s">
        <v>262</v>
      </c>
    </row>
    <row r="489" spans="2:5" x14ac:dyDescent="0.35">
      <c r="B489" s="58" t="s">
        <v>263</v>
      </c>
    </row>
    <row r="490" spans="2:5" x14ac:dyDescent="0.35">
      <c r="B490" s="58" t="s">
        <v>264</v>
      </c>
    </row>
    <row r="491" spans="2:5" x14ac:dyDescent="0.35">
      <c r="B491" s="58"/>
    </row>
    <row r="492" spans="2:5" x14ac:dyDescent="0.35">
      <c r="B492" s="58"/>
    </row>
    <row r="493" spans="2:5" x14ac:dyDescent="0.35">
      <c r="C493" s="58"/>
    </row>
    <row r="494" spans="2:5" x14ac:dyDescent="0.35">
      <c r="C494" s="58"/>
    </row>
    <row r="495" spans="2:5" x14ac:dyDescent="0.35">
      <c r="B495" s="459" t="s">
        <v>265</v>
      </c>
      <c r="C495" s="459"/>
      <c r="D495" s="459"/>
      <c r="E495" s="459"/>
    </row>
  </sheetData>
  <mergeCells count="138">
    <mergeCell ref="C289:C291"/>
    <mergeCell ref="B281:B291"/>
    <mergeCell ref="C404:K406"/>
    <mergeCell ref="C281:C283"/>
    <mergeCell ref="C285:C286"/>
    <mergeCell ref="C287:C288"/>
    <mergeCell ref="B259:B270"/>
    <mergeCell ref="C259:C267"/>
    <mergeCell ref="C268:C270"/>
    <mergeCell ref="C271:C275"/>
    <mergeCell ref="C277:C278"/>
    <mergeCell ref="C279:C280"/>
    <mergeCell ref="B271:B280"/>
    <mergeCell ref="E321:I321"/>
    <mergeCell ref="J321:J322"/>
    <mergeCell ref="K323:L333"/>
    <mergeCell ref="C332:D332"/>
    <mergeCell ref="C338:I338"/>
    <mergeCell ref="C236:C238"/>
    <mergeCell ref="C239:C247"/>
    <mergeCell ref="C249:C250"/>
    <mergeCell ref="C251:C258"/>
    <mergeCell ref="B248:B258"/>
    <mergeCell ref="E156:K159"/>
    <mergeCell ref="C156:D159"/>
    <mergeCell ref="B194:B195"/>
    <mergeCell ref="C138:J139"/>
    <mergeCell ref="B196:B198"/>
    <mergeCell ref="C218:C226"/>
    <mergeCell ref="C227:C235"/>
    <mergeCell ref="D86:J86"/>
    <mergeCell ref="H141:K141"/>
    <mergeCell ref="H142:K142"/>
    <mergeCell ref="H143:K143"/>
    <mergeCell ref="I81:N81"/>
    <mergeCell ref="C96:C97"/>
    <mergeCell ref="D96:E96"/>
    <mergeCell ref="C36:E36"/>
    <mergeCell ref="G1:K1"/>
    <mergeCell ref="B3:K3"/>
    <mergeCell ref="B4:K4"/>
    <mergeCell ref="B5:K5"/>
    <mergeCell ref="B6:K6"/>
    <mergeCell ref="C34:E34"/>
    <mergeCell ref="C11:K11"/>
    <mergeCell ref="F34:J34"/>
    <mergeCell ref="G36:J36"/>
    <mergeCell ref="C67:F67"/>
    <mergeCell ref="G50:K50"/>
    <mergeCell ref="G51:K51"/>
    <mergeCell ref="C52:F52"/>
    <mergeCell ref="C53:F53"/>
    <mergeCell ref="G57:K57"/>
    <mergeCell ref="G58:K58"/>
    <mergeCell ref="C59:F59"/>
    <mergeCell ref="C60:F60"/>
    <mergeCell ref="G64:K64"/>
    <mergeCell ref="G65:K65"/>
    <mergeCell ref="C66:F66"/>
    <mergeCell ref="G52:K52"/>
    <mergeCell ref="G53:K53"/>
    <mergeCell ref="G59:K59"/>
    <mergeCell ref="G60:K60"/>
    <mergeCell ref="C71:F71"/>
    <mergeCell ref="F148:K148"/>
    <mergeCell ref="C194:D194"/>
    <mergeCell ref="E194:E195"/>
    <mergeCell ref="F194:G194"/>
    <mergeCell ref="H194:I194"/>
    <mergeCell ref="J194:J195"/>
    <mergeCell ref="K194:L194"/>
    <mergeCell ref="K321:L321"/>
    <mergeCell ref="C174:J174"/>
    <mergeCell ref="C107:N108"/>
    <mergeCell ref="M194:N194"/>
    <mergeCell ref="C300:I300"/>
    <mergeCell ref="C321:D322"/>
    <mergeCell ref="C293:D293"/>
    <mergeCell ref="C294:D294"/>
    <mergeCell ref="C295:D295"/>
    <mergeCell ref="C296:D296"/>
    <mergeCell ref="C297:D297"/>
    <mergeCell ref="C298:D298"/>
    <mergeCell ref="C299:D299"/>
    <mergeCell ref="C196:C198"/>
    <mergeCell ref="C199:C208"/>
    <mergeCell ref="C209:C217"/>
    <mergeCell ref="C438:F438"/>
    <mergeCell ref="C439:F439"/>
    <mergeCell ref="C440:F440"/>
    <mergeCell ref="C441:F441"/>
    <mergeCell ref="C442:F442"/>
    <mergeCell ref="C426:D426"/>
    <mergeCell ref="C364:J364"/>
    <mergeCell ref="C369:D369"/>
    <mergeCell ref="C370:D370"/>
    <mergeCell ref="C378:D379"/>
    <mergeCell ref="E378:K378"/>
    <mergeCell ref="C380:C381"/>
    <mergeCell ref="C382:C383"/>
    <mergeCell ref="C389:C391"/>
    <mergeCell ref="C392:C395"/>
    <mergeCell ref="C411:D411"/>
    <mergeCell ref="F411:J411"/>
    <mergeCell ref="F464:G464"/>
    <mergeCell ref="C465:D465"/>
    <mergeCell ref="F465:G465"/>
    <mergeCell ref="B495:E495"/>
    <mergeCell ref="C461:D461"/>
    <mergeCell ref="F461:G461"/>
    <mergeCell ref="C462:D462"/>
    <mergeCell ref="F462:G462"/>
    <mergeCell ref="C463:D463"/>
    <mergeCell ref="F463:G463"/>
    <mergeCell ref="C457:F457"/>
    <mergeCell ref="C456:F456"/>
    <mergeCell ref="C38:E38"/>
    <mergeCell ref="C375:D375"/>
    <mergeCell ref="C428:G428"/>
    <mergeCell ref="C430:G430"/>
    <mergeCell ref="C432:G432"/>
    <mergeCell ref="C339:I339"/>
    <mergeCell ref="C340:J340"/>
    <mergeCell ref="E353:I353"/>
    <mergeCell ref="J353:J355"/>
    <mergeCell ref="C354:C355"/>
    <mergeCell ref="D354:D355"/>
    <mergeCell ref="F347:G347"/>
    <mergeCell ref="F349:G350"/>
    <mergeCell ref="H349:H350"/>
    <mergeCell ref="C443:F443"/>
    <mergeCell ref="C452:F452"/>
    <mergeCell ref="C453:F453"/>
    <mergeCell ref="C454:F454"/>
    <mergeCell ref="C455:F455"/>
    <mergeCell ref="C448:D448"/>
    <mergeCell ref="E448:F448"/>
    <mergeCell ref="C445:K445"/>
  </mergeCells>
  <phoneticPr fontId="23" type="noConversion"/>
  <printOptions horizontalCentered="1" verticalCentered="1"/>
  <pageMargins left="0.39370078740157483" right="0.39370078740157483" top="0.39370078740157483" bottom="0.39370078740157483" header="0" footer="0"/>
  <pageSetup paperSize="9" scale="42" fitToHeight="0" orientation="landscape" horizontalDpi="200" verticalDpi="200" r:id="rId1"/>
  <headerFooter alignWithMargins="0"/>
  <rowBreaks count="7" manualBreakCount="7">
    <brk id="45" min="1" max="17" man="1"/>
    <brk id="151" min="1" max="17" man="1"/>
    <brk id="188" min="1" max="17" man="1"/>
    <brk id="319" min="1" max="17" man="1"/>
    <brk id="370" min="1" max="17" man="1"/>
    <brk id="408" min="1" max="17" man="1"/>
    <brk id="449" min="1" max="1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A292-4C24-4DB3-9C62-CA00518795C8}">
  <dimension ref="B1:N99"/>
  <sheetViews>
    <sheetView topLeftCell="A88" zoomScale="55" zoomScaleNormal="55" workbookViewId="0">
      <selection activeCell="F21" sqref="F21"/>
    </sheetView>
  </sheetViews>
  <sheetFormatPr baseColWidth="10" defaultColWidth="11.44140625" defaultRowHeight="18" x14ac:dyDescent="0.35"/>
  <cols>
    <col min="1" max="1" width="6.109375" style="1" customWidth="1"/>
    <col min="2" max="2" width="22.88671875" style="1" customWidth="1"/>
    <col min="3" max="3" width="25.109375" style="1" customWidth="1"/>
    <col min="4" max="4" width="18.5546875" style="1" customWidth="1"/>
    <col min="5" max="5" width="19.5546875" style="1" customWidth="1"/>
    <col min="6" max="6" width="18.5546875" style="1" customWidth="1"/>
    <col min="7" max="7" width="17" style="1" bestFit="1" customWidth="1"/>
    <col min="8" max="8" width="30.44140625" style="364" customWidth="1"/>
    <col min="9" max="9" width="19.88671875" style="1" customWidth="1"/>
    <col min="10" max="10" width="15.33203125" style="1" customWidth="1"/>
    <col min="11" max="11" width="16.109375" style="1" customWidth="1"/>
    <col min="12" max="12" width="17.44140625" style="1" customWidth="1"/>
    <col min="13" max="13" width="9.6640625" style="1" customWidth="1"/>
    <col min="14" max="14" width="29.6640625" style="1" customWidth="1"/>
    <col min="15" max="16384" width="11.44140625" style="1"/>
  </cols>
  <sheetData>
    <row r="1" spans="2:14" x14ac:dyDescent="0.35">
      <c r="B1" s="8"/>
      <c r="C1" s="8"/>
      <c r="D1" s="8"/>
      <c r="E1" s="8"/>
      <c r="F1" s="8"/>
      <c r="G1" s="8"/>
      <c r="H1" s="376"/>
      <c r="I1" s="8"/>
      <c r="J1" s="8"/>
      <c r="K1" s="8"/>
      <c r="L1" s="8"/>
      <c r="M1" s="8"/>
    </row>
    <row r="2" spans="2:14" ht="66" customHeight="1" x14ac:dyDescent="0.35">
      <c r="B2" s="186"/>
      <c r="C2" s="487" t="s">
        <v>103</v>
      </c>
      <c r="D2" s="448" t="s">
        <v>104</v>
      </c>
      <c r="E2" s="450"/>
      <c r="F2" s="489" t="s">
        <v>105</v>
      </c>
      <c r="G2" s="486"/>
      <c r="H2" s="490" t="s">
        <v>106</v>
      </c>
      <c r="I2" s="489" t="s">
        <v>107</v>
      </c>
      <c r="J2" s="486"/>
      <c r="K2" s="448" t="s">
        <v>108</v>
      </c>
      <c r="L2" s="450"/>
      <c r="M2" s="8"/>
    </row>
    <row r="3" spans="2:14" s="139" customFormat="1" ht="54" customHeight="1" x14ac:dyDescent="0.35">
      <c r="B3" s="76" t="s">
        <v>109</v>
      </c>
      <c r="C3" s="488"/>
      <c r="D3" s="185" t="s">
        <v>86</v>
      </c>
      <c r="E3" s="185" t="s">
        <v>110</v>
      </c>
      <c r="F3" s="185" t="s">
        <v>86</v>
      </c>
      <c r="G3" s="185" t="s">
        <v>110</v>
      </c>
      <c r="H3" s="491"/>
      <c r="I3" s="185" t="s">
        <v>111</v>
      </c>
      <c r="J3" s="185" t="s">
        <v>112</v>
      </c>
      <c r="K3" s="185" t="s">
        <v>111</v>
      </c>
      <c r="L3" s="185" t="s">
        <v>112</v>
      </c>
      <c r="M3" s="140"/>
      <c r="N3" s="187"/>
    </row>
    <row r="4" spans="2:14" s="64" customFormat="1" ht="49.2" customHeight="1" x14ac:dyDescent="0.35">
      <c r="B4" s="190" t="s">
        <v>334</v>
      </c>
      <c r="C4" s="191" t="s">
        <v>114</v>
      </c>
      <c r="D4" s="192" t="s">
        <v>336</v>
      </c>
      <c r="E4" s="192">
        <v>1</v>
      </c>
      <c r="F4" s="192" t="s">
        <v>340</v>
      </c>
      <c r="G4" s="193">
        <v>6000</v>
      </c>
      <c r="H4" s="380">
        <v>1178815.76</v>
      </c>
      <c r="I4" s="194">
        <v>43983</v>
      </c>
      <c r="J4" s="194">
        <v>44196</v>
      </c>
      <c r="K4" s="195">
        <v>44228</v>
      </c>
      <c r="L4" s="195">
        <v>45657</v>
      </c>
      <c r="M4" s="66"/>
    </row>
    <row r="5" spans="2:14" s="64" customFormat="1" ht="48" customHeight="1" x14ac:dyDescent="0.35">
      <c r="B5" s="190" t="s">
        <v>338</v>
      </c>
      <c r="C5" s="191" t="s">
        <v>114</v>
      </c>
      <c r="D5" s="192" t="s">
        <v>336</v>
      </c>
      <c r="E5" s="192">
        <v>1</v>
      </c>
      <c r="F5" s="192" t="s">
        <v>340</v>
      </c>
      <c r="G5" s="193">
        <v>3500</v>
      </c>
      <c r="H5" s="380">
        <v>116636.29</v>
      </c>
      <c r="I5" s="194">
        <v>43983</v>
      </c>
      <c r="J5" s="194">
        <v>44196</v>
      </c>
      <c r="K5" s="195">
        <v>44228</v>
      </c>
      <c r="L5" s="195">
        <v>45657</v>
      </c>
      <c r="M5" s="66"/>
      <c r="N5" s="226">
        <f>SUM(H4:H6)</f>
        <v>1416276.02</v>
      </c>
    </row>
    <row r="6" spans="2:14" s="64" customFormat="1" ht="48" customHeight="1" x14ac:dyDescent="0.35">
      <c r="B6" s="190" t="s">
        <v>339</v>
      </c>
      <c r="C6" s="191" t="s">
        <v>114</v>
      </c>
      <c r="D6" s="192" t="s">
        <v>336</v>
      </c>
      <c r="E6" s="192">
        <v>1</v>
      </c>
      <c r="F6" s="192" t="s">
        <v>340</v>
      </c>
      <c r="G6" s="193">
        <v>3500</v>
      </c>
      <c r="H6" s="380">
        <v>120823.97</v>
      </c>
      <c r="I6" s="194">
        <v>43983</v>
      </c>
      <c r="J6" s="194">
        <v>44196</v>
      </c>
      <c r="K6" s="195">
        <v>44228</v>
      </c>
      <c r="L6" s="195">
        <v>45657</v>
      </c>
      <c r="M6" s="66"/>
    </row>
    <row r="7" spans="2:14" s="64" customFormat="1" ht="52.2" customHeight="1" x14ac:dyDescent="0.25">
      <c r="B7" s="196" t="s">
        <v>342</v>
      </c>
      <c r="C7" s="197" t="s">
        <v>345</v>
      </c>
      <c r="D7" s="198" t="s">
        <v>343</v>
      </c>
      <c r="E7" s="199">
        <v>1838704</v>
      </c>
      <c r="F7" s="200" t="s">
        <v>344</v>
      </c>
      <c r="G7" s="201">
        <v>1838.704</v>
      </c>
      <c r="H7" s="381">
        <v>1385610.64</v>
      </c>
      <c r="I7" s="202">
        <v>43983</v>
      </c>
      <c r="J7" s="202">
        <v>44196</v>
      </c>
      <c r="K7" s="203">
        <v>44256</v>
      </c>
      <c r="L7" s="203">
        <v>45991</v>
      </c>
      <c r="M7" s="66"/>
    </row>
    <row r="8" spans="2:14" s="64" customFormat="1" ht="62.4" x14ac:dyDescent="0.25">
      <c r="B8" s="196" t="s">
        <v>346</v>
      </c>
      <c r="C8" s="197" t="s">
        <v>345</v>
      </c>
      <c r="D8" s="198" t="s">
        <v>343</v>
      </c>
      <c r="E8" s="199">
        <v>76416</v>
      </c>
      <c r="F8" s="200" t="s">
        <v>344</v>
      </c>
      <c r="G8" s="201">
        <v>76.415999999999997</v>
      </c>
      <c r="H8" s="381">
        <v>57286.58</v>
      </c>
      <c r="I8" s="202">
        <v>43983</v>
      </c>
      <c r="J8" s="202">
        <v>44196</v>
      </c>
      <c r="K8" s="203">
        <v>44256</v>
      </c>
      <c r="L8" s="203">
        <v>45991</v>
      </c>
      <c r="M8" s="66"/>
    </row>
    <row r="9" spans="2:14" s="64" customFormat="1" ht="46.8" x14ac:dyDescent="0.25">
      <c r="B9" s="196" t="s">
        <v>347</v>
      </c>
      <c r="C9" s="197" t="s">
        <v>345</v>
      </c>
      <c r="D9" s="198" t="s">
        <v>343</v>
      </c>
      <c r="E9" s="199">
        <v>1101824</v>
      </c>
      <c r="F9" s="200" t="s">
        <v>344</v>
      </c>
      <c r="G9" s="201">
        <v>1101.8240000000001</v>
      </c>
      <c r="H9" s="381">
        <v>644622.9</v>
      </c>
      <c r="I9" s="202">
        <v>43983</v>
      </c>
      <c r="J9" s="202">
        <v>44196</v>
      </c>
      <c r="K9" s="203">
        <v>44256</v>
      </c>
      <c r="L9" s="203">
        <v>45991</v>
      </c>
      <c r="M9" s="66"/>
      <c r="N9" s="226">
        <f>SUM(H7:H16)</f>
        <v>3875146.9100000006</v>
      </c>
    </row>
    <row r="10" spans="2:14" s="64" customFormat="1" ht="62.4" x14ac:dyDescent="0.25">
      <c r="B10" s="196" t="s">
        <v>348</v>
      </c>
      <c r="C10" s="197" t="s">
        <v>345</v>
      </c>
      <c r="D10" s="198" t="s">
        <v>343</v>
      </c>
      <c r="E10" s="199">
        <v>48656</v>
      </c>
      <c r="F10" s="200" t="s">
        <v>344</v>
      </c>
      <c r="G10" s="201">
        <v>48.655999999999999</v>
      </c>
      <c r="H10" s="381">
        <v>38004.75</v>
      </c>
      <c r="I10" s="202">
        <v>43983</v>
      </c>
      <c r="J10" s="202">
        <v>44196</v>
      </c>
      <c r="K10" s="203">
        <v>44256</v>
      </c>
      <c r="L10" s="203">
        <v>45991</v>
      </c>
      <c r="M10" s="66"/>
    </row>
    <row r="11" spans="2:14" s="64" customFormat="1" ht="46.8" x14ac:dyDescent="0.25">
      <c r="B11" s="196" t="s">
        <v>349</v>
      </c>
      <c r="C11" s="197" t="s">
        <v>345</v>
      </c>
      <c r="D11" s="198" t="s">
        <v>343</v>
      </c>
      <c r="E11" s="199">
        <v>637048</v>
      </c>
      <c r="F11" s="200" t="s">
        <v>344</v>
      </c>
      <c r="G11" s="201">
        <f t="shared" ref="G11:G12" si="0">+E11/1000</f>
        <v>637.048</v>
      </c>
      <c r="H11" s="381">
        <v>492548.62</v>
      </c>
      <c r="I11" s="204">
        <v>43983</v>
      </c>
      <c r="J11" s="204">
        <v>44196</v>
      </c>
      <c r="K11" s="205">
        <v>44256</v>
      </c>
      <c r="L11" s="205">
        <v>45991</v>
      </c>
      <c r="M11" s="66"/>
    </row>
    <row r="12" spans="2:14" s="64" customFormat="1" ht="72" customHeight="1" x14ac:dyDescent="0.25">
      <c r="B12" s="196" t="s">
        <v>350</v>
      </c>
      <c r="C12" s="197" t="s">
        <v>345</v>
      </c>
      <c r="D12" s="198" t="s">
        <v>343</v>
      </c>
      <c r="E12" s="199">
        <v>228752</v>
      </c>
      <c r="F12" s="200" t="s">
        <v>344</v>
      </c>
      <c r="G12" s="201">
        <f t="shared" si="0"/>
        <v>228.75200000000001</v>
      </c>
      <c r="H12" s="381">
        <v>150855.65</v>
      </c>
      <c r="I12" s="204">
        <v>43983</v>
      </c>
      <c r="J12" s="204">
        <v>44196</v>
      </c>
      <c r="K12" s="205">
        <v>44256</v>
      </c>
      <c r="L12" s="205">
        <v>45991</v>
      </c>
      <c r="M12" s="66"/>
    </row>
    <row r="13" spans="2:14" s="64" customFormat="1" ht="72" customHeight="1" x14ac:dyDescent="0.25">
      <c r="B13" s="196" t="s">
        <v>351</v>
      </c>
      <c r="C13" s="197" t="s">
        <v>345</v>
      </c>
      <c r="D13" s="198" t="s">
        <v>343</v>
      </c>
      <c r="E13" s="199">
        <v>326012</v>
      </c>
      <c r="F13" s="200" t="s">
        <v>344</v>
      </c>
      <c r="G13" s="201">
        <f>+E13/1000</f>
        <v>326.012</v>
      </c>
      <c r="H13" s="381">
        <v>206436.5</v>
      </c>
      <c r="I13" s="204">
        <v>43983</v>
      </c>
      <c r="J13" s="204">
        <v>44196</v>
      </c>
      <c r="K13" s="205">
        <v>44256</v>
      </c>
      <c r="L13" s="205">
        <v>45991</v>
      </c>
      <c r="M13" s="66"/>
    </row>
    <row r="14" spans="2:14" s="64" customFormat="1" ht="72" customHeight="1" x14ac:dyDescent="0.25">
      <c r="B14" s="196" t="s">
        <v>352</v>
      </c>
      <c r="C14" s="197" t="s">
        <v>345</v>
      </c>
      <c r="D14" s="198" t="s">
        <v>343</v>
      </c>
      <c r="E14" s="199">
        <v>778192</v>
      </c>
      <c r="F14" s="200" t="s">
        <v>344</v>
      </c>
      <c r="G14" s="201">
        <f>+E14/1000</f>
        <v>778.19200000000001</v>
      </c>
      <c r="H14" s="381">
        <v>548288.26</v>
      </c>
      <c r="I14" s="204">
        <v>43983</v>
      </c>
      <c r="J14" s="204">
        <v>44196</v>
      </c>
      <c r="K14" s="205">
        <v>44256</v>
      </c>
      <c r="L14" s="205">
        <v>45991</v>
      </c>
      <c r="M14" s="66"/>
    </row>
    <row r="15" spans="2:14" s="64" customFormat="1" ht="72" customHeight="1" x14ac:dyDescent="0.25">
      <c r="B15" s="196" t="s">
        <v>353</v>
      </c>
      <c r="C15" s="197" t="s">
        <v>345</v>
      </c>
      <c r="D15" s="198" t="s">
        <v>343</v>
      </c>
      <c r="E15" s="199">
        <v>161988</v>
      </c>
      <c r="F15" s="200" t="s">
        <v>344</v>
      </c>
      <c r="G15" s="201">
        <f>+E15/1000</f>
        <v>161.988</v>
      </c>
      <c r="H15" s="381">
        <v>109963.87</v>
      </c>
      <c r="I15" s="204">
        <v>43983</v>
      </c>
      <c r="J15" s="204">
        <v>44196</v>
      </c>
      <c r="K15" s="205">
        <v>44256</v>
      </c>
      <c r="L15" s="205">
        <v>45991</v>
      </c>
      <c r="M15" s="66"/>
    </row>
    <row r="16" spans="2:14" s="64" customFormat="1" ht="72" customHeight="1" x14ac:dyDescent="0.25">
      <c r="B16" s="196" t="s">
        <v>354</v>
      </c>
      <c r="C16" s="197" t="s">
        <v>345</v>
      </c>
      <c r="D16" s="198" t="s">
        <v>343</v>
      </c>
      <c r="E16" s="199">
        <v>395128</v>
      </c>
      <c r="F16" s="200" t="s">
        <v>344</v>
      </c>
      <c r="G16" s="201">
        <f>+E16/1000</f>
        <v>395.12799999999999</v>
      </c>
      <c r="H16" s="381">
        <v>241529.14</v>
      </c>
      <c r="I16" s="204">
        <v>43983</v>
      </c>
      <c r="J16" s="204">
        <v>44196</v>
      </c>
      <c r="K16" s="205">
        <v>44256</v>
      </c>
      <c r="L16" s="205">
        <v>45991</v>
      </c>
      <c r="M16" s="66"/>
    </row>
    <row r="17" spans="2:14" s="64" customFormat="1" ht="72" customHeight="1" x14ac:dyDescent="0.25">
      <c r="B17" s="206" t="s">
        <v>356</v>
      </c>
      <c r="C17" s="207" t="s">
        <v>357</v>
      </c>
      <c r="D17" s="208" t="s">
        <v>325</v>
      </c>
      <c r="E17" s="209">
        <v>1695.62</v>
      </c>
      <c r="F17" s="208" t="s">
        <v>325</v>
      </c>
      <c r="G17" s="210">
        <f>+E17</f>
        <v>1695.62</v>
      </c>
      <c r="H17" s="382">
        <v>3942329.25</v>
      </c>
      <c r="I17" s="211">
        <v>43983</v>
      </c>
      <c r="J17" s="211">
        <v>44196</v>
      </c>
      <c r="K17" s="212">
        <v>44501</v>
      </c>
      <c r="L17" s="212">
        <v>46356</v>
      </c>
      <c r="M17" s="171"/>
    </row>
    <row r="18" spans="2:14" s="64" customFormat="1" ht="72" customHeight="1" x14ac:dyDescent="0.25">
      <c r="B18" s="206" t="s">
        <v>358</v>
      </c>
      <c r="C18" s="213" t="s">
        <v>357</v>
      </c>
      <c r="D18" s="208" t="s">
        <v>325</v>
      </c>
      <c r="E18" s="209">
        <v>429.05</v>
      </c>
      <c r="F18" s="214" t="s">
        <v>325</v>
      </c>
      <c r="G18" s="210">
        <f t="shared" ref="G18:G25" si="1">+E18</f>
        <v>429.05</v>
      </c>
      <c r="H18" s="382">
        <v>997806</v>
      </c>
      <c r="I18" s="211">
        <v>43983</v>
      </c>
      <c r="J18" s="211">
        <v>44196</v>
      </c>
      <c r="K18" s="212">
        <v>44501</v>
      </c>
      <c r="L18" s="212">
        <v>46356</v>
      </c>
      <c r="M18" s="215"/>
      <c r="N18" s="226">
        <f>SUM(H17:H25)</f>
        <v>9014408.879999999</v>
      </c>
    </row>
    <row r="19" spans="2:14" s="64" customFormat="1" ht="72" customHeight="1" x14ac:dyDescent="0.25">
      <c r="B19" s="206" t="s">
        <v>359</v>
      </c>
      <c r="C19" s="213" t="s">
        <v>357</v>
      </c>
      <c r="D19" s="208" t="s">
        <v>325</v>
      </c>
      <c r="E19" s="209">
        <v>580.98</v>
      </c>
      <c r="F19" s="214" t="s">
        <v>325</v>
      </c>
      <c r="G19" s="210">
        <f t="shared" si="1"/>
        <v>580.98</v>
      </c>
      <c r="H19" s="382">
        <v>1351012.24</v>
      </c>
      <c r="I19" s="211">
        <v>43983</v>
      </c>
      <c r="J19" s="211">
        <v>44196</v>
      </c>
      <c r="K19" s="212">
        <v>44501</v>
      </c>
      <c r="L19" s="212">
        <v>46356</v>
      </c>
      <c r="M19" s="66"/>
    </row>
    <row r="20" spans="2:14" s="64" customFormat="1" ht="72" customHeight="1" x14ac:dyDescent="0.25">
      <c r="B20" s="206" t="s">
        <v>360</v>
      </c>
      <c r="C20" s="213" t="s">
        <v>357</v>
      </c>
      <c r="D20" s="208" t="s">
        <v>325</v>
      </c>
      <c r="E20" s="209">
        <v>258.33</v>
      </c>
      <c r="F20" s="214" t="s">
        <v>325</v>
      </c>
      <c r="G20" s="210">
        <f t="shared" si="1"/>
        <v>258.33</v>
      </c>
      <c r="H20" s="382">
        <v>600914.46</v>
      </c>
      <c r="I20" s="211">
        <v>43983</v>
      </c>
      <c r="J20" s="211">
        <v>44196</v>
      </c>
      <c r="K20" s="212">
        <v>44501</v>
      </c>
      <c r="L20" s="212">
        <v>46356</v>
      </c>
      <c r="M20" s="66"/>
    </row>
    <row r="21" spans="2:14" s="64" customFormat="1" ht="72" customHeight="1" x14ac:dyDescent="0.25">
      <c r="B21" s="206" t="s">
        <v>361</v>
      </c>
      <c r="C21" s="213" t="s">
        <v>357</v>
      </c>
      <c r="D21" s="208" t="s">
        <v>325</v>
      </c>
      <c r="E21" s="209">
        <v>81.81</v>
      </c>
      <c r="F21" s="214" t="s">
        <v>325</v>
      </c>
      <c r="G21" s="210">
        <f t="shared" si="1"/>
        <v>81.81</v>
      </c>
      <c r="H21" s="382">
        <v>190541.82</v>
      </c>
      <c r="I21" s="211">
        <v>43983</v>
      </c>
      <c r="J21" s="211">
        <v>44196</v>
      </c>
      <c r="K21" s="212">
        <v>44501</v>
      </c>
      <c r="L21" s="212">
        <v>46356</v>
      </c>
      <c r="M21" s="66"/>
    </row>
    <row r="22" spans="2:14" s="64" customFormat="1" ht="72" customHeight="1" x14ac:dyDescent="0.25">
      <c r="B22" s="206" t="s">
        <v>362</v>
      </c>
      <c r="C22" s="213" t="s">
        <v>357</v>
      </c>
      <c r="D22" s="208" t="s">
        <v>325</v>
      </c>
      <c r="E22" s="209">
        <v>234.74</v>
      </c>
      <c r="F22" s="214" t="s">
        <v>325</v>
      </c>
      <c r="G22" s="210">
        <f t="shared" si="1"/>
        <v>234.74</v>
      </c>
      <c r="H22" s="382">
        <v>546073.66</v>
      </c>
      <c r="I22" s="211">
        <v>43983</v>
      </c>
      <c r="J22" s="211">
        <v>44196</v>
      </c>
      <c r="K22" s="212">
        <v>44501</v>
      </c>
      <c r="L22" s="212">
        <v>46356</v>
      </c>
      <c r="M22" s="66"/>
    </row>
    <row r="23" spans="2:14" s="64" customFormat="1" ht="72" customHeight="1" x14ac:dyDescent="0.25">
      <c r="B23" s="206" t="s">
        <v>363</v>
      </c>
      <c r="C23" s="213" t="s">
        <v>357</v>
      </c>
      <c r="D23" s="208" t="s">
        <v>325</v>
      </c>
      <c r="E23" s="209">
        <v>275.93</v>
      </c>
      <c r="F23" s="214" t="s">
        <v>325</v>
      </c>
      <c r="G23" s="210">
        <f t="shared" si="1"/>
        <v>275.93</v>
      </c>
      <c r="H23" s="382">
        <v>641834.97</v>
      </c>
      <c r="I23" s="211">
        <v>43983</v>
      </c>
      <c r="J23" s="211">
        <v>44196</v>
      </c>
      <c r="K23" s="212">
        <v>44501</v>
      </c>
      <c r="L23" s="212">
        <v>46356</v>
      </c>
      <c r="M23" s="66"/>
    </row>
    <row r="24" spans="2:14" s="64" customFormat="1" ht="72" customHeight="1" x14ac:dyDescent="0.25">
      <c r="B24" s="206" t="s">
        <v>364</v>
      </c>
      <c r="C24" s="213" t="s">
        <v>357</v>
      </c>
      <c r="D24" s="208" t="s">
        <v>325</v>
      </c>
      <c r="E24" s="209">
        <v>246.53</v>
      </c>
      <c r="F24" s="214" t="s">
        <v>325</v>
      </c>
      <c r="G24" s="210">
        <f t="shared" si="1"/>
        <v>246.53</v>
      </c>
      <c r="H24" s="382">
        <v>573486.12</v>
      </c>
      <c r="I24" s="211">
        <v>43983</v>
      </c>
      <c r="J24" s="211">
        <v>44196</v>
      </c>
      <c r="K24" s="212">
        <v>44501</v>
      </c>
      <c r="L24" s="212">
        <v>46356</v>
      </c>
      <c r="M24" s="66"/>
    </row>
    <row r="25" spans="2:14" s="64" customFormat="1" ht="72" customHeight="1" x14ac:dyDescent="0.25">
      <c r="B25" s="206" t="s">
        <v>365</v>
      </c>
      <c r="C25" s="213" t="s">
        <v>357</v>
      </c>
      <c r="D25" s="208" t="s">
        <v>325</v>
      </c>
      <c r="E25" s="209">
        <v>73.150000000000006</v>
      </c>
      <c r="F25" s="214" t="s">
        <v>325</v>
      </c>
      <c r="G25" s="210">
        <f t="shared" si="1"/>
        <v>73.150000000000006</v>
      </c>
      <c r="H25" s="382">
        <v>170410.36</v>
      </c>
      <c r="I25" s="211">
        <v>43983</v>
      </c>
      <c r="J25" s="211">
        <v>44196</v>
      </c>
      <c r="K25" s="212">
        <v>44501</v>
      </c>
      <c r="L25" s="212">
        <v>46356</v>
      </c>
      <c r="M25" s="66"/>
    </row>
    <row r="26" spans="2:14" s="64" customFormat="1" ht="63.6" customHeight="1" x14ac:dyDescent="0.25">
      <c r="B26" s="217" t="s">
        <v>367</v>
      </c>
      <c r="C26" s="218" t="s">
        <v>357</v>
      </c>
      <c r="D26" s="219" t="s">
        <v>325</v>
      </c>
      <c r="E26" s="220">
        <v>1695.62</v>
      </c>
      <c r="F26" s="219" t="s">
        <v>325</v>
      </c>
      <c r="G26" s="221">
        <f>+E26</f>
        <v>1695.62</v>
      </c>
      <c r="H26" s="383">
        <v>2041259.75</v>
      </c>
      <c r="I26" s="222">
        <v>43983</v>
      </c>
      <c r="J26" s="222">
        <v>44196</v>
      </c>
      <c r="K26" s="223">
        <v>44501</v>
      </c>
      <c r="L26" s="223">
        <v>46356</v>
      </c>
      <c r="M26" s="66"/>
      <c r="N26" s="226"/>
    </row>
    <row r="27" spans="2:14" s="64" customFormat="1" ht="62.4" x14ac:dyDescent="0.25">
      <c r="B27" s="217" t="s">
        <v>368</v>
      </c>
      <c r="C27" s="224" t="s">
        <v>357</v>
      </c>
      <c r="D27" s="219" t="s">
        <v>325</v>
      </c>
      <c r="E27" s="220">
        <v>429.05</v>
      </c>
      <c r="F27" s="225" t="s">
        <v>325</v>
      </c>
      <c r="G27" s="221">
        <f t="shared" ref="G27:G34" si="2">+E27</f>
        <v>429.05</v>
      </c>
      <c r="H27" s="383">
        <v>516513.45</v>
      </c>
      <c r="I27" s="222">
        <v>43983</v>
      </c>
      <c r="J27" s="222">
        <v>44196</v>
      </c>
      <c r="K27" s="223">
        <v>44501</v>
      </c>
      <c r="L27" s="223">
        <v>46356</v>
      </c>
      <c r="M27" s="66"/>
      <c r="N27" s="226">
        <f>SUM(H26:H34)</f>
        <v>4666265.4700000007</v>
      </c>
    </row>
    <row r="28" spans="2:14" s="64" customFormat="1" ht="62.4" x14ac:dyDescent="0.25">
      <c r="B28" s="217" t="s">
        <v>369</v>
      </c>
      <c r="C28" s="224" t="s">
        <v>357</v>
      </c>
      <c r="D28" s="219" t="s">
        <v>325</v>
      </c>
      <c r="E28" s="220">
        <v>580.98</v>
      </c>
      <c r="F28" s="225" t="s">
        <v>325</v>
      </c>
      <c r="G28" s="221">
        <f t="shared" si="2"/>
        <v>580.98</v>
      </c>
      <c r="H28" s="383">
        <v>699404.98</v>
      </c>
      <c r="I28" s="222">
        <v>43983</v>
      </c>
      <c r="J28" s="222">
        <v>44196</v>
      </c>
      <c r="K28" s="223">
        <v>44501</v>
      </c>
      <c r="L28" s="223">
        <v>46356</v>
      </c>
      <c r="M28" s="66"/>
    </row>
    <row r="29" spans="2:14" s="64" customFormat="1" ht="62.4" x14ac:dyDescent="0.25">
      <c r="B29" s="217" t="s">
        <v>370</v>
      </c>
      <c r="C29" s="224" t="s">
        <v>357</v>
      </c>
      <c r="D29" s="219" t="s">
        <v>325</v>
      </c>
      <c r="E29" s="220">
        <v>258.33</v>
      </c>
      <c r="F29" s="225" t="s">
        <v>325</v>
      </c>
      <c r="G29" s="221">
        <f t="shared" si="2"/>
        <v>258.33</v>
      </c>
      <c r="H29" s="383">
        <v>310988.89</v>
      </c>
      <c r="I29" s="222">
        <v>43983</v>
      </c>
      <c r="J29" s="222">
        <v>44196</v>
      </c>
      <c r="K29" s="223">
        <v>44501</v>
      </c>
      <c r="L29" s="223">
        <v>46356</v>
      </c>
      <c r="M29" s="66"/>
    </row>
    <row r="30" spans="2:14" s="64" customFormat="1" ht="62.4" x14ac:dyDescent="0.25">
      <c r="B30" s="217" t="s">
        <v>371</v>
      </c>
      <c r="C30" s="224" t="s">
        <v>357</v>
      </c>
      <c r="D30" s="219" t="s">
        <v>325</v>
      </c>
      <c r="E30" s="220">
        <v>81.81</v>
      </c>
      <c r="F30" s="225" t="s">
        <v>325</v>
      </c>
      <c r="G30" s="221">
        <f t="shared" si="2"/>
        <v>81.81</v>
      </c>
      <c r="H30" s="383">
        <v>98488.01</v>
      </c>
      <c r="I30" s="222">
        <v>43983</v>
      </c>
      <c r="J30" s="222">
        <v>44196</v>
      </c>
      <c r="K30" s="223">
        <v>44501</v>
      </c>
      <c r="L30" s="223">
        <v>46356</v>
      </c>
      <c r="M30" s="66"/>
    </row>
    <row r="31" spans="2:14" s="64" customFormat="1" ht="62.4" x14ac:dyDescent="0.25">
      <c r="B31" s="217" t="s">
        <v>372</v>
      </c>
      <c r="C31" s="224" t="s">
        <v>357</v>
      </c>
      <c r="D31" s="219" t="s">
        <v>325</v>
      </c>
      <c r="E31" s="220">
        <v>234.74</v>
      </c>
      <c r="F31" s="225" t="s">
        <v>325</v>
      </c>
      <c r="G31" s="221">
        <f t="shared" si="2"/>
        <v>234.74</v>
      </c>
      <c r="H31" s="383">
        <v>282587.18</v>
      </c>
      <c r="I31" s="222">
        <v>43983</v>
      </c>
      <c r="J31" s="222">
        <v>44196</v>
      </c>
      <c r="K31" s="223">
        <v>44501</v>
      </c>
      <c r="L31" s="223">
        <v>46356</v>
      </c>
      <c r="M31" s="66"/>
    </row>
    <row r="32" spans="2:14" s="64" customFormat="1" ht="62.4" x14ac:dyDescent="0.25">
      <c r="B32" s="217" t="s">
        <v>373</v>
      </c>
      <c r="C32" s="224" t="s">
        <v>357</v>
      </c>
      <c r="D32" s="219" t="s">
        <v>325</v>
      </c>
      <c r="E32" s="220">
        <v>275.93</v>
      </c>
      <c r="F32" s="225" t="s">
        <v>325</v>
      </c>
      <c r="G32" s="221">
        <f t="shared" si="2"/>
        <v>275.93</v>
      </c>
      <c r="H32" s="383">
        <v>332177.59000000003</v>
      </c>
      <c r="I32" s="222">
        <v>43983</v>
      </c>
      <c r="J32" s="222">
        <v>44196</v>
      </c>
      <c r="K32" s="223">
        <v>44501</v>
      </c>
      <c r="L32" s="223">
        <v>46356</v>
      </c>
      <c r="M32" s="66"/>
    </row>
    <row r="33" spans="2:14" s="64" customFormat="1" ht="62.4" x14ac:dyDescent="0.25">
      <c r="B33" s="217" t="s">
        <v>374</v>
      </c>
      <c r="C33" s="224" t="s">
        <v>357</v>
      </c>
      <c r="D33" s="219" t="s">
        <v>325</v>
      </c>
      <c r="E33" s="220">
        <v>246.53</v>
      </c>
      <c r="F33" s="225" t="s">
        <v>325</v>
      </c>
      <c r="G33" s="221">
        <f t="shared" si="2"/>
        <v>246.53</v>
      </c>
      <c r="H33" s="383">
        <v>296783.11</v>
      </c>
      <c r="I33" s="222">
        <v>43983</v>
      </c>
      <c r="J33" s="222">
        <v>44196</v>
      </c>
      <c r="K33" s="223">
        <v>44501</v>
      </c>
      <c r="L33" s="223">
        <v>46356</v>
      </c>
      <c r="M33" s="66"/>
    </row>
    <row r="34" spans="2:14" s="64" customFormat="1" ht="62.4" x14ac:dyDescent="0.25">
      <c r="B34" s="217" t="s">
        <v>375</v>
      </c>
      <c r="C34" s="224" t="s">
        <v>357</v>
      </c>
      <c r="D34" s="219" t="s">
        <v>325</v>
      </c>
      <c r="E34" s="220">
        <v>73.150000000000006</v>
      </c>
      <c r="F34" s="225" t="s">
        <v>325</v>
      </c>
      <c r="G34" s="221">
        <f t="shared" si="2"/>
        <v>73.150000000000006</v>
      </c>
      <c r="H34" s="383">
        <v>88062.51</v>
      </c>
      <c r="I34" s="222">
        <v>43983</v>
      </c>
      <c r="J34" s="222">
        <v>44196</v>
      </c>
      <c r="K34" s="223">
        <v>44501</v>
      </c>
      <c r="L34" s="223">
        <v>46356</v>
      </c>
      <c r="M34" s="66"/>
    </row>
    <row r="35" spans="2:14" s="64" customFormat="1" ht="63.6" customHeight="1" x14ac:dyDescent="0.25">
      <c r="B35" s="196" t="s">
        <v>377</v>
      </c>
      <c r="C35" s="197" t="s">
        <v>357</v>
      </c>
      <c r="D35" s="198" t="s">
        <v>325</v>
      </c>
      <c r="E35" s="198">
        <v>1861.17</v>
      </c>
      <c r="F35" s="198" t="s">
        <v>325</v>
      </c>
      <c r="G35" s="227">
        <f>+E35</f>
        <v>1861.17</v>
      </c>
      <c r="H35" s="381">
        <v>842619.66</v>
      </c>
      <c r="I35" s="204">
        <v>43983</v>
      </c>
      <c r="J35" s="204">
        <v>44196</v>
      </c>
      <c r="K35" s="205">
        <v>44501</v>
      </c>
      <c r="L35" s="205">
        <v>45657</v>
      </c>
      <c r="M35" s="171"/>
    </row>
    <row r="36" spans="2:14" s="64" customFormat="1" ht="46.8" x14ac:dyDescent="0.25">
      <c r="B36" s="196" t="s">
        <v>378</v>
      </c>
      <c r="C36" s="197" t="s">
        <v>357</v>
      </c>
      <c r="D36" s="198" t="s">
        <v>325</v>
      </c>
      <c r="E36" s="198">
        <v>160.79</v>
      </c>
      <c r="F36" s="198" t="s">
        <v>325</v>
      </c>
      <c r="G36" s="227">
        <f t="shared" ref="G36:G46" si="3">+E36</f>
        <v>160.79</v>
      </c>
      <c r="H36" s="381">
        <v>72797.460000000006</v>
      </c>
      <c r="I36" s="204">
        <v>43983</v>
      </c>
      <c r="J36" s="204">
        <v>44196</v>
      </c>
      <c r="K36" s="205">
        <v>44501</v>
      </c>
      <c r="L36" s="205">
        <v>45657</v>
      </c>
      <c r="M36" s="66"/>
    </row>
    <row r="37" spans="2:14" s="64" customFormat="1" ht="46.8" x14ac:dyDescent="0.25">
      <c r="B37" s="196" t="s">
        <v>379</v>
      </c>
      <c r="C37" s="197" t="s">
        <v>357</v>
      </c>
      <c r="D37" s="198" t="s">
        <v>325</v>
      </c>
      <c r="E37" s="198">
        <v>301.23</v>
      </c>
      <c r="F37" s="198" t="s">
        <v>325</v>
      </c>
      <c r="G37" s="227">
        <f t="shared" si="3"/>
        <v>301.23</v>
      </c>
      <c r="H37" s="381">
        <v>136379.89000000001</v>
      </c>
      <c r="I37" s="204">
        <v>43983</v>
      </c>
      <c r="J37" s="204">
        <v>44196</v>
      </c>
      <c r="K37" s="205">
        <v>44501</v>
      </c>
      <c r="L37" s="205">
        <v>45657</v>
      </c>
      <c r="M37" s="66"/>
    </row>
    <row r="38" spans="2:14" s="64" customFormat="1" ht="46.8" x14ac:dyDescent="0.25">
      <c r="B38" s="196" t="s">
        <v>380</v>
      </c>
      <c r="C38" s="197" t="s">
        <v>357</v>
      </c>
      <c r="D38" s="198" t="s">
        <v>325</v>
      </c>
      <c r="E38" s="198">
        <v>262.36</v>
      </c>
      <c r="F38" s="198" t="s">
        <v>325</v>
      </c>
      <c r="G38" s="227">
        <f t="shared" si="3"/>
        <v>262.36</v>
      </c>
      <c r="H38" s="381">
        <v>118780.21</v>
      </c>
      <c r="I38" s="204">
        <v>43983</v>
      </c>
      <c r="J38" s="204">
        <v>44196</v>
      </c>
      <c r="K38" s="205">
        <v>44501</v>
      </c>
      <c r="L38" s="205">
        <v>45657</v>
      </c>
      <c r="M38" s="66"/>
      <c r="N38" s="226">
        <f>SUM(H35:H43)</f>
        <v>1560050.0000000002</v>
      </c>
    </row>
    <row r="39" spans="2:14" s="64" customFormat="1" ht="46.8" x14ac:dyDescent="0.25">
      <c r="B39" s="196" t="s">
        <v>381</v>
      </c>
      <c r="C39" s="197" t="s">
        <v>357</v>
      </c>
      <c r="D39" s="198" t="s">
        <v>325</v>
      </c>
      <c r="E39" s="198">
        <v>110.78</v>
      </c>
      <c r="F39" s="198" t="s">
        <v>325</v>
      </c>
      <c r="G39" s="227">
        <f t="shared" si="3"/>
        <v>110.78</v>
      </c>
      <c r="H39" s="381">
        <v>50157.83</v>
      </c>
      <c r="I39" s="204">
        <v>43983</v>
      </c>
      <c r="J39" s="204">
        <v>44196</v>
      </c>
      <c r="K39" s="205">
        <v>44501</v>
      </c>
      <c r="L39" s="205">
        <v>45657</v>
      </c>
      <c r="M39" s="66"/>
    </row>
    <row r="40" spans="2:14" s="64" customFormat="1" ht="46.8" x14ac:dyDescent="0.25">
      <c r="B40" s="196" t="s">
        <v>382</v>
      </c>
      <c r="C40" s="197" t="s">
        <v>357</v>
      </c>
      <c r="D40" s="198" t="s">
        <v>325</v>
      </c>
      <c r="E40" s="198">
        <v>114.41</v>
      </c>
      <c r="F40" s="198" t="s">
        <v>325</v>
      </c>
      <c r="G40" s="227">
        <f t="shared" si="3"/>
        <v>114.41</v>
      </c>
      <c r="H40" s="381">
        <v>51795.92</v>
      </c>
      <c r="I40" s="204">
        <v>43983</v>
      </c>
      <c r="J40" s="204">
        <v>44196</v>
      </c>
      <c r="K40" s="205">
        <v>44501</v>
      </c>
      <c r="L40" s="205">
        <v>45657</v>
      </c>
      <c r="M40" s="66"/>
    </row>
    <row r="41" spans="2:14" s="64" customFormat="1" ht="46.8" x14ac:dyDescent="0.25">
      <c r="B41" s="196" t="s">
        <v>383</v>
      </c>
      <c r="C41" s="197" t="s">
        <v>357</v>
      </c>
      <c r="D41" s="198" t="s">
        <v>325</v>
      </c>
      <c r="E41" s="198">
        <v>17.399999999999999</v>
      </c>
      <c r="F41" s="198" t="s">
        <v>325</v>
      </c>
      <c r="G41" s="227">
        <f t="shared" si="3"/>
        <v>17.399999999999999</v>
      </c>
      <c r="H41" s="381">
        <v>7877.62</v>
      </c>
      <c r="I41" s="204">
        <v>43983</v>
      </c>
      <c r="J41" s="204">
        <v>44196</v>
      </c>
      <c r="K41" s="205">
        <v>44501</v>
      </c>
      <c r="L41" s="205">
        <v>45657</v>
      </c>
      <c r="M41" s="66"/>
    </row>
    <row r="42" spans="2:14" s="64" customFormat="1" ht="46.8" x14ac:dyDescent="0.25">
      <c r="B42" s="196" t="s">
        <v>384</v>
      </c>
      <c r="C42" s="197" t="s">
        <v>357</v>
      </c>
      <c r="D42" s="198" t="s">
        <v>325</v>
      </c>
      <c r="E42" s="198">
        <v>536.12</v>
      </c>
      <c r="F42" s="198" t="s">
        <v>325</v>
      </c>
      <c r="G42" s="227">
        <f t="shared" si="3"/>
        <v>536.12</v>
      </c>
      <c r="H42" s="381">
        <v>242721.63</v>
      </c>
      <c r="I42" s="204">
        <v>43983</v>
      </c>
      <c r="J42" s="204">
        <v>44196</v>
      </c>
      <c r="K42" s="205">
        <v>44501</v>
      </c>
      <c r="L42" s="205">
        <v>45657</v>
      </c>
      <c r="M42" s="66"/>
    </row>
    <row r="43" spans="2:14" s="64" customFormat="1" ht="46.8" x14ac:dyDescent="0.25">
      <c r="B43" s="196" t="s">
        <v>385</v>
      </c>
      <c r="C43" s="197" t="s">
        <v>357</v>
      </c>
      <c r="D43" s="198" t="s">
        <v>325</v>
      </c>
      <c r="E43" s="198">
        <v>81.540000000000006</v>
      </c>
      <c r="F43" s="198" t="s">
        <v>325</v>
      </c>
      <c r="G43" s="227">
        <f t="shared" si="3"/>
        <v>81.540000000000006</v>
      </c>
      <c r="H43" s="381">
        <v>36919.78</v>
      </c>
      <c r="I43" s="204">
        <v>43983</v>
      </c>
      <c r="J43" s="204">
        <v>44196</v>
      </c>
      <c r="K43" s="205">
        <v>44501</v>
      </c>
      <c r="L43" s="203">
        <v>45657</v>
      </c>
      <c r="M43" s="66"/>
    </row>
    <row r="44" spans="2:14" s="64" customFormat="1" ht="46.8" x14ac:dyDescent="0.25">
      <c r="B44" s="229" t="s">
        <v>387</v>
      </c>
      <c r="C44" s="230" t="s">
        <v>357</v>
      </c>
      <c r="D44" s="231" t="s">
        <v>325</v>
      </c>
      <c r="E44" s="231">
        <v>278.91000000000003</v>
      </c>
      <c r="F44" s="231" t="s">
        <v>325</v>
      </c>
      <c r="G44" s="232">
        <f t="shared" si="3"/>
        <v>278.91000000000003</v>
      </c>
      <c r="H44" s="384">
        <v>99978.15</v>
      </c>
      <c r="I44" s="233">
        <v>43983</v>
      </c>
      <c r="J44" s="233">
        <v>44196</v>
      </c>
      <c r="K44" s="234">
        <v>44501</v>
      </c>
      <c r="L44" s="235">
        <v>45657</v>
      </c>
      <c r="M44" s="66"/>
    </row>
    <row r="45" spans="2:14" s="64" customFormat="1" ht="46.8" x14ac:dyDescent="0.25">
      <c r="B45" s="229" t="s">
        <v>388</v>
      </c>
      <c r="C45" s="230" t="s">
        <v>357</v>
      </c>
      <c r="D45" s="231" t="s">
        <v>325</v>
      </c>
      <c r="E45" s="231">
        <v>25.09</v>
      </c>
      <c r="F45" s="231" t="s">
        <v>325</v>
      </c>
      <c r="G45" s="232">
        <f t="shared" si="3"/>
        <v>25.09</v>
      </c>
      <c r="H45" s="384">
        <v>8992.17</v>
      </c>
      <c r="I45" s="233">
        <v>43983</v>
      </c>
      <c r="J45" s="233">
        <v>44196</v>
      </c>
      <c r="K45" s="234">
        <v>44501</v>
      </c>
      <c r="L45" s="235">
        <v>45657</v>
      </c>
      <c r="M45" s="61"/>
      <c r="N45" s="226">
        <f>SUM(H44:H46)</f>
        <v>1607924.52</v>
      </c>
    </row>
    <row r="46" spans="2:14" s="64" customFormat="1" ht="46.8" x14ac:dyDescent="0.25">
      <c r="B46" s="229" t="s">
        <v>389</v>
      </c>
      <c r="C46" s="230" t="s">
        <v>357</v>
      </c>
      <c r="D46" s="231" t="s">
        <v>325</v>
      </c>
      <c r="E46" s="231">
        <v>4181.7</v>
      </c>
      <c r="F46" s="231" t="s">
        <v>325</v>
      </c>
      <c r="G46" s="232">
        <f t="shared" si="3"/>
        <v>4181.7</v>
      </c>
      <c r="H46" s="384">
        <v>1498954.2</v>
      </c>
      <c r="I46" s="233">
        <v>43983</v>
      </c>
      <c r="J46" s="233">
        <v>44196</v>
      </c>
      <c r="K46" s="234">
        <v>44501</v>
      </c>
      <c r="L46" s="235">
        <v>45657</v>
      </c>
      <c r="M46" s="61"/>
    </row>
    <row r="47" spans="2:14" s="64" customFormat="1" ht="62.4" x14ac:dyDescent="0.25">
      <c r="B47" s="236" t="s">
        <v>391</v>
      </c>
      <c r="C47" s="237" t="s">
        <v>114</v>
      </c>
      <c r="D47" s="237" t="s">
        <v>393</v>
      </c>
      <c r="E47" s="237">
        <v>4</v>
      </c>
      <c r="F47" s="238" t="s">
        <v>392</v>
      </c>
      <c r="G47" s="239">
        <v>299057.36</v>
      </c>
      <c r="H47" s="385">
        <v>4194500.87</v>
      </c>
      <c r="I47" s="240">
        <v>43983</v>
      </c>
      <c r="J47" s="240">
        <v>44196</v>
      </c>
      <c r="K47" s="241">
        <v>44470</v>
      </c>
      <c r="L47" s="242">
        <v>45657</v>
      </c>
      <c r="M47" s="184"/>
    </row>
    <row r="48" spans="2:14" s="64" customFormat="1" ht="78" x14ac:dyDescent="0.25">
      <c r="B48" s="236" t="s">
        <v>394</v>
      </c>
      <c r="C48" s="237" t="s">
        <v>114</v>
      </c>
      <c r="D48" s="237" t="s">
        <v>393</v>
      </c>
      <c r="E48" s="237">
        <v>4</v>
      </c>
      <c r="F48" s="238" t="s">
        <v>392</v>
      </c>
      <c r="G48" s="239">
        <v>41024.449999999997</v>
      </c>
      <c r="H48" s="385">
        <v>577206.22</v>
      </c>
      <c r="I48" s="240">
        <v>43983</v>
      </c>
      <c r="J48" s="240">
        <v>44196</v>
      </c>
      <c r="K48" s="241">
        <v>44470</v>
      </c>
      <c r="L48" s="242">
        <v>45657</v>
      </c>
      <c r="M48" s="182"/>
      <c r="N48" s="243"/>
    </row>
    <row r="49" spans="2:14" s="64" customFormat="1" ht="62.4" x14ac:dyDescent="0.25">
      <c r="B49" s="236" t="s">
        <v>395</v>
      </c>
      <c r="C49" s="237" t="s">
        <v>114</v>
      </c>
      <c r="D49" s="237" t="s">
        <v>393</v>
      </c>
      <c r="E49" s="237">
        <v>4</v>
      </c>
      <c r="F49" s="238" t="s">
        <v>392</v>
      </c>
      <c r="G49" s="239">
        <v>77107.909999999989</v>
      </c>
      <c r="H49" s="385">
        <v>1061800.23</v>
      </c>
      <c r="I49" s="240">
        <v>43983</v>
      </c>
      <c r="J49" s="240">
        <v>44196</v>
      </c>
      <c r="K49" s="241">
        <v>44470</v>
      </c>
      <c r="L49" s="242">
        <v>45657</v>
      </c>
      <c r="M49" s="182"/>
      <c r="N49" s="226">
        <f>SUM(H47:H55)</f>
        <v>8357749.4900000002</v>
      </c>
    </row>
    <row r="50" spans="2:14" s="64" customFormat="1" ht="62.4" x14ac:dyDescent="0.25">
      <c r="B50" s="236" t="s">
        <v>396</v>
      </c>
      <c r="C50" s="237" t="s">
        <v>114</v>
      </c>
      <c r="D50" s="237" t="s">
        <v>393</v>
      </c>
      <c r="E50" s="237">
        <v>4</v>
      </c>
      <c r="F50" s="238" t="s">
        <v>392</v>
      </c>
      <c r="G50" s="239">
        <v>39044.89</v>
      </c>
      <c r="H50" s="385">
        <v>546632.34</v>
      </c>
      <c r="I50" s="240">
        <v>43983</v>
      </c>
      <c r="J50" s="240">
        <v>44196</v>
      </c>
      <c r="K50" s="241">
        <v>44470</v>
      </c>
      <c r="L50" s="242">
        <v>45657</v>
      </c>
      <c r="M50" s="182"/>
    </row>
    <row r="51" spans="2:14" s="64" customFormat="1" ht="62.4" x14ac:dyDescent="0.25">
      <c r="B51" s="236" t="s">
        <v>397</v>
      </c>
      <c r="C51" s="237" t="s">
        <v>114</v>
      </c>
      <c r="D51" s="237" t="s">
        <v>393</v>
      </c>
      <c r="E51" s="237">
        <v>3</v>
      </c>
      <c r="F51" s="238" t="s">
        <v>392</v>
      </c>
      <c r="G51" s="239">
        <v>19403.09</v>
      </c>
      <c r="H51" s="385">
        <v>278207.48</v>
      </c>
      <c r="I51" s="240">
        <v>43983</v>
      </c>
      <c r="J51" s="240">
        <v>44196</v>
      </c>
      <c r="K51" s="241">
        <v>44470</v>
      </c>
      <c r="L51" s="242">
        <v>45657</v>
      </c>
      <c r="M51" s="182"/>
    </row>
    <row r="52" spans="2:14" s="64" customFormat="1" ht="62.4" x14ac:dyDescent="0.25">
      <c r="B52" s="236" t="s">
        <v>398</v>
      </c>
      <c r="C52" s="237" t="s">
        <v>114</v>
      </c>
      <c r="D52" s="237" t="s">
        <v>393</v>
      </c>
      <c r="E52" s="237">
        <v>4</v>
      </c>
      <c r="F52" s="238" t="s">
        <v>392</v>
      </c>
      <c r="G52" s="239">
        <v>17049.59</v>
      </c>
      <c r="H52" s="385">
        <v>245044.1</v>
      </c>
      <c r="I52" s="240">
        <v>43983</v>
      </c>
      <c r="J52" s="240">
        <v>44196</v>
      </c>
      <c r="K52" s="241">
        <v>44470</v>
      </c>
      <c r="L52" s="242">
        <v>45657</v>
      </c>
      <c r="M52" s="182"/>
    </row>
    <row r="53" spans="2:14" s="64" customFormat="1" ht="62.4" x14ac:dyDescent="0.25">
      <c r="B53" s="236" t="s">
        <v>399</v>
      </c>
      <c r="C53" s="237" t="s">
        <v>114</v>
      </c>
      <c r="D53" s="237" t="s">
        <v>393</v>
      </c>
      <c r="E53" s="237">
        <v>4</v>
      </c>
      <c r="F53" s="238" t="s">
        <v>392</v>
      </c>
      <c r="G53" s="239">
        <v>23841.46</v>
      </c>
      <c r="H53" s="385">
        <v>336988.02</v>
      </c>
      <c r="I53" s="240">
        <v>43983</v>
      </c>
      <c r="J53" s="240">
        <v>44196</v>
      </c>
      <c r="K53" s="241">
        <v>44470</v>
      </c>
      <c r="L53" s="242">
        <v>45657</v>
      </c>
      <c r="M53" s="182"/>
    </row>
    <row r="54" spans="2:14" s="64" customFormat="1" ht="62.4" x14ac:dyDescent="0.25">
      <c r="B54" s="236" t="s">
        <v>400</v>
      </c>
      <c r="C54" s="237" t="s">
        <v>114</v>
      </c>
      <c r="D54" s="237" t="s">
        <v>393</v>
      </c>
      <c r="E54" s="237">
        <v>4</v>
      </c>
      <c r="F54" s="238" t="s">
        <v>392</v>
      </c>
      <c r="G54" s="239">
        <v>62553.460000000006</v>
      </c>
      <c r="H54" s="385">
        <v>871532.73</v>
      </c>
      <c r="I54" s="240">
        <v>43983</v>
      </c>
      <c r="J54" s="240">
        <v>44196</v>
      </c>
      <c r="K54" s="241">
        <v>44470</v>
      </c>
      <c r="L54" s="242">
        <v>45657</v>
      </c>
      <c r="M54" s="182"/>
    </row>
    <row r="55" spans="2:14" s="64" customFormat="1" ht="78.599999999999994" thickBot="1" x14ac:dyDescent="0.3">
      <c r="B55" s="244" t="s">
        <v>401</v>
      </c>
      <c r="C55" s="245" t="s">
        <v>114</v>
      </c>
      <c r="D55" s="245" t="s">
        <v>393</v>
      </c>
      <c r="E55" s="245">
        <v>3</v>
      </c>
      <c r="F55" s="238" t="s">
        <v>392</v>
      </c>
      <c r="G55" s="239">
        <v>17289.400000000001</v>
      </c>
      <c r="H55" s="386">
        <v>245837.5</v>
      </c>
      <c r="I55" s="240">
        <v>43983</v>
      </c>
      <c r="J55" s="240">
        <v>44196</v>
      </c>
      <c r="K55" s="241">
        <v>44470</v>
      </c>
      <c r="L55" s="241">
        <v>45657</v>
      </c>
      <c r="M55" s="184"/>
    </row>
    <row r="56" spans="2:14" s="64" customFormat="1" ht="90" customHeight="1" x14ac:dyDescent="0.25">
      <c r="B56" s="252" t="s">
        <v>404</v>
      </c>
      <c r="C56" s="253" t="s">
        <v>114</v>
      </c>
      <c r="D56" s="253" t="s">
        <v>393</v>
      </c>
      <c r="E56" s="253">
        <v>1</v>
      </c>
      <c r="F56" s="254" t="s">
        <v>392</v>
      </c>
      <c r="G56" s="255">
        <v>39646.85</v>
      </c>
      <c r="H56" s="387">
        <v>372664.73</v>
      </c>
      <c r="I56" s="256">
        <v>43983</v>
      </c>
      <c r="J56" s="256">
        <v>44196</v>
      </c>
      <c r="K56" s="257">
        <v>44774</v>
      </c>
      <c r="L56" s="258">
        <v>45627</v>
      </c>
      <c r="M56" s="183"/>
      <c r="N56" s="226">
        <f>SUM(H56)</f>
        <v>372664.73</v>
      </c>
    </row>
    <row r="57" spans="2:14" s="64" customFormat="1" ht="46.8" x14ac:dyDescent="0.25">
      <c r="B57" s="259" t="s">
        <v>406</v>
      </c>
      <c r="C57" s="260" t="s">
        <v>114</v>
      </c>
      <c r="D57" s="260" t="s">
        <v>393</v>
      </c>
      <c r="E57" s="260">
        <v>43</v>
      </c>
      <c r="F57" s="261" t="s">
        <v>337</v>
      </c>
      <c r="G57" s="262">
        <f>+E57</f>
        <v>43</v>
      </c>
      <c r="H57" s="388">
        <v>1188090.57</v>
      </c>
      <c r="I57" s="263">
        <v>43983</v>
      </c>
      <c r="J57" s="263">
        <v>44196</v>
      </c>
      <c r="K57" s="264">
        <v>44774</v>
      </c>
      <c r="L57" s="265">
        <v>45992</v>
      </c>
      <c r="M57" s="61"/>
      <c r="N57" s="216">
        <f>SUM(H57:H58)</f>
        <v>2236954.83</v>
      </c>
    </row>
    <row r="58" spans="2:14" s="64" customFormat="1" ht="46.8" x14ac:dyDescent="0.25">
      <c r="B58" s="259" t="s">
        <v>407</v>
      </c>
      <c r="C58" s="260" t="s">
        <v>114</v>
      </c>
      <c r="D58" s="260" t="s">
        <v>393</v>
      </c>
      <c r="E58" s="260">
        <v>12</v>
      </c>
      <c r="F58" s="261" t="s">
        <v>337</v>
      </c>
      <c r="G58" s="262">
        <f>+E58</f>
        <v>12</v>
      </c>
      <c r="H58" s="388">
        <v>1048864.26</v>
      </c>
      <c r="I58" s="263">
        <v>43983</v>
      </c>
      <c r="J58" s="263">
        <v>44196</v>
      </c>
      <c r="K58" s="264">
        <v>44774</v>
      </c>
      <c r="L58" s="265">
        <v>45992</v>
      </c>
      <c r="M58" s="61"/>
    </row>
    <row r="59" spans="2:14" s="64" customFormat="1" ht="62.4" x14ac:dyDescent="0.25">
      <c r="B59" s="217" t="s">
        <v>409</v>
      </c>
      <c r="C59" s="219" t="s">
        <v>114</v>
      </c>
      <c r="D59" s="219" t="s">
        <v>335</v>
      </c>
      <c r="E59" s="219">
        <v>16630</v>
      </c>
      <c r="F59" s="225" t="s">
        <v>337</v>
      </c>
      <c r="G59" s="266">
        <f>+E59</f>
        <v>16630</v>
      </c>
      <c r="H59" s="389">
        <v>1273612.52</v>
      </c>
      <c r="I59" s="222">
        <v>43983</v>
      </c>
      <c r="J59" s="222">
        <v>44196</v>
      </c>
      <c r="K59" s="223">
        <v>45139</v>
      </c>
      <c r="L59" s="267">
        <v>45534</v>
      </c>
      <c r="M59" s="61"/>
    </row>
    <row r="60" spans="2:14" s="64" customFormat="1" ht="62.4" x14ac:dyDescent="0.25">
      <c r="B60" s="217" t="s">
        <v>410</v>
      </c>
      <c r="C60" s="219" t="s">
        <v>114</v>
      </c>
      <c r="D60" s="219" t="s">
        <v>335</v>
      </c>
      <c r="E60" s="219">
        <v>549</v>
      </c>
      <c r="F60" s="225" t="s">
        <v>337</v>
      </c>
      <c r="G60" s="266">
        <f t="shared" ref="G60:G66" si="4">+E60</f>
        <v>549</v>
      </c>
      <c r="H60" s="383">
        <v>45972.46</v>
      </c>
      <c r="I60" s="222">
        <v>43983</v>
      </c>
      <c r="J60" s="222">
        <v>44196</v>
      </c>
      <c r="K60" s="223">
        <v>44743</v>
      </c>
      <c r="L60" s="267">
        <v>45534</v>
      </c>
      <c r="M60" s="61"/>
    </row>
    <row r="61" spans="2:14" s="64" customFormat="1" ht="62.4" x14ac:dyDescent="0.25">
      <c r="B61" s="217" t="s">
        <v>411</v>
      </c>
      <c r="C61" s="219" t="s">
        <v>114</v>
      </c>
      <c r="D61" s="219" t="s">
        <v>335</v>
      </c>
      <c r="E61" s="219">
        <v>591</v>
      </c>
      <c r="F61" s="225" t="s">
        <v>337</v>
      </c>
      <c r="G61" s="266">
        <f t="shared" si="4"/>
        <v>591</v>
      </c>
      <c r="H61" s="383">
        <v>48977.27</v>
      </c>
      <c r="I61" s="222">
        <v>43983</v>
      </c>
      <c r="J61" s="222">
        <v>44196</v>
      </c>
      <c r="K61" s="223">
        <v>44743</v>
      </c>
      <c r="L61" s="267">
        <v>45534</v>
      </c>
      <c r="M61" s="61"/>
      <c r="N61" s="226">
        <f>SUM(H59:H66)</f>
        <v>1474044.61</v>
      </c>
    </row>
    <row r="62" spans="2:14" s="64" customFormat="1" ht="62.4" x14ac:dyDescent="0.25">
      <c r="B62" s="217" t="s">
        <v>412</v>
      </c>
      <c r="C62" s="219" t="s">
        <v>114</v>
      </c>
      <c r="D62" s="219" t="s">
        <v>335</v>
      </c>
      <c r="E62" s="219">
        <v>241</v>
      </c>
      <c r="F62" s="225" t="s">
        <v>337</v>
      </c>
      <c r="G62" s="266">
        <f t="shared" si="4"/>
        <v>241</v>
      </c>
      <c r="H62" s="383">
        <v>20575.63</v>
      </c>
      <c r="I62" s="222">
        <v>43983</v>
      </c>
      <c r="J62" s="222">
        <v>44196</v>
      </c>
      <c r="K62" s="223">
        <v>44743</v>
      </c>
      <c r="L62" s="267">
        <v>45534</v>
      </c>
      <c r="M62" s="61"/>
    </row>
    <row r="63" spans="2:14" s="64" customFormat="1" ht="62.4" x14ac:dyDescent="0.25">
      <c r="B63" s="217" t="s">
        <v>413</v>
      </c>
      <c r="C63" s="219" t="s">
        <v>114</v>
      </c>
      <c r="D63" s="219" t="s">
        <v>335</v>
      </c>
      <c r="E63" s="219">
        <v>12</v>
      </c>
      <c r="F63" s="225" t="s">
        <v>337</v>
      </c>
      <c r="G63" s="266">
        <f t="shared" si="4"/>
        <v>12</v>
      </c>
      <c r="H63" s="383">
        <v>2033.09</v>
      </c>
      <c r="I63" s="222">
        <v>43983</v>
      </c>
      <c r="J63" s="222">
        <v>44196</v>
      </c>
      <c r="K63" s="223">
        <v>44743</v>
      </c>
      <c r="L63" s="267">
        <v>45534</v>
      </c>
      <c r="M63" s="61"/>
    </row>
    <row r="64" spans="2:14" s="64" customFormat="1" ht="62.4" x14ac:dyDescent="0.25">
      <c r="B64" s="217" t="s">
        <v>414</v>
      </c>
      <c r="C64" s="219" t="s">
        <v>114</v>
      </c>
      <c r="D64" s="219" t="s">
        <v>335</v>
      </c>
      <c r="E64" s="219">
        <v>31</v>
      </c>
      <c r="F64" s="225" t="s">
        <v>337</v>
      </c>
      <c r="G64" s="266">
        <f t="shared" si="4"/>
        <v>31</v>
      </c>
      <c r="H64" s="383">
        <v>5116.78</v>
      </c>
      <c r="I64" s="222">
        <v>43983</v>
      </c>
      <c r="J64" s="222">
        <v>44196</v>
      </c>
      <c r="K64" s="223">
        <v>44743</v>
      </c>
      <c r="L64" s="267">
        <v>45534</v>
      </c>
      <c r="M64" s="61"/>
    </row>
    <row r="65" spans="2:14" s="64" customFormat="1" ht="62.4" x14ac:dyDescent="0.25">
      <c r="B65" s="217" t="s">
        <v>415</v>
      </c>
      <c r="C65" s="219" t="s">
        <v>114</v>
      </c>
      <c r="D65" s="219" t="s">
        <v>335</v>
      </c>
      <c r="E65" s="219">
        <v>813</v>
      </c>
      <c r="F65" s="225" t="s">
        <v>337</v>
      </c>
      <c r="G65" s="266">
        <f t="shared" si="4"/>
        <v>813</v>
      </c>
      <c r="H65" s="383">
        <v>72441.259999999995</v>
      </c>
      <c r="I65" s="222">
        <v>43983</v>
      </c>
      <c r="J65" s="222">
        <v>44196</v>
      </c>
      <c r="K65" s="223">
        <v>44743</v>
      </c>
      <c r="L65" s="267">
        <v>45534</v>
      </c>
      <c r="M65" s="61"/>
    </row>
    <row r="66" spans="2:14" s="64" customFormat="1" ht="63" thickBot="1" x14ac:dyDescent="0.3">
      <c r="B66" s="268" t="s">
        <v>416</v>
      </c>
      <c r="C66" s="269" t="s">
        <v>114</v>
      </c>
      <c r="D66" s="269" t="s">
        <v>335</v>
      </c>
      <c r="E66" s="269">
        <v>45</v>
      </c>
      <c r="F66" s="270" t="s">
        <v>337</v>
      </c>
      <c r="G66" s="269">
        <f t="shared" si="4"/>
        <v>45</v>
      </c>
      <c r="H66" s="390">
        <v>5315.6</v>
      </c>
      <c r="I66" s="271">
        <v>43983</v>
      </c>
      <c r="J66" s="271">
        <v>44196</v>
      </c>
      <c r="K66" s="272">
        <v>44743</v>
      </c>
      <c r="L66" s="273">
        <v>45534</v>
      </c>
      <c r="M66" s="61"/>
    </row>
    <row r="67" spans="2:14" s="64" customFormat="1" ht="62.4" x14ac:dyDescent="0.25">
      <c r="B67" s="275" t="s">
        <v>419</v>
      </c>
      <c r="C67" s="276" t="s">
        <v>126</v>
      </c>
      <c r="D67" s="277" t="s">
        <v>325</v>
      </c>
      <c r="E67" s="277">
        <v>1861.17</v>
      </c>
      <c r="F67" s="278" t="s">
        <v>325</v>
      </c>
      <c r="G67" s="279">
        <f>+E67</f>
        <v>1861.17</v>
      </c>
      <c r="H67" s="391">
        <v>903121.08</v>
      </c>
      <c r="I67" s="280">
        <v>43983</v>
      </c>
      <c r="J67" s="280">
        <v>44196</v>
      </c>
      <c r="K67" s="281">
        <v>44743</v>
      </c>
      <c r="L67" s="282">
        <v>45168</v>
      </c>
      <c r="M67" s="61"/>
    </row>
    <row r="68" spans="2:14" s="64" customFormat="1" ht="62.4" x14ac:dyDescent="0.25">
      <c r="B68" s="217" t="s">
        <v>420</v>
      </c>
      <c r="C68" s="224" t="s">
        <v>126</v>
      </c>
      <c r="D68" s="219" t="s">
        <v>325</v>
      </c>
      <c r="E68" s="219">
        <v>160.79</v>
      </c>
      <c r="F68" s="225" t="s">
        <v>325</v>
      </c>
      <c r="G68" s="266">
        <f t="shared" ref="G68:G75" si="5">+E68</f>
        <v>160.79</v>
      </c>
      <c r="H68" s="383">
        <v>78023.45</v>
      </c>
      <c r="I68" s="222">
        <v>43983</v>
      </c>
      <c r="J68" s="222">
        <v>44196</v>
      </c>
      <c r="K68" s="223">
        <v>44743</v>
      </c>
      <c r="L68" s="267">
        <v>45168</v>
      </c>
      <c r="M68" s="61"/>
      <c r="N68" s="226">
        <f>SUM(H67:H75)</f>
        <v>1634679.92</v>
      </c>
    </row>
    <row r="69" spans="2:14" s="64" customFormat="1" ht="62.4" x14ac:dyDescent="0.25">
      <c r="B69" s="217" t="s">
        <v>421</v>
      </c>
      <c r="C69" s="224" t="s">
        <v>126</v>
      </c>
      <c r="D69" s="219" t="s">
        <v>325</v>
      </c>
      <c r="E69" s="219">
        <v>301.23</v>
      </c>
      <c r="F69" s="225" t="s">
        <v>325</v>
      </c>
      <c r="G69" s="266">
        <f t="shared" si="5"/>
        <v>301.23</v>
      </c>
      <c r="H69" s="383">
        <v>146174.32</v>
      </c>
      <c r="I69" s="222">
        <v>43983</v>
      </c>
      <c r="J69" s="222">
        <v>44196</v>
      </c>
      <c r="K69" s="223">
        <v>44743</v>
      </c>
      <c r="L69" s="267">
        <v>45168</v>
      </c>
      <c r="M69" s="61"/>
    </row>
    <row r="70" spans="2:14" s="64" customFormat="1" ht="62.4" x14ac:dyDescent="0.25">
      <c r="B70" s="217" t="s">
        <v>422</v>
      </c>
      <c r="C70" s="224" t="s">
        <v>126</v>
      </c>
      <c r="D70" s="219" t="s">
        <v>325</v>
      </c>
      <c r="E70" s="219">
        <v>262.36</v>
      </c>
      <c r="F70" s="225" t="s">
        <v>325</v>
      </c>
      <c r="G70" s="266">
        <f t="shared" si="5"/>
        <v>262.36</v>
      </c>
      <c r="H70" s="383">
        <v>127312.2</v>
      </c>
      <c r="I70" s="222">
        <v>43983</v>
      </c>
      <c r="J70" s="222">
        <v>44196</v>
      </c>
      <c r="K70" s="223">
        <v>44743</v>
      </c>
      <c r="L70" s="267">
        <v>45168</v>
      </c>
      <c r="M70" s="61"/>
    </row>
    <row r="71" spans="2:14" s="64" customFormat="1" ht="62.4" x14ac:dyDescent="0.25">
      <c r="B71" s="217" t="s">
        <v>423</v>
      </c>
      <c r="C71" s="224" t="s">
        <v>126</v>
      </c>
      <c r="D71" s="219" t="s">
        <v>325</v>
      </c>
      <c r="E71" s="219">
        <v>110.78</v>
      </c>
      <c r="F71" s="225" t="s">
        <v>325</v>
      </c>
      <c r="G71" s="266">
        <f t="shared" si="5"/>
        <v>110.78</v>
      </c>
      <c r="H71" s="383">
        <v>53750.99</v>
      </c>
      <c r="I71" s="222">
        <v>43983</v>
      </c>
      <c r="J71" s="222">
        <v>44196</v>
      </c>
      <c r="K71" s="223">
        <v>44743</v>
      </c>
      <c r="L71" s="267">
        <v>45168</v>
      </c>
      <c r="M71" s="61"/>
    </row>
    <row r="72" spans="2:14" s="64" customFormat="1" ht="62.4" x14ac:dyDescent="0.25">
      <c r="B72" s="217" t="s">
        <v>424</v>
      </c>
      <c r="C72" s="224" t="s">
        <v>126</v>
      </c>
      <c r="D72" s="219" t="s">
        <v>325</v>
      </c>
      <c r="E72" s="219">
        <v>37.340000000000003</v>
      </c>
      <c r="F72" s="225" t="s">
        <v>325</v>
      </c>
      <c r="G72" s="266">
        <f t="shared" si="5"/>
        <v>37.340000000000003</v>
      </c>
      <c r="H72" s="383">
        <v>18126.79</v>
      </c>
      <c r="I72" s="222">
        <v>43983</v>
      </c>
      <c r="J72" s="222">
        <v>44196</v>
      </c>
      <c r="K72" s="223">
        <v>44743</v>
      </c>
      <c r="L72" s="267">
        <v>45168</v>
      </c>
      <c r="M72" s="61"/>
    </row>
    <row r="73" spans="2:14" s="64" customFormat="1" ht="62.4" x14ac:dyDescent="0.25">
      <c r="B73" s="217" t="s">
        <v>425</v>
      </c>
      <c r="C73" s="224" t="s">
        <v>126</v>
      </c>
      <c r="D73" s="219" t="s">
        <v>325</v>
      </c>
      <c r="E73" s="219">
        <v>17.399999999999999</v>
      </c>
      <c r="F73" s="225" t="s">
        <v>325</v>
      </c>
      <c r="G73" s="266">
        <f t="shared" si="5"/>
        <v>17.399999999999999</v>
      </c>
      <c r="H73" s="383">
        <v>8446.32</v>
      </c>
      <c r="I73" s="222">
        <v>43983</v>
      </c>
      <c r="J73" s="222">
        <v>44196</v>
      </c>
      <c r="K73" s="223">
        <v>44743</v>
      </c>
      <c r="L73" s="267">
        <v>45168</v>
      </c>
      <c r="M73" s="61"/>
    </row>
    <row r="74" spans="2:14" s="64" customFormat="1" ht="62.4" x14ac:dyDescent="0.25">
      <c r="B74" s="217" t="s">
        <v>426</v>
      </c>
      <c r="C74" s="224" t="s">
        <v>126</v>
      </c>
      <c r="D74" s="219" t="s">
        <v>325</v>
      </c>
      <c r="E74" s="219">
        <v>536.12</v>
      </c>
      <c r="F74" s="225" t="s">
        <v>325</v>
      </c>
      <c r="G74" s="266">
        <f t="shared" si="5"/>
        <v>536.12</v>
      </c>
      <c r="H74" s="383">
        <v>260153.15</v>
      </c>
      <c r="I74" s="222">
        <v>43983</v>
      </c>
      <c r="J74" s="222">
        <v>44196</v>
      </c>
      <c r="K74" s="223">
        <v>44743</v>
      </c>
      <c r="L74" s="267">
        <v>45168</v>
      </c>
      <c r="M74" s="61"/>
    </row>
    <row r="75" spans="2:14" s="64" customFormat="1" ht="62.4" x14ac:dyDescent="0.25">
      <c r="B75" s="217" t="s">
        <v>427</v>
      </c>
      <c r="C75" s="224" t="s">
        <v>126</v>
      </c>
      <c r="D75" s="219" t="s">
        <v>325</v>
      </c>
      <c r="E75" s="219">
        <v>81.540000000000006</v>
      </c>
      <c r="F75" s="225" t="s">
        <v>325</v>
      </c>
      <c r="G75" s="266">
        <f t="shared" si="5"/>
        <v>81.540000000000006</v>
      </c>
      <c r="H75" s="383">
        <v>39571.620000000003</v>
      </c>
      <c r="I75" s="222">
        <v>43983</v>
      </c>
      <c r="J75" s="222">
        <v>44196</v>
      </c>
      <c r="K75" s="223">
        <v>44743</v>
      </c>
      <c r="L75" s="267">
        <v>45168</v>
      </c>
      <c r="M75" s="61"/>
    </row>
    <row r="76" spans="2:14" s="64" customFormat="1" ht="46.8" x14ac:dyDescent="0.25">
      <c r="B76" s="259" t="s">
        <v>428</v>
      </c>
      <c r="C76" s="283" t="s">
        <v>126</v>
      </c>
      <c r="D76" s="260" t="s">
        <v>431</v>
      </c>
      <c r="E76" s="260">
        <v>13932</v>
      </c>
      <c r="F76" s="261" t="s">
        <v>432</v>
      </c>
      <c r="G76" s="262">
        <f>+E76</f>
        <v>13932</v>
      </c>
      <c r="H76" s="392">
        <v>110797.65</v>
      </c>
      <c r="I76" s="263">
        <v>43983</v>
      </c>
      <c r="J76" s="263">
        <v>44196</v>
      </c>
      <c r="K76" s="264">
        <v>44378</v>
      </c>
      <c r="L76" s="265">
        <v>44772</v>
      </c>
      <c r="M76" s="61"/>
      <c r="N76" s="226">
        <f>SUM(H76:H78)</f>
        <v>978350.54</v>
      </c>
    </row>
    <row r="77" spans="2:14" s="64" customFormat="1" ht="46.8" x14ac:dyDescent="0.25">
      <c r="B77" s="259" t="s">
        <v>429</v>
      </c>
      <c r="C77" s="283" t="s">
        <v>126</v>
      </c>
      <c r="D77" s="260" t="s">
        <v>431</v>
      </c>
      <c r="E77" s="260">
        <v>35370</v>
      </c>
      <c r="F77" s="261" t="s">
        <v>432</v>
      </c>
      <c r="G77" s="262">
        <f t="shared" ref="G77:G78" si="6">+E77</f>
        <v>35370</v>
      </c>
      <c r="H77" s="392">
        <v>276620.58</v>
      </c>
      <c r="I77" s="263">
        <v>43983</v>
      </c>
      <c r="J77" s="263">
        <v>44196</v>
      </c>
      <c r="K77" s="264">
        <v>44378</v>
      </c>
      <c r="L77" s="265">
        <v>44772</v>
      </c>
      <c r="M77" s="61"/>
    </row>
    <row r="78" spans="2:14" s="64" customFormat="1" ht="47.4" thickBot="1" x14ac:dyDescent="0.3">
      <c r="B78" s="284" t="s">
        <v>430</v>
      </c>
      <c r="C78" s="285" t="s">
        <v>126</v>
      </c>
      <c r="D78" s="286" t="s">
        <v>431</v>
      </c>
      <c r="E78" s="286">
        <v>76005</v>
      </c>
      <c r="F78" s="287" t="s">
        <v>432</v>
      </c>
      <c r="G78" s="286">
        <f t="shared" si="6"/>
        <v>76005</v>
      </c>
      <c r="H78" s="393">
        <v>590932.31000000006</v>
      </c>
      <c r="I78" s="288">
        <v>43983</v>
      </c>
      <c r="J78" s="288">
        <v>44196</v>
      </c>
      <c r="K78" s="289">
        <v>44378</v>
      </c>
      <c r="L78" s="290">
        <v>44772</v>
      </c>
      <c r="M78" s="61"/>
    </row>
    <row r="79" spans="2:14" s="64" customFormat="1" ht="93.6" customHeight="1" x14ac:dyDescent="0.25">
      <c r="B79" s="293" t="s">
        <v>438</v>
      </c>
      <c r="C79" s="294" t="s">
        <v>124</v>
      </c>
      <c r="D79" s="295" t="s">
        <v>443</v>
      </c>
      <c r="E79" s="296">
        <v>52</v>
      </c>
      <c r="F79" s="297" t="str">
        <f>+D79</f>
        <v>Taller</v>
      </c>
      <c r="G79" s="298">
        <f>+E79</f>
        <v>52</v>
      </c>
      <c r="H79" s="394">
        <v>314698.52</v>
      </c>
      <c r="I79" s="299">
        <v>43983</v>
      </c>
      <c r="J79" s="299">
        <v>44196</v>
      </c>
      <c r="K79" s="300">
        <v>44256</v>
      </c>
      <c r="L79" s="301">
        <v>46022</v>
      </c>
      <c r="M79" s="61"/>
    </row>
    <row r="80" spans="2:14" s="64" customFormat="1" ht="93.6" x14ac:dyDescent="0.25">
      <c r="B80" s="302" t="s">
        <v>439</v>
      </c>
      <c r="C80" s="303" t="s">
        <v>124</v>
      </c>
      <c r="D80" s="304" t="s">
        <v>445</v>
      </c>
      <c r="E80" s="305">
        <v>20</v>
      </c>
      <c r="F80" s="306" t="str">
        <f t="shared" ref="F80:G95" si="7">+D80</f>
        <v>Curso</v>
      </c>
      <c r="G80" s="307">
        <f t="shared" si="7"/>
        <v>20</v>
      </c>
      <c r="H80" s="395">
        <v>76071</v>
      </c>
      <c r="I80" s="308">
        <v>43983</v>
      </c>
      <c r="J80" s="308">
        <v>44196</v>
      </c>
      <c r="K80" s="309">
        <v>44256</v>
      </c>
      <c r="L80" s="310">
        <v>46022</v>
      </c>
      <c r="M80" s="61"/>
    </row>
    <row r="81" spans="2:14" s="64" customFormat="1" ht="62.4" x14ac:dyDescent="0.25">
      <c r="B81" s="302" t="s">
        <v>440</v>
      </c>
      <c r="C81" s="303" t="s">
        <v>124</v>
      </c>
      <c r="D81" s="304" t="s">
        <v>444</v>
      </c>
      <c r="E81" s="305">
        <v>3</v>
      </c>
      <c r="F81" s="306" t="str">
        <f t="shared" si="7"/>
        <v>Concurso</v>
      </c>
      <c r="G81" s="307">
        <f t="shared" si="7"/>
        <v>3</v>
      </c>
      <c r="H81" s="395">
        <v>630309.5</v>
      </c>
      <c r="I81" s="308">
        <v>43983</v>
      </c>
      <c r="J81" s="308">
        <v>44196</v>
      </c>
      <c r="K81" s="309">
        <v>44256</v>
      </c>
      <c r="L81" s="310">
        <v>46022</v>
      </c>
      <c r="M81" s="61"/>
    </row>
    <row r="82" spans="2:14" s="64" customFormat="1" ht="109.2" x14ac:dyDescent="0.25">
      <c r="B82" s="302" t="s">
        <v>441</v>
      </c>
      <c r="C82" s="303" t="s">
        <v>124</v>
      </c>
      <c r="D82" s="304" t="s">
        <v>445</v>
      </c>
      <c r="E82" s="305">
        <v>8</v>
      </c>
      <c r="F82" s="306" t="str">
        <f t="shared" si="7"/>
        <v>Curso</v>
      </c>
      <c r="G82" s="307">
        <f t="shared" si="7"/>
        <v>8</v>
      </c>
      <c r="H82" s="395">
        <v>39537.519999999997</v>
      </c>
      <c r="I82" s="308">
        <v>43983</v>
      </c>
      <c r="J82" s="308">
        <v>44196</v>
      </c>
      <c r="K82" s="309">
        <v>44256</v>
      </c>
      <c r="L82" s="310">
        <v>46022</v>
      </c>
      <c r="M82" s="61"/>
      <c r="N82" s="226">
        <f>SUM(H79:H83)</f>
        <v>1163881.5</v>
      </c>
    </row>
    <row r="83" spans="2:14" s="64" customFormat="1" ht="109.2" x14ac:dyDescent="0.25">
      <c r="B83" s="302" t="s">
        <v>442</v>
      </c>
      <c r="C83" s="303" t="s">
        <v>124</v>
      </c>
      <c r="D83" s="304" t="s">
        <v>445</v>
      </c>
      <c r="E83" s="305">
        <v>16</v>
      </c>
      <c r="F83" s="306" t="str">
        <f t="shared" si="7"/>
        <v>Curso</v>
      </c>
      <c r="G83" s="307">
        <f t="shared" si="7"/>
        <v>16</v>
      </c>
      <c r="H83" s="395">
        <v>103264.96000000001</v>
      </c>
      <c r="I83" s="308">
        <v>43983</v>
      </c>
      <c r="J83" s="308">
        <v>44196</v>
      </c>
      <c r="K83" s="309">
        <v>44256</v>
      </c>
      <c r="L83" s="310">
        <v>46022</v>
      </c>
      <c r="M83" s="61"/>
    </row>
    <row r="84" spans="2:14" s="64" customFormat="1" ht="93.6" x14ac:dyDescent="0.25">
      <c r="B84" s="206" t="s">
        <v>446</v>
      </c>
      <c r="C84" s="312" t="s">
        <v>124</v>
      </c>
      <c r="D84" s="313" t="s">
        <v>443</v>
      </c>
      <c r="E84" s="208">
        <v>13</v>
      </c>
      <c r="F84" s="214" t="str">
        <f t="shared" si="7"/>
        <v>Taller</v>
      </c>
      <c r="G84" s="314">
        <f t="shared" si="7"/>
        <v>13</v>
      </c>
      <c r="H84" s="396">
        <v>1309564.83</v>
      </c>
      <c r="I84" s="211">
        <v>43983</v>
      </c>
      <c r="J84" s="211">
        <v>44196</v>
      </c>
      <c r="K84" s="212">
        <v>44256</v>
      </c>
      <c r="L84" s="315">
        <v>46022</v>
      </c>
      <c r="M84" s="61"/>
      <c r="N84" s="226">
        <f>H84</f>
        <v>1309564.83</v>
      </c>
    </row>
    <row r="85" spans="2:14" s="64" customFormat="1" ht="78" x14ac:dyDescent="0.25">
      <c r="B85" s="217" t="s">
        <v>447</v>
      </c>
      <c r="C85" s="316" t="s">
        <v>124</v>
      </c>
      <c r="D85" s="317" t="s">
        <v>443</v>
      </c>
      <c r="E85" s="219">
        <v>31</v>
      </c>
      <c r="F85" s="225" t="str">
        <f t="shared" si="7"/>
        <v>Taller</v>
      </c>
      <c r="G85" s="266">
        <f t="shared" si="7"/>
        <v>31</v>
      </c>
      <c r="H85" s="383">
        <v>68858.48</v>
      </c>
      <c r="I85" s="222">
        <v>43983</v>
      </c>
      <c r="J85" s="222">
        <v>44196</v>
      </c>
      <c r="K85" s="223">
        <v>44256</v>
      </c>
      <c r="L85" s="267">
        <v>46022</v>
      </c>
      <c r="M85" s="61"/>
      <c r="N85" s="226">
        <f>SUM(H85:H86)</f>
        <v>903876.29</v>
      </c>
    </row>
    <row r="86" spans="2:14" s="64" customFormat="1" ht="62.4" x14ac:dyDescent="0.25">
      <c r="B86" s="217" t="s">
        <v>448</v>
      </c>
      <c r="C86" s="316" t="s">
        <v>124</v>
      </c>
      <c r="D86" s="317" t="s">
        <v>449</v>
      </c>
      <c r="E86" s="219">
        <v>62</v>
      </c>
      <c r="F86" s="225" t="str">
        <f t="shared" si="7"/>
        <v>Glb</v>
      </c>
      <c r="G86" s="266">
        <f t="shared" si="7"/>
        <v>62</v>
      </c>
      <c r="H86" s="383">
        <v>835017.81</v>
      </c>
      <c r="I86" s="222">
        <v>43983</v>
      </c>
      <c r="J86" s="222">
        <v>44196</v>
      </c>
      <c r="K86" s="223">
        <v>44256</v>
      </c>
      <c r="L86" s="267">
        <v>46022</v>
      </c>
      <c r="M86" s="61"/>
    </row>
    <row r="87" spans="2:14" s="64" customFormat="1" ht="46.8" x14ac:dyDescent="0.25">
      <c r="B87" s="318" t="s">
        <v>450</v>
      </c>
      <c r="C87" s="319" t="s">
        <v>124</v>
      </c>
      <c r="D87" s="320" t="s">
        <v>452</v>
      </c>
      <c r="E87" s="321">
        <v>8</v>
      </c>
      <c r="F87" s="322" t="str">
        <f t="shared" si="7"/>
        <v>Pasantia</v>
      </c>
      <c r="G87" s="323">
        <f t="shared" si="7"/>
        <v>8</v>
      </c>
      <c r="H87" s="397">
        <v>454868</v>
      </c>
      <c r="I87" s="324">
        <v>43983</v>
      </c>
      <c r="J87" s="324">
        <v>44196</v>
      </c>
      <c r="K87" s="325">
        <v>44440</v>
      </c>
      <c r="L87" s="326">
        <v>46022</v>
      </c>
      <c r="M87" s="61"/>
      <c r="N87" s="226">
        <f>SUM(H87:H88)</f>
        <v>804988</v>
      </c>
    </row>
    <row r="88" spans="2:14" s="64" customFormat="1" ht="47.4" thickBot="1" x14ac:dyDescent="0.3">
      <c r="B88" s="327" t="s">
        <v>451</v>
      </c>
      <c r="C88" s="328" t="s">
        <v>124</v>
      </c>
      <c r="D88" s="329" t="s">
        <v>452</v>
      </c>
      <c r="E88" s="330">
        <v>4</v>
      </c>
      <c r="F88" s="331" t="str">
        <f t="shared" si="7"/>
        <v>Pasantia</v>
      </c>
      <c r="G88" s="330">
        <f t="shared" si="7"/>
        <v>4</v>
      </c>
      <c r="H88" s="398">
        <v>350120</v>
      </c>
      <c r="I88" s="332">
        <v>43983</v>
      </c>
      <c r="J88" s="332">
        <v>44196</v>
      </c>
      <c r="K88" s="333">
        <v>44256</v>
      </c>
      <c r="L88" s="334">
        <v>46022</v>
      </c>
      <c r="M88" s="61"/>
    </row>
    <row r="89" spans="2:14" s="64" customFormat="1" ht="62.4" customHeight="1" x14ac:dyDescent="0.25">
      <c r="B89" s="252" t="s">
        <v>455</v>
      </c>
      <c r="C89" s="335" t="s">
        <v>124</v>
      </c>
      <c r="D89" s="336" t="s">
        <v>458</v>
      </c>
      <c r="E89" s="253">
        <v>4</v>
      </c>
      <c r="F89" s="254" t="str">
        <f t="shared" si="7"/>
        <v>Estudio</v>
      </c>
      <c r="G89" s="337">
        <f t="shared" si="7"/>
        <v>4</v>
      </c>
      <c r="H89" s="387">
        <v>377253.2</v>
      </c>
      <c r="I89" s="256">
        <v>43983</v>
      </c>
      <c r="J89" s="256">
        <v>44196</v>
      </c>
      <c r="K89" s="257">
        <v>44256</v>
      </c>
      <c r="L89" s="338">
        <v>44530</v>
      </c>
      <c r="M89" s="61"/>
    </row>
    <row r="90" spans="2:14" s="64" customFormat="1" ht="46.8" x14ac:dyDescent="0.25">
      <c r="B90" s="339" t="s">
        <v>457</v>
      </c>
      <c r="C90" s="340" t="s">
        <v>124</v>
      </c>
      <c r="D90" s="341" t="s">
        <v>459</v>
      </c>
      <c r="E90" s="342">
        <v>1</v>
      </c>
      <c r="F90" s="343" t="str">
        <f t="shared" si="7"/>
        <v>Documento</v>
      </c>
      <c r="G90" s="344">
        <f t="shared" si="7"/>
        <v>1</v>
      </c>
      <c r="H90" s="399">
        <v>40000</v>
      </c>
      <c r="I90" s="345">
        <v>43983</v>
      </c>
      <c r="J90" s="345">
        <v>44196</v>
      </c>
      <c r="K90" s="346">
        <v>44256</v>
      </c>
      <c r="L90" s="347">
        <v>44346</v>
      </c>
      <c r="M90" s="66"/>
      <c r="N90" s="226">
        <f>SUM(H89:H91)</f>
        <v>457253.2</v>
      </c>
    </row>
    <row r="91" spans="2:14" s="64" customFormat="1" ht="46.8" x14ac:dyDescent="0.25">
      <c r="B91" s="339" t="s">
        <v>456</v>
      </c>
      <c r="C91" s="340" t="s">
        <v>124</v>
      </c>
      <c r="D91" s="341" t="s">
        <v>459</v>
      </c>
      <c r="E91" s="342">
        <v>1</v>
      </c>
      <c r="F91" s="343" t="str">
        <f t="shared" si="7"/>
        <v>Documento</v>
      </c>
      <c r="G91" s="344">
        <f t="shared" si="7"/>
        <v>1</v>
      </c>
      <c r="H91" s="399">
        <v>40000</v>
      </c>
      <c r="I91" s="345">
        <v>43983</v>
      </c>
      <c r="J91" s="345">
        <v>44196</v>
      </c>
      <c r="K91" s="346">
        <v>44256</v>
      </c>
      <c r="L91" s="347">
        <v>46022</v>
      </c>
      <c r="M91" s="66"/>
    </row>
    <row r="92" spans="2:14" s="64" customFormat="1" ht="62.4" x14ac:dyDescent="0.25">
      <c r="B92" s="259" t="s">
        <v>461</v>
      </c>
      <c r="C92" s="349" t="s">
        <v>124</v>
      </c>
      <c r="D92" s="350" t="s">
        <v>459</v>
      </c>
      <c r="E92" s="350">
        <v>31</v>
      </c>
      <c r="F92" s="261" t="str">
        <f t="shared" si="7"/>
        <v>Documento</v>
      </c>
      <c r="G92" s="262">
        <f t="shared" si="7"/>
        <v>31</v>
      </c>
      <c r="H92" s="392">
        <v>105106.37</v>
      </c>
      <c r="I92" s="263">
        <v>43983</v>
      </c>
      <c r="J92" s="263">
        <v>44196</v>
      </c>
      <c r="K92" s="264">
        <v>44256</v>
      </c>
      <c r="L92" s="265">
        <v>44438</v>
      </c>
      <c r="M92" s="66"/>
      <c r="N92" s="226">
        <f>H92</f>
        <v>105106.37</v>
      </c>
    </row>
    <row r="93" spans="2:14" s="64" customFormat="1" ht="109.2" x14ac:dyDescent="0.25">
      <c r="B93" s="196" t="s">
        <v>463</v>
      </c>
      <c r="C93" s="351" t="s">
        <v>124</v>
      </c>
      <c r="D93" s="352" t="s">
        <v>459</v>
      </c>
      <c r="E93" s="352">
        <v>31</v>
      </c>
      <c r="F93" s="200" t="str">
        <f t="shared" si="7"/>
        <v>Documento</v>
      </c>
      <c r="G93" s="227">
        <f t="shared" si="7"/>
        <v>31</v>
      </c>
      <c r="H93" s="381">
        <v>176487.77</v>
      </c>
      <c r="I93" s="204">
        <v>43983</v>
      </c>
      <c r="J93" s="204">
        <v>44196</v>
      </c>
      <c r="K93" s="205">
        <v>44256</v>
      </c>
      <c r="L93" s="353">
        <v>44438</v>
      </c>
      <c r="M93" s="66"/>
      <c r="N93" s="226">
        <f>SUM(H93:H94)</f>
        <v>836588.32000000007</v>
      </c>
    </row>
    <row r="94" spans="2:14" s="64" customFormat="1" ht="78" x14ac:dyDescent="0.25">
      <c r="B94" s="196" t="s">
        <v>464</v>
      </c>
      <c r="C94" s="351" t="s">
        <v>124</v>
      </c>
      <c r="D94" s="352" t="s">
        <v>459</v>
      </c>
      <c r="E94" s="352">
        <v>31</v>
      </c>
      <c r="F94" s="200" t="str">
        <f t="shared" si="7"/>
        <v>Documento</v>
      </c>
      <c r="G94" s="227">
        <f t="shared" si="7"/>
        <v>31</v>
      </c>
      <c r="H94" s="381">
        <v>660100.55000000005</v>
      </c>
      <c r="I94" s="204">
        <v>43983</v>
      </c>
      <c r="J94" s="204">
        <v>44196</v>
      </c>
      <c r="K94" s="205">
        <v>44256</v>
      </c>
      <c r="L94" s="353">
        <v>44438</v>
      </c>
      <c r="M94" s="66"/>
    </row>
    <row r="95" spans="2:14" s="64" customFormat="1" ht="69" customHeight="1" x14ac:dyDescent="0.25">
      <c r="B95" s="229" t="s">
        <v>466</v>
      </c>
      <c r="C95" s="354" t="s">
        <v>124</v>
      </c>
      <c r="D95" s="355" t="s">
        <v>468</v>
      </c>
      <c r="E95" s="355">
        <v>10</v>
      </c>
      <c r="F95" s="356" t="str">
        <f t="shared" si="7"/>
        <v>Convenios</v>
      </c>
      <c r="G95" s="232">
        <f t="shared" si="7"/>
        <v>10</v>
      </c>
      <c r="H95" s="384">
        <v>2822.5</v>
      </c>
      <c r="I95" s="233">
        <v>43983</v>
      </c>
      <c r="J95" s="233">
        <v>44196</v>
      </c>
      <c r="K95" s="234">
        <v>44440</v>
      </c>
      <c r="L95" s="357">
        <v>46022</v>
      </c>
      <c r="M95" s="66"/>
    </row>
    <row r="96" spans="2:14" s="64" customFormat="1" ht="81" customHeight="1" x14ac:dyDescent="0.25">
      <c r="B96" s="229" t="s">
        <v>467</v>
      </c>
      <c r="C96" s="354" t="s">
        <v>124</v>
      </c>
      <c r="D96" s="355" t="s">
        <v>459</v>
      </c>
      <c r="E96" s="355">
        <v>4</v>
      </c>
      <c r="F96" s="356" t="str">
        <f t="shared" ref="F96:G99" si="8">+D96</f>
        <v>Documento</v>
      </c>
      <c r="G96" s="232">
        <f t="shared" si="8"/>
        <v>4</v>
      </c>
      <c r="H96" s="384">
        <v>413484.5</v>
      </c>
      <c r="I96" s="233">
        <v>43983</v>
      </c>
      <c r="J96" s="233">
        <v>44196</v>
      </c>
      <c r="K96" s="234">
        <v>44348</v>
      </c>
      <c r="L96" s="357">
        <v>46022</v>
      </c>
      <c r="M96" s="66"/>
      <c r="N96" s="226">
        <f>SUM(H95:H96)</f>
        <v>416307</v>
      </c>
    </row>
    <row r="97" spans="2:14" s="64" customFormat="1" ht="93.6" x14ac:dyDescent="0.25">
      <c r="B97" s="217" t="s">
        <v>470</v>
      </c>
      <c r="C97" s="316" t="s">
        <v>124</v>
      </c>
      <c r="D97" s="358" t="s">
        <v>473</v>
      </c>
      <c r="E97" s="358">
        <v>8</v>
      </c>
      <c r="F97" s="225" t="str">
        <f t="shared" si="8"/>
        <v>Unid</v>
      </c>
      <c r="G97" s="266">
        <f t="shared" si="8"/>
        <v>8</v>
      </c>
      <c r="H97" s="383">
        <v>308688</v>
      </c>
      <c r="I97" s="222">
        <v>43983</v>
      </c>
      <c r="J97" s="222">
        <v>44196</v>
      </c>
      <c r="K97" s="223">
        <v>44621</v>
      </c>
      <c r="L97" s="267">
        <v>46022</v>
      </c>
      <c r="M97" s="66"/>
    </row>
    <row r="98" spans="2:14" s="64" customFormat="1" ht="52.95" customHeight="1" x14ac:dyDescent="0.25">
      <c r="B98" s="217" t="s">
        <v>471</v>
      </c>
      <c r="C98" s="316" t="s">
        <v>124</v>
      </c>
      <c r="D98" s="358" t="s">
        <v>449</v>
      </c>
      <c r="E98" s="358">
        <v>1</v>
      </c>
      <c r="F98" s="225" t="str">
        <f t="shared" si="8"/>
        <v>Glb</v>
      </c>
      <c r="G98" s="266">
        <f t="shared" si="8"/>
        <v>1</v>
      </c>
      <c r="H98" s="383">
        <v>137914.07999999999</v>
      </c>
      <c r="I98" s="222">
        <v>43983</v>
      </c>
      <c r="J98" s="222">
        <v>44196</v>
      </c>
      <c r="K98" s="223">
        <v>44409</v>
      </c>
      <c r="L98" s="267">
        <v>46022</v>
      </c>
      <c r="M98" s="66"/>
      <c r="N98" s="226">
        <f>SUM(H97:H99)</f>
        <v>603829.57999999996</v>
      </c>
    </row>
    <row r="99" spans="2:14" s="64" customFormat="1" ht="78.599999999999994" thickBot="1" x14ac:dyDescent="0.3">
      <c r="B99" s="268" t="s">
        <v>472</v>
      </c>
      <c r="C99" s="359" t="s">
        <v>124</v>
      </c>
      <c r="D99" s="360" t="s">
        <v>459</v>
      </c>
      <c r="E99" s="360">
        <v>1</v>
      </c>
      <c r="F99" s="270" t="str">
        <f t="shared" si="8"/>
        <v>Documento</v>
      </c>
      <c r="G99" s="269">
        <f t="shared" si="8"/>
        <v>1</v>
      </c>
      <c r="H99" s="390">
        <v>157227.5</v>
      </c>
      <c r="I99" s="271">
        <v>43983</v>
      </c>
      <c r="J99" s="271">
        <v>44196</v>
      </c>
      <c r="K99" s="272">
        <v>45931</v>
      </c>
      <c r="L99" s="273">
        <v>46053</v>
      </c>
      <c r="M99" s="66"/>
    </row>
  </sheetData>
  <mergeCells count="6">
    <mergeCell ref="H2:H3"/>
    <mergeCell ref="I2:J2"/>
    <mergeCell ref="K2:L2"/>
    <mergeCell ref="C2:C3"/>
    <mergeCell ref="D2:E2"/>
    <mergeCell ref="F2:G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4E3-5A8A-4358-9757-9DBE7A46707F}">
  <dimension ref="C10:P36"/>
  <sheetViews>
    <sheetView zoomScale="85" zoomScaleNormal="85" workbookViewId="0">
      <selection activeCell="H40" sqref="H40"/>
    </sheetView>
  </sheetViews>
  <sheetFormatPr baseColWidth="10" defaultRowHeight="13.2" x14ac:dyDescent="0.25"/>
  <cols>
    <col min="1" max="1" width="3.6640625" customWidth="1"/>
    <col min="2" max="2" width="1.44140625" customWidth="1"/>
    <col min="3" max="3" width="11.44140625" customWidth="1"/>
    <col min="4" max="4" width="12.88671875" bestFit="1" customWidth="1"/>
    <col min="5" max="5" width="12.88671875" customWidth="1"/>
    <col min="6" max="6" width="13" customWidth="1"/>
    <col min="7" max="7" width="12.6640625" customWidth="1"/>
    <col min="8" max="8" width="13.6640625" customWidth="1"/>
    <col min="10" max="10" width="13.88671875" bestFit="1" customWidth="1"/>
    <col min="15" max="15" width="2.5546875" customWidth="1"/>
    <col min="16" max="16" width="18.88671875" bestFit="1" customWidth="1"/>
  </cols>
  <sheetData>
    <row r="10" spans="3:16" x14ac:dyDescent="0.25">
      <c r="C10" t="s">
        <v>485</v>
      </c>
      <c r="D10">
        <v>1416276.02</v>
      </c>
      <c r="E10">
        <v>8357749.4900000002</v>
      </c>
      <c r="F10">
        <v>372664.73</v>
      </c>
      <c r="G10">
        <v>2236955</v>
      </c>
      <c r="H10">
        <v>1474044.61</v>
      </c>
      <c r="I10">
        <v>978350.54</v>
      </c>
      <c r="P10" s="421">
        <f>SUM(D10:O10)</f>
        <v>14836040.390000001</v>
      </c>
    </row>
    <row r="11" spans="3:16" x14ac:dyDescent="0.25">
      <c r="C11" t="s">
        <v>486</v>
      </c>
      <c r="D11">
        <v>3875146.91</v>
      </c>
      <c r="E11">
        <v>9014408.8800000008</v>
      </c>
      <c r="F11">
        <v>4666265.47</v>
      </c>
      <c r="G11">
        <v>1560050</v>
      </c>
      <c r="H11">
        <v>1607924.52</v>
      </c>
      <c r="I11">
        <v>1634679.92</v>
      </c>
      <c r="P11" s="419">
        <f t="shared" ref="P11:P12" si="0">SUM(D11:O11)</f>
        <v>22358475.700000003</v>
      </c>
    </row>
    <row r="12" spans="3:16" x14ac:dyDescent="0.25">
      <c r="C12" t="s">
        <v>487</v>
      </c>
      <c r="D12">
        <v>1163881.5</v>
      </c>
      <c r="E12">
        <v>1309564.83</v>
      </c>
      <c r="F12">
        <v>903876.29</v>
      </c>
      <c r="G12">
        <v>804988</v>
      </c>
      <c r="H12">
        <v>457253.2</v>
      </c>
      <c r="I12">
        <v>105106.37</v>
      </c>
      <c r="J12">
        <v>836588.32</v>
      </c>
      <c r="K12">
        <v>416307</v>
      </c>
      <c r="L12">
        <v>603829.4</v>
      </c>
      <c r="M12">
        <v>100000</v>
      </c>
      <c r="N12">
        <v>6438461.1600000001</v>
      </c>
      <c r="P12" s="419">
        <f t="shared" si="0"/>
        <v>13139856.07</v>
      </c>
    </row>
    <row r="13" spans="3:16" x14ac:dyDescent="0.25">
      <c r="P13" s="419">
        <f>SUM(P10:P12)</f>
        <v>50334372.160000004</v>
      </c>
    </row>
    <row r="21" spans="3:10" x14ac:dyDescent="0.25">
      <c r="C21" t="s">
        <v>114</v>
      </c>
      <c r="D21">
        <v>1364917.24</v>
      </c>
      <c r="E21">
        <v>4094751.73</v>
      </c>
      <c r="F21">
        <v>4094751.73</v>
      </c>
      <c r="G21">
        <v>2729834.48</v>
      </c>
      <c r="H21">
        <v>1364917.24</v>
      </c>
      <c r="J21">
        <f>SUM(D21:I21)</f>
        <v>13649172.42</v>
      </c>
    </row>
    <row r="22" spans="3:10" x14ac:dyDescent="0.25">
      <c r="C22" t="s">
        <v>126</v>
      </c>
      <c r="D22">
        <v>1182267.18</v>
      </c>
      <c r="E22">
        <v>4729068.7</v>
      </c>
      <c r="F22">
        <v>9458137.4000000004</v>
      </c>
      <c r="G22">
        <v>4729068.7</v>
      </c>
      <c r="H22">
        <v>3546801.53</v>
      </c>
      <c r="J22">
        <f t="shared" ref="J22:J23" si="1">SUM(D22:I22)</f>
        <v>23645343.510000002</v>
      </c>
    </row>
    <row r="23" spans="3:10" x14ac:dyDescent="0.25">
      <c r="C23" t="s">
        <v>124</v>
      </c>
      <c r="D23">
        <v>973915.87</v>
      </c>
      <c r="E23">
        <v>3911956.87</v>
      </c>
      <c r="F23">
        <v>3911956.87</v>
      </c>
      <c r="G23">
        <v>2938041</v>
      </c>
      <c r="H23">
        <v>1303985.6200000001</v>
      </c>
      <c r="J23">
        <f t="shared" si="1"/>
        <v>13039856.23</v>
      </c>
    </row>
    <row r="27" spans="3:10" x14ac:dyDescent="0.25">
      <c r="D27">
        <f>D21/$J$21</f>
        <v>9.9999999853470967E-2</v>
      </c>
      <c r="E27">
        <f t="shared" ref="E27:H27" si="2">E21/$J$21</f>
        <v>0.30000000029305807</v>
      </c>
      <c r="F27">
        <f t="shared" si="2"/>
        <v>0.30000000029305807</v>
      </c>
      <c r="G27">
        <f t="shared" si="2"/>
        <v>0.19999999970694193</v>
      </c>
      <c r="H27">
        <f t="shared" si="2"/>
        <v>9.9999999853470967E-2</v>
      </c>
    </row>
    <row r="28" spans="3:10" x14ac:dyDescent="0.25">
      <c r="D28">
        <f>D22/$J$22</f>
        <v>5.0000000190312303E-2</v>
      </c>
      <c r="E28">
        <f t="shared" ref="E28:H28" si="3">E22/$J$22</f>
        <v>0.19999999991541675</v>
      </c>
      <c r="F28">
        <f t="shared" si="3"/>
        <v>0.39999999983083351</v>
      </c>
      <c r="G28">
        <f t="shared" si="3"/>
        <v>0.19999999991541675</v>
      </c>
      <c r="H28">
        <f t="shared" si="3"/>
        <v>0.15000000014802067</v>
      </c>
    </row>
    <row r="29" spans="3:10" x14ac:dyDescent="0.25">
      <c r="D29">
        <f>D23/$J$23</f>
        <v>7.468762330058297E-2</v>
      </c>
      <c r="E29">
        <f t="shared" ref="E29:H29" si="4">E23/$J$23</f>
        <v>0.30000000007668798</v>
      </c>
      <c r="F29">
        <f t="shared" si="4"/>
        <v>0.30000000007668798</v>
      </c>
      <c r="G29">
        <f t="shared" si="4"/>
        <v>0.22531237677610499</v>
      </c>
      <c r="H29">
        <f t="shared" si="4"/>
        <v>9.9999999769936121E-2</v>
      </c>
    </row>
    <row r="33" spans="3:10" x14ac:dyDescent="0.25">
      <c r="C33" t="s">
        <v>114</v>
      </c>
      <c r="D33" s="420">
        <f>D27*$P$10</f>
        <v>1483604.0368260895</v>
      </c>
      <c r="E33" s="420">
        <f t="shared" ref="E33:H33" si="5">E27*$P$10</f>
        <v>4450812.1213478213</v>
      </c>
      <c r="F33" s="420">
        <f t="shared" si="5"/>
        <v>4450812.1213478213</v>
      </c>
      <c r="G33" s="420">
        <f t="shared" si="5"/>
        <v>2967208.073652179</v>
      </c>
      <c r="H33" s="420">
        <f t="shared" si="5"/>
        <v>1483604.0368260895</v>
      </c>
      <c r="J33" s="420">
        <f>SUM(D33:I33)</f>
        <v>14836040.390000001</v>
      </c>
    </row>
    <row r="34" spans="3:10" x14ac:dyDescent="0.25">
      <c r="C34" t="s">
        <v>126</v>
      </c>
      <c r="D34" s="420">
        <f>D28*$P$11</f>
        <v>1117923.7892550931</v>
      </c>
      <c r="E34" s="420">
        <f t="shared" ref="E34:H34" si="6">E28*$P$11</f>
        <v>4471695.1381088486</v>
      </c>
      <c r="F34" s="420">
        <f t="shared" si="6"/>
        <v>8943390.2762176972</v>
      </c>
      <c r="G34" s="420">
        <f t="shared" si="6"/>
        <v>4471695.1381088486</v>
      </c>
      <c r="H34" s="420">
        <f t="shared" si="6"/>
        <v>3353771.3583095171</v>
      </c>
      <c r="J34" s="420">
        <f t="shared" ref="J34:J35" si="7">SUM(D34:I34)</f>
        <v>22358475.700000007</v>
      </c>
    </row>
    <row r="35" spans="3:10" x14ac:dyDescent="0.25">
      <c r="C35" t="s">
        <v>124</v>
      </c>
      <c r="D35" s="420">
        <f>D29*$P$12</f>
        <v>981384.62038003863</v>
      </c>
      <c r="E35" s="420">
        <f t="shared" ref="E35:H35" si="8">E29*$P$12</f>
        <v>3941956.8220076691</v>
      </c>
      <c r="F35" s="420">
        <f t="shared" si="8"/>
        <v>3941956.8220076691</v>
      </c>
      <c r="G35" s="420">
        <f t="shared" si="8"/>
        <v>2960572.2016276303</v>
      </c>
      <c r="H35" s="420">
        <f t="shared" si="8"/>
        <v>1313985.6039769938</v>
      </c>
      <c r="J35" s="420">
        <f t="shared" si="7"/>
        <v>13139856.07</v>
      </c>
    </row>
    <row r="36" spans="3:10" x14ac:dyDescent="0.25">
      <c r="J36" s="420">
        <f>SUM(J33:J35)</f>
        <v>50334372.160000004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01 F&amp;E</vt:lpstr>
      <vt:lpstr>Hoja1</vt:lpstr>
      <vt:lpstr>Hoja2</vt:lpstr>
      <vt:lpstr>'Formato 01 F&amp;E'!Área_de_impresión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APUTECH</dc:creator>
  <cp:lastModifiedBy>MEL</cp:lastModifiedBy>
  <cp:lastPrinted>2019-01-22T17:33:53Z</cp:lastPrinted>
  <dcterms:created xsi:type="dcterms:W3CDTF">2019-01-10T21:12:44Z</dcterms:created>
  <dcterms:modified xsi:type="dcterms:W3CDTF">2020-06-05T14:40:17Z</dcterms:modified>
</cp:coreProperties>
</file>