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ORE 2020\3. Evaluaciones\PIP ECOSISTEMAS AYMARAES 14 FEB 2020\Final\"/>
    </mc:Choice>
  </mc:AlternateContent>
  <xr:revisionPtr revIDLastSave="0" documentId="13_ncr:1_{78C11614-944D-47F6-BA3F-6ECB8FCDDD7E}" xr6:coauthVersionLast="45" xr6:coauthVersionMax="45" xr10:uidLastSave="{00000000-0000-0000-0000-000000000000}"/>
  <bookViews>
    <workbookView xWindow="-120" yWindow="-120" windowWidth="38640" windowHeight="21240" firstSheet="2" activeTab="5" xr2:uid="{00000000-000D-0000-FFFF-FFFF00000000}"/>
  </bookViews>
  <sheets>
    <sheet name="Demanda Potencial" sheetId="1" r:id="rId1"/>
    <sheet name="DEMANDA EFECTIVA" sheetId="2" r:id="rId2"/>
    <sheet name="DEMANDA POT." sheetId="3" r:id="rId3"/>
    <sheet name="DEGRADACION" sheetId="4" r:id="rId4"/>
    <sheet name="DEMANDA CON PY.- SIN PY." sheetId="8" r:id="rId5"/>
    <sheet name="OFERTA" sheetId="7" r:id="rId6"/>
  </sheets>
  <definedNames>
    <definedName name="_xlnm.Database" localSheetId="1">'DEMANDA EFECTIVA'!$B$2:$C$16</definedName>
    <definedName name="_xlnm.Database">'Demanda Potencial'!$B$2:$C$16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4" i="8" l="1"/>
  <c r="F24" i="8"/>
  <c r="G24" i="8"/>
  <c r="H24" i="8"/>
  <c r="F6" i="8"/>
  <c r="G6" i="8"/>
  <c r="H6" i="8" s="1"/>
  <c r="H19" i="8" s="1"/>
  <c r="F7" i="8"/>
  <c r="G7" i="8"/>
  <c r="H7" i="8" s="1"/>
  <c r="H20" i="8" s="1"/>
  <c r="F8" i="8"/>
  <c r="G8" i="8" s="1"/>
  <c r="F9" i="8"/>
  <c r="G9" i="8"/>
  <c r="H9" i="8" s="1"/>
  <c r="H22" i="8" s="1"/>
  <c r="F10" i="8"/>
  <c r="G10" i="8" s="1"/>
  <c r="E7" i="8"/>
  <c r="E20" i="8" s="1"/>
  <c r="E8" i="8"/>
  <c r="E21" i="8" s="1"/>
  <c r="E9" i="8"/>
  <c r="E10" i="8"/>
  <c r="E6" i="8"/>
  <c r="E19" i="8" s="1"/>
  <c r="F23" i="8"/>
  <c r="E23" i="8"/>
  <c r="F22" i="8"/>
  <c r="E22" i="8"/>
  <c r="F21" i="8"/>
  <c r="G20" i="8"/>
  <c r="F20" i="8"/>
  <c r="F19" i="8"/>
  <c r="H10" i="8" l="1"/>
  <c r="H23" i="8" s="1"/>
  <c r="G23" i="8"/>
  <c r="G21" i="8"/>
  <c r="H8" i="8"/>
  <c r="H21" i="8" s="1"/>
  <c r="G22" i="8"/>
  <c r="G19" i="8"/>
  <c r="D10" i="8"/>
  <c r="D23" i="8" s="1"/>
  <c r="I23" i="8" s="1"/>
  <c r="D9" i="8"/>
  <c r="D22" i="8" s="1"/>
  <c r="I22" i="8" s="1"/>
  <c r="D8" i="8"/>
  <c r="D21" i="8" s="1"/>
  <c r="I21" i="8" s="1"/>
  <c r="D7" i="8"/>
  <c r="D20" i="8" s="1"/>
  <c r="I20" i="8" s="1"/>
  <c r="D6" i="8"/>
  <c r="D19" i="8" s="1"/>
  <c r="I19" i="8" s="1"/>
  <c r="A8" i="8"/>
  <c r="I8" i="4"/>
  <c r="B21" i="8" l="1"/>
  <c r="D24" i="8" l="1"/>
  <c r="B23" i="8"/>
  <c r="J23" i="8" s="1"/>
  <c r="K23" i="8" s="1"/>
  <c r="L23" i="8" s="1"/>
  <c r="M23" i="8" s="1"/>
  <c r="N23" i="8" s="1"/>
  <c r="O23" i="8" s="1"/>
  <c r="P23" i="8" s="1"/>
  <c r="Q23" i="8" s="1"/>
  <c r="R23" i="8" s="1"/>
  <c r="S23" i="8" s="1"/>
  <c r="T23" i="8" s="1"/>
  <c r="U23" i="8" s="1"/>
  <c r="V23" i="8" s="1"/>
  <c r="W23" i="8" s="1"/>
  <c r="B22" i="8"/>
  <c r="J22" i="8" s="1"/>
  <c r="K22" i="8" s="1"/>
  <c r="L22" i="8" s="1"/>
  <c r="M22" i="8" s="1"/>
  <c r="N22" i="8" s="1"/>
  <c r="O22" i="8" s="1"/>
  <c r="P22" i="8" s="1"/>
  <c r="Q22" i="8" s="1"/>
  <c r="R22" i="8" s="1"/>
  <c r="S22" i="8" s="1"/>
  <c r="T22" i="8" s="1"/>
  <c r="U22" i="8" s="1"/>
  <c r="V22" i="8" s="1"/>
  <c r="W22" i="8" s="1"/>
  <c r="J21" i="8"/>
  <c r="K21" i="8" s="1"/>
  <c r="L21" i="8" s="1"/>
  <c r="M21" i="8" s="1"/>
  <c r="N21" i="8" s="1"/>
  <c r="O21" i="8" s="1"/>
  <c r="P21" i="8" s="1"/>
  <c r="Q21" i="8" s="1"/>
  <c r="R21" i="8" s="1"/>
  <c r="S21" i="8" s="1"/>
  <c r="T21" i="8" s="1"/>
  <c r="U21" i="8" s="1"/>
  <c r="V21" i="8" s="1"/>
  <c r="W21" i="8" s="1"/>
  <c r="B20" i="8"/>
  <c r="B19" i="8"/>
  <c r="D11" i="8"/>
  <c r="B8" i="8"/>
  <c r="I8" i="8" s="1"/>
  <c r="J8" i="8" s="1"/>
  <c r="K8" i="8" s="1"/>
  <c r="L8" i="8" s="1"/>
  <c r="M8" i="8" s="1"/>
  <c r="N8" i="8" s="1"/>
  <c r="O8" i="8" s="1"/>
  <c r="P8" i="8" s="1"/>
  <c r="Q8" i="8" s="1"/>
  <c r="R8" i="8" s="1"/>
  <c r="S8" i="8" s="1"/>
  <c r="T8" i="8" s="1"/>
  <c r="U8" i="8" s="1"/>
  <c r="V8" i="8" s="1"/>
  <c r="W8" i="8" s="1"/>
  <c r="J19" i="8" l="1"/>
  <c r="K19" i="8" s="1"/>
  <c r="L19" i="8" s="1"/>
  <c r="M19" i="8" s="1"/>
  <c r="N19" i="8" s="1"/>
  <c r="O19" i="8" s="1"/>
  <c r="P19" i="8" s="1"/>
  <c r="Q19" i="8" s="1"/>
  <c r="R19" i="8" s="1"/>
  <c r="S19" i="8" s="1"/>
  <c r="T19" i="8" s="1"/>
  <c r="U19" i="8" s="1"/>
  <c r="V19" i="8" s="1"/>
  <c r="W19" i="8" s="1"/>
  <c r="B24" i="8"/>
  <c r="J20" i="8"/>
  <c r="K20" i="8" s="1"/>
  <c r="L20" i="8" s="1"/>
  <c r="M20" i="8" s="1"/>
  <c r="N20" i="8" s="1"/>
  <c r="O20" i="8" s="1"/>
  <c r="P20" i="8" s="1"/>
  <c r="Q20" i="8" s="1"/>
  <c r="R20" i="8" s="1"/>
  <c r="S20" i="8" s="1"/>
  <c r="T20" i="8" s="1"/>
  <c r="U20" i="8" s="1"/>
  <c r="V20" i="8" s="1"/>
  <c r="W20" i="8" s="1"/>
  <c r="G8" i="4" l="1"/>
  <c r="A7" i="8" s="1"/>
  <c r="B7" i="8" s="1"/>
  <c r="I7" i="8" s="1"/>
  <c r="J7" i="8" s="1"/>
  <c r="K7" i="8" s="1"/>
  <c r="L7" i="8" s="1"/>
  <c r="M7" i="8" s="1"/>
  <c r="N7" i="8" s="1"/>
  <c r="O7" i="8" s="1"/>
  <c r="P7" i="8" s="1"/>
  <c r="Q7" i="8" s="1"/>
  <c r="R7" i="8" s="1"/>
  <c r="S7" i="8" s="1"/>
  <c r="T7" i="8" s="1"/>
  <c r="U7" i="8" s="1"/>
  <c r="V7" i="8" s="1"/>
  <c r="W7" i="8" s="1"/>
  <c r="E8" i="4"/>
  <c r="A6" i="8" s="1"/>
  <c r="B6" i="8" s="1"/>
  <c r="C8" i="4"/>
  <c r="A10" i="8" l="1"/>
  <c r="B10" i="8" s="1"/>
  <c r="I10" i="8" s="1"/>
  <c r="J10" i="8" s="1"/>
  <c r="K10" i="8" s="1"/>
  <c r="L10" i="8" s="1"/>
  <c r="M10" i="8" s="1"/>
  <c r="N10" i="8" s="1"/>
  <c r="O10" i="8" s="1"/>
  <c r="P10" i="8" s="1"/>
  <c r="Q10" i="8" s="1"/>
  <c r="R10" i="8" s="1"/>
  <c r="S10" i="8" s="1"/>
  <c r="T10" i="8" s="1"/>
  <c r="U10" i="8" s="1"/>
  <c r="V10" i="8" s="1"/>
  <c r="W10" i="8" s="1"/>
  <c r="A9" i="8"/>
  <c r="B9" i="8" s="1"/>
  <c r="I9" i="8" s="1"/>
  <c r="J9" i="8" s="1"/>
  <c r="K9" i="8" s="1"/>
  <c r="L9" i="8" s="1"/>
  <c r="M9" i="8" s="1"/>
  <c r="N9" i="8" s="1"/>
  <c r="O9" i="8" s="1"/>
  <c r="P9" i="8" s="1"/>
  <c r="Q9" i="8" s="1"/>
  <c r="R9" i="8" s="1"/>
  <c r="S9" i="8" s="1"/>
  <c r="T9" i="8" s="1"/>
  <c r="U9" i="8" s="1"/>
  <c r="V9" i="8" s="1"/>
  <c r="W9" i="8" s="1"/>
  <c r="I6" i="8"/>
  <c r="J6" i="8" s="1"/>
  <c r="K6" i="8" s="1"/>
  <c r="L6" i="8" s="1"/>
  <c r="M6" i="8" s="1"/>
  <c r="N6" i="8" s="1"/>
  <c r="O6" i="8" s="1"/>
  <c r="P6" i="8" s="1"/>
  <c r="Q6" i="8" s="1"/>
  <c r="R6" i="8" s="1"/>
  <c r="S6" i="8" s="1"/>
  <c r="T6" i="8" s="1"/>
  <c r="U6" i="8" s="1"/>
  <c r="V6" i="8" s="1"/>
  <c r="W6" i="8" s="1"/>
  <c r="J6" i="3"/>
  <c r="E9" i="1"/>
  <c r="B11" i="8" l="1"/>
  <c r="C35" i="2"/>
  <c r="C17" i="2"/>
  <c r="H20" i="1" l="1"/>
  <c r="C17" i="1"/>
  <c r="D17" i="1" l="1"/>
  <c r="D11" i="1"/>
  <c r="D14" i="1"/>
  <c r="D8" i="1"/>
  <c r="D16" i="1"/>
  <c r="D10" i="1"/>
  <c r="D4" i="1"/>
  <c r="D12" i="1"/>
  <c r="D13" i="1"/>
  <c r="D7" i="1"/>
  <c r="D15" i="1"/>
  <c r="D9" i="1"/>
  <c r="D3" i="1"/>
  <c r="D5" i="1"/>
  <c r="D6" i="1"/>
</calcChain>
</file>

<file path=xl/sharedStrings.xml><?xml version="1.0" encoding="utf-8"?>
<sst xmlns="http://schemas.openxmlformats.org/spreadsheetml/2006/main" count="255" uniqueCount="80">
  <si>
    <t>Afloramientos rocosos</t>
  </si>
  <si>
    <t>Bofedal</t>
  </si>
  <si>
    <t>Bosque relicto mesoandino</t>
  </si>
  <si>
    <t>Encima de 4500 msnm</t>
  </si>
  <si>
    <t>Lago y laguna</t>
  </si>
  <si>
    <t>Matorral andino</t>
  </si>
  <si>
    <t>Pajonal de puna humeda</t>
  </si>
  <si>
    <t>Pajonal de puna seca</t>
  </si>
  <si>
    <t>Periglaciar</t>
  </si>
  <si>
    <t>Zona Urbana</t>
  </si>
  <si>
    <t>ECOSISTEMA</t>
  </si>
  <si>
    <t>Bosque estacionalmente seco interandino (Marañón, Mantaro, Pampas y Apurímac)</t>
  </si>
  <si>
    <t>Bosque relicto altoandino (Queñoal y otros)</t>
  </si>
  <si>
    <t>Lecho de río</t>
  </si>
  <si>
    <t>Zona agrícola</t>
  </si>
  <si>
    <t>AREA Ha.</t>
  </si>
  <si>
    <t>TOTAL Ha.</t>
  </si>
  <si>
    <t>%</t>
  </si>
  <si>
    <t>N°</t>
  </si>
  <si>
    <t>ECOSISTEMA (Brecha a Cubrir)</t>
  </si>
  <si>
    <t>Excluido</t>
  </si>
  <si>
    <t xml:space="preserve">Para la proyección de la demanda se tomo en consideracion las tasas de degradación por cada ecosistema el cual fue ootrgado de manera prelimar por el Ministerio del Ambiente. </t>
  </si>
  <si>
    <t xml:space="preserve">UNIDAD PRODUCTORA </t>
  </si>
  <si>
    <t xml:space="preserve">TOTAL </t>
  </si>
  <si>
    <t>Año</t>
  </si>
  <si>
    <t>Porcentaje  de degradación anual</t>
  </si>
  <si>
    <t>Porcentaje de degradación anual en los ecosistemas seleccionados.</t>
  </si>
  <si>
    <t>Nota: el porcentaje de degradación del ecosistema de pajonal de puna seca no se cuenta con información, por lo tanto se trabajará con el porcentaje de degradación del pajonal de puna húmeda ya que este ecosistema tiene caracteristicas similares</t>
  </si>
  <si>
    <t>Fuente: información preliminar - MINAM - 2019</t>
  </si>
  <si>
    <t>Pajonal de puna húmeda/seca</t>
  </si>
  <si>
    <t xml:space="preserve">Porcentaje  de degradación anual
</t>
  </si>
  <si>
    <t>Promedio de degradación anual</t>
  </si>
  <si>
    <t>CUADRO N° DEMANDA EFECTIVA - AMBITO DEL PROYECTO</t>
  </si>
  <si>
    <t>Bosque estacionalmente seco interandino (Marañón, Mantaro, Pampas y Apurímac</t>
  </si>
  <si>
    <t>Áreas Encima de 4500 msnm</t>
  </si>
  <si>
    <t>Lecho de Río</t>
  </si>
  <si>
    <t>Ecosistema de Pajonal de puna húmeda/seca
(has.)</t>
  </si>
  <si>
    <t>Ecosistema de Bofedal
(has.)</t>
  </si>
  <si>
    <t>Bosque relicto mesoandino
(has.)</t>
  </si>
  <si>
    <t>Bosque relicto altoandino (Queñoal y otros)
(has.)</t>
  </si>
  <si>
    <t>Areas excluidas en el proyecto (has.)</t>
  </si>
  <si>
    <t>DEMANDA EFECTIVA TOTAL
(Áreas a ser intervenidas por el proyecto)
has.</t>
  </si>
  <si>
    <t>DEMANDA POTENCIAL (Areas degradadas ambito de estudio)
has.</t>
  </si>
  <si>
    <t>Fuente: Elaboración Propia en base a información de areas degradadas MINAM - 2019</t>
  </si>
  <si>
    <t>AÑOS</t>
  </si>
  <si>
    <t>…….</t>
  </si>
  <si>
    <t xml:space="preserve">Áreas a recuperar  </t>
  </si>
  <si>
    <t>TOTAL</t>
  </si>
  <si>
    <t xml:space="preserve">UNIDAD PRODUCTORA  </t>
  </si>
  <si>
    <t xml:space="preserve">2 AÑO </t>
  </si>
  <si>
    <t xml:space="preserve">3 AÑO </t>
  </si>
  <si>
    <t xml:space="preserve">4 AÑO </t>
  </si>
  <si>
    <t xml:space="preserve">5 AÑO </t>
  </si>
  <si>
    <t xml:space="preserve">6 AÑO </t>
  </si>
  <si>
    <t xml:space="preserve">7 AÑO </t>
  </si>
  <si>
    <t xml:space="preserve">8 AÑO </t>
  </si>
  <si>
    <t xml:space="preserve">9 AÑO </t>
  </si>
  <si>
    <t xml:space="preserve">10 AÑO </t>
  </si>
  <si>
    <t xml:space="preserve">11 AÑO </t>
  </si>
  <si>
    <t xml:space="preserve">12 AÑO </t>
  </si>
  <si>
    <t xml:space="preserve">13 AÑO </t>
  </si>
  <si>
    <t xml:space="preserve">14 AÑO </t>
  </si>
  <si>
    <t xml:space="preserve">15 AÑO </t>
  </si>
  <si>
    <t xml:space="preserve">0 ha </t>
  </si>
  <si>
    <t xml:space="preserve">DEMANDA SIN PROYECTO </t>
  </si>
  <si>
    <t xml:space="preserve">TASA DE DEGRADACION </t>
  </si>
  <si>
    <t xml:space="preserve">AREAS DEGRADAS </t>
  </si>
  <si>
    <t xml:space="preserve">DEMANDA CON PROYECTO </t>
  </si>
  <si>
    <t xml:space="preserve">% DE RECUPERACION </t>
  </si>
  <si>
    <t xml:space="preserve">AREAS RECUPERADAS </t>
  </si>
  <si>
    <t>Bosque relicto andino</t>
  </si>
  <si>
    <t>INVERSION</t>
  </si>
  <si>
    <t>FUNCIONAMIENTO</t>
  </si>
  <si>
    <t xml:space="preserve">tu demanda lo cambio </t>
  </si>
  <si>
    <t xml:space="preserve">1 AÑO </t>
  </si>
  <si>
    <t xml:space="preserve">16 AÑO </t>
  </si>
  <si>
    <t xml:space="preserve">17 AÑO </t>
  </si>
  <si>
    <t xml:space="preserve">18 AÑO </t>
  </si>
  <si>
    <t xml:space="preserve">19 AÑO </t>
  </si>
  <si>
    <t xml:space="preserve">20 AÑO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</si>
</sst>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 #,##0.00_ ;_ * \-#,##0.00_ ;_ * &quot;-&quot;??_ ;_ @_ "/>
    <numFmt numFmtId="165" formatCode="0.0%"/>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0"/>
      <color theme="1"/>
      <name val="Arial Narrow"/>
      <family val="2"/>
    </font>
    <font>
      <b/>
      <sz val="11"/>
      <color theme="1"/>
      <name val="Calibri Light"/>
      <family val="2"/>
      <scheme val="major"/>
    </font>
    <font>
      <sz val="11"/>
      <color theme="1"/>
      <name val="Calibri Light"/>
      <family val="2"/>
      <scheme val="major"/>
    </font>
    <font>
      <sz val="11"/>
      <color theme="1"/>
      <name val="Arial Narrow"/>
      <family val="2"/>
    </font>
    <font>
      <b/>
      <sz val="11"/>
      <color rgb="FF000000"/>
      <name val="Calibri Light"/>
      <family val="2"/>
      <scheme val="major"/>
    </font>
    <font>
      <b/>
      <sz val="12"/>
      <color theme="1"/>
      <name val="Calibri Light"/>
      <family val="2"/>
      <scheme val="major"/>
    </font>
    <font>
      <sz val="11"/>
      <color rgb="FF000000"/>
      <name val="Calibri Light"/>
      <family val="2"/>
      <scheme val="major"/>
    </font>
    <font>
      <b/>
      <sz val="8"/>
      <color rgb="FFFFFFFF"/>
      <name val="Calibri"/>
      <family val="2"/>
      <scheme val="minor"/>
    </font>
    <font>
      <b/>
      <sz val="8"/>
      <color rgb="FF000000"/>
      <name val="Calibri"/>
      <family val="2"/>
      <scheme val="minor"/>
    </font>
    <font>
      <sz val="8"/>
      <color rgb="FF000000"/>
      <name val="Calibri"/>
      <family val="2"/>
      <scheme val="minor"/>
    </font>
    <font>
      <b/>
      <sz val="9"/>
      <color theme="0"/>
      <name val="Arial"/>
      <family val="2"/>
    </font>
    <font>
      <b/>
      <sz val="9"/>
      <color theme="0"/>
      <name val="Calibri"/>
      <family val="2"/>
    </font>
    <font>
      <b/>
      <sz val="9"/>
      <color theme="0"/>
      <name val="Calibri"/>
      <family val="2"/>
      <scheme val="minor"/>
    </font>
    <font>
      <sz val="8"/>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00B050"/>
        <bgColor indexed="64"/>
      </patternFill>
    </fill>
    <fill>
      <patternFill patternType="solid">
        <fgColor theme="9"/>
        <bgColor indexed="64"/>
      </patternFill>
    </fill>
    <fill>
      <patternFill patternType="solid">
        <fgColor theme="7" tint="0.39997558519241921"/>
        <bgColor indexed="64"/>
      </patternFill>
    </fill>
    <fill>
      <patternFill patternType="solid">
        <fgColor theme="4" tint="-0.249977111117893"/>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
      <left/>
      <right style="dotted">
        <color indexed="64"/>
      </right>
      <top/>
      <bottom style="dotted">
        <color indexed="64"/>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style="thin">
        <color indexed="64"/>
      </left>
      <right style="thin">
        <color indexed="64"/>
      </right>
      <top/>
      <bottom/>
      <diagonal/>
    </border>
  </borders>
  <cellStyleXfs count="44">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94">
    <xf numFmtId="0" fontId="0" fillId="0" borderId="0" xfId="0"/>
    <xf numFmtId="1" fontId="0" fillId="0" borderId="0" xfId="0" applyNumberFormat="1" applyFill="1"/>
    <xf numFmtId="164" fontId="0" fillId="0" borderId="0" xfId="1" applyFont="1" applyFill="1"/>
    <xf numFmtId="0" fontId="0" fillId="0" borderId="0" xfId="0" applyFill="1"/>
    <xf numFmtId="164" fontId="16" fillId="0" borderId="0" xfId="1" applyFont="1" applyFill="1"/>
    <xf numFmtId="164" fontId="19" fillId="0" borderId="10" xfId="1" applyFont="1" applyFill="1" applyBorder="1"/>
    <xf numFmtId="0" fontId="0" fillId="0" borderId="0" xfId="0" applyFill="1" applyAlignment="1"/>
    <xf numFmtId="1" fontId="19" fillId="0" borderId="14" xfId="0" applyNumberFormat="1" applyFont="1" applyFill="1" applyBorder="1"/>
    <xf numFmtId="10" fontId="19" fillId="0" borderId="15" xfId="43" applyNumberFormat="1" applyFont="1" applyFill="1" applyBorder="1" applyAlignment="1"/>
    <xf numFmtId="1" fontId="18" fillId="0" borderId="16" xfId="0" applyNumberFormat="1" applyFont="1" applyFill="1" applyBorder="1" applyAlignment="1">
      <alignment horizontal="right"/>
    </xf>
    <xf numFmtId="164" fontId="18" fillId="0" borderId="17" xfId="1" applyFont="1" applyFill="1" applyBorder="1"/>
    <xf numFmtId="10" fontId="18" fillId="0" borderId="18" xfId="43" applyNumberFormat="1" applyFont="1" applyFill="1" applyBorder="1" applyAlignment="1"/>
    <xf numFmtId="1" fontId="19" fillId="34" borderId="14" xfId="0" applyNumberFormat="1" applyFont="1" applyFill="1" applyBorder="1"/>
    <xf numFmtId="164" fontId="19" fillId="34" borderId="10" xfId="1" applyFont="1" applyFill="1" applyBorder="1"/>
    <xf numFmtId="10" fontId="19" fillId="34" borderId="15" xfId="43" applyNumberFormat="1" applyFont="1" applyFill="1" applyBorder="1" applyAlignment="1"/>
    <xf numFmtId="1" fontId="19" fillId="34" borderId="14" xfId="0" applyNumberFormat="1" applyFont="1" applyFill="1" applyBorder="1" applyAlignment="1">
      <alignment wrapText="1"/>
    </xf>
    <xf numFmtId="164" fontId="19" fillId="34" borderId="10" xfId="1" applyFont="1" applyFill="1" applyBorder="1" applyAlignment="1">
      <alignment horizontal="center" vertical="center"/>
    </xf>
    <xf numFmtId="164" fontId="19" fillId="34" borderId="10" xfId="1" applyFont="1" applyFill="1" applyBorder="1" applyAlignment="1">
      <alignment vertical="center"/>
    </xf>
    <xf numFmtId="1" fontId="18" fillId="33" borderId="11" xfId="0" applyNumberFormat="1" applyFont="1" applyFill="1" applyBorder="1" applyAlignment="1">
      <alignment horizontal="center" vertical="center"/>
    </xf>
    <xf numFmtId="164" fontId="18" fillId="33" borderId="12" xfId="1" applyFont="1" applyFill="1" applyBorder="1" applyAlignment="1">
      <alignment horizontal="center" vertical="center"/>
    </xf>
    <xf numFmtId="164" fontId="18" fillId="33" borderId="13" xfId="1" applyFont="1" applyFill="1" applyBorder="1" applyAlignment="1">
      <alignment horizontal="center" vertical="center"/>
    </xf>
    <xf numFmtId="1" fontId="18" fillId="35" borderId="16" xfId="0" applyNumberFormat="1" applyFont="1" applyFill="1" applyBorder="1" applyAlignment="1">
      <alignment horizontal="right"/>
    </xf>
    <xf numFmtId="164" fontId="19" fillId="0" borderId="15" xfId="1" applyFont="1" applyFill="1" applyBorder="1" applyAlignment="1">
      <alignment horizontal="center"/>
    </xf>
    <xf numFmtId="164" fontId="19" fillId="34" borderId="15" xfId="1" applyFont="1" applyFill="1" applyBorder="1"/>
    <xf numFmtId="164" fontId="19" fillId="34" borderId="15" xfId="1" applyFont="1" applyFill="1" applyBorder="1" applyAlignment="1">
      <alignment vertical="center"/>
    </xf>
    <xf numFmtId="164" fontId="18" fillId="35" borderId="18" xfId="1" applyFont="1" applyFill="1" applyBorder="1"/>
    <xf numFmtId="1" fontId="19" fillId="36" borderId="14" xfId="0" applyNumberFormat="1" applyFont="1" applyFill="1" applyBorder="1"/>
    <xf numFmtId="164" fontId="19" fillId="36" borderId="15" xfId="1" applyFont="1" applyFill="1" applyBorder="1"/>
    <xf numFmtId="1" fontId="19" fillId="36" borderId="14" xfId="0" applyNumberFormat="1" applyFont="1" applyFill="1" applyBorder="1" applyAlignment="1">
      <alignment wrapText="1"/>
    </xf>
    <xf numFmtId="164" fontId="19" fillId="36" borderId="15" xfId="1" applyFont="1" applyFill="1" applyBorder="1" applyAlignment="1">
      <alignment horizontal="center" vertical="center"/>
    </xf>
    <xf numFmtId="164" fontId="19" fillId="36" borderId="15" xfId="1" applyFont="1" applyFill="1" applyBorder="1" applyAlignment="1">
      <alignment vertical="center"/>
    </xf>
    <xf numFmtId="164" fontId="19" fillId="36" borderId="15" xfId="1" applyFont="1" applyFill="1" applyBorder="1" applyAlignment="1">
      <alignment horizontal="center"/>
    </xf>
    <xf numFmtId="164" fontId="19" fillId="0" borderId="15" xfId="1" applyFont="1" applyFill="1" applyBorder="1" applyAlignment="1">
      <alignment horizontal="center" vertical="center"/>
    </xf>
    <xf numFmtId="1" fontId="18" fillId="35" borderId="16" xfId="0" applyNumberFormat="1" applyFont="1" applyFill="1" applyBorder="1" applyAlignment="1">
      <alignment horizontal="right" vertical="center"/>
    </xf>
    <xf numFmtId="164" fontId="18" fillId="35" borderId="18" xfId="1" applyFont="1" applyFill="1" applyBorder="1" applyAlignment="1">
      <alignment vertical="center"/>
    </xf>
    <xf numFmtId="2" fontId="0" fillId="0" borderId="0" xfId="0" applyNumberFormat="1"/>
    <xf numFmtId="0" fontId="0" fillId="0" borderId="0" xfId="0" applyFont="1" applyAlignment="1">
      <alignment horizontal="center"/>
    </xf>
    <xf numFmtId="0" fontId="23" fillId="0" borderId="0" xfId="0" applyFont="1" applyAlignment="1">
      <alignment vertical="center"/>
    </xf>
    <xf numFmtId="0" fontId="0" fillId="0" borderId="0" xfId="0" applyFont="1"/>
    <xf numFmtId="0" fontId="21" fillId="0" borderId="10" xfId="0" applyFont="1" applyBorder="1" applyAlignment="1">
      <alignment horizontal="justify" vertical="center"/>
    </xf>
    <xf numFmtId="4" fontId="21" fillId="0" borderId="10" xfId="0" applyNumberFormat="1" applyFont="1" applyBorder="1" applyAlignment="1">
      <alignment horizontal="justify" vertical="center"/>
    </xf>
    <xf numFmtId="10" fontId="21" fillId="0" borderId="10" xfId="0" applyNumberFormat="1" applyFont="1" applyBorder="1" applyAlignment="1">
      <alignment horizontal="justify" vertical="center"/>
    </xf>
    <xf numFmtId="0" fontId="21" fillId="38" borderId="10" xfId="0" applyFont="1" applyFill="1" applyBorder="1" applyAlignment="1">
      <alignment horizontal="center" vertical="center"/>
    </xf>
    <xf numFmtId="0" fontId="21" fillId="38" borderId="10" xfId="0" applyFont="1" applyFill="1" applyBorder="1" applyAlignment="1">
      <alignment horizontal="center"/>
    </xf>
    <xf numFmtId="0" fontId="22" fillId="0" borderId="0" xfId="0" applyFont="1" applyAlignment="1">
      <alignment horizontal="left"/>
    </xf>
    <xf numFmtId="0" fontId="0" fillId="0" borderId="0" xfId="0" applyFont="1" applyAlignment="1">
      <alignment horizontal="left"/>
    </xf>
    <xf numFmtId="0" fontId="24" fillId="33" borderId="10" xfId="0" applyFont="1" applyFill="1" applyBorder="1" applyAlignment="1">
      <alignment horizontal="center" vertical="center" wrapText="1"/>
    </xf>
    <xf numFmtId="0" fontId="21" fillId="33" borderId="10" xfId="0" applyFont="1" applyFill="1" applyBorder="1" applyAlignment="1">
      <alignment horizontal="center" vertical="center" wrapText="1"/>
    </xf>
    <xf numFmtId="0" fontId="26" fillId="39" borderId="21" xfId="0" applyFont="1" applyFill="1" applyBorder="1" applyAlignment="1">
      <alignment vertical="center" wrapText="1"/>
    </xf>
    <xf numFmtId="43" fontId="0" fillId="0" borderId="0" xfId="0" applyNumberFormat="1" applyFill="1"/>
    <xf numFmtId="164" fontId="24" fillId="0" borderId="10" xfId="1" applyFont="1" applyBorder="1" applyAlignment="1">
      <alignment horizontal="center" vertical="center" wrapText="1"/>
    </xf>
    <xf numFmtId="164" fontId="26" fillId="0" borderId="10" xfId="1" applyFont="1" applyBorder="1" applyAlignment="1">
      <alignment vertical="center" wrapText="1"/>
    </xf>
    <xf numFmtId="164" fontId="24" fillId="0" borderId="10" xfId="1" applyFont="1" applyBorder="1" applyAlignment="1">
      <alignment vertical="center" wrapText="1"/>
    </xf>
    <xf numFmtId="10" fontId="0" fillId="0" borderId="0" xfId="0" applyNumberFormat="1" applyFont="1"/>
    <xf numFmtId="0" fontId="21" fillId="39" borderId="10" xfId="0" applyFont="1" applyFill="1" applyBorder="1" applyAlignment="1">
      <alignment horizontal="center" vertical="center" wrapText="1"/>
    </xf>
    <xf numFmtId="165" fontId="16" fillId="39" borderId="10" xfId="0" applyNumberFormat="1" applyFont="1" applyFill="1" applyBorder="1" applyAlignment="1">
      <alignment horizontal="center" vertical="center"/>
    </xf>
    <xf numFmtId="0" fontId="27" fillId="41" borderId="22" xfId="0" applyFont="1" applyFill="1" applyBorder="1" applyAlignment="1">
      <alignment horizontal="center" vertical="center"/>
    </xf>
    <xf numFmtId="0" fontId="27" fillId="41" borderId="23" xfId="0" applyFont="1" applyFill="1" applyBorder="1" applyAlignment="1">
      <alignment horizontal="center" vertical="center"/>
    </xf>
    <xf numFmtId="0" fontId="28" fillId="0" borderId="24" xfId="0" applyFont="1" applyBorder="1" applyAlignment="1">
      <alignment horizontal="center" vertical="center" wrapText="1"/>
    </xf>
    <xf numFmtId="0" fontId="29" fillId="0" borderId="25" xfId="0" applyFont="1" applyBorder="1" applyAlignment="1">
      <alignment horizontal="center" vertical="center"/>
    </xf>
    <xf numFmtId="0" fontId="28" fillId="0" borderId="24" xfId="0" applyFont="1" applyBorder="1" applyAlignment="1">
      <alignment horizontal="center" vertical="center"/>
    </xf>
    <xf numFmtId="0" fontId="30" fillId="41" borderId="26" xfId="0" applyFont="1" applyFill="1" applyBorder="1" applyAlignment="1">
      <alignment horizontal="justify" vertical="center"/>
    </xf>
    <xf numFmtId="0" fontId="31" fillId="41" borderId="26" xfId="0" applyFont="1" applyFill="1" applyBorder="1" applyAlignment="1">
      <alignment horizontal="center" vertical="center"/>
    </xf>
    <xf numFmtId="0" fontId="0" fillId="0" borderId="26" xfId="0" applyFont="1" applyBorder="1" applyAlignment="1">
      <alignment horizontal="center" wrapText="1"/>
    </xf>
    <xf numFmtId="2" fontId="0" fillId="0" borderId="26" xfId="0" applyNumberFormat="1" applyBorder="1" applyAlignment="1">
      <alignment horizontal="center"/>
    </xf>
    <xf numFmtId="0" fontId="32" fillId="41" borderId="26" xfId="0" applyFont="1" applyFill="1" applyBorder="1" applyAlignment="1">
      <alignment horizontal="center" vertical="center"/>
    </xf>
    <xf numFmtId="0" fontId="16" fillId="42" borderId="10" xfId="0" applyFont="1" applyFill="1" applyBorder="1" applyAlignment="1">
      <alignment vertical="center" wrapText="1"/>
    </xf>
    <xf numFmtId="0" fontId="16" fillId="43" borderId="10" xfId="0" applyFont="1" applyFill="1" applyBorder="1"/>
    <xf numFmtId="0" fontId="16" fillId="42" borderId="10" xfId="0" applyFont="1" applyFill="1" applyBorder="1" applyAlignment="1">
      <alignment horizontal="center" vertical="center" wrapText="1"/>
    </xf>
    <xf numFmtId="165" fontId="0" fillId="0" borderId="10" xfId="0" applyNumberFormat="1" applyBorder="1" applyAlignment="1">
      <alignment horizontal="center"/>
    </xf>
    <xf numFmtId="0" fontId="0" fillId="0" borderId="10" xfId="0" applyBorder="1" applyAlignment="1">
      <alignment horizontal="center"/>
    </xf>
    <xf numFmtId="0" fontId="0" fillId="0" borderId="10" xfId="0" applyFont="1" applyBorder="1" applyAlignment="1">
      <alignment wrapText="1"/>
    </xf>
    <xf numFmtId="2" fontId="0" fillId="0" borderId="10" xfId="0" applyNumberFormat="1" applyBorder="1" applyAlignment="1">
      <alignment horizontal="center"/>
    </xf>
    <xf numFmtId="2" fontId="0" fillId="0" borderId="10" xfId="0" applyNumberFormat="1" applyFont="1" applyBorder="1" applyAlignment="1">
      <alignment horizontal="center"/>
    </xf>
    <xf numFmtId="0" fontId="16" fillId="0" borderId="10" xfId="0" applyFont="1" applyFill="1" applyBorder="1" applyAlignment="1">
      <alignment wrapText="1"/>
    </xf>
    <xf numFmtId="0" fontId="0" fillId="0" borderId="28" xfId="0" applyFill="1" applyBorder="1" applyAlignment="1">
      <alignment horizontal="center"/>
    </xf>
    <xf numFmtId="9" fontId="0" fillId="0" borderId="0" xfId="0" applyNumberFormat="1"/>
    <xf numFmtId="9" fontId="0" fillId="0" borderId="0" xfId="0" applyNumberFormat="1" applyAlignment="1">
      <alignment horizontal="center"/>
    </xf>
    <xf numFmtId="0" fontId="0" fillId="0" borderId="0" xfId="0" applyAlignment="1">
      <alignment horizontal="center"/>
    </xf>
    <xf numFmtId="164" fontId="16" fillId="0" borderId="10" xfId="1" applyFont="1" applyBorder="1" applyAlignment="1">
      <alignment horizontal="center"/>
    </xf>
    <xf numFmtId="164" fontId="16" fillId="0" borderId="10" xfId="1" applyFont="1" applyBorder="1" applyAlignment="1">
      <alignment vertical="center"/>
    </xf>
    <xf numFmtId="0" fontId="0" fillId="44" borderId="0" xfId="0" applyFill="1"/>
    <xf numFmtId="0" fontId="25" fillId="40" borderId="10" xfId="0" applyFont="1" applyFill="1" applyBorder="1" applyAlignment="1">
      <alignment horizontal="center" vertical="center"/>
    </xf>
    <xf numFmtId="0" fontId="20" fillId="0" borderId="19" xfId="0" applyFont="1" applyBorder="1" applyAlignment="1">
      <alignment horizontal="left" vertical="center"/>
    </xf>
    <xf numFmtId="0" fontId="24" fillId="39" borderId="20" xfId="0" applyFont="1" applyFill="1" applyBorder="1" applyAlignment="1">
      <alignment horizontal="center" vertical="center" wrapText="1"/>
    </xf>
    <xf numFmtId="0" fontId="24" fillId="39" borderId="21" xfId="0" applyFont="1" applyFill="1" applyBorder="1" applyAlignment="1">
      <alignment horizontal="center" vertical="center" wrapText="1"/>
    </xf>
    <xf numFmtId="0" fontId="24" fillId="39" borderId="10" xfId="0" applyFont="1" applyFill="1" applyBorder="1" applyAlignment="1">
      <alignment horizontal="center" vertical="center" wrapText="1"/>
    </xf>
    <xf numFmtId="0" fontId="22" fillId="0" borderId="0" xfId="0" applyFont="1" applyAlignment="1">
      <alignment horizontal="left"/>
    </xf>
    <xf numFmtId="0" fontId="21" fillId="37" borderId="10" xfId="0" applyFont="1" applyFill="1" applyBorder="1" applyAlignment="1">
      <alignment horizontal="center" vertical="center"/>
    </xf>
    <xf numFmtId="0" fontId="22" fillId="0" borderId="0" xfId="0" applyFont="1" applyAlignment="1">
      <alignment horizontal="left" wrapText="1"/>
    </xf>
    <xf numFmtId="0" fontId="0" fillId="33" borderId="10" xfId="0" applyFill="1" applyBorder="1" applyAlignment="1">
      <alignment horizontal="center"/>
    </xf>
    <xf numFmtId="0" fontId="0" fillId="43" borderId="10" xfId="0" applyFill="1" applyBorder="1" applyAlignment="1">
      <alignment horizontal="center"/>
    </xf>
    <xf numFmtId="0" fontId="16" fillId="0" borderId="27" xfId="0" applyFont="1" applyBorder="1" applyAlignment="1">
      <alignment horizontal="center"/>
    </xf>
    <xf numFmtId="0" fontId="16" fillId="0" borderId="0" xfId="0" applyFont="1" applyAlignment="1">
      <alignment horizontal="center"/>
    </xf>
  </cellXfs>
  <cellStyles count="44">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Neutral" xfId="9" builtinId="28" customBuiltin="1"/>
    <cellStyle name="Normal" xfId="0" builtinId="0"/>
    <cellStyle name="Notas" xfId="16" builtinId="10" customBuiltin="1"/>
    <cellStyle name="Porcentaje" xfId="43" builtinId="5"/>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28</xdr:col>
      <xdr:colOff>85725</xdr:colOff>
      <xdr:row>0</xdr:row>
      <xdr:rowOff>0</xdr:rowOff>
    </xdr:from>
    <xdr:to>
      <xdr:col>28</xdr:col>
      <xdr:colOff>504825</xdr:colOff>
      <xdr:row>0</xdr:row>
      <xdr:rowOff>0</xdr:rowOff>
    </xdr:to>
    <xdr:sp macro="" textlink="">
      <xdr:nvSpPr>
        <xdr:cNvPr id="40" name="Rectángulo: esquinas redondeadas 14">
          <a:extLst>
            <a:ext uri="{FF2B5EF4-FFF2-40B4-BE49-F238E27FC236}">
              <a16:creationId xmlns:a16="http://schemas.microsoft.com/office/drawing/2014/main" id="{00000000-0008-0000-0200-00000F000000}"/>
            </a:ext>
          </a:extLst>
        </xdr:cNvPr>
        <xdr:cNvSpPr/>
      </xdr:nvSpPr>
      <xdr:spPr>
        <a:xfrm>
          <a:off x="26384250" y="2419350"/>
          <a:ext cx="419100" cy="142875"/>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28</xdr:col>
      <xdr:colOff>85725</xdr:colOff>
      <xdr:row>15</xdr:row>
      <xdr:rowOff>0</xdr:rowOff>
    </xdr:from>
    <xdr:to>
      <xdr:col>28</xdr:col>
      <xdr:colOff>504825</xdr:colOff>
      <xdr:row>15</xdr:row>
      <xdr:rowOff>0</xdr:rowOff>
    </xdr:to>
    <xdr:sp macro="" textlink="">
      <xdr:nvSpPr>
        <xdr:cNvPr id="45" name="Rectángulo: esquinas redondeadas 15">
          <a:extLst>
            <a:ext uri="{FF2B5EF4-FFF2-40B4-BE49-F238E27FC236}">
              <a16:creationId xmlns:a16="http://schemas.microsoft.com/office/drawing/2014/main" id="{00000000-0008-0000-0200-000019000000}"/>
            </a:ext>
          </a:extLst>
        </xdr:cNvPr>
        <xdr:cNvSpPr/>
      </xdr:nvSpPr>
      <xdr:spPr>
        <a:xfrm>
          <a:off x="26384250" y="7800975"/>
          <a:ext cx="419100" cy="0"/>
        </a:xfrm>
        <a:prstGeom prst="roundRect">
          <a:avLst/>
        </a:prstGeom>
        <a:solidFill>
          <a:schemeClr val="accent4">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28</xdr:col>
      <xdr:colOff>85725</xdr:colOff>
      <xdr:row>0</xdr:row>
      <xdr:rowOff>0</xdr:rowOff>
    </xdr:from>
    <xdr:to>
      <xdr:col>28</xdr:col>
      <xdr:colOff>504825</xdr:colOff>
      <xdr:row>0</xdr:row>
      <xdr:rowOff>0</xdr:rowOff>
    </xdr:to>
    <xdr:sp macro="" textlink="">
      <xdr:nvSpPr>
        <xdr:cNvPr id="46" name="Rectángulo: esquinas redondeadas 15">
          <a:extLst>
            <a:ext uri="{FF2B5EF4-FFF2-40B4-BE49-F238E27FC236}">
              <a16:creationId xmlns:a16="http://schemas.microsoft.com/office/drawing/2014/main" id="{00000000-0008-0000-0200-00002F000000}"/>
            </a:ext>
          </a:extLst>
        </xdr:cNvPr>
        <xdr:cNvSpPr/>
      </xdr:nvSpPr>
      <xdr:spPr>
        <a:xfrm>
          <a:off x="26384250" y="4638675"/>
          <a:ext cx="419100" cy="0"/>
        </a:xfrm>
        <a:prstGeom prst="roundRect">
          <a:avLst/>
        </a:prstGeom>
        <a:solidFill>
          <a:schemeClr val="accent4">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28</xdr:col>
      <xdr:colOff>85725</xdr:colOff>
      <xdr:row>1</xdr:row>
      <xdr:rowOff>0</xdr:rowOff>
    </xdr:from>
    <xdr:to>
      <xdr:col>28</xdr:col>
      <xdr:colOff>504825</xdr:colOff>
      <xdr:row>1</xdr:row>
      <xdr:rowOff>0</xdr:rowOff>
    </xdr:to>
    <xdr:sp macro="" textlink="">
      <xdr:nvSpPr>
        <xdr:cNvPr id="47" name="Rectángulo: esquinas redondeadas 17">
          <a:extLst>
            <a:ext uri="{FF2B5EF4-FFF2-40B4-BE49-F238E27FC236}">
              <a16:creationId xmlns:a16="http://schemas.microsoft.com/office/drawing/2014/main" id="{00000000-0008-0000-0200-000030000000}"/>
            </a:ext>
          </a:extLst>
        </xdr:cNvPr>
        <xdr:cNvSpPr/>
      </xdr:nvSpPr>
      <xdr:spPr>
        <a:xfrm>
          <a:off x="26384250" y="5105400"/>
          <a:ext cx="419100" cy="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28</xdr:col>
      <xdr:colOff>85725</xdr:colOff>
      <xdr:row>5</xdr:row>
      <xdr:rowOff>47625</xdr:rowOff>
    </xdr:from>
    <xdr:to>
      <xdr:col>28</xdr:col>
      <xdr:colOff>504825</xdr:colOff>
      <xdr:row>5</xdr:row>
      <xdr:rowOff>238125</xdr:rowOff>
    </xdr:to>
    <xdr:sp macro="" textlink="">
      <xdr:nvSpPr>
        <xdr:cNvPr id="51" name="Rectángulo: esquinas redondeadas 16">
          <a:extLst>
            <a:ext uri="{FF2B5EF4-FFF2-40B4-BE49-F238E27FC236}">
              <a16:creationId xmlns:a16="http://schemas.microsoft.com/office/drawing/2014/main" id="{00000000-0008-0000-0200-000034000000}"/>
            </a:ext>
          </a:extLst>
        </xdr:cNvPr>
        <xdr:cNvSpPr/>
      </xdr:nvSpPr>
      <xdr:spPr>
        <a:xfrm>
          <a:off x="26384250" y="5943600"/>
          <a:ext cx="419100" cy="142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7" zoomScaleNormal="100" workbookViewId="0">
      <selection activeCell="B18" sqref="B18"/>
    </sheetView>
  </sheetViews>
  <sheetFormatPr baseColWidth="10" defaultColWidth="11.5703125" defaultRowHeight="15" x14ac:dyDescent="0.25"/>
  <cols>
    <col min="1" max="1" width="11.5703125" style="3"/>
    <col min="2" max="2" width="38" style="1" customWidth="1"/>
    <col min="3" max="3" width="17.85546875" style="2" customWidth="1"/>
    <col min="4" max="4" width="15.140625" style="6" customWidth="1"/>
    <col min="5" max="16384" width="11.5703125" style="3"/>
  </cols>
  <sheetData>
    <row r="1" spans="1:5" ht="15.75" thickBot="1" x14ac:dyDescent="0.3"/>
    <row r="2" spans="1:5" ht="24" customHeight="1" x14ac:dyDescent="0.25">
      <c r="A2" s="3" t="s">
        <v>18</v>
      </c>
      <c r="B2" s="18" t="s">
        <v>10</v>
      </c>
      <c r="C2" s="19" t="s">
        <v>15</v>
      </c>
      <c r="D2" s="20" t="s">
        <v>17</v>
      </c>
    </row>
    <row r="3" spans="1:5" ht="18.75" x14ac:dyDescent="0.3">
      <c r="B3" s="7" t="s">
        <v>0</v>
      </c>
      <c r="C3" s="5">
        <v>3570.3978935099999</v>
      </c>
      <c r="D3" s="8">
        <f>+C3/$C$17</f>
        <v>0.15194275063237253</v>
      </c>
    </row>
    <row r="4" spans="1:5" ht="18.75" x14ac:dyDescent="0.3">
      <c r="B4" s="12" t="s">
        <v>1</v>
      </c>
      <c r="C4" s="13">
        <v>700.76778143499996</v>
      </c>
      <c r="D4" s="14">
        <f t="shared" ref="D4:D16" si="0">+C4/$C$17</f>
        <v>2.9822049934357244E-2</v>
      </c>
    </row>
    <row r="5" spans="1:5" ht="56.25" x14ac:dyDescent="0.3">
      <c r="B5" s="15" t="s">
        <v>11</v>
      </c>
      <c r="C5" s="16">
        <v>40.326496539200001</v>
      </c>
      <c r="D5" s="14">
        <f t="shared" si="0"/>
        <v>1.7161445279448202E-3</v>
      </c>
    </row>
    <row r="6" spans="1:5" ht="37.5" x14ac:dyDescent="0.3">
      <c r="B6" s="15" t="s">
        <v>12</v>
      </c>
      <c r="C6" s="17">
        <v>1.8887253340500001</v>
      </c>
      <c r="D6" s="14">
        <f t="shared" si="0"/>
        <v>8.0377070288510655E-5</v>
      </c>
    </row>
    <row r="7" spans="1:5" ht="18.75" x14ac:dyDescent="0.3">
      <c r="B7" s="12" t="s">
        <v>2</v>
      </c>
      <c r="C7" s="13">
        <v>4.6582487430899997</v>
      </c>
      <c r="D7" s="14">
        <f t="shared" si="0"/>
        <v>1.9823760495754511E-4</v>
      </c>
    </row>
    <row r="8" spans="1:5" ht="18.75" x14ac:dyDescent="0.3">
      <c r="B8" s="7" t="s">
        <v>3</v>
      </c>
      <c r="C8" s="5">
        <v>3664.5419421199999</v>
      </c>
      <c r="D8" s="8">
        <f t="shared" si="0"/>
        <v>0.15594916844016724</v>
      </c>
    </row>
    <row r="9" spans="1:5" ht="18.75" x14ac:dyDescent="0.3">
      <c r="B9" s="7" t="s">
        <v>4</v>
      </c>
      <c r="C9" s="5">
        <v>29.4989975276</v>
      </c>
      <c r="D9" s="8">
        <f t="shared" si="0"/>
        <v>1.2553667571304674E-3</v>
      </c>
      <c r="E9" s="49">
        <f>+C9+C10</f>
        <v>154.9244246136</v>
      </c>
    </row>
    <row r="10" spans="1:5" ht="18.75" x14ac:dyDescent="0.3">
      <c r="B10" s="7" t="s">
        <v>13</v>
      </c>
      <c r="C10" s="5">
        <v>125.425427086</v>
      </c>
      <c r="D10" s="8">
        <f t="shared" si="0"/>
        <v>5.3376360167947052E-3</v>
      </c>
    </row>
    <row r="11" spans="1:5" ht="18.75" x14ac:dyDescent="0.3">
      <c r="B11" s="7" t="s">
        <v>5</v>
      </c>
      <c r="C11" s="5">
        <v>617.69142388</v>
      </c>
      <c r="D11" s="8">
        <f t="shared" si="0"/>
        <v>2.6286631570378808E-2</v>
      </c>
    </row>
    <row r="12" spans="1:5" ht="18.75" x14ac:dyDescent="0.3">
      <c r="B12" s="12" t="s">
        <v>6</v>
      </c>
      <c r="C12" s="13">
        <v>7509.6363387900001</v>
      </c>
      <c r="D12" s="14">
        <f t="shared" si="0"/>
        <v>0.3195819725411162</v>
      </c>
    </row>
    <row r="13" spans="1:5" ht="18.75" x14ac:dyDescent="0.3">
      <c r="B13" s="12" t="s">
        <v>7</v>
      </c>
      <c r="C13" s="13">
        <v>6189.9920923</v>
      </c>
      <c r="D13" s="14">
        <f t="shared" si="0"/>
        <v>0.2634228601261252</v>
      </c>
    </row>
    <row r="14" spans="1:5" ht="18.75" x14ac:dyDescent="0.3">
      <c r="B14" s="7" t="s">
        <v>8</v>
      </c>
      <c r="C14" s="5">
        <v>15.256860705299999</v>
      </c>
      <c r="D14" s="8">
        <f t="shared" si="0"/>
        <v>6.4927480093802275E-4</v>
      </c>
    </row>
    <row r="15" spans="1:5" ht="18.75" x14ac:dyDescent="0.3">
      <c r="B15" s="7" t="s">
        <v>14</v>
      </c>
      <c r="C15" s="5">
        <v>866.35986548000005</v>
      </c>
      <c r="D15" s="8">
        <f t="shared" si="0"/>
        <v>3.6869028305725658E-2</v>
      </c>
    </row>
    <row r="16" spans="1:5" ht="18.75" x14ac:dyDescent="0.3">
      <c r="B16" s="7" t="s">
        <v>9</v>
      </c>
      <c r="C16" s="5">
        <v>161.86814939000001</v>
      </c>
      <c r="D16" s="8">
        <f t="shared" si="0"/>
        <v>6.8885016717029693E-3</v>
      </c>
    </row>
    <row r="17" spans="2:8" ht="19.5" thickBot="1" x14ac:dyDescent="0.35">
      <c r="B17" s="9" t="s">
        <v>16</v>
      </c>
      <c r="C17" s="10">
        <f>SUM(C3:C16)</f>
        <v>23498.310242840242</v>
      </c>
      <c r="D17" s="11">
        <f>+C17/$C$17</f>
        <v>1</v>
      </c>
    </row>
    <row r="20" spans="2:8" x14ac:dyDescent="0.25">
      <c r="H20" s="4">
        <f>+C4+C5+C6+C7+C12+C13</f>
        <v>14447.269683141341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topLeftCell="A15" zoomScale="115" zoomScaleNormal="115" workbookViewId="0">
      <selection activeCell="D36" sqref="D36"/>
    </sheetView>
  </sheetViews>
  <sheetFormatPr baseColWidth="10" defaultColWidth="11.5703125" defaultRowHeight="15" x14ac:dyDescent="0.25"/>
  <cols>
    <col min="1" max="1" width="11.5703125" style="3"/>
    <col min="2" max="2" width="38" style="1" customWidth="1"/>
    <col min="3" max="3" width="13.7109375" style="2" customWidth="1"/>
    <col min="4" max="16384" width="11.5703125" style="3"/>
  </cols>
  <sheetData>
    <row r="1" spans="1:3" ht="15.75" thickBot="1" x14ac:dyDescent="0.3"/>
    <row r="2" spans="1:3" ht="30.6" customHeight="1" x14ac:dyDescent="0.25">
      <c r="A2" s="3" t="s">
        <v>18</v>
      </c>
      <c r="B2" s="18" t="s">
        <v>19</v>
      </c>
      <c r="C2" s="20" t="s">
        <v>15</v>
      </c>
    </row>
    <row r="3" spans="1:3" ht="18.75" x14ac:dyDescent="0.3">
      <c r="B3" s="7" t="s">
        <v>0</v>
      </c>
      <c r="C3" s="22" t="s">
        <v>20</v>
      </c>
    </row>
    <row r="4" spans="1:3" ht="18.75" x14ac:dyDescent="0.3">
      <c r="B4" s="12" t="s">
        <v>1</v>
      </c>
      <c r="C4" s="23">
        <v>700.76778143499996</v>
      </c>
    </row>
    <row r="5" spans="1:3" ht="56.25" x14ac:dyDescent="0.3">
      <c r="B5" s="28" t="s">
        <v>11</v>
      </c>
      <c r="C5" s="32" t="s">
        <v>20</v>
      </c>
    </row>
    <row r="6" spans="1:3" ht="37.5" x14ac:dyDescent="0.3">
      <c r="B6" s="15" t="s">
        <v>12</v>
      </c>
      <c r="C6" s="24">
        <v>1.8887253340500001</v>
      </c>
    </row>
    <row r="7" spans="1:3" ht="18.75" x14ac:dyDescent="0.3">
      <c r="B7" s="12" t="s">
        <v>2</v>
      </c>
      <c r="C7" s="23">
        <v>4.6582487430899997</v>
      </c>
    </row>
    <row r="8" spans="1:3" ht="18.75" x14ac:dyDescent="0.3">
      <c r="B8" s="7" t="s">
        <v>3</v>
      </c>
      <c r="C8" s="22" t="s">
        <v>20</v>
      </c>
    </row>
    <row r="9" spans="1:3" ht="18.75" x14ac:dyDescent="0.3">
      <c r="B9" s="7" t="s">
        <v>4</v>
      </c>
      <c r="C9" s="22" t="s">
        <v>20</v>
      </c>
    </row>
    <row r="10" spans="1:3" ht="18.75" x14ac:dyDescent="0.3">
      <c r="B10" s="7" t="s">
        <v>13</v>
      </c>
      <c r="C10" s="22" t="s">
        <v>20</v>
      </c>
    </row>
    <row r="11" spans="1:3" ht="18.75" x14ac:dyDescent="0.3">
      <c r="B11" s="7" t="s">
        <v>5</v>
      </c>
      <c r="C11" s="22" t="s">
        <v>20</v>
      </c>
    </row>
    <row r="12" spans="1:3" ht="18.75" x14ac:dyDescent="0.3">
      <c r="B12" s="12" t="s">
        <v>6</v>
      </c>
      <c r="C12" s="23">
        <v>7509.6363387900001</v>
      </c>
    </row>
    <row r="13" spans="1:3" ht="18.75" x14ac:dyDescent="0.3">
      <c r="B13" s="12" t="s">
        <v>7</v>
      </c>
      <c r="C13" s="23">
        <v>6189.9920923</v>
      </c>
    </row>
    <row r="14" spans="1:3" ht="18.75" x14ac:dyDescent="0.3">
      <c r="B14" s="7" t="s">
        <v>8</v>
      </c>
      <c r="C14" s="22" t="s">
        <v>20</v>
      </c>
    </row>
    <row r="15" spans="1:3" ht="18.75" x14ac:dyDescent="0.3">
      <c r="B15" s="7" t="s">
        <v>14</v>
      </c>
      <c r="C15" s="22" t="s">
        <v>20</v>
      </c>
    </row>
    <row r="16" spans="1:3" ht="18.75" x14ac:dyDescent="0.3">
      <c r="B16" s="7" t="s">
        <v>9</v>
      </c>
      <c r="C16" s="22" t="s">
        <v>20</v>
      </c>
    </row>
    <row r="17" spans="2:6" ht="22.15" customHeight="1" thickBot="1" x14ac:dyDescent="0.3">
      <c r="B17" s="33" t="s">
        <v>16</v>
      </c>
      <c r="C17" s="34">
        <f>SUM(C3:C16)</f>
        <v>14406.94318660214</v>
      </c>
    </row>
    <row r="19" spans="2:6" ht="15.75" thickBot="1" x14ac:dyDescent="0.3"/>
    <row r="20" spans="2:6" ht="18.75" x14ac:dyDescent="0.25">
      <c r="B20" s="18" t="s">
        <v>19</v>
      </c>
      <c r="C20" s="20" t="s">
        <v>15</v>
      </c>
      <c r="F20" s="4"/>
    </row>
    <row r="21" spans="2:6" ht="18.75" hidden="1" x14ac:dyDescent="0.3">
      <c r="B21" s="7" t="s">
        <v>0</v>
      </c>
      <c r="C21" s="22" t="s">
        <v>20</v>
      </c>
    </row>
    <row r="22" spans="2:6" ht="18.75" x14ac:dyDescent="0.3">
      <c r="B22" s="26" t="s">
        <v>1</v>
      </c>
      <c r="C22" s="27">
        <v>700.76778143499996</v>
      </c>
    </row>
    <row r="23" spans="2:6" ht="56.25" hidden="1" x14ac:dyDescent="0.3">
      <c r="B23" s="28" t="s">
        <v>11</v>
      </c>
      <c r="C23" s="29"/>
    </row>
    <row r="24" spans="2:6" ht="37.5" x14ac:dyDescent="0.3">
      <c r="B24" s="28" t="s">
        <v>12</v>
      </c>
      <c r="C24" s="30">
        <v>1.8887253340500001</v>
      </c>
    </row>
    <row r="25" spans="2:6" ht="18.75" x14ac:dyDescent="0.3">
      <c r="B25" s="26" t="s">
        <v>2</v>
      </c>
      <c r="C25" s="27">
        <v>4.6582487430899997</v>
      </c>
    </row>
    <row r="26" spans="2:6" ht="18.75" hidden="1" x14ac:dyDescent="0.3">
      <c r="B26" s="26" t="s">
        <v>3</v>
      </c>
      <c r="C26" s="31" t="s">
        <v>20</v>
      </c>
    </row>
    <row r="27" spans="2:6" ht="18.75" hidden="1" x14ac:dyDescent="0.3">
      <c r="B27" s="26" t="s">
        <v>4</v>
      </c>
      <c r="C27" s="31" t="s">
        <v>20</v>
      </c>
    </row>
    <row r="28" spans="2:6" ht="18.75" hidden="1" x14ac:dyDescent="0.3">
      <c r="B28" s="26" t="s">
        <v>13</v>
      </c>
      <c r="C28" s="31" t="s">
        <v>20</v>
      </c>
    </row>
    <row r="29" spans="2:6" ht="18.75" hidden="1" x14ac:dyDescent="0.3">
      <c r="B29" s="26" t="s">
        <v>5</v>
      </c>
      <c r="C29" s="31" t="s">
        <v>20</v>
      </c>
    </row>
    <row r="30" spans="2:6" ht="18.75" x14ac:dyDescent="0.3">
      <c r="B30" s="26" t="s">
        <v>6</v>
      </c>
      <c r="C30" s="27">
        <v>7509.6363387900001</v>
      </c>
    </row>
    <row r="31" spans="2:6" ht="18.75" x14ac:dyDescent="0.3">
      <c r="B31" s="26" t="s">
        <v>7</v>
      </c>
      <c r="C31" s="27">
        <v>6189.9920923</v>
      </c>
    </row>
    <row r="32" spans="2:6" ht="18.75" hidden="1" x14ac:dyDescent="0.3">
      <c r="B32" s="7" t="s">
        <v>8</v>
      </c>
      <c r="C32" s="22" t="s">
        <v>20</v>
      </c>
    </row>
    <row r="33" spans="2:3" ht="18.75" hidden="1" x14ac:dyDescent="0.3">
      <c r="B33" s="7" t="s">
        <v>14</v>
      </c>
      <c r="C33" s="22" t="s">
        <v>20</v>
      </c>
    </row>
    <row r="34" spans="2:3" ht="18.75" hidden="1" x14ac:dyDescent="0.3">
      <c r="B34" s="7" t="s">
        <v>9</v>
      </c>
      <c r="C34" s="22" t="s">
        <v>20</v>
      </c>
    </row>
    <row r="35" spans="2:3" ht="19.5" thickBot="1" x14ac:dyDescent="0.35">
      <c r="B35" s="21" t="s">
        <v>16</v>
      </c>
      <c r="C35" s="25">
        <f>SUM(C21:C34)</f>
        <v>14406.94318660214</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J16"/>
  <sheetViews>
    <sheetView workbookViewId="0">
      <selection activeCell="J10" sqref="J10"/>
    </sheetView>
  </sheetViews>
  <sheetFormatPr baseColWidth="10" defaultRowHeight="15" x14ac:dyDescent="0.25"/>
  <cols>
    <col min="1" max="1" width="18.5703125" customWidth="1"/>
    <col min="2" max="2" width="15.7109375" customWidth="1"/>
    <col min="3" max="3" width="16.42578125" customWidth="1"/>
    <col min="5" max="5" width="13.28515625" customWidth="1"/>
    <col min="6" max="6" width="8.42578125" customWidth="1"/>
    <col min="7" max="7" width="12.7109375" customWidth="1"/>
    <col min="8" max="8" width="8.28515625" customWidth="1"/>
    <col min="9" max="9" width="8.42578125" customWidth="1"/>
    <col min="10" max="10" width="13.7109375" customWidth="1"/>
  </cols>
  <sheetData>
    <row r="3" spans="1:10" ht="15.75" x14ac:dyDescent="0.25">
      <c r="A3" s="82" t="s">
        <v>32</v>
      </c>
      <c r="B3" s="82"/>
      <c r="C3" s="82"/>
      <c r="D3" s="82"/>
      <c r="E3" s="82"/>
      <c r="F3" s="82"/>
      <c r="G3" s="82"/>
      <c r="H3" s="82"/>
      <c r="I3" s="82"/>
      <c r="J3" s="82"/>
    </row>
    <row r="4" spans="1:10" ht="22.15" customHeight="1" x14ac:dyDescent="0.25">
      <c r="A4" s="84" t="s">
        <v>42</v>
      </c>
      <c r="B4" s="86" t="s">
        <v>40</v>
      </c>
      <c r="C4" s="86"/>
      <c r="D4" s="86"/>
      <c r="E4" s="86"/>
      <c r="F4" s="86"/>
      <c r="G4" s="86"/>
      <c r="H4" s="86"/>
      <c r="I4" s="86"/>
      <c r="J4" s="84" t="s">
        <v>41</v>
      </c>
    </row>
    <row r="5" spans="1:10" ht="103.15" customHeight="1" x14ac:dyDescent="0.25">
      <c r="A5" s="85"/>
      <c r="B5" s="48" t="s">
        <v>0</v>
      </c>
      <c r="C5" s="48" t="s">
        <v>33</v>
      </c>
      <c r="D5" s="48" t="s">
        <v>34</v>
      </c>
      <c r="E5" s="48" t="s">
        <v>35</v>
      </c>
      <c r="F5" s="48" t="s">
        <v>5</v>
      </c>
      <c r="G5" s="48" t="s">
        <v>8</v>
      </c>
      <c r="H5" s="48" t="s">
        <v>14</v>
      </c>
      <c r="I5" s="48" t="s">
        <v>9</v>
      </c>
      <c r="J5" s="85"/>
    </row>
    <row r="6" spans="1:10" x14ac:dyDescent="0.25">
      <c r="A6" s="50">
        <v>23498.31</v>
      </c>
      <c r="B6" s="51">
        <v>3570.3978935099999</v>
      </c>
      <c r="C6" s="51">
        <v>40.326496539200001</v>
      </c>
      <c r="D6" s="51">
        <v>3664.5419421199999</v>
      </c>
      <c r="E6" s="51">
        <v>154.9244246136</v>
      </c>
      <c r="F6" s="51">
        <v>617.69142388</v>
      </c>
      <c r="G6" s="51">
        <v>15.256860705299999</v>
      </c>
      <c r="H6" s="51">
        <v>866.35986548000005</v>
      </c>
      <c r="I6" s="51">
        <v>161.86814939000001</v>
      </c>
      <c r="J6" s="52">
        <f>+A6-(B6+C6+D6+E6+F6+G6+H6+I6)</f>
        <v>14406.9429437619</v>
      </c>
    </row>
    <row r="7" spans="1:10" x14ac:dyDescent="0.25">
      <c r="A7" s="83" t="s">
        <v>43</v>
      </c>
      <c r="B7" s="83"/>
      <c r="C7" s="83"/>
      <c r="D7" s="83"/>
      <c r="E7" s="83"/>
      <c r="F7" s="83"/>
      <c r="G7" s="83"/>
      <c r="H7" s="83"/>
      <c r="I7" s="83"/>
      <c r="J7" s="83"/>
    </row>
    <row r="13" spans="1:10" ht="55.15" customHeight="1" x14ac:dyDescent="0.25"/>
    <row r="14" spans="1:10" ht="36.6" customHeight="1" x14ac:dyDescent="0.25"/>
    <row r="16" spans="1:10" x14ac:dyDescent="0.25">
      <c r="B16" s="35">
        <v>23498.310242840202</v>
      </c>
    </row>
  </sheetData>
  <mergeCells count="5">
    <mergeCell ref="A3:J3"/>
    <mergeCell ref="A7:J7"/>
    <mergeCell ref="A4:A5"/>
    <mergeCell ref="J4:J5"/>
    <mergeCell ref="B4: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2"/>
  <sheetViews>
    <sheetView workbookViewId="0">
      <selection activeCell="D36" sqref="D36"/>
    </sheetView>
  </sheetViews>
  <sheetFormatPr baseColWidth="10" defaultColWidth="11.5703125" defaultRowHeight="15" x14ac:dyDescent="0.25"/>
  <cols>
    <col min="1" max="1" width="12.28515625" style="36" customWidth="1"/>
    <col min="2" max="2" width="16.140625" style="38" customWidth="1"/>
    <col min="3" max="3" width="11.7109375" style="38" customWidth="1"/>
    <col min="4" max="4" width="12" style="38" customWidth="1"/>
    <col min="5" max="5" width="14.7109375" style="38" customWidth="1"/>
    <col min="6" max="6" width="12.7109375" style="38" customWidth="1"/>
    <col min="7" max="7" width="12.28515625" style="38" customWidth="1"/>
    <col min="8" max="8" width="16.140625" style="38" customWidth="1"/>
    <col min="9" max="9" width="12.28515625" style="38" customWidth="1"/>
    <col min="10" max="16384" width="11.5703125" style="38"/>
  </cols>
  <sheetData>
    <row r="1" spans="1:16" ht="36.6" customHeight="1" x14ac:dyDescent="0.25">
      <c r="B1" s="37"/>
      <c r="C1" s="37"/>
      <c r="D1" s="37" t="s">
        <v>21</v>
      </c>
      <c r="E1" s="37"/>
      <c r="F1" s="37"/>
      <c r="G1" s="37"/>
      <c r="H1" s="37"/>
      <c r="I1" s="37"/>
      <c r="J1" s="37"/>
    </row>
    <row r="2" spans="1:16" ht="20.45" customHeight="1" x14ac:dyDescent="0.25">
      <c r="A2" s="88" t="s">
        <v>26</v>
      </c>
      <c r="B2" s="88"/>
      <c r="C2" s="88"/>
      <c r="D2" s="88"/>
      <c r="E2" s="88"/>
      <c r="F2" s="88"/>
      <c r="G2" s="88"/>
      <c r="H2" s="88"/>
      <c r="I2" s="88"/>
    </row>
    <row r="3" spans="1:16" ht="75" x14ac:dyDescent="0.25">
      <c r="A3" s="42" t="s">
        <v>24</v>
      </c>
      <c r="B3" s="46" t="s">
        <v>36</v>
      </c>
      <c r="C3" s="46" t="s">
        <v>30</v>
      </c>
      <c r="D3" s="47" t="s">
        <v>37</v>
      </c>
      <c r="E3" s="46" t="s">
        <v>25</v>
      </c>
      <c r="F3" s="46" t="s">
        <v>38</v>
      </c>
      <c r="G3" s="46" t="s">
        <v>25</v>
      </c>
      <c r="H3" s="46" t="s">
        <v>39</v>
      </c>
      <c r="I3" s="46" t="s">
        <v>25</v>
      </c>
    </row>
    <row r="4" spans="1:16" x14ac:dyDescent="0.25">
      <c r="A4" s="43">
        <v>2015</v>
      </c>
      <c r="B4" s="39">
        <v>24.12</v>
      </c>
      <c r="C4" s="39"/>
      <c r="D4" s="40">
        <v>22454.73</v>
      </c>
      <c r="E4" s="39"/>
      <c r="F4" s="39">
        <v>789.3</v>
      </c>
      <c r="G4" s="39"/>
      <c r="H4" s="39">
        <v>3347.19</v>
      </c>
      <c r="I4" s="39"/>
    </row>
    <row r="5" spans="1:16" x14ac:dyDescent="0.25">
      <c r="A5" s="43">
        <v>2016</v>
      </c>
      <c r="B5" s="39">
        <v>28.8</v>
      </c>
      <c r="C5" s="41">
        <v>0.19400000000000001</v>
      </c>
      <c r="D5" s="40">
        <v>23885.19</v>
      </c>
      <c r="E5" s="41">
        <v>6.4000000000000001E-2</v>
      </c>
      <c r="F5" s="39">
        <v>838.44</v>
      </c>
      <c r="G5" s="41">
        <v>6.2E-2</v>
      </c>
      <c r="H5" s="39">
        <v>3379.5</v>
      </c>
      <c r="I5" s="41">
        <v>0.01</v>
      </c>
    </row>
    <row r="6" spans="1:16" x14ac:dyDescent="0.25">
      <c r="A6" s="43">
        <v>2017</v>
      </c>
      <c r="B6" s="39">
        <v>30.96</v>
      </c>
      <c r="C6" s="41">
        <v>7.4999999999999997E-2</v>
      </c>
      <c r="D6" s="40">
        <v>25219.26</v>
      </c>
      <c r="E6" s="41">
        <v>5.6000000000000001E-2</v>
      </c>
      <c r="F6" s="39">
        <v>866.43</v>
      </c>
      <c r="G6" s="41">
        <v>3.3000000000000002E-2</v>
      </c>
      <c r="H6" s="39">
        <v>3551.85</v>
      </c>
      <c r="I6" s="41">
        <v>5.0999999999999997E-2</v>
      </c>
    </row>
    <row r="7" spans="1:16" x14ac:dyDescent="0.25">
      <c r="A7" s="43">
        <v>2018</v>
      </c>
      <c r="B7" s="39">
        <v>40.86</v>
      </c>
      <c r="C7" s="41">
        <v>0.32</v>
      </c>
      <c r="D7" s="40">
        <v>25300.71</v>
      </c>
      <c r="E7" s="41">
        <v>3.0000000000000001E-3</v>
      </c>
      <c r="F7" s="39">
        <v>897.84</v>
      </c>
      <c r="G7" s="41">
        <v>3.5999999999999997E-2</v>
      </c>
      <c r="H7" s="39">
        <v>3642.84</v>
      </c>
      <c r="I7" s="41">
        <v>2.5999999999999999E-2</v>
      </c>
    </row>
    <row r="8" spans="1:16" s="45" customFormat="1" ht="55.15" customHeight="1" x14ac:dyDescent="0.25">
      <c r="A8" s="54" t="s">
        <v>31</v>
      </c>
      <c r="B8" s="54" t="s">
        <v>29</v>
      </c>
      <c r="C8" s="55">
        <f>AVERAGE(C4:C7)</f>
        <v>0.19633333333333333</v>
      </c>
      <c r="D8" s="54" t="s">
        <v>1</v>
      </c>
      <c r="E8" s="55">
        <f>AVERAGE(E4:E7)</f>
        <v>4.1000000000000002E-2</v>
      </c>
      <c r="F8" s="54" t="s">
        <v>2</v>
      </c>
      <c r="G8" s="55">
        <f>AVERAGE(G4:G7)</f>
        <v>4.3666666666666666E-2</v>
      </c>
      <c r="H8" s="54" t="s">
        <v>12</v>
      </c>
      <c r="I8" s="55">
        <f>AVERAGE(I4:I7)</f>
        <v>2.8999999999999998E-2</v>
      </c>
      <c r="K8" s="38"/>
      <c r="L8" s="38"/>
      <c r="M8" s="38"/>
      <c r="N8" s="38"/>
      <c r="O8" s="38"/>
      <c r="P8" s="38"/>
    </row>
    <row r="9" spans="1:16" x14ac:dyDescent="0.25">
      <c r="A9" s="87" t="s">
        <v>28</v>
      </c>
      <c r="B9" s="87"/>
      <c r="C9" s="87"/>
      <c r="D9" s="87"/>
      <c r="E9" s="87"/>
      <c r="F9" s="87"/>
      <c r="G9" s="87"/>
      <c r="H9" s="44"/>
      <c r="I9" s="44"/>
    </row>
    <row r="10" spans="1:16" ht="38.25" customHeight="1" x14ac:dyDescent="0.25">
      <c r="A10" s="89" t="s">
        <v>27</v>
      </c>
      <c r="B10" s="89"/>
      <c r="C10" s="89"/>
      <c r="D10" s="89"/>
      <c r="E10" s="89"/>
      <c r="F10" s="89"/>
      <c r="G10" s="89"/>
      <c r="H10" s="89"/>
      <c r="I10" s="89"/>
    </row>
    <row r="11" spans="1:16" x14ac:dyDescent="0.25">
      <c r="E11" s="53"/>
    </row>
    <row r="12" spans="1:16" x14ac:dyDescent="0.25">
      <c r="B12" s="36"/>
      <c r="C12" s="36"/>
      <c r="D12" s="36"/>
      <c r="E12" s="36"/>
      <c r="F12" s="36"/>
      <c r="G12" s="36"/>
      <c r="H12" s="36"/>
    </row>
  </sheetData>
  <mergeCells count="3">
    <mergeCell ref="A9:G9"/>
    <mergeCell ref="A2:I2"/>
    <mergeCell ref="A10:I10"/>
  </mergeCells>
  <pageMargins left="0.7" right="0.49"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4"/>
  <sheetViews>
    <sheetView zoomScale="77" zoomScaleNormal="77" workbookViewId="0">
      <selection activeCell="F49" sqref="F49"/>
    </sheetView>
  </sheetViews>
  <sheetFormatPr baseColWidth="10" defaultRowHeight="15" x14ac:dyDescent="0.25"/>
  <cols>
    <col min="1" max="1" width="33.140625" customWidth="1"/>
    <col min="2" max="2" width="20.85546875" bestFit="1" customWidth="1"/>
    <col min="3" max="3" width="29" bestFit="1" customWidth="1"/>
    <col min="4" max="8" width="15.7109375" customWidth="1"/>
    <col min="9" max="9" width="11.140625" bestFit="1" customWidth="1"/>
    <col min="10" max="10" width="12.85546875" customWidth="1"/>
    <col min="11" max="11" width="13.7109375" customWidth="1"/>
    <col min="12" max="12" width="19.28515625" customWidth="1"/>
    <col min="13" max="13" width="14.7109375" customWidth="1"/>
    <col min="14" max="14" width="15.42578125" customWidth="1"/>
    <col min="15" max="15" width="15.140625" customWidth="1"/>
    <col min="16" max="16" width="12.85546875" customWidth="1"/>
    <col min="17" max="17" width="14.7109375" bestFit="1" customWidth="1"/>
    <col min="18" max="18" width="14.7109375" customWidth="1"/>
    <col min="19" max="23" width="0" hidden="1" customWidth="1"/>
    <col min="24" max="24" width="33.42578125" customWidth="1"/>
    <col min="25" max="25" width="7.5703125" customWidth="1"/>
    <col min="26" max="26" width="45.28515625" bestFit="1" customWidth="1"/>
    <col min="27" max="27" width="14.85546875" bestFit="1" customWidth="1"/>
    <col min="28" max="28" width="10.42578125" bestFit="1" customWidth="1"/>
    <col min="29" max="29" width="9.42578125" customWidth="1"/>
    <col min="30" max="30" width="24.28515625" bestFit="1" customWidth="1"/>
    <col min="31" max="31" width="23.28515625" bestFit="1" customWidth="1"/>
  </cols>
  <sheetData>
    <row r="1" spans="1:32" x14ac:dyDescent="0.25">
      <c r="C1" s="93" t="s">
        <v>64</v>
      </c>
      <c r="D1" s="93"/>
      <c r="E1" s="93"/>
      <c r="F1" s="93"/>
      <c r="G1" s="93"/>
      <c r="H1" s="93"/>
      <c r="I1" s="93"/>
      <c r="J1" s="93"/>
      <c r="K1" s="93"/>
      <c r="L1" s="93"/>
      <c r="M1" s="93"/>
      <c r="N1" s="93"/>
      <c r="O1" s="93"/>
      <c r="P1" s="93"/>
      <c r="Q1" s="93"/>
      <c r="R1" s="93"/>
      <c r="S1" s="93"/>
      <c r="T1" s="93"/>
      <c r="U1" s="93"/>
      <c r="V1" s="93"/>
      <c r="W1" s="93"/>
    </row>
    <row r="2" spans="1:32" x14ac:dyDescent="0.25">
      <c r="D2" t="s">
        <v>73</v>
      </c>
    </row>
    <row r="3" spans="1:32" x14ac:dyDescent="0.25">
      <c r="AF3" s="35"/>
    </row>
    <row r="5" spans="1:32" x14ac:dyDescent="0.25">
      <c r="A5" s="67" t="s">
        <v>65</v>
      </c>
      <c r="B5" s="68" t="s">
        <v>66</v>
      </c>
      <c r="C5" s="68" t="s">
        <v>22</v>
      </c>
      <c r="D5" s="68">
        <v>0</v>
      </c>
      <c r="E5" s="68"/>
      <c r="F5" s="68"/>
      <c r="G5" s="68"/>
      <c r="H5" s="68"/>
      <c r="I5" s="68">
        <v>1</v>
      </c>
      <c r="J5" s="68">
        <v>2</v>
      </c>
      <c r="K5" s="68">
        <v>3</v>
      </c>
      <c r="L5" s="68">
        <v>4</v>
      </c>
      <c r="M5" s="68">
        <v>5</v>
      </c>
      <c r="N5" s="68">
        <v>6</v>
      </c>
      <c r="O5" s="68">
        <v>7</v>
      </c>
      <c r="P5" s="68">
        <v>8</v>
      </c>
      <c r="Q5" s="68">
        <v>9</v>
      </c>
      <c r="R5" s="68">
        <v>10</v>
      </c>
      <c r="S5" s="68">
        <v>11</v>
      </c>
      <c r="T5" s="68">
        <v>12</v>
      </c>
      <c r="U5" s="68">
        <v>13</v>
      </c>
      <c r="V5" s="68">
        <v>14</v>
      </c>
      <c r="W5" s="68">
        <v>15</v>
      </c>
    </row>
    <row r="6" spans="1:32" x14ac:dyDescent="0.25">
      <c r="A6" s="69">
        <f>+DEGRADACION!E8</f>
        <v>4.1000000000000002E-2</v>
      </c>
      <c r="B6" s="70">
        <f>D6*A6</f>
        <v>28.731479038835001</v>
      </c>
      <c r="C6" s="71" t="s">
        <v>1</v>
      </c>
      <c r="D6" s="72">
        <f>+'DEMANDA EFECTIVA'!C22</f>
        <v>700.76778143499996</v>
      </c>
      <c r="E6" s="72">
        <f>D6</f>
        <v>700.76778143499996</v>
      </c>
      <c r="F6" s="72">
        <f t="shared" ref="F6:H6" si="0">E6</f>
        <v>700.76778143499996</v>
      </c>
      <c r="G6" s="72">
        <f t="shared" si="0"/>
        <v>700.76778143499996</v>
      </c>
      <c r="H6" s="72">
        <f t="shared" si="0"/>
        <v>700.76778143499996</v>
      </c>
      <c r="I6" s="73">
        <f>D6+$B$6</f>
        <v>729.49926047383497</v>
      </c>
      <c r="J6" s="73">
        <f t="shared" ref="J6:V6" si="1">I6+$B$6</f>
        <v>758.23073951266997</v>
      </c>
      <c r="K6" s="73">
        <f t="shared" si="1"/>
        <v>786.96221855150498</v>
      </c>
      <c r="L6" s="73">
        <f t="shared" si="1"/>
        <v>815.69369759033998</v>
      </c>
      <c r="M6" s="73">
        <f t="shared" si="1"/>
        <v>844.42517662917498</v>
      </c>
      <c r="N6" s="73">
        <f t="shared" si="1"/>
        <v>873.15665566800999</v>
      </c>
      <c r="O6" s="73">
        <f t="shared" si="1"/>
        <v>901.88813470684499</v>
      </c>
      <c r="P6" s="73">
        <f t="shared" si="1"/>
        <v>930.61961374568</v>
      </c>
      <c r="Q6" s="73">
        <f t="shared" si="1"/>
        <v>959.351092784515</v>
      </c>
      <c r="R6" s="73">
        <f t="shared" si="1"/>
        <v>988.08257182335001</v>
      </c>
      <c r="S6" s="73">
        <f t="shared" si="1"/>
        <v>1016.814050862185</v>
      </c>
      <c r="T6" s="73">
        <f t="shared" si="1"/>
        <v>1045.54552990102</v>
      </c>
      <c r="U6" s="73">
        <f t="shared" si="1"/>
        <v>1074.277008939855</v>
      </c>
      <c r="V6" s="73">
        <f t="shared" si="1"/>
        <v>1103.00848797869</v>
      </c>
      <c r="W6" s="73">
        <f>V6+$B$6</f>
        <v>1131.739967017525</v>
      </c>
    </row>
    <row r="7" spans="1:32" x14ac:dyDescent="0.25">
      <c r="A7" s="69">
        <f>+DEGRADACION!G8</f>
        <v>4.3666666666666666E-2</v>
      </c>
      <c r="B7" s="70">
        <f t="shared" ref="B7:B10" si="2">D7*A7</f>
        <v>0.20341019511493</v>
      </c>
      <c r="C7" s="71" t="s">
        <v>2</v>
      </c>
      <c r="D7" s="72">
        <f>+'DEMANDA EFECTIVA'!C25</f>
        <v>4.6582487430899997</v>
      </c>
      <c r="E7" s="72">
        <f t="shared" ref="E7:H10" si="3">D7</f>
        <v>4.6582487430899997</v>
      </c>
      <c r="F7" s="72">
        <f t="shared" si="3"/>
        <v>4.6582487430899997</v>
      </c>
      <c r="G7" s="72">
        <f t="shared" si="3"/>
        <v>4.6582487430899997</v>
      </c>
      <c r="H7" s="72">
        <f t="shared" si="3"/>
        <v>4.6582487430899997</v>
      </c>
      <c r="I7" s="73">
        <f>D7+$B$7</f>
        <v>4.86165893820493</v>
      </c>
      <c r="J7" s="73">
        <f t="shared" ref="J7:W7" si="4">I7+$B$7</f>
        <v>5.0650691333198603</v>
      </c>
      <c r="K7" s="73">
        <f t="shared" si="4"/>
        <v>5.2684793284347906</v>
      </c>
      <c r="L7" s="73">
        <f t="shared" si="4"/>
        <v>5.4718895235497209</v>
      </c>
      <c r="M7" s="73">
        <f t="shared" si="4"/>
        <v>5.6752997186646512</v>
      </c>
      <c r="N7" s="73">
        <f t="shared" si="4"/>
        <v>5.8787099137795815</v>
      </c>
      <c r="O7" s="73">
        <f t="shared" si="4"/>
        <v>6.0821201088945118</v>
      </c>
      <c r="P7" s="73">
        <f t="shared" si="4"/>
        <v>6.2855303040094421</v>
      </c>
      <c r="Q7" s="73">
        <f t="shared" si="4"/>
        <v>6.4889404991243724</v>
      </c>
      <c r="R7" s="73">
        <f t="shared" si="4"/>
        <v>6.6923506942393027</v>
      </c>
      <c r="S7" s="73">
        <f t="shared" si="4"/>
        <v>6.895760889354233</v>
      </c>
      <c r="T7" s="73">
        <f t="shared" si="4"/>
        <v>7.0991710844691633</v>
      </c>
      <c r="U7" s="73">
        <f t="shared" si="4"/>
        <v>7.3025812795840936</v>
      </c>
      <c r="V7" s="73">
        <f t="shared" si="4"/>
        <v>7.5059914746990239</v>
      </c>
      <c r="W7" s="73">
        <f t="shared" si="4"/>
        <v>7.7094016698139542</v>
      </c>
    </row>
    <row r="8" spans="1:32" x14ac:dyDescent="0.25">
      <c r="A8" s="69">
        <f>+DEGRADACION!I8</f>
        <v>2.8999999999999998E-2</v>
      </c>
      <c r="B8" s="70">
        <f t="shared" si="2"/>
        <v>5.4773034687449998E-2</v>
      </c>
      <c r="C8" s="71" t="s">
        <v>70</v>
      </c>
      <c r="D8" s="72">
        <f>+'DEMANDA EFECTIVA'!C24</f>
        <v>1.8887253340500001</v>
      </c>
      <c r="E8" s="72">
        <f t="shared" si="3"/>
        <v>1.8887253340500001</v>
      </c>
      <c r="F8" s="72">
        <f t="shared" si="3"/>
        <v>1.8887253340500001</v>
      </c>
      <c r="G8" s="72">
        <f t="shared" si="3"/>
        <v>1.8887253340500001</v>
      </c>
      <c r="H8" s="72">
        <f t="shared" si="3"/>
        <v>1.8887253340500001</v>
      </c>
      <c r="I8" s="73">
        <f>D8+$B$8</f>
        <v>1.9434983687374501</v>
      </c>
      <c r="J8" s="73">
        <f t="shared" ref="J8:W8" si="5">I8+$B$8</f>
        <v>1.9982714034249001</v>
      </c>
      <c r="K8" s="73">
        <f t="shared" si="5"/>
        <v>2.0530444381123503</v>
      </c>
      <c r="L8" s="73">
        <f t="shared" si="5"/>
        <v>2.1078174727998005</v>
      </c>
      <c r="M8" s="73">
        <f t="shared" si="5"/>
        <v>2.1625905074872507</v>
      </c>
      <c r="N8" s="73">
        <f t="shared" si="5"/>
        <v>2.2173635421747009</v>
      </c>
      <c r="O8" s="73">
        <f t="shared" si="5"/>
        <v>2.2721365768621511</v>
      </c>
      <c r="P8" s="73">
        <f t="shared" si="5"/>
        <v>2.3269096115496013</v>
      </c>
      <c r="Q8" s="73">
        <f t="shared" si="5"/>
        <v>2.3816826462370515</v>
      </c>
      <c r="R8" s="73">
        <f t="shared" si="5"/>
        <v>2.4364556809245017</v>
      </c>
      <c r="S8" s="73">
        <f t="shared" si="5"/>
        <v>2.4912287156119519</v>
      </c>
      <c r="T8" s="73">
        <f t="shared" si="5"/>
        <v>2.5460017502994021</v>
      </c>
      <c r="U8" s="73">
        <f t="shared" si="5"/>
        <v>2.6007747849868523</v>
      </c>
      <c r="V8" s="73">
        <f t="shared" si="5"/>
        <v>2.6555478196743025</v>
      </c>
      <c r="W8" s="73">
        <f t="shared" si="5"/>
        <v>2.7103208543617527</v>
      </c>
    </row>
    <row r="9" spans="1:32" x14ac:dyDescent="0.25">
      <c r="A9" s="69">
        <f>+DEGRADACION!C8</f>
        <v>0.19633333333333333</v>
      </c>
      <c r="B9" s="70">
        <f t="shared" si="2"/>
        <v>1474.3919345157701</v>
      </c>
      <c r="C9" s="71" t="s">
        <v>6</v>
      </c>
      <c r="D9" s="72">
        <f>+'DEMANDA EFECTIVA'!C30</f>
        <v>7509.6363387900001</v>
      </c>
      <c r="E9" s="72">
        <f t="shared" si="3"/>
        <v>7509.6363387900001</v>
      </c>
      <c r="F9" s="72">
        <f t="shared" si="3"/>
        <v>7509.6363387900001</v>
      </c>
      <c r="G9" s="72">
        <f t="shared" si="3"/>
        <v>7509.6363387900001</v>
      </c>
      <c r="H9" s="72">
        <f t="shared" si="3"/>
        <v>7509.6363387900001</v>
      </c>
      <c r="I9" s="73">
        <f>D9+$B$9</f>
        <v>8984.0282733057702</v>
      </c>
      <c r="J9" s="73">
        <f t="shared" ref="J9:W9" si="6">I9+$B$9</f>
        <v>10458.42020782154</v>
      </c>
      <c r="K9" s="73">
        <f t="shared" si="6"/>
        <v>11932.81214233731</v>
      </c>
      <c r="L9" s="73">
        <f t="shared" si="6"/>
        <v>13407.204076853081</v>
      </c>
      <c r="M9" s="73">
        <f t="shared" si="6"/>
        <v>14881.596011368851</v>
      </c>
      <c r="N9" s="73">
        <f t="shared" si="6"/>
        <v>16355.987945884621</v>
      </c>
      <c r="O9" s="73">
        <f t="shared" si="6"/>
        <v>17830.379880400389</v>
      </c>
      <c r="P9" s="73">
        <f t="shared" si="6"/>
        <v>19304.771814916159</v>
      </c>
      <c r="Q9" s="73">
        <f t="shared" si="6"/>
        <v>20779.163749431929</v>
      </c>
      <c r="R9" s="73">
        <f t="shared" si="6"/>
        <v>22253.555683947699</v>
      </c>
      <c r="S9" s="73">
        <f t="shared" si="6"/>
        <v>23727.94761846347</v>
      </c>
      <c r="T9" s="73">
        <f t="shared" si="6"/>
        <v>25202.33955297924</v>
      </c>
      <c r="U9" s="73">
        <f t="shared" si="6"/>
        <v>26676.73148749501</v>
      </c>
      <c r="V9" s="73">
        <f t="shared" si="6"/>
        <v>28151.12342201078</v>
      </c>
      <c r="W9" s="73">
        <f t="shared" si="6"/>
        <v>29625.51535652655</v>
      </c>
    </row>
    <row r="10" spans="1:32" x14ac:dyDescent="0.25">
      <c r="A10" s="69">
        <f>+DEGRADACION!C8</f>
        <v>0.19633333333333333</v>
      </c>
      <c r="B10" s="70">
        <f t="shared" si="2"/>
        <v>1215.3017807882334</v>
      </c>
      <c r="C10" s="71" t="s">
        <v>7</v>
      </c>
      <c r="D10" s="72">
        <f>+'DEMANDA EFECTIVA'!C31</f>
        <v>6189.9920923</v>
      </c>
      <c r="E10" s="72">
        <f t="shared" si="3"/>
        <v>6189.9920923</v>
      </c>
      <c r="F10" s="72">
        <f t="shared" si="3"/>
        <v>6189.9920923</v>
      </c>
      <c r="G10" s="72">
        <f t="shared" si="3"/>
        <v>6189.9920923</v>
      </c>
      <c r="H10" s="72">
        <f t="shared" si="3"/>
        <v>6189.9920923</v>
      </c>
      <c r="I10" s="73">
        <f>D10+$B$10</f>
        <v>7405.2938730882333</v>
      </c>
      <c r="J10" s="73">
        <f t="shared" ref="J10:W10" si="7">I10+$B$10</f>
        <v>8620.5956538764658</v>
      </c>
      <c r="K10" s="73">
        <f t="shared" si="7"/>
        <v>9835.8974346646992</v>
      </c>
      <c r="L10" s="73">
        <f t="shared" si="7"/>
        <v>11051.199215452933</v>
      </c>
      <c r="M10" s="73">
        <f t="shared" si="7"/>
        <v>12266.500996241166</v>
      </c>
      <c r="N10" s="73">
        <f t="shared" si="7"/>
        <v>13481.802777029399</v>
      </c>
      <c r="O10" s="73">
        <f t="shared" si="7"/>
        <v>14697.104557817633</v>
      </c>
      <c r="P10" s="73">
        <f t="shared" si="7"/>
        <v>15912.406338605866</v>
      </c>
      <c r="Q10" s="73">
        <f t="shared" si="7"/>
        <v>17127.708119394098</v>
      </c>
      <c r="R10" s="73">
        <f t="shared" si="7"/>
        <v>18343.009900182333</v>
      </c>
      <c r="S10" s="73">
        <f t="shared" si="7"/>
        <v>19558.311680970568</v>
      </c>
      <c r="T10" s="73">
        <f t="shared" si="7"/>
        <v>20773.613461758803</v>
      </c>
      <c r="U10" s="73">
        <f t="shared" si="7"/>
        <v>21988.915242547038</v>
      </c>
      <c r="V10" s="73">
        <f t="shared" si="7"/>
        <v>23204.217023335274</v>
      </c>
      <c r="W10" s="73">
        <f t="shared" si="7"/>
        <v>24419.518804123509</v>
      </c>
      <c r="Z10" s="93"/>
      <c r="AA10" s="93"/>
      <c r="AB10" s="93"/>
      <c r="AC10" s="93"/>
      <c r="AD10" s="93"/>
    </row>
    <row r="11" spans="1:32" x14ac:dyDescent="0.25">
      <c r="B11" s="75">
        <f>SUM(B6:B10)</f>
        <v>2718.6833775726409</v>
      </c>
      <c r="C11" s="74" t="s">
        <v>23</v>
      </c>
      <c r="D11" s="79">
        <f>SUM(D6:D10)</f>
        <v>14406.94318660214</v>
      </c>
      <c r="E11" s="79"/>
      <c r="F11" s="79"/>
      <c r="G11" s="79"/>
      <c r="H11" s="79"/>
      <c r="I11" s="73"/>
      <c r="J11" s="73"/>
      <c r="K11" s="73"/>
      <c r="L11" s="73"/>
      <c r="M11" s="73"/>
      <c r="N11" s="73"/>
      <c r="O11" s="73"/>
      <c r="P11" s="73"/>
      <c r="Q11" s="73"/>
      <c r="R11" s="73"/>
      <c r="S11" s="73"/>
      <c r="T11" s="73"/>
      <c r="U11" s="73"/>
      <c r="V11" s="73"/>
      <c r="W11" s="73"/>
      <c r="Z11" s="93"/>
      <c r="AA11" s="93"/>
      <c r="AB11" s="93"/>
      <c r="AC11" s="93"/>
      <c r="AD11" s="93"/>
    </row>
    <row r="12" spans="1:32" x14ac:dyDescent="0.25">
      <c r="Z12" s="93"/>
      <c r="AA12" s="93"/>
      <c r="AB12" s="93"/>
      <c r="AC12" s="93"/>
      <c r="AD12" s="93"/>
    </row>
    <row r="13" spans="1:32" x14ac:dyDescent="0.25">
      <c r="Z13" s="93"/>
      <c r="AA13" s="93"/>
      <c r="AB13" s="93"/>
      <c r="AC13" s="93"/>
      <c r="AD13" s="93"/>
    </row>
    <row r="14" spans="1:32" x14ac:dyDescent="0.25">
      <c r="Z14" s="93"/>
      <c r="AA14" s="93"/>
      <c r="AB14" s="93"/>
      <c r="AC14" s="93"/>
      <c r="AD14" s="93"/>
    </row>
    <row r="15" spans="1:32" x14ac:dyDescent="0.25">
      <c r="Z15" s="92"/>
      <c r="AA15" s="92"/>
      <c r="AB15" s="92"/>
      <c r="AC15" s="92"/>
      <c r="AD15" s="92"/>
    </row>
    <row r="16" spans="1:32" x14ac:dyDescent="0.25">
      <c r="D16" s="93" t="s">
        <v>67</v>
      </c>
      <c r="E16" s="93"/>
      <c r="F16" s="93"/>
      <c r="G16" s="93"/>
      <c r="H16" s="93"/>
      <c r="I16" s="93"/>
      <c r="J16" s="93"/>
      <c r="K16" s="93"/>
      <c r="L16" s="93"/>
      <c r="M16" s="93"/>
      <c r="N16" s="93"/>
      <c r="O16" s="93"/>
      <c r="P16" s="93"/>
      <c r="Q16" s="93"/>
      <c r="R16" s="93"/>
      <c r="S16" s="93"/>
      <c r="T16" s="93"/>
      <c r="U16" s="93"/>
      <c r="V16" s="93"/>
      <c r="W16" s="93"/>
      <c r="X16" s="93"/>
    </row>
    <row r="17" spans="1:25" x14ac:dyDescent="0.25">
      <c r="C17" s="81"/>
      <c r="D17" s="90" t="s">
        <v>71</v>
      </c>
      <c r="E17" s="90"/>
      <c r="F17" s="90"/>
      <c r="G17" s="90"/>
      <c r="H17" s="90"/>
      <c r="I17" s="91" t="s">
        <v>72</v>
      </c>
      <c r="J17" s="91"/>
      <c r="K17" s="91"/>
      <c r="L17" s="91"/>
      <c r="M17" s="91"/>
      <c r="N17" s="91"/>
      <c r="O17" s="91"/>
      <c r="P17" s="91"/>
      <c r="Q17" s="91"/>
      <c r="R17" s="91"/>
      <c r="S17" s="91"/>
      <c r="T17" s="91"/>
      <c r="U17" s="91"/>
      <c r="V17" s="91"/>
      <c r="W17" s="91"/>
    </row>
    <row r="18" spans="1:25" x14ac:dyDescent="0.25">
      <c r="A18" s="67" t="s">
        <v>68</v>
      </c>
      <c r="B18" s="67" t="s">
        <v>69</v>
      </c>
      <c r="C18" s="66" t="s">
        <v>22</v>
      </c>
      <c r="D18" s="68">
        <v>0</v>
      </c>
      <c r="E18" s="68">
        <v>0</v>
      </c>
      <c r="F18" s="68">
        <v>0</v>
      </c>
      <c r="G18" s="68">
        <v>0</v>
      </c>
      <c r="H18" s="68">
        <v>0</v>
      </c>
      <c r="I18" s="68">
        <v>1</v>
      </c>
      <c r="J18" s="68">
        <v>2</v>
      </c>
      <c r="K18" s="68">
        <v>3</v>
      </c>
      <c r="L18" s="68">
        <v>4</v>
      </c>
      <c r="M18" s="68">
        <v>5</v>
      </c>
      <c r="N18" s="68">
        <v>6</v>
      </c>
      <c r="O18" s="68">
        <v>7</v>
      </c>
      <c r="P18" s="68">
        <v>8</v>
      </c>
      <c r="Q18" s="68">
        <v>9</v>
      </c>
      <c r="R18" s="68">
        <v>10</v>
      </c>
      <c r="S18" s="68">
        <v>11</v>
      </c>
      <c r="T18" s="68">
        <v>12</v>
      </c>
      <c r="U18" s="68">
        <v>13</v>
      </c>
      <c r="V18" s="68">
        <v>14</v>
      </c>
      <c r="W18" s="68">
        <v>15</v>
      </c>
      <c r="Y18" s="76">
        <v>0.01</v>
      </c>
    </row>
    <row r="19" spans="1:25" x14ac:dyDescent="0.25">
      <c r="A19" s="77"/>
      <c r="B19" s="78">
        <f>D19*A20</f>
        <v>140.15355628699999</v>
      </c>
      <c r="C19" s="71" t="s">
        <v>1</v>
      </c>
      <c r="D19" s="72">
        <f>+D6</f>
        <v>700.76778143499996</v>
      </c>
      <c r="E19" s="72">
        <f t="shared" ref="E19:H19" si="8">+E6</f>
        <v>700.76778143499996</v>
      </c>
      <c r="F19" s="72">
        <f t="shared" si="8"/>
        <v>700.76778143499996</v>
      </c>
      <c r="G19" s="72">
        <f t="shared" si="8"/>
        <v>700.76778143499996</v>
      </c>
      <c r="H19" s="72">
        <f t="shared" si="8"/>
        <v>700.76778143499996</v>
      </c>
      <c r="I19" s="73">
        <f>D19</f>
        <v>700.76778143499996</v>
      </c>
      <c r="J19" s="73">
        <f>I19-$B$19</f>
        <v>560.61422514799995</v>
      </c>
      <c r="K19" s="73">
        <f t="shared" ref="K19:N19" si="9">J19-$B$19</f>
        <v>420.46066886099993</v>
      </c>
      <c r="L19" s="73">
        <f t="shared" si="9"/>
        <v>280.30711257399992</v>
      </c>
      <c r="M19" s="73">
        <f t="shared" si="9"/>
        <v>140.15355628699993</v>
      </c>
      <c r="N19" s="73">
        <f t="shared" si="9"/>
        <v>0</v>
      </c>
      <c r="O19" s="73">
        <f>N19+Y18</f>
        <v>0.01</v>
      </c>
      <c r="P19" s="73">
        <f t="shared" ref="P19:W23" si="10">O19+$Y$18</f>
        <v>0.02</v>
      </c>
      <c r="Q19" s="73">
        <f t="shared" si="10"/>
        <v>0.03</v>
      </c>
      <c r="R19" s="73">
        <f t="shared" si="10"/>
        <v>0.04</v>
      </c>
      <c r="S19" s="73">
        <f t="shared" si="10"/>
        <v>0.05</v>
      </c>
      <c r="T19" s="73">
        <f t="shared" si="10"/>
        <v>6.0000000000000005E-2</v>
      </c>
      <c r="U19" s="73">
        <f t="shared" si="10"/>
        <v>7.0000000000000007E-2</v>
      </c>
      <c r="V19" s="73">
        <f t="shared" si="10"/>
        <v>0.08</v>
      </c>
      <c r="W19" s="73">
        <f t="shared" si="10"/>
        <v>0.09</v>
      </c>
    </row>
    <row r="20" spans="1:25" x14ac:dyDescent="0.25">
      <c r="A20" s="77">
        <v>0.2</v>
      </c>
      <c r="B20" s="78">
        <f>D20*A20</f>
        <v>0.93164974861799998</v>
      </c>
      <c r="C20" s="71" t="s">
        <v>2</v>
      </c>
      <c r="D20" s="72">
        <f t="shared" ref="D20:H23" si="11">+D7</f>
        <v>4.6582487430899997</v>
      </c>
      <c r="E20" s="72">
        <f t="shared" si="11"/>
        <v>4.6582487430899997</v>
      </c>
      <c r="F20" s="72">
        <f t="shared" si="11"/>
        <v>4.6582487430899997</v>
      </c>
      <c r="G20" s="72">
        <f t="shared" si="11"/>
        <v>4.6582487430899997</v>
      </c>
      <c r="H20" s="72">
        <f t="shared" si="11"/>
        <v>4.6582487430899997</v>
      </c>
      <c r="I20" s="73">
        <f t="shared" ref="I20:I23" si="12">D20</f>
        <v>4.6582487430899997</v>
      </c>
      <c r="J20" s="73">
        <f>I20-$B$20</f>
        <v>3.7265989944719999</v>
      </c>
      <c r="K20" s="73">
        <f t="shared" ref="K20:N20" si="13">J20-$B$20</f>
        <v>2.7949492458540002</v>
      </c>
      <c r="L20" s="73">
        <f t="shared" si="13"/>
        <v>1.8632994972360002</v>
      </c>
      <c r="M20" s="73">
        <f t="shared" si="13"/>
        <v>0.93164974861800021</v>
      </c>
      <c r="N20" s="73">
        <f t="shared" si="13"/>
        <v>0</v>
      </c>
      <c r="O20" s="73">
        <f>N20+1%</f>
        <v>0.01</v>
      </c>
      <c r="P20" s="73">
        <f t="shared" si="10"/>
        <v>0.02</v>
      </c>
      <c r="Q20" s="73">
        <f t="shared" si="10"/>
        <v>0.03</v>
      </c>
      <c r="R20" s="73">
        <f t="shared" si="10"/>
        <v>0.04</v>
      </c>
      <c r="S20" s="73">
        <f t="shared" si="10"/>
        <v>0.05</v>
      </c>
      <c r="T20" s="73">
        <f t="shared" si="10"/>
        <v>6.0000000000000005E-2</v>
      </c>
      <c r="U20" s="73">
        <f t="shared" si="10"/>
        <v>7.0000000000000007E-2</v>
      </c>
      <c r="V20" s="73">
        <f t="shared" si="10"/>
        <v>0.08</v>
      </c>
      <c r="W20" s="73">
        <f t="shared" si="10"/>
        <v>0.09</v>
      </c>
    </row>
    <row r="21" spans="1:25" x14ac:dyDescent="0.25">
      <c r="A21" s="77"/>
      <c r="B21" s="78">
        <f>D21*A20</f>
        <v>0.37774506681000003</v>
      </c>
      <c r="C21" s="71" t="s">
        <v>70</v>
      </c>
      <c r="D21" s="72">
        <f t="shared" si="11"/>
        <v>1.8887253340500001</v>
      </c>
      <c r="E21" s="72">
        <f t="shared" si="11"/>
        <v>1.8887253340500001</v>
      </c>
      <c r="F21" s="72">
        <f t="shared" si="11"/>
        <v>1.8887253340500001</v>
      </c>
      <c r="G21" s="72">
        <f t="shared" si="11"/>
        <v>1.8887253340500001</v>
      </c>
      <c r="H21" s="72">
        <f t="shared" si="11"/>
        <v>1.8887253340500001</v>
      </c>
      <c r="I21" s="73">
        <f t="shared" si="12"/>
        <v>1.8887253340500001</v>
      </c>
      <c r="J21" s="73">
        <f>I21-B21</f>
        <v>1.5109802672400001</v>
      </c>
      <c r="K21" s="73">
        <f>J21-$B$21</f>
        <v>1.1332352004300001</v>
      </c>
      <c r="L21" s="73">
        <f t="shared" ref="L21:N21" si="14">K21-$B$21</f>
        <v>0.75549013362000017</v>
      </c>
      <c r="M21" s="73">
        <f t="shared" si="14"/>
        <v>0.37774506681000014</v>
      </c>
      <c r="N21" s="73">
        <f t="shared" si="14"/>
        <v>0</v>
      </c>
      <c r="O21" s="73">
        <f t="shared" ref="O21:O23" si="15">N21+1%</f>
        <v>0.01</v>
      </c>
      <c r="P21" s="73">
        <f t="shared" si="10"/>
        <v>0.02</v>
      </c>
      <c r="Q21" s="73">
        <f t="shared" si="10"/>
        <v>0.03</v>
      </c>
      <c r="R21" s="73">
        <f t="shared" si="10"/>
        <v>0.04</v>
      </c>
      <c r="S21" s="73">
        <f t="shared" si="10"/>
        <v>0.05</v>
      </c>
      <c r="T21" s="73">
        <f t="shared" si="10"/>
        <v>6.0000000000000005E-2</v>
      </c>
      <c r="U21" s="73">
        <f t="shared" si="10"/>
        <v>7.0000000000000007E-2</v>
      </c>
      <c r="V21" s="73">
        <f t="shared" si="10"/>
        <v>0.08</v>
      </c>
      <c r="W21" s="73">
        <f t="shared" si="10"/>
        <v>0.09</v>
      </c>
    </row>
    <row r="22" spans="1:25" x14ac:dyDescent="0.25">
      <c r="A22" s="77"/>
      <c r="B22" s="78">
        <f>D22*A20</f>
        <v>1501.9272677580002</v>
      </c>
      <c r="C22" s="71" t="s">
        <v>6</v>
      </c>
      <c r="D22" s="72">
        <f t="shared" si="11"/>
        <v>7509.6363387900001</v>
      </c>
      <c r="E22" s="72">
        <f t="shared" si="11"/>
        <v>7509.6363387900001</v>
      </c>
      <c r="F22" s="72">
        <f t="shared" si="11"/>
        <v>7509.6363387900001</v>
      </c>
      <c r="G22" s="72">
        <f t="shared" si="11"/>
        <v>7509.6363387900001</v>
      </c>
      <c r="H22" s="72">
        <f t="shared" si="11"/>
        <v>7509.6363387900001</v>
      </c>
      <c r="I22" s="73">
        <f t="shared" si="12"/>
        <v>7509.6363387900001</v>
      </c>
      <c r="J22" s="73">
        <f>I22-$B$22</f>
        <v>6007.7090710319999</v>
      </c>
      <c r="K22" s="73">
        <f t="shared" ref="K22:N22" si="16">J22-$B$22</f>
        <v>4505.7818032739997</v>
      </c>
      <c r="L22" s="73">
        <f t="shared" si="16"/>
        <v>3003.8545355159995</v>
      </c>
      <c r="M22" s="73">
        <f t="shared" si="16"/>
        <v>1501.9272677579993</v>
      </c>
      <c r="N22" s="73">
        <f t="shared" si="16"/>
        <v>0</v>
      </c>
      <c r="O22" s="73">
        <f t="shared" si="15"/>
        <v>0.01</v>
      </c>
      <c r="P22" s="73">
        <f t="shared" si="10"/>
        <v>0.02</v>
      </c>
      <c r="Q22" s="73">
        <f t="shared" si="10"/>
        <v>0.03</v>
      </c>
      <c r="R22" s="73">
        <f t="shared" si="10"/>
        <v>0.04</v>
      </c>
      <c r="S22" s="73">
        <f t="shared" si="10"/>
        <v>0.05</v>
      </c>
      <c r="T22" s="73">
        <f t="shared" si="10"/>
        <v>6.0000000000000005E-2</v>
      </c>
      <c r="U22" s="73">
        <f t="shared" si="10"/>
        <v>7.0000000000000007E-2</v>
      </c>
      <c r="V22" s="73">
        <f t="shared" si="10"/>
        <v>0.08</v>
      </c>
      <c r="W22" s="73">
        <f t="shared" si="10"/>
        <v>0.09</v>
      </c>
    </row>
    <row r="23" spans="1:25" x14ac:dyDescent="0.25">
      <c r="A23" s="77"/>
      <c r="B23" s="78">
        <f>D23*A20</f>
        <v>1237.99841846</v>
      </c>
      <c r="C23" s="71" t="s">
        <v>7</v>
      </c>
      <c r="D23" s="72">
        <f t="shared" si="11"/>
        <v>6189.9920923</v>
      </c>
      <c r="E23" s="72">
        <f t="shared" si="11"/>
        <v>6189.9920923</v>
      </c>
      <c r="F23" s="72">
        <f t="shared" si="11"/>
        <v>6189.9920923</v>
      </c>
      <c r="G23" s="72">
        <f t="shared" si="11"/>
        <v>6189.9920923</v>
      </c>
      <c r="H23" s="72">
        <f t="shared" si="11"/>
        <v>6189.9920923</v>
      </c>
      <c r="I23" s="73">
        <f t="shared" si="12"/>
        <v>6189.9920923</v>
      </c>
      <c r="J23" s="73">
        <f>I23-$B$23</f>
        <v>4951.9936738400002</v>
      </c>
      <c r="K23" s="73">
        <f t="shared" ref="K23:N23" si="17">J23-$B$23</f>
        <v>3713.9952553800003</v>
      </c>
      <c r="L23" s="73">
        <f t="shared" si="17"/>
        <v>2475.9968369200005</v>
      </c>
      <c r="M23" s="73">
        <f t="shared" si="17"/>
        <v>1237.9984184600005</v>
      </c>
      <c r="N23" s="73">
        <f t="shared" si="17"/>
        <v>0</v>
      </c>
      <c r="O23" s="73">
        <f t="shared" si="15"/>
        <v>0.01</v>
      </c>
      <c r="P23" s="73">
        <f t="shared" si="10"/>
        <v>0.02</v>
      </c>
      <c r="Q23" s="73">
        <f t="shared" si="10"/>
        <v>0.03</v>
      </c>
      <c r="R23" s="73">
        <f t="shared" si="10"/>
        <v>0.04</v>
      </c>
      <c r="S23" s="73">
        <f t="shared" si="10"/>
        <v>0.05</v>
      </c>
      <c r="T23" s="73">
        <f t="shared" si="10"/>
        <v>6.0000000000000005E-2</v>
      </c>
      <c r="U23" s="73">
        <f t="shared" si="10"/>
        <v>7.0000000000000007E-2</v>
      </c>
      <c r="V23" s="73">
        <f t="shared" si="10"/>
        <v>0.08</v>
      </c>
      <c r="W23" s="73">
        <f t="shared" si="10"/>
        <v>0.09</v>
      </c>
    </row>
    <row r="24" spans="1:25" x14ac:dyDescent="0.25">
      <c r="B24" s="78">
        <f>SUM(B19:B23)</f>
        <v>2881.3886373204282</v>
      </c>
      <c r="C24" s="74" t="s">
        <v>23</v>
      </c>
      <c r="D24" s="80">
        <f>SUM(D19:D23)</f>
        <v>14406.94318660214</v>
      </c>
      <c r="E24" s="80">
        <f t="shared" ref="E24:H24" si="18">SUM(E19:E23)</f>
        <v>14406.94318660214</v>
      </c>
      <c r="F24" s="80">
        <f t="shared" si="18"/>
        <v>14406.94318660214</v>
      </c>
      <c r="G24" s="80">
        <f t="shared" si="18"/>
        <v>14406.94318660214</v>
      </c>
      <c r="H24" s="80">
        <f t="shared" si="18"/>
        <v>14406.94318660214</v>
      </c>
      <c r="I24" s="80"/>
      <c r="J24" s="80"/>
      <c r="K24" s="80"/>
      <c r="L24" s="80"/>
      <c r="M24" s="73"/>
      <c r="N24" s="73"/>
      <c r="O24" s="73"/>
      <c r="P24" s="73"/>
      <c r="Q24" s="73"/>
      <c r="R24" s="73"/>
      <c r="S24" s="73"/>
      <c r="T24" s="73"/>
      <c r="U24" s="73"/>
      <c r="V24" s="73"/>
      <c r="W24" s="73"/>
    </row>
  </sheetData>
  <mergeCells count="10">
    <mergeCell ref="D17:H17"/>
    <mergeCell ref="I17:W17"/>
    <mergeCell ref="Z15:AD15"/>
    <mergeCell ref="D16:X16"/>
    <mergeCell ref="C1:W1"/>
    <mergeCell ref="Z10:AD10"/>
    <mergeCell ref="Z11:AD11"/>
    <mergeCell ref="Z12:AD12"/>
    <mergeCell ref="Z13:AD13"/>
    <mergeCell ref="Z14:AD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V13"/>
  <sheetViews>
    <sheetView tabSelected="1" workbookViewId="0">
      <selection activeCell="M26" sqref="M26"/>
    </sheetView>
  </sheetViews>
  <sheetFormatPr baseColWidth="10" defaultRowHeight="15" x14ac:dyDescent="0.25"/>
  <cols>
    <col min="2" max="2" width="22" customWidth="1"/>
  </cols>
  <sheetData>
    <row r="3" spans="2:22" x14ac:dyDescent="0.25">
      <c r="B3" s="61" t="s">
        <v>48</v>
      </c>
      <c r="C3" s="62" t="s">
        <v>74</v>
      </c>
      <c r="D3" s="62" t="s">
        <v>49</v>
      </c>
      <c r="E3" s="62" t="s">
        <v>50</v>
      </c>
      <c r="F3" s="62" t="s">
        <v>51</v>
      </c>
      <c r="G3" s="62" t="s">
        <v>52</v>
      </c>
      <c r="H3" s="62" t="s">
        <v>53</v>
      </c>
      <c r="I3" s="62" t="s">
        <v>54</v>
      </c>
      <c r="J3" s="62" t="s">
        <v>55</v>
      </c>
      <c r="K3" s="62" t="s">
        <v>56</v>
      </c>
      <c r="L3" s="62" t="s">
        <v>57</v>
      </c>
      <c r="M3" s="62" t="s">
        <v>58</v>
      </c>
      <c r="N3" s="62" t="s">
        <v>59</v>
      </c>
      <c r="O3" s="62" t="s">
        <v>60</v>
      </c>
      <c r="P3" s="62" t="s">
        <v>61</v>
      </c>
      <c r="Q3" s="62" t="s">
        <v>62</v>
      </c>
      <c r="R3" s="62" t="s">
        <v>75</v>
      </c>
      <c r="S3" s="62" t="s">
        <v>76</v>
      </c>
      <c r="T3" s="62" t="s">
        <v>77</v>
      </c>
      <c r="U3" s="62" t="s">
        <v>78</v>
      </c>
      <c r="V3" s="62" t="s">
        <v>79</v>
      </c>
    </row>
    <row r="4" spans="2:22" ht="36.75" customHeight="1" x14ac:dyDescent="0.25">
      <c r="B4" s="63" t="s">
        <v>29</v>
      </c>
      <c r="C4" s="64" t="s">
        <v>63</v>
      </c>
      <c r="D4" s="64" t="s">
        <v>63</v>
      </c>
      <c r="E4" s="64" t="s">
        <v>63</v>
      </c>
      <c r="F4" s="64" t="s">
        <v>63</v>
      </c>
      <c r="G4" s="64" t="s">
        <v>63</v>
      </c>
      <c r="H4" s="64" t="s">
        <v>63</v>
      </c>
      <c r="I4" s="64" t="s">
        <v>63</v>
      </c>
      <c r="J4" s="64" t="s">
        <v>63</v>
      </c>
      <c r="K4" s="64" t="s">
        <v>63</v>
      </c>
      <c r="L4" s="64" t="s">
        <v>63</v>
      </c>
      <c r="M4" s="64" t="s">
        <v>63</v>
      </c>
      <c r="N4" s="64" t="s">
        <v>63</v>
      </c>
      <c r="O4" s="64" t="s">
        <v>63</v>
      </c>
      <c r="P4" s="64" t="s">
        <v>63</v>
      </c>
      <c r="Q4" s="64" t="s">
        <v>63</v>
      </c>
      <c r="R4" s="64" t="s">
        <v>63</v>
      </c>
      <c r="S4" s="64" t="s">
        <v>63</v>
      </c>
      <c r="T4" s="64" t="s">
        <v>63</v>
      </c>
      <c r="U4" s="64" t="s">
        <v>63</v>
      </c>
      <c r="V4" s="64" t="s">
        <v>63</v>
      </c>
    </row>
    <row r="5" spans="2:22" ht="27.75" customHeight="1" x14ac:dyDescent="0.25">
      <c r="B5" s="63" t="s">
        <v>1</v>
      </c>
      <c r="C5" s="64" t="s">
        <v>63</v>
      </c>
      <c r="D5" s="64" t="s">
        <v>63</v>
      </c>
      <c r="E5" s="64" t="s">
        <v>63</v>
      </c>
      <c r="F5" s="64" t="s">
        <v>63</v>
      </c>
      <c r="G5" s="64" t="s">
        <v>63</v>
      </c>
      <c r="H5" s="64" t="s">
        <v>63</v>
      </c>
      <c r="I5" s="64" t="s">
        <v>63</v>
      </c>
      <c r="J5" s="64" t="s">
        <v>63</v>
      </c>
      <c r="K5" s="64" t="s">
        <v>63</v>
      </c>
      <c r="L5" s="64" t="s">
        <v>63</v>
      </c>
      <c r="M5" s="64" t="s">
        <v>63</v>
      </c>
      <c r="N5" s="64" t="s">
        <v>63</v>
      </c>
      <c r="O5" s="64" t="s">
        <v>63</v>
      </c>
      <c r="P5" s="64" t="s">
        <v>63</v>
      </c>
      <c r="Q5" s="64" t="s">
        <v>63</v>
      </c>
      <c r="R5" s="64" t="s">
        <v>63</v>
      </c>
      <c r="S5" s="64" t="s">
        <v>63</v>
      </c>
      <c r="T5" s="64" t="s">
        <v>63</v>
      </c>
      <c r="U5" s="64" t="s">
        <v>63</v>
      </c>
      <c r="V5" s="64" t="s">
        <v>63</v>
      </c>
    </row>
    <row r="6" spans="2:22" ht="33.75" customHeight="1" x14ac:dyDescent="0.25">
      <c r="B6" s="63" t="s">
        <v>2</v>
      </c>
      <c r="C6" s="64" t="s">
        <v>63</v>
      </c>
      <c r="D6" s="64" t="s">
        <v>63</v>
      </c>
      <c r="E6" s="64" t="s">
        <v>63</v>
      </c>
      <c r="F6" s="64" t="s">
        <v>63</v>
      </c>
      <c r="G6" s="64" t="s">
        <v>63</v>
      </c>
      <c r="H6" s="64" t="s">
        <v>63</v>
      </c>
      <c r="I6" s="64" t="s">
        <v>63</v>
      </c>
      <c r="J6" s="64" t="s">
        <v>63</v>
      </c>
      <c r="K6" s="64" t="s">
        <v>63</v>
      </c>
      <c r="L6" s="64" t="s">
        <v>63</v>
      </c>
      <c r="M6" s="64" t="s">
        <v>63</v>
      </c>
      <c r="N6" s="64" t="s">
        <v>63</v>
      </c>
      <c r="O6" s="64" t="s">
        <v>63</v>
      </c>
      <c r="P6" s="64" t="s">
        <v>63</v>
      </c>
      <c r="Q6" s="64" t="s">
        <v>63</v>
      </c>
      <c r="R6" s="64" t="s">
        <v>63</v>
      </c>
      <c r="S6" s="64" t="s">
        <v>63</v>
      </c>
      <c r="T6" s="64" t="s">
        <v>63</v>
      </c>
      <c r="U6" s="64" t="s">
        <v>63</v>
      </c>
      <c r="V6" s="64" t="s">
        <v>63</v>
      </c>
    </row>
    <row r="7" spans="2:22" ht="45" customHeight="1" x14ac:dyDescent="0.25">
      <c r="B7" s="63" t="s">
        <v>12</v>
      </c>
      <c r="C7" s="64" t="s">
        <v>63</v>
      </c>
      <c r="D7" s="64" t="s">
        <v>63</v>
      </c>
      <c r="E7" s="64" t="s">
        <v>63</v>
      </c>
      <c r="F7" s="64" t="s">
        <v>63</v>
      </c>
      <c r="G7" s="64" t="s">
        <v>63</v>
      </c>
      <c r="H7" s="64" t="s">
        <v>63</v>
      </c>
      <c r="I7" s="64" t="s">
        <v>63</v>
      </c>
      <c r="J7" s="64" t="s">
        <v>63</v>
      </c>
      <c r="K7" s="64" t="s">
        <v>63</v>
      </c>
      <c r="L7" s="64" t="s">
        <v>63</v>
      </c>
      <c r="M7" s="64" t="s">
        <v>63</v>
      </c>
      <c r="N7" s="64" t="s">
        <v>63</v>
      </c>
      <c r="O7" s="64" t="s">
        <v>63</v>
      </c>
      <c r="P7" s="64" t="s">
        <v>63</v>
      </c>
      <c r="Q7" s="64" t="s">
        <v>63</v>
      </c>
      <c r="R7" s="64" t="s">
        <v>63</v>
      </c>
      <c r="S7" s="64" t="s">
        <v>63</v>
      </c>
      <c r="T7" s="64" t="s">
        <v>63</v>
      </c>
      <c r="U7" s="64" t="s">
        <v>63</v>
      </c>
      <c r="V7" s="64" t="s">
        <v>63</v>
      </c>
    </row>
    <row r="8" spans="2:22" x14ac:dyDescent="0.25">
      <c r="B8" s="65" t="s">
        <v>47</v>
      </c>
      <c r="C8" s="65" t="s">
        <v>63</v>
      </c>
      <c r="D8" s="65" t="s">
        <v>63</v>
      </c>
      <c r="E8" s="65" t="s">
        <v>63</v>
      </c>
      <c r="F8" s="65" t="s">
        <v>63</v>
      </c>
      <c r="G8" s="65" t="s">
        <v>63</v>
      </c>
      <c r="H8" s="65" t="s">
        <v>63</v>
      </c>
      <c r="I8" s="65" t="s">
        <v>63</v>
      </c>
      <c r="J8" s="65" t="s">
        <v>63</v>
      </c>
      <c r="K8" s="65" t="s">
        <v>63</v>
      </c>
      <c r="L8" s="65" t="s">
        <v>63</v>
      </c>
      <c r="M8" s="65" t="s">
        <v>63</v>
      </c>
      <c r="N8" s="65" t="s">
        <v>63</v>
      </c>
      <c r="O8" s="65" t="s">
        <v>63</v>
      </c>
      <c r="P8" s="65" t="s">
        <v>63</v>
      </c>
      <c r="Q8" s="65" t="s">
        <v>63</v>
      </c>
      <c r="R8" s="65" t="s">
        <v>63</v>
      </c>
      <c r="S8" s="65" t="s">
        <v>63</v>
      </c>
      <c r="T8" s="65" t="s">
        <v>63</v>
      </c>
      <c r="U8" s="65" t="s">
        <v>63</v>
      </c>
      <c r="V8" s="65" t="s">
        <v>63</v>
      </c>
    </row>
    <row r="11" spans="2:22" x14ac:dyDescent="0.25">
      <c r="B11" s="56" t="s">
        <v>44</v>
      </c>
      <c r="C11" s="57">
        <v>1</v>
      </c>
      <c r="D11" s="57"/>
      <c r="E11" s="57"/>
      <c r="F11" s="57"/>
      <c r="G11" s="57"/>
      <c r="H11" s="57">
        <v>2</v>
      </c>
      <c r="I11" s="57">
        <v>3</v>
      </c>
      <c r="J11" s="57">
        <v>4</v>
      </c>
      <c r="K11" s="57">
        <v>5</v>
      </c>
      <c r="L11" s="57">
        <v>6</v>
      </c>
      <c r="M11" s="57">
        <v>7</v>
      </c>
      <c r="N11" s="57">
        <v>8</v>
      </c>
      <c r="O11" s="57">
        <v>9</v>
      </c>
      <c r="P11" s="57">
        <v>10</v>
      </c>
      <c r="Q11" s="57" t="s">
        <v>45</v>
      </c>
      <c r="R11" s="57">
        <v>15</v>
      </c>
    </row>
    <row r="12" spans="2:22" x14ac:dyDescent="0.25">
      <c r="B12" s="58" t="s">
        <v>46</v>
      </c>
      <c r="C12" s="59">
        <v>0</v>
      </c>
      <c r="D12" s="59"/>
      <c r="E12" s="59"/>
      <c r="F12" s="59"/>
      <c r="G12" s="59"/>
      <c r="H12" s="59">
        <v>0</v>
      </c>
      <c r="I12" s="59">
        <v>0</v>
      </c>
      <c r="J12" s="59">
        <v>0</v>
      </c>
      <c r="K12" s="59">
        <v>0</v>
      </c>
      <c r="L12" s="59">
        <v>0</v>
      </c>
      <c r="M12" s="59">
        <v>0</v>
      </c>
      <c r="N12" s="59">
        <v>0</v>
      </c>
      <c r="O12" s="59">
        <v>0</v>
      </c>
      <c r="P12" s="59">
        <v>0</v>
      </c>
      <c r="Q12" s="59">
        <v>0</v>
      </c>
      <c r="R12" s="59">
        <v>0</v>
      </c>
    </row>
    <row r="13" spans="2:22" x14ac:dyDescent="0.25">
      <c r="B13" s="60" t="s">
        <v>47</v>
      </c>
      <c r="C13" s="59">
        <v>0</v>
      </c>
      <c r="D13" s="59"/>
      <c r="E13" s="59"/>
      <c r="F13" s="59"/>
      <c r="G13" s="59"/>
      <c r="H13" s="59">
        <v>0</v>
      </c>
      <c r="I13" s="59">
        <v>0</v>
      </c>
      <c r="J13" s="59">
        <v>0</v>
      </c>
      <c r="K13" s="59">
        <v>0</v>
      </c>
      <c r="L13" s="59">
        <v>0</v>
      </c>
      <c r="M13" s="59">
        <v>0</v>
      </c>
      <c r="N13" s="59">
        <v>0</v>
      </c>
      <c r="O13" s="59">
        <v>0</v>
      </c>
      <c r="P13" s="59">
        <v>0</v>
      </c>
      <c r="Q13" s="59">
        <v>0</v>
      </c>
      <c r="R13" s="59">
        <v>0</v>
      </c>
    </row>
  </sheetData>
  <phoneticPr fontId="3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Demanda Potencial</vt:lpstr>
      <vt:lpstr>DEMANDA EFECTIVA</vt:lpstr>
      <vt:lpstr>DEMANDA POT.</vt:lpstr>
      <vt:lpstr>DEGRADACION</vt:lpstr>
      <vt:lpstr>DEMANDA CON PY.- SIN PY.</vt:lpstr>
      <vt:lpstr>OFERTA</vt:lpstr>
      <vt:lpstr>'DEMANDA EFECTIVA'!BaseDeDatos</vt:lpstr>
      <vt:lpstr>BaseDeDatos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dc:creator>
  <cp:lastModifiedBy>ORFEI-PC</cp:lastModifiedBy>
  <cp:lastPrinted>2019-12-19T10:20:40Z</cp:lastPrinted>
  <dcterms:created xsi:type="dcterms:W3CDTF">2019-11-12T15:40:18Z</dcterms:created>
  <dcterms:modified xsi:type="dcterms:W3CDTF">2020-05-15T16:06:16Z</dcterms:modified>
</cp:coreProperties>
</file>