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DATOS DEL 2020\TRABAJOS ENCARGADO DE FITOTOLDO  2020\INF. DEL PLANTEAMIENTO TECNICO-ok\COSTOS Y PRESUPUESTOS DE FITOTOLDO -OK Ultimo\"/>
    </mc:Choice>
  </mc:AlternateContent>
  <bookViews>
    <workbookView xWindow="0" yWindow="0" windowWidth="13200" windowHeight="12816" activeTab="1"/>
  </bookViews>
  <sheets>
    <sheet name="COMP-1" sheetId="1" r:id="rId1"/>
    <sheet name="COMP- 2" sheetId="2" r:id="rId2"/>
    <sheet name="COMP.4" sheetId="3" r:id="rId3"/>
    <sheet name="CONSOLIDADO" sheetId="4" r:id="rId4"/>
  </sheets>
  <definedNames>
    <definedName name="_xlnm.Print_Area" localSheetId="1">'COMP- 2'!$A$1:$F$87</definedName>
    <definedName name="_xlnm.Print_Area" localSheetId="2">'COMP.4'!$A$1:$H$145</definedName>
    <definedName name="_xlnm.Print_Area" localSheetId="0">'COMP-1'!$A$1:$F$89</definedName>
    <definedName name="_xlnm.Print_Area" localSheetId="3">CONSOLIDADO!$A$1:$F$29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0" i="1" l="1"/>
  <c r="F16" i="2" l="1"/>
  <c r="F82" i="2" l="1"/>
  <c r="E39" i="3" l="1"/>
  <c r="E59" i="3" s="1"/>
  <c r="E81" i="3" s="1"/>
  <c r="E102" i="3" s="1"/>
  <c r="E126" i="3" s="1"/>
  <c r="E38" i="3"/>
  <c r="E58" i="3" s="1"/>
  <c r="E80" i="3" s="1"/>
  <c r="E101" i="3" s="1"/>
  <c r="E125" i="3" s="1"/>
  <c r="D81" i="1"/>
  <c r="D72" i="1"/>
  <c r="F63" i="1"/>
  <c r="F65" i="1"/>
  <c r="F64" i="1"/>
  <c r="F68" i="1"/>
  <c r="F87" i="1"/>
  <c r="F61" i="1"/>
  <c r="F66" i="1"/>
  <c r="F79" i="2"/>
  <c r="F83" i="2"/>
  <c r="F83" i="1" l="1"/>
  <c r="F84" i="1"/>
  <c r="F74" i="1"/>
  <c r="F62" i="1"/>
  <c r="F32" i="1"/>
  <c r="F31" i="1"/>
  <c r="F30" i="1"/>
  <c r="F34" i="1" l="1"/>
  <c r="F33" i="1" s="1"/>
  <c r="F29" i="1"/>
  <c r="F28" i="1"/>
  <c r="F26" i="1"/>
  <c r="F25" i="1"/>
  <c r="F23" i="1"/>
  <c r="F22" i="1"/>
  <c r="F20" i="1"/>
  <c r="F19" i="1" s="1"/>
  <c r="F17" i="1"/>
  <c r="F16" i="1"/>
  <c r="F15" i="1"/>
  <c r="F13" i="1"/>
  <c r="F12" i="1"/>
  <c r="F10" i="1"/>
  <c r="F9" i="1"/>
  <c r="F46" i="1"/>
  <c r="F44" i="1"/>
  <c r="F42" i="1"/>
  <c r="F41" i="1"/>
  <c r="F39" i="1"/>
  <c r="F47" i="1" l="1"/>
  <c r="F24" i="1"/>
  <c r="F21" i="1"/>
  <c r="F14" i="1"/>
  <c r="F8" i="1"/>
  <c r="F11" i="1"/>
  <c r="F27" i="1"/>
  <c r="F35" i="1" l="1"/>
  <c r="E7" i="4" s="1"/>
  <c r="F14" i="2"/>
  <c r="E8" i="4" l="1"/>
  <c r="F8" i="4" s="1"/>
  <c r="I26" i="4"/>
  <c r="I25" i="4"/>
  <c r="G23" i="4"/>
  <c r="I23" i="4" s="1"/>
  <c r="I27" i="4" s="1"/>
  <c r="J27" i="4" s="1"/>
  <c r="F141" i="3"/>
  <c r="H141" i="3" s="1"/>
  <c r="H140" i="3" s="1"/>
  <c r="F139" i="3"/>
  <c r="H139" i="3" s="1"/>
  <c r="F138" i="3"/>
  <c r="H138" i="3" s="1"/>
  <c r="F136" i="3"/>
  <c r="H136" i="3" s="1"/>
  <c r="F135" i="3"/>
  <c r="H135" i="3" s="1"/>
  <c r="F133" i="3"/>
  <c r="H133" i="3" s="1"/>
  <c r="F132" i="3"/>
  <c r="H132" i="3" s="1"/>
  <c r="F131" i="3"/>
  <c r="H131" i="3" s="1"/>
  <c r="F130" i="3"/>
  <c r="H130" i="3" s="1"/>
  <c r="F129" i="3"/>
  <c r="F128" i="3"/>
  <c r="H128" i="3" s="1"/>
  <c r="F126" i="3"/>
  <c r="H126" i="3" s="1"/>
  <c r="F125" i="3"/>
  <c r="H125" i="3" s="1"/>
  <c r="F117" i="3"/>
  <c r="F116" i="3" s="1"/>
  <c r="F115" i="3"/>
  <c r="H115" i="3" s="1"/>
  <c r="F114" i="3"/>
  <c r="F113" i="3" s="1"/>
  <c r="F112" i="3"/>
  <c r="F110" i="3" s="1"/>
  <c r="H111" i="3"/>
  <c r="F111" i="3"/>
  <c r="F109" i="3"/>
  <c r="H109" i="3" s="1"/>
  <c r="F108" i="3"/>
  <c r="H108" i="3" s="1"/>
  <c r="F107" i="3"/>
  <c r="H107" i="3" s="1"/>
  <c r="F106" i="3"/>
  <c r="H106" i="3" s="1"/>
  <c r="F105" i="3"/>
  <c r="H105" i="3" s="1"/>
  <c r="F104" i="3"/>
  <c r="H104" i="3" s="1"/>
  <c r="F102" i="3"/>
  <c r="H102" i="3" s="1"/>
  <c r="F101" i="3"/>
  <c r="F95" i="3"/>
  <c r="F94" i="3" s="1"/>
  <c r="F93" i="3"/>
  <c r="F92" i="3"/>
  <c r="H92" i="3" s="1"/>
  <c r="F90" i="3"/>
  <c r="F89" i="3" s="1"/>
  <c r="F88" i="3"/>
  <c r="H88" i="3" s="1"/>
  <c r="F87" i="3"/>
  <c r="H87" i="3" s="1"/>
  <c r="F86" i="3"/>
  <c r="H86" i="3" s="1"/>
  <c r="F85" i="3"/>
  <c r="H85" i="3" s="1"/>
  <c r="F84" i="3"/>
  <c r="H84" i="3" s="1"/>
  <c r="F83" i="3"/>
  <c r="F81" i="3"/>
  <c r="F80" i="3"/>
  <c r="H80" i="3" s="1"/>
  <c r="F74" i="3"/>
  <c r="H74" i="3" s="1"/>
  <c r="H73" i="3" s="1"/>
  <c r="F72" i="3"/>
  <c r="H72" i="3" s="1"/>
  <c r="F71" i="3"/>
  <c r="H71" i="3" s="1"/>
  <c r="F69" i="3"/>
  <c r="H69" i="3" s="1"/>
  <c r="F68" i="3"/>
  <c r="F66" i="3"/>
  <c r="H66" i="3" s="1"/>
  <c r="F65" i="3"/>
  <c r="H65" i="3" s="1"/>
  <c r="F64" i="3"/>
  <c r="H64" i="3" s="1"/>
  <c r="F63" i="3"/>
  <c r="H63" i="3" s="1"/>
  <c r="F62" i="3"/>
  <c r="F61" i="3"/>
  <c r="H61" i="3" s="1"/>
  <c r="F59" i="3"/>
  <c r="H59" i="3" s="1"/>
  <c r="F58" i="3"/>
  <c r="H58" i="3" s="1"/>
  <c r="F53" i="3"/>
  <c r="H53" i="3" s="1"/>
  <c r="H52" i="3" s="1"/>
  <c r="F52" i="3"/>
  <c r="F51" i="3"/>
  <c r="H51" i="3" s="1"/>
  <c r="F50" i="3"/>
  <c r="F48" i="3"/>
  <c r="H48" i="3" s="1"/>
  <c r="H47" i="3" s="1"/>
  <c r="F46" i="3"/>
  <c r="H46" i="3" s="1"/>
  <c r="F45" i="3"/>
  <c r="H45" i="3" s="1"/>
  <c r="F44" i="3"/>
  <c r="H44" i="3" s="1"/>
  <c r="F43" i="3"/>
  <c r="H43" i="3" s="1"/>
  <c r="F42" i="3"/>
  <c r="H42" i="3" s="1"/>
  <c r="H41" i="3"/>
  <c r="F41" i="3"/>
  <c r="F39" i="3"/>
  <c r="H39" i="3" s="1"/>
  <c r="F38" i="3"/>
  <c r="F33" i="3"/>
  <c r="H33" i="3" s="1"/>
  <c r="H32" i="3" s="1"/>
  <c r="F31" i="3"/>
  <c r="H31" i="3" s="1"/>
  <c r="F30" i="3"/>
  <c r="H30" i="3" s="1"/>
  <c r="F28" i="3"/>
  <c r="H28" i="3" s="1"/>
  <c r="F27" i="3"/>
  <c r="H27" i="3" s="1"/>
  <c r="F25" i="3"/>
  <c r="H25" i="3" s="1"/>
  <c r="F24" i="3"/>
  <c r="H24" i="3" s="1"/>
  <c r="F23" i="3"/>
  <c r="H23" i="3" s="1"/>
  <c r="F22" i="3"/>
  <c r="H22" i="3" s="1"/>
  <c r="F21" i="3"/>
  <c r="H21" i="3" s="1"/>
  <c r="F20" i="3"/>
  <c r="F18" i="3"/>
  <c r="H18" i="3" s="1"/>
  <c r="F17" i="3"/>
  <c r="H17" i="3" s="1"/>
  <c r="D12" i="3"/>
  <c r="B12" i="3"/>
  <c r="D11" i="3"/>
  <c r="B11" i="3"/>
  <c r="D10" i="3"/>
  <c r="B10" i="3"/>
  <c r="D9" i="3"/>
  <c r="B9" i="3"/>
  <c r="D8" i="3"/>
  <c r="B8" i="3"/>
  <c r="D7" i="3"/>
  <c r="B7" i="3"/>
  <c r="H137" i="3" l="1"/>
  <c r="F32" i="3"/>
  <c r="F67" i="3"/>
  <c r="F26" i="3"/>
  <c r="F70" i="3"/>
  <c r="F19" i="3"/>
  <c r="F49" i="3"/>
  <c r="H70" i="3"/>
  <c r="F137" i="3"/>
  <c r="F100" i="3"/>
  <c r="F37" i="3"/>
  <c r="H16" i="3"/>
  <c r="H57" i="3"/>
  <c r="H134" i="3"/>
  <c r="H90" i="3"/>
  <c r="H89" i="3" s="1"/>
  <c r="H117" i="3"/>
  <c r="H116" i="3" s="1"/>
  <c r="F79" i="3"/>
  <c r="H101" i="3"/>
  <c r="H100" i="3" s="1"/>
  <c r="H124" i="3"/>
  <c r="F82" i="3"/>
  <c r="H114" i="3"/>
  <c r="H113" i="3" s="1"/>
  <c r="H26" i="3"/>
  <c r="H83" i="3"/>
  <c r="H82" i="3" s="1"/>
  <c r="F91" i="3"/>
  <c r="H29" i="3"/>
  <c r="F60" i="3"/>
  <c r="F40" i="3"/>
  <c r="H68" i="3"/>
  <c r="H67" i="3" s="1"/>
  <c r="H95" i="3"/>
  <c r="H94" i="3" s="1"/>
  <c r="F7" i="4"/>
  <c r="F127" i="3"/>
  <c r="F134" i="3"/>
  <c r="H103" i="3"/>
  <c r="H40" i="3"/>
  <c r="F16" i="3"/>
  <c r="H20" i="3"/>
  <c r="H19" i="3" s="1"/>
  <c r="H38" i="3"/>
  <c r="H37" i="3" s="1"/>
  <c r="H50" i="3"/>
  <c r="H49" i="3" s="1"/>
  <c r="F29" i="3"/>
  <c r="F47" i="3"/>
  <c r="F57" i="3"/>
  <c r="F73" i="3"/>
  <c r="F103" i="3"/>
  <c r="F118" i="3" s="1"/>
  <c r="F124" i="3"/>
  <c r="F140" i="3"/>
  <c r="H81" i="3"/>
  <c r="H79" i="3" s="1"/>
  <c r="H129" i="3"/>
  <c r="H127" i="3" s="1"/>
  <c r="H62" i="3"/>
  <c r="H60" i="3" s="1"/>
  <c r="H93" i="3"/>
  <c r="H91" i="3" s="1"/>
  <c r="H112" i="3"/>
  <c r="H110" i="3" s="1"/>
  <c r="H142" i="3" l="1"/>
  <c r="H12" i="3" s="1"/>
  <c r="H34" i="3"/>
  <c r="H9" i="3" s="1"/>
  <c r="H75" i="3"/>
  <c r="F54" i="3"/>
  <c r="E24" i="4" s="1"/>
  <c r="F24" i="4" s="1"/>
  <c r="F142" i="3"/>
  <c r="E11" i="3"/>
  <c r="F11" i="3" s="1"/>
  <c r="E27" i="4"/>
  <c r="F27" i="4" s="1"/>
  <c r="E8" i="3"/>
  <c r="F8" i="3" s="1"/>
  <c r="F96" i="3"/>
  <c r="H118" i="3"/>
  <c r="H11" i="3" s="1"/>
  <c r="H96" i="3"/>
  <c r="H10" i="3" s="1"/>
  <c r="F75" i="3"/>
  <c r="H8" i="3"/>
  <c r="H7" i="3"/>
  <c r="H54" i="3"/>
  <c r="F34" i="3"/>
  <c r="E12" i="3" l="1"/>
  <c r="F12" i="3" s="1"/>
  <c r="E28" i="4"/>
  <c r="F28" i="4" s="1"/>
  <c r="E10" i="3"/>
  <c r="F10" i="3" s="1"/>
  <c r="E26" i="4"/>
  <c r="F26" i="4" s="1"/>
  <c r="E9" i="3"/>
  <c r="F9" i="3" s="1"/>
  <c r="E25" i="4"/>
  <c r="F25" i="4" s="1"/>
  <c r="H13" i="3"/>
  <c r="H145" i="3" s="1"/>
  <c r="E7" i="3"/>
  <c r="F7" i="3" s="1"/>
  <c r="E23" i="4"/>
  <c r="F23" i="4" s="1"/>
  <c r="F52" i="1"/>
  <c r="F85" i="2"/>
  <c r="F84" i="2"/>
  <c r="F81" i="2"/>
  <c r="F17" i="2"/>
  <c r="F10" i="2"/>
  <c r="F11" i="2"/>
  <c r="F12" i="2"/>
  <c r="F13" i="2"/>
  <c r="F15" i="2"/>
  <c r="F9" i="2"/>
  <c r="F13" i="3" l="1"/>
  <c r="F145" i="3" s="1"/>
  <c r="F21" i="4"/>
  <c r="F18" i="2"/>
  <c r="E15" i="4" s="1"/>
  <c r="F15" i="4" s="1"/>
  <c r="F44" i="2"/>
  <c r="F45" i="2"/>
  <c r="F46" i="2"/>
  <c r="F47" i="2"/>
  <c r="F43" i="2"/>
  <c r="F22" i="2"/>
  <c r="F23" i="2"/>
  <c r="F24" i="2"/>
  <c r="F25" i="2"/>
  <c r="F26" i="2"/>
  <c r="F27" i="2"/>
  <c r="F28" i="2"/>
  <c r="F29" i="2"/>
  <c r="F30" i="2"/>
  <c r="F31" i="2"/>
  <c r="F32" i="2"/>
  <c r="F21" i="2"/>
  <c r="F42" i="2" l="1"/>
  <c r="F33" i="2"/>
  <c r="E16" i="4" s="1"/>
  <c r="F16" i="4" s="1"/>
  <c r="F61" i="2"/>
  <c r="F80" i="2" l="1"/>
  <c r="F78" i="2"/>
  <c r="F77" i="2"/>
  <c r="F76" i="2"/>
  <c r="F75" i="2"/>
  <c r="F66" i="2"/>
  <c r="F67" i="2"/>
  <c r="F68" i="2"/>
  <c r="F69" i="2"/>
  <c r="F70" i="2"/>
  <c r="F71" i="2"/>
  <c r="F65" i="2"/>
  <c r="F54" i="2"/>
  <c r="F55" i="2"/>
  <c r="F56" i="2"/>
  <c r="F57" i="2"/>
  <c r="F58" i="2"/>
  <c r="F59" i="2"/>
  <c r="F60" i="2"/>
  <c r="E37" i="2"/>
  <c r="F37" i="2" s="1"/>
  <c r="F49" i="2"/>
  <c r="F48" i="2" s="1"/>
  <c r="F41" i="2"/>
  <c r="D40" i="2"/>
  <c r="F40" i="2" s="1"/>
  <c r="F39" i="2"/>
  <c r="E38" i="2"/>
  <c r="F38" i="2" s="1"/>
  <c r="F86" i="1"/>
  <c r="F85" i="1"/>
  <c r="F82" i="1"/>
  <c r="F76" i="1"/>
  <c r="F77" i="1"/>
  <c r="F75" i="1"/>
  <c r="F88" i="1" l="1"/>
  <c r="F72" i="2"/>
  <c r="E19" i="4" s="1"/>
  <c r="F19" i="4" s="1"/>
  <c r="F86" i="2"/>
  <c r="E20" i="4" s="1"/>
  <c r="F20" i="4" s="1"/>
  <c r="F62" i="2"/>
  <c r="E18" i="4" s="1"/>
  <c r="F18" i="4" s="1"/>
  <c r="F36" i="2"/>
  <c r="F50" i="2" s="1"/>
  <c r="E17" i="4" s="1"/>
  <c r="F17" i="4" s="1"/>
  <c r="F67" i="1"/>
  <c r="F69" i="1" s="1"/>
  <c r="F73" i="1"/>
  <c r="F78" i="1" s="1"/>
  <c r="E11" i="4" s="1"/>
  <c r="F11" i="4" s="1"/>
  <c r="E12" i="4" l="1"/>
  <c r="F12" i="4" s="1"/>
  <c r="E10" i="4"/>
  <c r="F10" i="4" s="1"/>
  <c r="F13" i="4"/>
  <c r="F87" i="2"/>
  <c r="H87" i="2" s="1"/>
  <c r="F54" i="1" l="1"/>
  <c r="F51" i="1" l="1"/>
  <c r="F55" i="1"/>
  <c r="D50" i="1"/>
  <c r="F53" i="1"/>
  <c r="F56" i="1"/>
  <c r="F57" i="1" l="1"/>
  <c r="F89" i="1" s="1"/>
  <c r="H89" i="1" l="1"/>
  <c r="E9" i="4"/>
  <c r="F9" i="4" s="1"/>
  <c r="F5" i="4" s="1"/>
  <c r="F29" i="4" s="1"/>
</calcChain>
</file>

<file path=xl/sharedStrings.xml><?xml version="1.0" encoding="utf-8"?>
<sst xmlns="http://schemas.openxmlformats.org/spreadsheetml/2006/main" count="670" uniqueCount="230">
  <si>
    <t>Unidad de Medida</t>
  </si>
  <si>
    <t>Cantidad</t>
  </si>
  <si>
    <t>Costo Unitario (s/.)</t>
  </si>
  <si>
    <t>Sub Total (s/.)</t>
  </si>
  <si>
    <t>m2</t>
  </si>
  <si>
    <t>Ton</t>
  </si>
  <si>
    <t>Jornal</t>
  </si>
  <si>
    <t>Materiales</t>
  </si>
  <si>
    <t xml:space="preserve">Rastrojos </t>
  </si>
  <si>
    <t>Estiércol de ganado</t>
  </si>
  <si>
    <t>Cal</t>
  </si>
  <si>
    <t>Sacos</t>
  </si>
  <si>
    <t>Plástico negro</t>
  </si>
  <si>
    <t>Microorganismos Efectivos</t>
  </si>
  <si>
    <t>Sobre</t>
  </si>
  <si>
    <t>Equipos y herramientas</t>
  </si>
  <si>
    <t>Flete</t>
  </si>
  <si>
    <t>Viaje</t>
  </si>
  <si>
    <t>Total</t>
  </si>
  <si>
    <t>Unid.</t>
  </si>
  <si>
    <t xml:space="preserve"> implementacion de  herramientas  e insumos del modulo del invernadero  o fitotoldo para la producion de hortalizas.</t>
  </si>
  <si>
    <t>Implementación  de equipos  de modulos de sistemas  de riego por goteo</t>
  </si>
  <si>
    <t xml:space="preserve">Implementación  de  kit de herramientas  e insumos  de modulos  de produccion de abonos organicos </t>
  </si>
  <si>
    <t>implementacion de kit de semillas  de hortalizas (8 variedades)</t>
  </si>
  <si>
    <t xml:space="preserve">Implementación  de  kit de heramientas  de modulos  de produccion de almacigos  de hortalizas </t>
  </si>
  <si>
    <t xml:space="preserve">implementacion de kit de heramientas e insumos del modulo  de producion de hortalizas en fitotoldo </t>
  </si>
  <si>
    <t>Rastrillo</t>
  </si>
  <si>
    <t>Conector para caño</t>
  </si>
  <si>
    <t>Regadora</t>
  </si>
  <si>
    <t>Espinaca (lata x 100 gr)</t>
  </si>
  <si>
    <t xml:space="preserve">Unidad </t>
  </si>
  <si>
    <t>Beterraga (lata x 500 gr)</t>
  </si>
  <si>
    <t>Brócoli (lata x 500 gr)</t>
  </si>
  <si>
    <t>Zanahoria (lata x 500 gr)</t>
  </si>
  <si>
    <t>Repollo (lata x 500 gr)</t>
  </si>
  <si>
    <t>Cebolla (lata x 500 gr)</t>
  </si>
  <si>
    <t>lechuga (lata x 500 gr)</t>
  </si>
  <si>
    <t>Canastilla  pvc 4x2</t>
  </si>
  <si>
    <t>Maguera 63mmx 100mts</t>
  </si>
  <si>
    <t>Adaptador pvc de 2</t>
  </si>
  <si>
    <t>Adaptador  compuerta de 63mm</t>
  </si>
  <si>
    <t>Mts</t>
  </si>
  <si>
    <t>Adaptador de conpuerta  de 63mm</t>
  </si>
  <si>
    <t xml:space="preserve">Filtro  grande helex </t>
  </si>
  <si>
    <t>Tanque rotoplast  de 1100 lt</t>
  </si>
  <si>
    <t>Manguera 32mm x100 mt</t>
  </si>
  <si>
    <t>Minivalvula  de 16mm cinta</t>
  </si>
  <si>
    <t>Tapon cinta  16mm</t>
  </si>
  <si>
    <t xml:space="preserve">Valvula conpuerta  63mm </t>
  </si>
  <si>
    <t xml:space="preserve">Termometro </t>
  </si>
  <si>
    <t>Carretilla</t>
  </si>
  <si>
    <t>Pala</t>
  </si>
  <si>
    <t>Malla metalica /Tamiz 1.50 X1mts</t>
  </si>
  <si>
    <t xml:space="preserve">Cinta  metrica </t>
  </si>
  <si>
    <t>Wincha  de 30 mts</t>
  </si>
  <si>
    <t xml:space="preserve">Lampa tipo cuchara </t>
  </si>
  <si>
    <t xml:space="preserve">Caño </t>
  </si>
  <si>
    <t>Rollo</t>
  </si>
  <si>
    <t>Tutores(rollo de 100mts)</t>
  </si>
  <si>
    <t>un peniluvio 0.50x0.50</t>
  </si>
  <si>
    <t>Tigera  pequeña de podar</t>
  </si>
  <si>
    <t>Oberoles o mameluco</t>
  </si>
  <si>
    <t>Cinta de goteo  de 16 aquatrax 3962mt</t>
  </si>
  <si>
    <t xml:space="preserve">Preparacion de terreno </t>
  </si>
  <si>
    <t xml:space="preserve">Formacion de camas o pilas con residuos organicos </t>
  </si>
  <si>
    <t>Inoculacion  de los residuos organicos (microorganismos  eficaces)</t>
  </si>
  <si>
    <t xml:space="preserve">Volteo, control de humedad y temperatura </t>
  </si>
  <si>
    <t>Surcado</t>
  </si>
  <si>
    <t xml:space="preserve">Riego de almacigos </t>
  </si>
  <si>
    <t xml:space="preserve">Labores culturales </t>
  </si>
  <si>
    <t>Apertura de zanjas o pozos para compost (3x2X1.50mt)</t>
  </si>
  <si>
    <t>1.1 INSTALACION DE MODULOS DE PRODUCCION  DE ALIMENTOS AGROPECUARIOS</t>
  </si>
  <si>
    <t>COMPONENTE 2: PRESENCIA DE EQUIPAMIENTO PARA LA PRODUCCIÓN DE ALIMENTOS  DE ALTO VALOR NUTRITIVO</t>
  </si>
  <si>
    <t>COSTOS UNITARIOS</t>
  </si>
  <si>
    <t>COMPONENTE 4: SUFICIENTES  CONOCIMIENTOS DE LOS AGENTES  INVOLUCRADOS EN LA PRODUCCION  DE ALIMENTOS NUTRITIVOS .</t>
  </si>
  <si>
    <t>PROGRAMA  DE   FORTALECIMIENTO  TECNICO PRODUCTIVO</t>
  </si>
  <si>
    <t>4.1. 1</t>
  </si>
  <si>
    <t xml:space="preserve">MODULO 1:  ASISTENCIA  TECNICA  Y CAPACITACION </t>
  </si>
  <si>
    <t>DESCRIPCION</t>
  </si>
  <si>
    <t>UNIDAD DE MEDIDA</t>
  </si>
  <si>
    <t>CANTIDAD</t>
  </si>
  <si>
    <t>COSTO UNITARIO</t>
  </si>
  <si>
    <t>COSTO TOTAL  PRECIOS DE MERCADO</t>
  </si>
  <si>
    <t>COSTO TOTAL  PRECIOS SOCIALES</t>
  </si>
  <si>
    <t>Taller</t>
  </si>
  <si>
    <t>TOTAL</t>
  </si>
  <si>
    <t xml:space="preserve">Taller de capacitacion  sobre operación  y mantenimiento  de fitotoldos </t>
  </si>
  <si>
    <t xml:space="preserve"> TOTAL Taller</t>
  </si>
  <si>
    <t>Item</t>
  </si>
  <si>
    <t>Factor de correccion</t>
  </si>
  <si>
    <t>A</t>
  </si>
  <si>
    <t xml:space="preserve">Pago por servicios </t>
  </si>
  <si>
    <t>Capacitadores</t>
  </si>
  <si>
    <t>unidad</t>
  </si>
  <si>
    <t>tecnico</t>
  </si>
  <si>
    <t>B</t>
  </si>
  <si>
    <t>Material de escritorio</t>
  </si>
  <si>
    <t>Papelote cuadriculado</t>
  </si>
  <si>
    <t>Plumones gruesos de punta gruesa de diferentes colores</t>
  </si>
  <si>
    <t>caja</t>
  </si>
  <si>
    <t>Cartulinas de colores</t>
  </si>
  <si>
    <t>Cinta masking de 1"</t>
  </si>
  <si>
    <t>papel bond A4</t>
  </si>
  <si>
    <t>millar</t>
  </si>
  <si>
    <t>Tijera</t>
  </si>
  <si>
    <t>C</t>
  </si>
  <si>
    <t xml:space="preserve">Alimentación </t>
  </si>
  <si>
    <t>Almuerzos</t>
  </si>
  <si>
    <t xml:space="preserve">Refrigerios </t>
  </si>
  <si>
    <t>D</t>
  </si>
  <si>
    <t>Insumos y Materiales</t>
  </si>
  <si>
    <t>Insumos</t>
  </si>
  <si>
    <t>global</t>
  </si>
  <si>
    <t>E</t>
  </si>
  <si>
    <t>Movilidad y Transporte</t>
  </si>
  <si>
    <t>alquiler de camioneta</t>
  </si>
  <si>
    <t>dia</t>
  </si>
  <si>
    <t xml:space="preserve">Taller de capacitacion  sobre implemetacion del modulo demostrativo  de fitotoldo en las parcelas </t>
  </si>
  <si>
    <t xml:space="preserve"> TOTAL Taller </t>
  </si>
  <si>
    <t>capacitadores</t>
  </si>
  <si>
    <t>Taller de capacitacion  sobre operación  y mantenimiento  de sistemas de riego (goteo)</t>
  </si>
  <si>
    <t xml:space="preserve">Asociaciones </t>
  </si>
  <si>
    <t xml:space="preserve">Facilitador </t>
  </si>
  <si>
    <t>Taller de capacitacion  sobre produccion  de abonos organicos (compost, humus)</t>
  </si>
  <si>
    <t>Tecnico</t>
  </si>
  <si>
    <t xml:space="preserve"> </t>
  </si>
  <si>
    <t>Taller  de capacitacion  sobre manejo y producion  de hortalizas bajo fitotoldo</t>
  </si>
  <si>
    <t xml:space="preserve">COSTO TOTAL  </t>
  </si>
  <si>
    <t xml:space="preserve">DESCRIPCION </t>
  </si>
  <si>
    <t xml:space="preserve">UNIDAD DE MEDIDA </t>
  </si>
  <si>
    <t xml:space="preserve">CANTIDAD </t>
  </si>
  <si>
    <t>kit</t>
  </si>
  <si>
    <t>Kit</t>
  </si>
  <si>
    <t>COMPONENTE 4.- SUFICIENTES CONOCIMIENTOS DE LOS AGENTES INVOLUCRADOS EN LA PRODUCCION DE ALIMENTOS NUTRITIVOS</t>
  </si>
  <si>
    <t>Capacitacion  sobre  operación y matenimiento de fitotoldos</t>
  </si>
  <si>
    <t>Capacitacion  sobre   sistemas de riego  (goteo)</t>
  </si>
  <si>
    <t xml:space="preserve">Capacitacion   sobre  la produccion de abonos organicos </t>
  </si>
  <si>
    <t xml:space="preserve">Capacitacion   sobre la produccion de almacigos  de hortalizas </t>
  </si>
  <si>
    <t>Capacitacion  sobre manejo y  producion  de hortalizas bajo fitotoldo</t>
  </si>
  <si>
    <r>
      <t>COMPONENTE N 01</t>
    </r>
    <r>
      <rPr>
        <sz val="10"/>
        <color theme="1"/>
        <rFont val="Arial Narrow"/>
        <family val="2"/>
      </rPr>
      <t xml:space="preserve">: </t>
    </r>
    <r>
      <rPr>
        <b/>
        <sz val="10"/>
        <color theme="1"/>
        <rFont val="Arial Narrow"/>
        <family val="2"/>
      </rPr>
      <t>ADECUADAS  PRÁCTICAS  Y PRODUCCIÓN  DE ALIMENTOS DE ALTO VALOR NUTRITIVO</t>
    </r>
  </si>
  <si>
    <r>
      <t>2.1</t>
    </r>
    <r>
      <rPr>
        <i/>
        <sz val="10"/>
        <color theme="1"/>
        <rFont val="Times New Roman"/>
        <family val="1"/>
      </rPr>
      <t>  </t>
    </r>
    <r>
      <rPr>
        <i/>
        <sz val="10"/>
        <color theme="1"/>
        <rFont val="Arial Narrow"/>
        <family val="2"/>
      </rPr>
      <t>IMPLEMENTACION DE HERRAMIENTAS E INSUMOS DE LOS MODULOS DE PRODUCCION  DE ALIMENTOS AGROPECUARIOS</t>
    </r>
  </si>
  <si>
    <r>
      <t>4.1</t>
    </r>
    <r>
      <rPr>
        <i/>
        <sz val="10"/>
        <color theme="1"/>
        <rFont val="Times New Roman"/>
        <family val="1"/>
      </rPr>
      <t xml:space="preserve">    </t>
    </r>
    <r>
      <rPr>
        <i/>
        <u/>
        <sz val="10"/>
        <color theme="1"/>
        <rFont val="Arial Narrow"/>
        <family val="2"/>
      </rPr>
      <t xml:space="preserve">ASISTENCIA TÉCNICA  Y CAPACITACIÓN    </t>
    </r>
  </si>
  <si>
    <t>COMPONENTE 1: ADECUADAS  PRÁCTICAS  Y PRODUCCIÓN  DE ALIMENTOS DE ALTO VALOR NUTRITIVO</t>
  </si>
  <si>
    <t>INSTALACION DE MODULOS DE PRODUCCION  DE ALIMENTOS AGROPECUARIOS</t>
  </si>
  <si>
    <t>COMPONENTE 4: PRESENCIA DE EQUIPAMIENTO PARA LA PRODUCCIÓN DE ALIMENTOS  DE ALTO VALOR NUTRITIVO</t>
  </si>
  <si>
    <t> IMPLEMENTACION DE HERRAMIENTAS E INSUMOS DE LOS MODULOS DE PRODUCCION  DE ALIMENTOS AGROPECUARIOS</t>
  </si>
  <si>
    <t>COSTO UNITARIO (s/.)</t>
  </si>
  <si>
    <t xml:space="preserve">Pala recta </t>
  </si>
  <si>
    <t>MOVIMIENTO DE TIERRA</t>
  </si>
  <si>
    <t>m3</t>
  </si>
  <si>
    <t>OBRAS DE CONCRETO SIMPLE</t>
  </si>
  <si>
    <t xml:space="preserve">Escavacion  manual </t>
  </si>
  <si>
    <t>Encofrado y desencofrado normal</t>
  </si>
  <si>
    <t>Concreto fc=140kg/cm2</t>
  </si>
  <si>
    <t>SUMINISTRO E INSTALACION DE ACCESORIOS</t>
  </si>
  <si>
    <t xml:space="preserve">CARPINTERIA  METALICA </t>
  </si>
  <si>
    <t>E=1/8" de  0.30 x 0.30m</t>
  </si>
  <si>
    <t>Suministro e instalacion  de accesorios de riego</t>
  </si>
  <si>
    <t>ESTRUCTURA</t>
  </si>
  <si>
    <t xml:space="preserve">OBRAS PRELIMINARES </t>
  </si>
  <si>
    <t xml:space="preserve">TRABAJOS PRELIMINARES </t>
  </si>
  <si>
    <t xml:space="preserve">MOVIMIENTO DE  TIERRAS </t>
  </si>
  <si>
    <t>OBRAS DE CONCRETO ARMADO SIMPLE</t>
  </si>
  <si>
    <t xml:space="preserve">CIMIENTOS   CORRIDOS </t>
  </si>
  <si>
    <t xml:space="preserve">SOBRECIMIENTOS </t>
  </si>
  <si>
    <t xml:space="preserve">COVERTURAS </t>
  </si>
  <si>
    <t>Cartel  de identificacion  de obra</t>
  </si>
  <si>
    <t>Placa recordatorio</t>
  </si>
  <si>
    <t>limpiez de tereno manual</t>
  </si>
  <si>
    <t>Trazo y replanteo</t>
  </si>
  <si>
    <t>Explanacion para cimiento de Fitotoldo</t>
  </si>
  <si>
    <t>Excavacion  manual para cimiento</t>
  </si>
  <si>
    <t>Eliminacion  de material excedente</t>
  </si>
  <si>
    <t>Cimentacion  corrido mazcla 1.10 cemento hormigon 30%PM</t>
  </si>
  <si>
    <t>Encofrado y desencofrado para sobre cimiento</t>
  </si>
  <si>
    <t>Concreto 1.8 cemento. Hormigon +25%P.M</t>
  </si>
  <si>
    <t xml:space="preserve">ESTRUCCURA DE METALICA </t>
  </si>
  <si>
    <t>Viga de armazon Ɵ 2"</t>
  </si>
  <si>
    <t xml:space="preserve">Puerta  de metal </t>
  </si>
  <si>
    <t>Grapas  de PVC</t>
  </si>
  <si>
    <t>Malla antiafida(4X100mts)</t>
  </si>
  <si>
    <t>Tensores galvanizados</t>
  </si>
  <si>
    <t>CARPINTERIA DE METALICA</t>
  </si>
  <si>
    <t>Preparacion de camas almacigueras</t>
  </si>
  <si>
    <t xml:space="preserve">Botas </t>
  </si>
  <si>
    <t>implementacion de  kit de herramientas  e insumos del modulo del invernadero  o fitotoldo para la producion de hortalizas.</t>
  </si>
  <si>
    <t>capacitacion  sobre implementacion  de modulo demostrativo de fitotodo en parcelas</t>
  </si>
  <si>
    <t>Manguera de riego (100.mts)</t>
  </si>
  <si>
    <t>Repicador</t>
  </si>
  <si>
    <t>cilindro de 100 lts para biol o biosidas</t>
  </si>
  <si>
    <t xml:space="preserve">Implementación  de  kit de heramientas  e insumos de modulos  de produccion de almacigos  de hortalizas </t>
  </si>
  <si>
    <t>Kg</t>
  </si>
  <si>
    <t>Alambre  galvanizado Nº16</t>
  </si>
  <si>
    <t>Mochila puverizador</t>
  </si>
  <si>
    <t xml:space="preserve">Apertura de hoyos para postes </t>
  </si>
  <si>
    <t xml:space="preserve">Preparacion de sustrato  para almacigos </t>
  </si>
  <si>
    <t>Desinfeccion de sustrato</t>
  </si>
  <si>
    <t xml:space="preserve">Construcion de camas de  almacigueras </t>
  </si>
  <si>
    <t>Siembra de almacigos (almacigado)</t>
  </si>
  <si>
    <t xml:space="preserve">Riego y trasplante de plantulas  en campo definitivo </t>
  </si>
  <si>
    <t>Cosecha de hortalizas</t>
  </si>
  <si>
    <t xml:space="preserve">Jabas de plastico para cosechar hortalizas </t>
  </si>
  <si>
    <t>Pala recta</t>
  </si>
  <si>
    <t>Zapa pico</t>
  </si>
  <si>
    <t>Instalcion de postes de metal  para tiglado (tubos de 2")</t>
  </si>
  <si>
    <t xml:space="preserve">Cosecha del EM- compost </t>
  </si>
  <si>
    <t>Trazo y replanteo de camas de almacigos</t>
  </si>
  <si>
    <t>Total  de Jornales</t>
  </si>
  <si>
    <t>Instalcion de cobertura dePlastico agricola agrofilm (un 1/4 de rollo)</t>
  </si>
  <si>
    <t>Tubo galvanizado de 2"  y 3m de largo</t>
  </si>
  <si>
    <t>labobres culturales  en almacigos</t>
  </si>
  <si>
    <t>Estructura  de tubo galvanizado de 2"</t>
  </si>
  <si>
    <t xml:space="preserve">COSTO TOTAL </t>
  </si>
  <si>
    <t xml:space="preserve">Suministro e instalacion  de coberturas de agrofilm de 400 m2 de clase 10 </t>
  </si>
  <si>
    <t>cable agrolay de plastico de (500ml)</t>
  </si>
  <si>
    <t xml:space="preserve">Módulo demostrativo de invernaderos o fitotoldo para producción de hortalizas  </t>
  </si>
  <si>
    <t xml:space="preserve">Modulo demostrativo de sistema de  riego  por  goteo para la producion de hortalizas </t>
  </si>
  <si>
    <t xml:space="preserve">Modulo demostrativo de produccion de abonos organicos  para la producion de  hortalizas </t>
  </si>
  <si>
    <t xml:space="preserve">Modulo demistrativo de camas almacigeras  para la produccion  de almacigos  de hortalizas </t>
  </si>
  <si>
    <t>Modulo demostrativo  de producion de almácigos de hortalizas  para el fitotoldo  o invernadero</t>
  </si>
  <si>
    <t xml:space="preserve">Modulo demostrativo  de producion  de hortalizas en campo definitivo bajo invernadero o fitotoldo </t>
  </si>
  <si>
    <t xml:space="preserve">Taller de capacitacion  sobre  la producion  de almacigos  de hortalizas </t>
  </si>
  <si>
    <t>Modulo demostrativo de un sistema de  riego  por  goteo para la produccion de hortalizas</t>
  </si>
  <si>
    <t xml:space="preserve">Modulo demostrativo de produccion de abonos organicos para la produccion  de hortalizas </t>
  </si>
  <si>
    <t xml:space="preserve">Modulo demostrativo de camas almacigeras  para la produccion  de almacigos  de hortalizas </t>
  </si>
  <si>
    <t>Modulo demostrativo de produccion de  almácigos de hortalizas  bajo el  invernadero o invernadero</t>
  </si>
  <si>
    <t xml:space="preserve">Modulo demostrativo de producion de hortalizas   en campo definitivo bajo invernadero o fototoldo </t>
  </si>
  <si>
    <t xml:space="preserve">Módulo demostrativo de un  invernaderos o fitotoldo para la  producción de hortalizas  </t>
  </si>
  <si>
    <t>Tubos galvanizado  de  2"</t>
  </si>
  <si>
    <t>Tomate (lata x 500 gr)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</si>
</sst>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_(* #,##0.00_);_(* \(#,##0.00\);_(* &quot;-&quot;??_);_(@_)"/>
    <numFmt numFmtId="165" formatCode="_(* #,##0.00000000_);_(* \(#,##0.00000000\);_(* &quot;-&quot;??_);_(@_)"/>
    <numFmt numFmtId="166" formatCode="#,##0.000000"/>
    <numFmt numFmtId="167" formatCode="#,##0.0000000"/>
    <numFmt numFmtId="168" formatCode="#,##0.00000"/>
    <numFmt numFmtId="169" formatCode="0.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 Narrow"/>
      <family val="2"/>
    </font>
    <font>
      <b/>
      <sz val="8"/>
      <name val="Arial"/>
      <family val="2"/>
    </font>
    <font>
      <sz val="10"/>
      <color theme="1"/>
      <name val="Calibri"/>
      <family val="2"/>
      <scheme val="minor"/>
    </font>
    <font>
      <i/>
      <sz val="11"/>
      <color theme="1"/>
      <name val="Arial Narrow"/>
      <family val="2"/>
    </font>
    <font>
      <sz val="11"/>
      <color theme="1"/>
      <name val="Arial Narrow"/>
      <family val="2"/>
    </font>
    <font>
      <sz val="10"/>
      <name val="Arial Narrow"/>
      <family val="2"/>
    </font>
    <font>
      <b/>
      <sz val="11"/>
      <color theme="1"/>
      <name val="Arial Narrow"/>
      <family val="2"/>
    </font>
    <font>
      <sz val="9"/>
      <name val="Arial Narrow"/>
      <family val="2"/>
    </font>
    <font>
      <i/>
      <sz val="10"/>
      <color theme="1"/>
      <name val="Arial Narrow"/>
      <family val="2"/>
    </font>
    <font>
      <b/>
      <i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8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6"/>
      <name val="Arial Narrow"/>
      <family val="2"/>
    </font>
    <font>
      <b/>
      <sz val="5"/>
      <name val="Arial"/>
      <family val="2"/>
    </font>
    <font>
      <b/>
      <sz val="5"/>
      <name val="Arial Narrow"/>
      <family val="2"/>
    </font>
    <font>
      <sz val="5"/>
      <color theme="1"/>
      <name val="Calibri"/>
      <family val="2"/>
      <scheme val="minor"/>
    </font>
    <font>
      <sz val="11"/>
      <name val="Calibri"/>
      <family val="2"/>
      <scheme val="minor"/>
    </font>
    <font>
      <sz val="6"/>
      <name val="Arial Narrow"/>
      <family val="2"/>
    </font>
    <font>
      <sz val="8"/>
      <name val="Calibri"/>
      <family val="2"/>
      <scheme val="minor"/>
    </font>
    <font>
      <sz val="5"/>
      <name val="Arial Narrow"/>
      <family val="2"/>
    </font>
    <font>
      <i/>
      <sz val="6"/>
      <name val="Arial Narrow"/>
      <family val="2"/>
    </font>
    <font>
      <sz val="6"/>
      <color theme="1"/>
      <name val="Arial Narrow"/>
      <family val="2"/>
    </font>
    <font>
      <sz val="10"/>
      <name val="Calibri"/>
      <family val="2"/>
      <scheme val="minor"/>
    </font>
    <font>
      <sz val="6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color theme="1"/>
      <name val="Arial Narrow"/>
      <family val="2"/>
    </font>
    <font>
      <sz val="9"/>
      <color theme="1"/>
      <name val="Calibri"/>
      <family val="2"/>
      <scheme val="minor"/>
    </font>
    <font>
      <b/>
      <sz val="6"/>
      <color rgb="FFFF0000"/>
      <name val="Arial Narrow"/>
      <family val="2"/>
    </font>
    <font>
      <i/>
      <sz val="10"/>
      <color theme="1"/>
      <name val="Times New Roman"/>
      <family val="1"/>
    </font>
    <font>
      <i/>
      <u/>
      <sz val="10"/>
      <color theme="1"/>
      <name val="Arial Narrow"/>
      <family val="2"/>
    </font>
    <font>
      <b/>
      <sz val="8"/>
      <color rgb="FF0070C0"/>
      <name val="Arial Narrow"/>
      <family val="2"/>
    </font>
    <font>
      <b/>
      <sz val="10"/>
      <color rgb="FF0070C0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sz val="11"/>
      <color rgb="FFFF0000"/>
      <name val="Arial Narrow"/>
      <family val="2"/>
    </font>
    <font>
      <sz val="11"/>
      <color theme="4"/>
      <name val="Arial Narrow"/>
      <family val="2"/>
    </font>
    <font>
      <b/>
      <i/>
      <sz val="11"/>
      <color theme="1"/>
      <name val="Arial Narrow"/>
      <family val="2"/>
    </font>
    <font>
      <i/>
      <sz val="11"/>
      <color theme="4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6">
    <xf numFmtId="0" fontId="0" fillId="0" borderId="0" xfId="0"/>
    <xf numFmtId="43" fontId="0" fillId="0" borderId="0" xfId="1" applyFont="1"/>
    <xf numFmtId="43" fontId="3" fillId="4" borderId="0" xfId="1" applyFont="1" applyFill="1"/>
    <xf numFmtId="165" fontId="0" fillId="0" borderId="0" xfId="1" applyNumberFormat="1" applyFont="1" applyAlignment="1">
      <alignment horizontal="center"/>
    </xf>
    <xf numFmtId="43" fontId="2" fillId="0" borderId="0" xfId="1" applyFont="1"/>
    <xf numFmtId="43" fontId="9" fillId="3" borderId="1" xfId="1" applyFont="1" applyFill="1" applyBorder="1" applyAlignment="1">
      <alignment horizontal="left" indent="1"/>
    </xf>
    <xf numFmtId="43" fontId="9" fillId="3" borderId="1" xfId="1" applyFont="1" applyFill="1" applyBorder="1" applyAlignment="1"/>
    <xf numFmtId="43" fontId="4" fillId="2" borderId="2" xfId="1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left" vertical="center" wrapText="1"/>
    </xf>
    <xf numFmtId="43" fontId="4" fillId="5" borderId="1" xfId="1" applyFont="1" applyFill="1" applyBorder="1" applyAlignment="1">
      <alignment horizontal="center" vertical="center" wrapText="1"/>
    </xf>
    <xf numFmtId="165" fontId="4" fillId="5" borderId="1" xfId="1" applyNumberFormat="1" applyFont="1" applyFill="1" applyBorder="1" applyAlignment="1">
      <alignment horizontal="center" vertical="center" wrapText="1"/>
    </xf>
    <xf numFmtId="43" fontId="4" fillId="5" borderId="2" xfId="1" applyFont="1" applyFill="1" applyBorder="1" applyAlignment="1">
      <alignment horizontal="center" vertical="center" wrapText="1"/>
    </xf>
    <xf numFmtId="43" fontId="4" fillId="2" borderId="3" xfId="1" applyFont="1" applyFill="1" applyBorder="1" applyAlignment="1">
      <alignment horizontal="center" vertical="center" wrapText="1"/>
    </xf>
    <xf numFmtId="165" fontId="4" fillId="2" borderId="3" xfId="1" applyNumberFormat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justify" vertical="center"/>
    </xf>
    <xf numFmtId="43" fontId="9" fillId="4" borderId="1" xfId="1" applyFont="1" applyFill="1" applyBorder="1" applyAlignment="1">
      <alignment horizontal="center" vertical="center" wrapText="1"/>
    </xf>
    <xf numFmtId="4" fontId="9" fillId="0" borderId="1" xfId="1" applyNumberFormat="1" applyFont="1" applyBorder="1" applyAlignment="1">
      <alignment horizontal="center"/>
    </xf>
    <xf numFmtId="43" fontId="14" fillId="0" borderId="3" xfId="1" applyFont="1" applyBorder="1"/>
    <xf numFmtId="0" fontId="12" fillId="5" borderId="1" xfId="0" applyFont="1" applyFill="1" applyBorder="1" applyAlignment="1">
      <alignment horizontal="justify" vertical="center"/>
    </xf>
    <xf numFmtId="43" fontId="9" fillId="3" borderId="1" xfId="1" applyFont="1" applyFill="1" applyBorder="1" applyAlignment="1">
      <alignment horizontal="center"/>
    </xf>
    <xf numFmtId="4" fontId="9" fillId="3" borderId="1" xfId="1" applyNumberFormat="1" applyFont="1" applyFill="1" applyBorder="1" applyAlignment="1">
      <alignment horizontal="center"/>
    </xf>
    <xf numFmtId="43" fontId="9" fillId="3" borderId="1" xfId="1" applyFont="1" applyFill="1" applyBorder="1"/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43" fontId="9" fillId="0" borderId="1" xfId="1" applyFont="1" applyFill="1" applyBorder="1" applyAlignment="1">
      <alignment horizontal="centerContinuous"/>
    </xf>
    <xf numFmtId="43" fontId="9" fillId="0" borderId="4" xfId="1" applyFont="1" applyBorder="1" applyAlignment="1"/>
    <xf numFmtId="4" fontId="9" fillId="0" borderId="5" xfId="1" applyNumberFormat="1" applyFont="1" applyBorder="1" applyAlignment="1">
      <alignment horizontal="center"/>
    </xf>
    <xf numFmtId="43" fontId="9" fillId="4" borderId="1" xfId="1" applyFont="1" applyFill="1" applyBorder="1" applyAlignment="1">
      <alignment horizontal="left" indent="2"/>
    </xf>
    <xf numFmtId="43" fontId="9" fillId="4" borderId="1" xfId="1" applyFont="1" applyFill="1" applyBorder="1" applyAlignment="1">
      <alignment horizontal="center"/>
    </xf>
    <xf numFmtId="4" fontId="9" fillId="4" borderId="1" xfId="1" applyNumberFormat="1" applyFont="1" applyFill="1" applyBorder="1" applyAlignment="1">
      <alignment horizontal="center"/>
    </xf>
    <xf numFmtId="43" fontId="14" fillId="5" borderId="1" xfId="1" applyFont="1" applyFill="1" applyBorder="1"/>
    <xf numFmtId="165" fontId="14" fillId="5" borderId="1" xfId="1" applyNumberFormat="1" applyFont="1" applyFill="1" applyBorder="1" applyAlignment="1">
      <alignment horizontal="center"/>
    </xf>
    <xf numFmtId="0" fontId="14" fillId="0" borderId="1" xfId="0" applyFont="1" applyBorder="1" applyAlignment="1">
      <alignment vertical="center" wrapText="1"/>
    </xf>
    <xf numFmtId="43" fontId="14" fillId="4" borderId="1" xfId="1" applyFont="1" applyFill="1" applyBorder="1"/>
    <xf numFmtId="164" fontId="14" fillId="4" borderId="1" xfId="1" applyNumberFormat="1" applyFont="1" applyFill="1" applyBorder="1" applyAlignment="1">
      <alignment horizontal="center"/>
    </xf>
    <xf numFmtId="43" fontId="14" fillId="4" borderId="3" xfId="1" applyFont="1" applyFill="1" applyBorder="1"/>
    <xf numFmtId="43" fontId="14" fillId="4" borderId="2" xfId="1" applyFont="1" applyFill="1" applyBorder="1"/>
    <xf numFmtId="164" fontId="14" fillId="0" borderId="3" xfId="1" applyNumberFormat="1" applyFont="1" applyBorder="1" applyAlignment="1">
      <alignment horizontal="center"/>
    </xf>
    <xf numFmtId="164" fontId="14" fillId="0" borderId="1" xfId="1" applyNumberFormat="1" applyFont="1" applyBorder="1" applyAlignment="1">
      <alignment horizontal="center"/>
    </xf>
    <xf numFmtId="43" fontId="14" fillId="0" borderId="1" xfId="1" applyFont="1" applyBorder="1"/>
    <xf numFmtId="43" fontId="4" fillId="6" borderId="2" xfId="1" applyFont="1" applyFill="1" applyBorder="1" applyAlignment="1">
      <alignment horizontal="center" vertical="center" wrapText="1"/>
    </xf>
    <xf numFmtId="43" fontId="15" fillId="6" borderId="2" xfId="1" applyFont="1" applyFill="1" applyBorder="1"/>
    <xf numFmtId="43" fontId="15" fillId="7" borderId="1" xfId="1" applyFont="1" applyFill="1" applyBorder="1"/>
    <xf numFmtId="43" fontId="9" fillId="4" borderId="2" xfId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justify" vertical="center"/>
    </xf>
    <xf numFmtId="0" fontId="12" fillId="0" borderId="3" xfId="0" applyFont="1" applyBorder="1" applyAlignment="1">
      <alignment horizontal="justify" vertical="center"/>
    </xf>
    <xf numFmtId="0" fontId="12" fillId="0" borderId="1" xfId="0" applyFont="1" applyBorder="1" applyAlignment="1">
      <alignment horizontal="left" vertical="center"/>
    </xf>
    <xf numFmtId="43" fontId="8" fillId="0" borderId="0" xfId="1" applyFont="1"/>
    <xf numFmtId="43" fontId="14" fillId="0" borderId="0" xfId="1" applyFont="1"/>
    <xf numFmtId="0" fontId="0" fillId="0" borderId="0" xfId="0" applyFill="1" applyBorder="1"/>
    <xf numFmtId="0" fontId="16" fillId="0" borderId="0" xfId="0" applyFont="1" applyFill="1" applyBorder="1" applyAlignment="1">
      <alignment horizontal="left" wrapText="1"/>
    </xf>
    <xf numFmtId="0" fontId="16" fillId="0" borderId="0" xfId="0" applyFont="1" applyFill="1" applyBorder="1"/>
    <xf numFmtId="0" fontId="17" fillId="0" borderId="0" xfId="0" applyFont="1" applyFill="1" applyBorder="1"/>
    <xf numFmtId="0" fontId="18" fillId="0" borderId="0" xfId="0" applyFont="1" applyFill="1" applyBorder="1" applyAlignment="1">
      <alignment horizontal="center" wrapText="1"/>
    </xf>
    <xf numFmtId="0" fontId="18" fillId="0" borderId="0" xfId="0" applyFont="1" applyFill="1" applyBorder="1" applyAlignment="1"/>
    <xf numFmtId="0" fontId="19" fillId="0" borderId="0" xfId="0" applyFont="1" applyFill="1" applyBorder="1" applyAlignment="1">
      <alignment horizontal="center" wrapText="1"/>
    </xf>
    <xf numFmtId="4" fontId="20" fillId="0" borderId="0" xfId="0" applyNumberFormat="1" applyFont="1" applyFill="1" applyBorder="1" applyAlignment="1"/>
    <xf numFmtId="4" fontId="20" fillId="0" borderId="0" xfId="0" applyNumberFormat="1" applyFont="1" applyFill="1" applyBorder="1" applyAlignment="1">
      <alignment wrapText="1"/>
    </xf>
    <xf numFmtId="0" fontId="21" fillId="0" borderId="0" xfId="0" applyFont="1" applyFill="1" applyBorder="1"/>
    <xf numFmtId="0" fontId="22" fillId="0" borderId="0" xfId="0" applyFont="1" applyFill="1" applyBorder="1" applyAlignment="1">
      <alignment horizontal="center" wrapText="1"/>
    </xf>
    <xf numFmtId="0" fontId="23" fillId="0" borderId="0" xfId="0" applyFont="1" applyFill="1" applyBorder="1" applyAlignment="1">
      <alignment wrapText="1"/>
    </xf>
    <xf numFmtId="0" fontId="23" fillId="0" borderId="0" xfId="0" applyFont="1" applyFill="1" applyBorder="1" applyAlignment="1">
      <alignment horizontal="center"/>
    </xf>
    <xf numFmtId="4" fontId="23" fillId="0" borderId="0" xfId="0" applyNumberFormat="1" applyFont="1" applyFill="1" applyBorder="1" applyAlignment="1">
      <alignment horizontal="center"/>
    </xf>
    <xf numFmtId="4" fontId="23" fillId="0" borderId="0" xfId="0" applyNumberFormat="1" applyFont="1" applyFill="1" applyBorder="1" applyAlignment="1">
      <alignment horizontal="right"/>
    </xf>
    <xf numFmtId="166" fontId="23" fillId="0" borderId="0" xfId="0" applyNumberFormat="1" applyFont="1" applyFill="1" applyBorder="1" applyAlignment="1">
      <alignment horizontal="right"/>
    </xf>
    <xf numFmtId="0" fontId="23" fillId="0" borderId="0" xfId="0" applyFont="1" applyFill="1" applyBorder="1" applyAlignment="1"/>
    <xf numFmtId="3" fontId="18" fillId="0" borderId="0" xfId="0" applyNumberFormat="1" applyFont="1" applyFill="1" applyBorder="1" applyAlignment="1">
      <alignment horizontal="right"/>
    </xf>
    <xf numFmtId="4" fontId="18" fillId="0" borderId="0" xfId="0" applyNumberFormat="1" applyFont="1" applyFill="1" applyBorder="1" applyAlignment="1"/>
    <xf numFmtId="0" fontId="23" fillId="0" borderId="0" xfId="0" applyFont="1" applyFill="1" applyBorder="1" applyAlignment="1">
      <alignment horizontal="left" wrapText="1"/>
    </xf>
    <xf numFmtId="3" fontId="23" fillId="0" borderId="0" xfId="0" applyNumberFormat="1" applyFont="1" applyFill="1" applyBorder="1" applyAlignment="1">
      <alignment horizontal="right"/>
    </xf>
    <xf numFmtId="0" fontId="24" fillId="0" borderId="0" xfId="0" applyFont="1" applyFill="1" applyBorder="1" applyAlignment="1">
      <alignment horizontal="center" wrapText="1"/>
    </xf>
    <xf numFmtId="0" fontId="20" fillId="0" borderId="0" xfId="0" applyFont="1" applyFill="1" applyBorder="1" applyAlignment="1">
      <alignment horizontal="center"/>
    </xf>
    <xf numFmtId="4" fontId="20" fillId="0" borderId="0" xfId="0" applyNumberFormat="1" applyFont="1" applyFill="1" applyBorder="1" applyAlignment="1">
      <alignment horizontal="center"/>
    </xf>
    <xf numFmtId="4" fontId="20" fillId="0" borderId="0" xfId="0" applyNumberFormat="1" applyFont="1" applyFill="1" applyBorder="1" applyAlignment="1">
      <alignment horizontal="right"/>
    </xf>
    <xf numFmtId="4" fontId="20" fillId="0" borderId="0" xfId="0" applyNumberFormat="1" applyFont="1" applyFill="1" applyBorder="1" applyAlignment="1">
      <alignment horizontal="right" wrapText="1"/>
    </xf>
    <xf numFmtId="166" fontId="25" fillId="0" borderId="0" xfId="0" applyNumberFormat="1" applyFont="1" applyFill="1" applyBorder="1" applyAlignment="1">
      <alignment horizontal="right" wrapText="1"/>
    </xf>
    <xf numFmtId="0" fontId="26" fillId="0" borderId="0" xfId="0" applyFont="1" applyFill="1" applyBorder="1" applyAlignment="1">
      <alignment horizontal="center"/>
    </xf>
    <xf numFmtId="4" fontId="18" fillId="0" borderId="0" xfId="0" applyNumberFormat="1" applyFont="1" applyFill="1" applyBorder="1" applyAlignment="1">
      <alignment horizontal="right"/>
    </xf>
    <xf numFmtId="3" fontId="27" fillId="0" borderId="0" xfId="0" applyNumberFormat="1" applyFont="1" applyFill="1" applyBorder="1"/>
    <xf numFmtId="0" fontId="27" fillId="0" borderId="0" xfId="0" applyFont="1" applyFill="1" applyBorder="1"/>
    <xf numFmtId="167" fontId="27" fillId="0" borderId="0" xfId="0" applyNumberFormat="1" applyFont="1" applyFill="1" applyBorder="1"/>
    <xf numFmtId="0" fontId="20" fillId="0" borderId="0" xfId="0" applyNumberFormat="1" applyFont="1" applyFill="1" applyBorder="1" applyAlignment="1">
      <alignment horizontal="center" vertical="center" wrapText="1"/>
    </xf>
    <xf numFmtId="0" fontId="20" fillId="0" borderId="0" xfId="0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4" fontId="26" fillId="0" borderId="0" xfId="0" applyNumberFormat="1" applyFont="1" applyFill="1" applyBorder="1" applyAlignment="1">
      <alignment horizontal="center"/>
    </xf>
    <xf numFmtId="4" fontId="26" fillId="0" borderId="0" xfId="0" applyNumberFormat="1" applyFont="1" applyFill="1" applyBorder="1" applyAlignment="1">
      <alignment horizontal="right"/>
    </xf>
    <xf numFmtId="0" fontId="22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4" fontId="18" fillId="0" borderId="0" xfId="0" applyNumberFormat="1" applyFont="1" applyFill="1" applyBorder="1"/>
    <xf numFmtId="168" fontId="18" fillId="0" borderId="0" xfId="0" applyNumberFormat="1" applyFont="1" applyFill="1" applyBorder="1"/>
    <xf numFmtId="0" fontId="23" fillId="0" borderId="0" xfId="0" applyFont="1" applyFill="1" applyBorder="1" applyAlignment="1">
      <alignment horizontal="center" wrapText="1"/>
    </xf>
    <xf numFmtId="0" fontId="23" fillId="0" borderId="0" xfId="0" applyFont="1" applyFill="1" applyBorder="1"/>
    <xf numFmtId="0" fontId="28" fillId="0" borderId="0" xfId="0" applyFont="1" applyFill="1" applyBorder="1"/>
    <xf numFmtId="0" fontId="29" fillId="0" borderId="0" xfId="0" applyFont="1" applyFill="1" applyBorder="1"/>
    <xf numFmtId="0" fontId="27" fillId="0" borderId="0" xfId="0" applyFont="1" applyBorder="1" applyAlignment="1">
      <alignment vertical="center" wrapText="1"/>
    </xf>
    <xf numFmtId="0" fontId="30" fillId="0" borderId="0" xfId="0" applyFont="1" applyFill="1" applyBorder="1"/>
    <xf numFmtId="166" fontId="20" fillId="0" borderId="0" xfId="0" applyNumberFormat="1" applyFont="1" applyFill="1" applyBorder="1" applyAlignment="1" applyProtection="1">
      <alignment horizontal="center" vertical="center" wrapText="1"/>
    </xf>
    <xf numFmtId="0" fontId="11" fillId="4" borderId="0" xfId="0" applyFont="1" applyFill="1" applyBorder="1" applyAlignment="1">
      <alignment horizontal="left" wrapText="1"/>
    </xf>
    <xf numFmtId="0" fontId="31" fillId="0" borderId="0" xfId="0" applyFont="1" applyFill="1" applyBorder="1"/>
    <xf numFmtId="0" fontId="32" fillId="0" borderId="0" xfId="0" applyFont="1" applyFill="1" applyBorder="1"/>
    <xf numFmtId="166" fontId="27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/>
    </xf>
    <xf numFmtId="0" fontId="2" fillId="0" borderId="0" xfId="0" applyFont="1" applyFill="1" applyBorder="1"/>
    <xf numFmtId="0" fontId="33" fillId="0" borderId="0" xfId="0" applyFont="1" applyFill="1" applyBorder="1"/>
    <xf numFmtId="0" fontId="0" fillId="4" borderId="0" xfId="0" applyFill="1" applyBorder="1"/>
    <xf numFmtId="0" fontId="32" fillId="4" borderId="0" xfId="0" applyFont="1" applyFill="1" applyBorder="1"/>
    <xf numFmtId="0" fontId="31" fillId="0" borderId="0" xfId="0" applyFont="1" applyFill="1" applyBorder="1" applyAlignment="1">
      <alignment horizontal="center"/>
    </xf>
    <xf numFmtId="4" fontId="2" fillId="0" borderId="0" xfId="0" applyNumberFormat="1" applyFont="1" applyFill="1" applyBorder="1"/>
    <xf numFmtId="0" fontId="0" fillId="6" borderId="1" xfId="0" applyFill="1" applyBorder="1"/>
    <xf numFmtId="0" fontId="0" fillId="0" borderId="1" xfId="0" applyBorder="1"/>
    <xf numFmtId="1" fontId="0" fillId="0" borderId="0" xfId="0" applyNumberFormat="1"/>
    <xf numFmtId="169" fontId="0" fillId="0" borderId="0" xfId="0" applyNumberFormat="1"/>
    <xf numFmtId="0" fontId="14" fillId="6" borderId="1" xfId="0" applyFont="1" applyFill="1" applyBorder="1"/>
    <xf numFmtId="0" fontId="6" fillId="6" borderId="1" xfId="0" applyFont="1" applyFill="1" applyBorder="1" applyAlignment="1">
      <alignment wrapText="1"/>
    </xf>
    <xf numFmtId="0" fontId="6" fillId="6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43" fontId="4" fillId="6" borderId="3" xfId="1" applyFont="1" applyFill="1" applyBorder="1" applyAlignment="1">
      <alignment horizontal="center" vertical="center" wrapText="1"/>
    </xf>
    <xf numFmtId="0" fontId="36" fillId="0" borderId="0" xfId="0" applyFont="1" applyFill="1" applyBorder="1" applyAlignment="1">
      <alignment horizontal="left" wrapText="1"/>
    </xf>
    <xf numFmtId="0" fontId="10" fillId="0" borderId="0" xfId="0" applyFont="1" applyFill="1" applyBorder="1" applyAlignment="1"/>
    <xf numFmtId="0" fontId="37" fillId="0" borderId="0" xfId="0" applyFont="1" applyFill="1" applyBorder="1" applyAlignment="1">
      <alignment horizontal="left" wrapText="1"/>
    </xf>
    <xf numFmtId="43" fontId="6" fillId="0" borderId="1" xfId="0" applyNumberFormat="1" applyFont="1" applyBorder="1" applyAlignment="1">
      <alignment horizontal="center"/>
    </xf>
    <xf numFmtId="43" fontId="0" fillId="0" borderId="1" xfId="0" applyNumberFormat="1" applyBorder="1"/>
    <xf numFmtId="0" fontId="36" fillId="0" borderId="0" xfId="0" applyFont="1" applyFill="1" applyBorder="1" applyAlignment="1">
      <alignment horizontal="left" wrapText="1"/>
    </xf>
    <xf numFmtId="43" fontId="14" fillId="0" borderId="1" xfId="1" applyFont="1" applyBorder="1" applyAlignment="1"/>
    <xf numFmtId="164" fontId="14" fillId="0" borderId="1" xfId="1" applyNumberFormat="1" applyFont="1" applyBorder="1" applyAlignment="1"/>
    <xf numFmtId="43" fontId="0" fillId="4" borderId="1" xfId="0" applyNumberFormat="1" applyFill="1" applyBorder="1"/>
    <xf numFmtId="4" fontId="6" fillId="0" borderId="1" xfId="0" applyNumberFormat="1" applyFont="1" applyBorder="1" applyAlignment="1">
      <alignment horizontal="center"/>
    </xf>
    <xf numFmtId="2" fontId="31" fillId="0" borderId="0" xfId="0" applyNumberFormat="1" applyFont="1" applyFill="1" applyBorder="1"/>
    <xf numFmtId="2" fontId="27" fillId="0" borderId="0" xfId="0" applyNumberFormat="1" applyFont="1" applyFill="1" applyBorder="1"/>
    <xf numFmtId="4" fontId="0" fillId="0" borderId="1" xfId="0" applyNumberFormat="1" applyBorder="1"/>
    <xf numFmtId="0" fontId="23" fillId="0" borderId="0" xfId="0" applyNumberFormat="1" applyFont="1" applyFill="1" applyBorder="1" applyAlignment="1">
      <alignment horizontal="right"/>
    </xf>
    <xf numFmtId="0" fontId="7" fillId="4" borderId="1" xfId="0" applyFont="1" applyFill="1" applyBorder="1" applyAlignment="1">
      <alignment horizontal="justify" vertical="center"/>
    </xf>
    <xf numFmtId="43" fontId="38" fillId="0" borderId="1" xfId="1" applyFont="1" applyBorder="1" applyAlignment="1">
      <alignment horizontal="center"/>
    </xf>
    <xf numFmtId="43" fontId="8" fillId="0" borderId="1" xfId="1" applyFont="1" applyBorder="1" applyAlignment="1"/>
    <xf numFmtId="43" fontId="8" fillId="4" borderId="1" xfId="1" applyFont="1" applyFill="1" applyBorder="1"/>
    <xf numFmtId="0" fontId="7" fillId="0" borderId="1" xfId="0" applyFont="1" applyBorder="1" applyAlignment="1">
      <alignment horizontal="justify" vertical="center"/>
    </xf>
    <xf numFmtId="164" fontId="8" fillId="0" borderId="1" xfId="1" applyNumberFormat="1" applyFont="1" applyBorder="1" applyAlignment="1"/>
    <xf numFmtId="43" fontId="8" fillId="0" borderId="1" xfId="1" applyFont="1" applyBorder="1"/>
    <xf numFmtId="0" fontId="7" fillId="0" borderId="3" xfId="0" applyFont="1" applyBorder="1" applyAlignment="1">
      <alignment horizontal="justify" vertical="center"/>
    </xf>
    <xf numFmtId="43" fontId="39" fillId="2" borderId="1" xfId="1" applyFont="1" applyFill="1" applyBorder="1" applyAlignment="1">
      <alignment horizontal="center" vertical="center" wrapText="1"/>
    </xf>
    <xf numFmtId="165" fontId="39" fillId="2" borderId="1" xfId="1" applyNumberFormat="1" applyFont="1" applyFill="1" applyBorder="1" applyAlignment="1">
      <alignment horizontal="center" vertical="center" wrapText="1"/>
    </xf>
    <xf numFmtId="43" fontId="39" fillId="2" borderId="2" xfId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justify" vertical="center"/>
    </xf>
    <xf numFmtId="43" fontId="39" fillId="5" borderId="1" xfId="1" applyFont="1" applyFill="1" applyBorder="1" applyAlignment="1">
      <alignment horizontal="center" vertical="center" wrapText="1"/>
    </xf>
    <xf numFmtId="165" fontId="39" fillId="5" borderId="1" xfId="1" applyNumberFormat="1" applyFont="1" applyFill="1" applyBorder="1" applyAlignment="1">
      <alignment horizontal="center" vertical="center" wrapText="1"/>
    </xf>
    <xf numFmtId="43" fontId="39" fillId="5" borderId="2" xfId="1" applyFont="1" applyFill="1" applyBorder="1" applyAlignment="1">
      <alignment horizontal="center" vertical="center" wrapText="1"/>
    </xf>
    <xf numFmtId="0" fontId="40" fillId="0" borderId="1" xfId="0" applyFont="1" applyBorder="1"/>
    <xf numFmtId="0" fontId="8" fillId="0" borderId="1" xfId="0" applyFont="1" applyBorder="1"/>
    <xf numFmtId="4" fontId="40" fillId="0" borderId="1" xfId="0" applyNumberFormat="1" applyFont="1" applyBorder="1"/>
    <xf numFmtId="0" fontId="41" fillId="0" borderId="1" xfId="0" applyFont="1" applyBorder="1"/>
    <xf numFmtId="4" fontId="41" fillId="0" borderId="1" xfId="0" applyNumberFormat="1" applyFont="1" applyBorder="1"/>
    <xf numFmtId="0" fontId="38" fillId="0" borderId="1" xfId="0" applyFont="1" applyBorder="1"/>
    <xf numFmtId="4" fontId="8" fillId="0" borderId="1" xfId="0" applyNumberFormat="1" applyFont="1" applyBorder="1"/>
    <xf numFmtId="0" fontId="41" fillId="0" borderId="1" xfId="0" applyFont="1" applyBorder="1" applyAlignment="1">
      <alignment wrapText="1"/>
    </xf>
    <xf numFmtId="0" fontId="38" fillId="0" borderId="1" xfId="0" applyFont="1" applyBorder="1" applyAlignment="1">
      <alignment wrapText="1"/>
    </xf>
    <xf numFmtId="4" fontId="38" fillId="0" borderId="1" xfId="0" applyNumberFormat="1" applyFont="1" applyBorder="1"/>
    <xf numFmtId="4" fontId="38" fillId="0" borderId="1" xfId="1" applyNumberFormat="1" applyFont="1" applyBorder="1" applyAlignment="1">
      <alignment horizontal="center"/>
    </xf>
    <xf numFmtId="43" fontId="10" fillId="6" borderId="2" xfId="1" applyFont="1" applyFill="1" applyBorder="1"/>
    <xf numFmtId="0" fontId="43" fillId="4" borderId="1" xfId="0" applyFont="1" applyFill="1" applyBorder="1" applyAlignment="1">
      <alignment horizontal="justify" vertical="center"/>
    </xf>
    <xf numFmtId="43" fontId="39" fillId="4" borderId="1" xfId="1" applyFont="1" applyFill="1" applyBorder="1" applyAlignment="1">
      <alignment horizontal="center" vertical="center" wrapText="1"/>
    </xf>
    <xf numFmtId="165" fontId="39" fillId="4" borderId="1" xfId="1" applyNumberFormat="1" applyFont="1" applyFill="1" applyBorder="1" applyAlignment="1">
      <alignment horizontal="center" vertical="center" wrapText="1"/>
    </xf>
    <xf numFmtId="43" fontId="39" fillId="4" borderId="2" xfId="1" applyFont="1" applyFill="1" applyBorder="1" applyAlignment="1">
      <alignment horizontal="center" vertical="center" wrapText="1"/>
    </xf>
    <xf numFmtId="43" fontId="38" fillId="4" borderId="1" xfId="1" applyFont="1" applyFill="1" applyBorder="1" applyAlignment="1">
      <alignment horizontal="center" vertical="center" wrapText="1"/>
    </xf>
    <xf numFmtId="43" fontId="38" fillId="3" borderId="1" xfId="1" applyFont="1" applyFill="1" applyBorder="1" applyAlignment="1"/>
    <xf numFmtId="43" fontId="38" fillId="3" borderId="1" xfId="1" applyFont="1" applyFill="1" applyBorder="1" applyAlignment="1">
      <alignment horizontal="center"/>
    </xf>
    <xf numFmtId="4" fontId="38" fillId="3" borderId="1" xfId="1" applyNumberFormat="1" applyFont="1" applyFill="1" applyBorder="1" applyAlignment="1">
      <alignment horizontal="center"/>
    </xf>
    <xf numFmtId="43" fontId="38" fillId="3" borderId="1" xfId="1" applyFont="1" applyFill="1" applyBorder="1"/>
    <xf numFmtId="43" fontId="39" fillId="2" borderId="3" xfId="1" applyFont="1" applyFill="1" applyBorder="1" applyAlignment="1">
      <alignment horizontal="center" vertical="center" wrapText="1"/>
    </xf>
    <xf numFmtId="165" fontId="39" fillId="2" borderId="3" xfId="1" applyNumberFormat="1" applyFont="1" applyFill="1" applyBorder="1" applyAlignment="1">
      <alignment horizontal="center" vertical="center" wrapText="1"/>
    </xf>
    <xf numFmtId="43" fontId="8" fillId="5" borderId="1" xfId="1" applyFont="1" applyFill="1" applyBorder="1"/>
    <xf numFmtId="165" fontId="8" fillId="5" borderId="1" xfId="1" applyNumberFormat="1" applyFont="1" applyFill="1" applyBorder="1" applyAlignment="1">
      <alignment horizontal="center"/>
    </xf>
    <xf numFmtId="43" fontId="10" fillId="7" borderId="1" xfId="1" applyFont="1" applyFill="1" applyBorder="1"/>
    <xf numFmtId="43" fontId="8" fillId="4" borderId="1" xfId="1" applyFont="1" applyFill="1" applyBorder="1" applyAlignment="1">
      <alignment horizontal="center"/>
    </xf>
    <xf numFmtId="4" fontId="8" fillId="5" borderId="1" xfId="1" applyNumberFormat="1" applyFont="1" applyFill="1" applyBorder="1" applyAlignment="1">
      <alignment horizontal="center"/>
    </xf>
    <xf numFmtId="43" fontId="38" fillId="3" borderId="1" xfId="1" applyFont="1" applyFill="1" applyBorder="1" applyAlignment="1">
      <alignment horizontal="left"/>
    </xf>
    <xf numFmtId="164" fontId="38" fillId="0" borderId="1" xfId="1" applyNumberFormat="1" applyFont="1" applyBorder="1" applyAlignment="1">
      <alignment horizontal="center"/>
    </xf>
    <xf numFmtId="4" fontId="8" fillId="5" borderId="1" xfId="1" applyNumberFormat="1" applyFont="1" applyFill="1" applyBorder="1" applyAlignment="1">
      <alignment horizontal="right"/>
    </xf>
    <xf numFmtId="4" fontId="27" fillId="0" borderId="0" xfId="0" applyNumberFormat="1" applyFont="1" applyFill="1" applyBorder="1"/>
    <xf numFmtId="43" fontId="14" fillId="6" borderId="1" xfId="1" applyFont="1" applyFill="1" applyBorder="1"/>
    <xf numFmtId="43" fontId="0" fillId="9" borderId="0" xfId="0" applyNumberFormat="1" applyFill="1"/>
    <xf numFmtId="0" fontId="15" fillId="10" borderId="1" xfId="0" applyFont="1" applyFill="1" applyBorder="1" applyAlignment="1">
      <alignment vertical="center" wrapText="1"/>
    </xf>
    <xf numFmtId="0" fontId="6" fillId="10" borderId="1" xfId="0" applyFont="1" applyFill="1" applyBorder="1"/>
    <xf numFmtId="0" fontId="6" fillId="10" borderId="1" xfId="0" applyFont="1" applyFill="1" applyBorder="1" applyAlignment="1">
      <alignment horizontal="center"/>
    </xf>
    <xf numFmtId="4" fontId="0" fillId="10" borderId="1" xfId="0" applyNumberFormat="1" applyFill="1" applyBorder="1"/>
    <xf numFmtId="43" fontId="0" fillId="10" borderId="1" xfId="0" applyNumberFormat="1" applyFill="1" applyBorder="1"/>
    <xf numFmtId="4" fontId="38" fillId="4" borderId="1" xfId="1" applyNumberFormat="1" applyFont="1" applyFill="1" applyBorder="1" applyAlignment="1">
      <alignment horizontal="center" vertical="center" wrapText="1"/>
    </xf>
    <xf numFmtId="43" fontId="38" fillId="4" borderId="2" xfId="1" applyFont="1" applyFill="1" applyBorder="1" applyAlignment="1">
      <alignment horizontal="center" vertical="center" wrapText="1"/>
    </xf>
    <xf numFmtId="43" fontId="38" fillId="5" borderId="1" xfId="1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vertical="center"/>
    </xf>
    <xf numFmtId="43" fontId="10" fillId="0" borderId="6" xfId="1" applyFont="1" applyBorder="1" applyAlignment="1">
      <alignment horizontal="center"/>
    </xf>
    <xf numFmtId="43" fontId="10" fillId="0" borderId="7" xfId="1" applyFont="1" applyBorder="1" applyAlignment="1">
      <alignment horizontal="center"/>
    </xf>
    <xf numFmtId="43" fontId="10" fillId="0" borderId="8" xfId="1" applyFont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37" fillId="0" borderId="0" xfId="0" applyFont="1" applyFill="1" applyBorder="1" applyAlignment="1">
      <alignment horizontal="left" wrapText="1"/>
    </xf>
    <xf numFmtId="0" fontId="42" fillId="0" borderId="6" xfId="0" applyFont="1" applyBorder="1" applyAlignment="1">
      <alignment horizontal="center" vertical="center"/>
    </xf>
    <xf numFmtId="0" fontId="42" fillId="0" borderId="7" xfId="0" applyFont="1" applyBorder="1" applyAlignment="1">
      <alignment horizontal="center" vertical="center"/>
    </xf>
    <xf numFmtId="0" fontId="42" fillId="0" borderId="8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3" fontId="15" fillId="0" borderId="6" xfId="1" applyFont="1" applyBorder="1" applyAlignment="1">
      <alignment horizontal="center"/>
    </xf>
    <xf numFmtId="43" fontId="15" fillId="0" borderId="7" xfId="1" applyFont="1" applyBorder="1" applyAlignment="1">
      <alignment horizontal="center"/>
    </xf>
    <xf numFmtId="43" fontId="15" fillId="0" borderId="8" xfId="1" applyFont="1" applyBorder="1" applyAlignment="1">
      <alignment horizontal="center"/>
    </xf>
    <xf numFmtId="0" fontId="36" fillId="0" borderId="0" xfId="0" applyFont="1" applyFill="1" applyBorder="1" applyAlignment="1">
      <alignment horizontal="left" wrapText="1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43" fontId="4" fillId="0" borderId="6" xfId="1" applyFont="1" applyBorder="1" applyAlignment="1">
      <alignment horizontal="center"/>
    </xf>
    <xf numFmtId="43" fontId="4" fillId="0" borderId="7" xfId="1" applyFont="1" applyBorder="1" applyAlignment="1">
      <alignment horizontal="center"/>
    </xf>
    <xf numFmtId="43" fontId="4" fillId="0" borderId="8" xfId="1" applyFont="1" applyBorder="1" applyAlignment="1">
      <alignment horizontal="center"/>
    </xf>
    <xf numFmtId="0" fontId="23" fillId="0" borderId="0" xfId="0" applyFont="1" applyFill="1" applyBorder="1" applyAlignment="1">
      <alignment horizontal="left" wrapText="1"/>
    </xf>
    <xf numFmtId="0" fontId="18" fillId="0" borderId="0" xfId="0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left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2:H89"/>
  <sheetViews>
    <sheetView view="pageBreakPreview" topLeftCell="A67" zoomScale="83" zoomScaleNormal="69" zoomScaleSheetLayoutView="83" workbookViewId="0">
      <selection activeCell="D104" sqref="D104"/>
    </sheetView>
  </sheetViews>
  <sheetFormatPr baseColWidth="10" defaultColWidth="11.44140625" defaultRowHeight="14.4" x14ac:dyDescent="0.3"/>
  <cols>
    <col min="1" max="1" width="3.88671875" style="1" customWidth="1"/>
    <col min="2" max="2" width="60" style="1" customWidth="1"/>
    <col min="3" max="3" width="9.6640625" style="1" customWidth="1"/>
    <col min="4" max="4" width="12.33203125" style="3" customWidth="1"/>
    <col min="5" max="5" width="12.33203125" style="1" customWidth="1"/>
    <col min="6" max="6" width="13.88671875" style="1" customWidth="1"/>
    <col min="7" max="7" width="4.88671875" style="1" customWidth="1"/>
    <col min="8" max="8" width="15.109375" style="1" customWidth="1"/>
    <col min="9" max="228" width="11.44140625" style="1"/>
    <col min="229" max="229" width="3.88671875" style="1" customWidth="1"/>
    <col min="230" max="230" width="43.44140625" style="1" customWidth="1"/>
    <col min="231" max="231" width="9.6640625" style="1" customWidth="1"/>
    <col min="232" max="232" width="11" style="1" customWidth="1"/>
    <col min="233" max="234" width="9.109375" style="1" customWidth="1"/>
    <col min="235" max="235" width="1.5546875" style="1" customWidth="1"/>
    <col min="236" max="240" width="0" style="1" hidden="1" customWidth="1"/>
    <col min="241" max="241" width="4" style="1" customWidth="1"/>
    <col min="242" max="242" width="36.88671875" style="1" customWidth="1"/>
    <col min="243" max="484" width="11.44140625" style="1"/>
    <col min="485" max="485" width="3.88671875" style="1" customWidth="1"/>
    <col min="486" max="486" width="43.44140625" style="1" customWidth="1"/>
    <col min="487" max="487" width="9.6640625" style="1" customWidth="1"/>
    <col min="488" max="488" width="11" style="1" customWidth="1"/>
    <col min="489" max="490" width="9.109375" style="1" customWidth="1"/>
    <col min="491" max="491" width="1.5546875" style="1" customWidth="1"/>
    <col min="492" max="496" width="0" style="1" hidden="1" customWidth="1"/>
    <col min="497" max="497" width="4" style="1" customWidth="1"/>
    <col min="498" max="498" width="36.88671875" style="1" customWidth="1"/>
    <col min="499" max="740" width="11.44140625" style="1"/>
    <col min="741" max="741" width="3.88671875" style="1" customWidth="1"/>
    <col min="742" max="742" width="43.44140625" style="1" customWidth="1"/>
    <col min="743" max="743" width="9.6640625" style="1" customWidth="1"/>
    <col min="744" max="744" width="11" style="1" customWidth="1"/>
    <col min="745" max="746" width="9.109375" style="1" customWidth="1"/>
    <col min="747" max="747" width="1.5546875" style="1" customWidth="1"/>
    <col min="748" max="752" width="0" style="1" hidden="1" customWidth="1"/>
    <col min="753" max="753" width="4" style="1" customWidth="1"/>
    <col min="754" max="754" width="36.88671875" style="1" customWidth="1"/>
    <col min="755" max="996" width="11.44140625" style="1"/>
    <col min="997" max="997" width="3.88671875" style="1" customWidth="1"/>
    <col min="998" max="998" width="43.44140625" style="1" customWidth="1"/>
    <col min="999" max="999" width="9.6640625" style="1" customWidth="1"/>
    <col min="1000" max="1000" width="11" style="1" customWidth="1"/>
    <col min="1001" max="1002" width="9.109375" style="1" customWidth="1"/>
    <col min="1003" max="1003" width="1.5546875" style="1" customWidth="1"/>
    <col min="1004" max="1008" width="0" style="1" hidden="1" customWidth="1"/>
    <col min="1009" max="1009" width="4" style="1" customWidth="1"/>
    <col min="1010" max="1010" width="36.88671875" style="1" customWidth="1"/>
    <col min="1011" max="1252" width="11.44140625" style="1"/>
    <col min="1253" max="1253" width="3.88671875" style="1" customWidth="1"/>
    <col min="1254" max="1254" width="43.44140625" style="1" customWidth="1"/>
    <col min="1255" max="1255" width="9.6640625" style="1" customWidth="1"/>
    <col min="1256" max="1256" width="11" style="1" customWidth="1"/>
    <col min="1257" max="1258" width="9.109375" style="1" customWidth="1"/>
    <col min="1259" max="1259" width="1.5546875" style="1" customWidth="1"/>
    <col min="1260" max="1264" width="0" style="1" hidden="1" customWidth="1"/>
    <col min="1265" max="1265" width="4" style="1" customWidth="1"/>
    <col min="1266" max="1266" width="36.88671875" style="1" customWidth="1"/>
    <col min="1267" max="1508" width="11.44140625" style="1"/>
    <col min="1509" max="1509" width="3.88671875" style="1" customWidth="1"/>
    <col min="1510" max="1510" width="43.44140625" style="1" customWidth="1"/>
    <col min="1511" max="1511" width="9.6640625" style="1" customWidth="1"/>
    <col min="1512" max="1512" width="11" style="1" customWidth="1"/>
    <col min="1513" max="1514" width="9.109375" style="1" customWidth="1"/>
    <col min="1515" max="1515" width="1.5546875" style="1" customWidth="1"/>
    <col min="1516" max="1520" width="0" style="1" hidden="1" customWidth="1"/>
    <col min="1521" max="1521" width="4" style="1" customWidth="1"/>
    <col min="1522" max="1522" width="36.88671875" style="1" customWidth="1"/>
    <col min="1523" max="1764" width="11.44140625" style="1"/>
    <col min="1765" max="1765" width="3.88671875" style="1" customWidth="1"/>
    <col min="1766" max="1766" width="43.44140625" style="1" customWidth="1"/>
    <col min="1767" max="1767" width="9.6640625" style="1" customWidth="1"/>
    <col min="1768" max="1768" width="11" style="1" customWidth="1"/>
    <col min="1769" max="1770" width="9.109375" style="1" customWidth="1"/>
    <col min="1771" max="1771" width="1.5546875" style="1" customWidth="1"/>
    <col min="1772" max="1776" width="0" style="1" hidden="1" customWidth="1"/>
    <col min="1777" max="1777" width="4" style="1" customWidth="1"/>
    <col min="1778" max="1778" width="36.88671875" style="1" customWidth="1"/>
    <col min="1779" max="2020" width="11.44140625" style="1"/>
    <col min="2021" max="2021" width="3.88671875" style="1" customWidth="1"/>
    <col min="2022" max="2022" width="43.44140625" style="1" customWidth="1"/>
    <col min="2023" max="2023" width="9.6640625" style="1" customWidth="1"/>
    <col min="2024" max="2024" width="11" style="1" customWidth="1"/>
    <col min="2025" max="2026" width="9.109375" style="1" customWidth="1"/>
    <col min="2027" max="2027" width="1.5546875" style="1" customWidth="1"/>
    <col min="2028" max="2032" width="0" style="1" hidden="1" customWidth="1"/>
    <col min="2033" max="2033" width="4" style="1" customWidth="1"/>
    <col min="2034" max="2034" width="36.88671875" style="1" customWidth="1"/>
    <col min="2035" max="2276" width="11.44140625" style="1"/>
    <col min="2277" max="2277" width="3.88671875" style="1" customWidth="1"/>
    <col min="2278" max="2278" width="43.44140625" style="1" customWidth="1"/>
    <col min="2279" max="2279" width="9.6640625" style="1" customWidth="1"/>
    <col min="2280" max="2280" width="11" style="1" customWidth="1"/>
    <col min="2281" max="2282" width="9.109375" style="1" customWidth="1"/>
    <col min="2283" max="2283" width="1.5546875" style="1" customWidth="1"/>
    <col min="2284" max="2288" width="0" style="1" hidden="1" customWidth="1"/>
    <col min="2289" max="2289" width="4" style="1" customWidth="1"/>
    <col min="2290" max="2290" width="36.88671875" style="1" customWidth="1"/>
    <col min="2291" max="2532" width="11.44140625" style="1"/>
    <col min="2533" max="2533" width="3.88671875" style="1" customWidth="1"/>
    <col min="2534" max="2534" width="43.44140625" style="1" customWidth="1"/>
    <col min="2535" max="2535" width="9.6640625" style="1" customWidth="1"/>
    <col min="2536" max="2536" width="11" style="1" customWidth="1"/>
    <col min="2537" max="2538" width="9.109375" style="1" customWidth="1"/>
    <col min="2539" max="2539" width="1.5546875" style="1" customWidth="1"/>
    <col min="2540" max="2544" width="0" style="1" hidden="1" customWidth="1"/>
    <col min="2545" max="2545" width="4" style="1" customWidth="1"/>
    <col min="2546" max="2546" width="36.88671875" style="1" customWidth="1"/>
    <col min="2547" max="2788" width="11.44140625" style="1"/>
    <col min="2789" max="2789" width="3.88671875" style="1" customWidth="1"/>
    <col min="2790" max="2790" width="43.44140625" style="1" customWidth="1"/>
    <col min="2791" max="2791" width="9.6640625" style="1" customWidth="1"/>
    <col min="2792" max="2792" width="11" style="1" customWidth="1"/>
    <col min="2793" max="2794" width="9.109375" style="1" customWidth="1"/>
    <col min="2795" max="2795" width="1.5546875" style="1" customWidth="1"/>
    <col min="2796" max="2800" width="0" style="1" hidden="1" customWidth="1"/>
    <col min="2801" max="2801" width="4" style="1" customWidth="1"/>
    <col min="2802" max="2802" width="36.88671875" style="1" customWidth="1"/>
    <col min="2803" max="3044" width="11.44140625" style="1"/>
    <col min="3045" max="3045" width="3.88671875" style="1" customWidth="1"/>
    <col min="3046" max="3046" width="43.44140625" style="1" customWidth="1"/>
    <col min="3047" max="3047" width="9.6640625" style="1" customWidth="1"/>
    <col min="3048" max="3048" width="11" style="1" customWidth="1"/>
    <col min="3049" max="3050" width="9.109375" style="1" customWidth="1"/>
    <col min="3051" max="3051" width="1.5546875" style="1" customWidth="1"/>
    <col min="3052" max="3056" width="0" style="1" hidden="1" customWidth="1"/>
    <col min="3057" max="3057" width="4" style="1" customWidth="1"/>
    <col min="3058" max="3058" width="36.88671875" style="1" customWidth="1"/>
    <col min="3059" max="3300" width="11.44140625" style="1"/>
    <col min="3301" max="3301" width="3.88671875" style="1" customWidth="1"/>
    <col min="3302" max="3302" width="43.44140625" style="1" customWidth="1"/>
    <col min="3303" max="3303" width="9.6640625" style="1" customWidth="1"/>
    <col min="3304" max="3304" width="11" style="1" customWidth="1"/>
    <col min="3305" max="3306" width="9.109375" style="1" customWidth="1"/>
    <col min="3307" max="3307" width="1.5546875" style="1" customWidth="1"/>
    <col min="3308" max="3312" width="0" style="1" hidden="1" customWidth="1"/>
    <col min="3313" max="3313" width="4" style="1" customWidth="1"/>
    <col min="3314" max="3314" width="36.88671875" style="1" customWidth="1"/>
    <col min="3315" max="3556" width="11.44140625" style="1"/>
    <col min="3557" max="3557" width="3.88671875" style="1" customWidth="1"/>
    <col min="3558" max="3558" width="43.44140625" style="1" customWidth="1"/>
    <col min="3559" max="3559" width="9.6640625" style="1" customWidth="1"/>
    <col min="3560" max="3560" width="11" style="1" customWidth="1"/>
    <col min="3561" max="3562" width="9.109375" style="1" customWidth="1"/>
    <col min="3563" max="3563" width="1.5546875" style="1" customWidth="1"/>
    <col min="3564" max="3568" width="0" style="1" hidden="1" customWidth="1"/>
    <col min="3569" max="3569" width="4" style="1" customWidth="1"/>
    <col min="3570" max="3570" width="36.88671875" style="1" customWidth="1"/>
    <col min="3571" max="3812" width="11.44140625" style="1"/>
    <col min="3813" max="3813" width="3.88671875" style="1" customWidth="1"/>
    <col min="3814" max="3814" width="43.44140625" style="1" customWidth="1"/>
    <col min="3815" max="3815" width="9.6640625" style="1" customWidth="1"/>
    <col min="3816" max="3816" width="11" style="1" customWidth="1"/>
    <col min="3817" max="3818" width="9.109375" style="1" customWidth="1"/>
    <col min="3819" max="3819" width="1.5546875" style="1" customWidth="1"/>
    <col min="3820" max="3824" width="0" style="1" hidden="1" customWidth="1"/>
    <col min="3825" max="3825" width="4" style="1" customWidth="1"/>
    <col min="3826" max="3826" width="36.88671875" style="1" customWidth="1"/>
    <col min="3827" max="4068" width="11.44140625" style="1"/>
    <col min="4069" max="4069" width="3.88671875" style="1" customWidth="1"/>
    <col min="4070" max="4070" width="43.44140625" style="1" customWidth="1"/>
    <col min="4071" max="4071" width="9.6640625" style="1" customWidth="1"/>
    <col min="4072" max="4072" width="11" style="1" customWidth="1"/>
    <col min="4073" max="4074" width="9.109375" style="1" customWidth="1"/>
    <col min="4075" max="4075" width="1.5546875" style="1" customWidth="1"/>
    <col min="4076" max="4080" width="0" style="1" hidden="1" customWidth="1"/>
    <col min="4081" max="4081" width="4" style="1" customWidth="1"/>
    <col min="4082" max="4082" width="36.88671875" style="1" customWidth="1"/>
    <col min="4083" max="4324" width="11.44140625" style="1"/>
    <col min="4325" max="4325" width="3.88671875" style="1" customWidth="1"/>
    <col min="4326" max="4326" width="43.44140625" style="1" customWidth="1"/>
    <col min="4327" max="4327" width="9.6640625" style="1" customWidth="1"/>
    <col min="4328" max="4328" width="11" style="1" customWidth="1"/>
    <col min="4329" max="4330" width="9.109375" style="1" customWidth="1"/>
    <col min="4331" max="4331" width="1.5546875" style="1" customWidth="1"/>
    <col min="4332" max="4336" width="0" style="1" hidden="1" customWidth="1"/>
    <col min="4337" max="4337" width="4" style="1" customWidth="1"/>
    <col min="4338" max="4338" width="36.88671875" style="1" customWidth="1"/>
    <col min="4339" max="4580" width="11.44140625" style="1"/>
    <col min="4581" max="4581" width="3.88671875" style="1" customWidth="1"/>
    <col min="4582" max="4582" width="43.44140625" style="1" customWidth="1"/>
    <col min="4583" max="4583" width="9.6640625" style="1" customWidth="1"/>
    <col min="4584" max="4584" width="11" style="1" customWidth="1"/>
    <col min="4585" max="4586" width="9.109375" style="1" customWidth="1"/>
    <col min="4587" max="4587" width="1.5546875" style="1" customWidth="1"/>
    <col min="4588" max="4592" width="0" style="1" hidden="1" customWidth="1"/>
    <col min="4593" max="4593" width="4" style="1" customWidth="1"/>
    <col min="4594" max="4594" width="36.88671875" style="1" customWidth="1"/>
    <col min="4595" max="4836" width="11.44140625" style="1"/>
    <col min="4837" max="4837" width="3.88671875" style="1" customWidth="1"/>
    <col min="4838" max="4838" width="43.44140625" style="1" customWidth="1"/>
    <col min="4839" max="4839" width="9.6640625" style="1" customWidth="1"/>
    <col min="4840" max="4840" width="11" style="1" customWidth="1"/>
    <col min="4841" max="4842" width="9.109375" style="1" customWidth="1"/>
    <col min="4843" max="4843" width="1.5546875" style="1" customWidth="1"/>
    <col min="4844" max="4848" width="0" style="1" hidden="1" customWidth="1"/>
    <col min="4849" max="4849" width="4" style="1" customWidth="1"/>
    <col min="4850" max="4850" width="36.88671875" style="1" customWidth="1"/>
    <col min="4851" max="5092" width="11.44140625" style="1"/>
    <col min="5093" max="5093" width="3.88671875" style="1" customWidth="1"/>
    <col min="5094" max="5094" width="43.44140625" style="1" customWidth="1"/>
    <col min="5095" max="5095" width="9.6640625" style="1" customWidth="1"/>
    <col min="5096" max="5096" width="11" style="1" customWidth="1"/>
    <col min="5097" max="5098" width="9.109375" style="1" customWidth="1"/>
    <col min="5099" max="5099" width="1.5546875" style="1" customWidth="1"/>
    <col min="5100" max="5104" width="0" style="1" hidden="1" customWidth="1"/>
    <col min="5105" max="5105" width="4" style="1" customWidth="1"/>
    <col min="5106" max="5106" width="36.88671875" style="1" customWidth="1"/>
    <col min="5107" max="5348" width="11.44140625" style="1"/>
    <col min="5349" max="5349" width="3.88671875" style="1" customWidth="1"/>
    <col min="5350" max="5350" width="43.44140625" style="1" customWidth="1"/>
    <col min="5351" max="5351" width="9.6640625" style="1" customWidth="1"/>
    <col min="5352" max="5352" width="11" style="1" customWidth="1"/>
    <col min="5353" max="5354" width="9.109375" style="1" customWidth="1"/>
    <col min="5355" max="5355" width="1.5546875" style="1" customWidth="1"/>
    <col min="5356" max="5360" width="0" style="1" hidden="1" customWidth="1"/>
    <col min="5361" max="5361" width="4" style="1" customWidth="1"/>
    <col min="5362" max="5362" width="36.88671875" style="1" customWidth="1"/>
    <col min="5363" max="5604" width="11.44140625" style="1"/>
    <col min="5605" max="5605" width="3.88671875" style="1" customWidth="1"/>
    <col min="5606" max="5606" width="43.44140625" style="1" customWidth="1"/>
    <col min="5607" max="5607" width="9.6640625" style="1" customWidth="1"/>
    <col min="5608" max="5608" width="11" style="1" customWidth="1"/>
    <col min="5609" max="5610" width="9.109375" style="1" customWidth="1"/>
    <col min="5611" max="5611" width="1.5546875" style="1" customWidth="1"/>
    <col min="5612" max="5616" width="0" style="1" hidden="1" customWidth="1"/>
    <col min="5617" max="5617" width="4" style="1" customWidth="1"/>
    <col min="5618" max="5618" width="36.88671875" style="1" customWidth="1"/>
    <col min="5619" max="5860" width="11.44140625" style="1"/>
    <col min="5861" max="5861" width="3.88671875" style="1" customWidth="1"/>
    <col min="5862" max="5862" width="43.44140625" style="1" customWidth="1"/>
    <col min="5863" max="5863" width="9.6640625" style="1" customWidth="1"/>
    <col min="5864" max="5864" width="11" style="1" customWidth="1"/>
    <col min="5865" max="5866" width="9.109375" style="1" customWidth="1"/>
    <col min="5867" max="5867" width="1.5546875" style="1" customWidth="1"/>
    <col min="5868" max="5872" width="0" style="1" hidden="1" customWidth="1"/>
    <col min="5873" max="5873" width="4" style="1" customWidth="1"/>
    <col min="5874" max="5874" width="36.88671875" style="1" customWidth="1"/>
    <col min="5875" max="6116" width="11.44140625" style="1"/>
    <col min="6117" max="6117" width="3.88671875" style="1" customWidth="1"/>
    <col min="6118" max="6118" width="43.44140625" style="1" customWidth="1"/>
    <col min="6119" max="6119" width="9.6640625" style="1" customWidth="1"/>
    <col min="6120" max="6120" width="11" style="1" customWidth="1"/>
    <col min="6121" max="6122" width="9.109375" style="1" customWidth="1"/>
    <col min="6123" max="6123" width="1.5546875" style="1" customWidth="1"/>
    <col min="6124" max="6128" width="0" style="1" hidden="1" customWidth="1"/>
    <col min="6129" max="6129" width="4" style="1" customWidth="1"/>
    <col min="6130" max="6130" width="36.88671875" style="1" customWidth="1"/>
    <col min="6131" max="6372" width="11.44140625" style="1"/>
    <col min="6373" max="6373" width="3.88671875" style="1" customWidth="1"/>
    <col min="6374" max="6374" width="43.44140625" style="1" customWidth="1"/>
    <col min="6375" max="6375" width="9.6640625" style="1" customWidth="1"/>
    <col min="6376" max="6376" width="11" style="1" customWidth="1"/>
    <col min="6377" max="6378" width="9.109375" style="1" customWidth="1"/>
    <col min="6379" max="6379" width="1.5546875" style="1" customWidth="1"/>
    <col min="6380" max="6384" width="0" style="1" hidden="1" customWidth="1"/>
    <col min="6385" max="6385" width="4" style="1" customWidth="1"/>
    <col min="6386" max="6386" width="36.88671875" style="1" customWidth="1"/>
    <col min="6387" max="6628" width="11.44140625" style="1"/>
    <col min="6629" max="6629" width="3.88671875" style="1" customWidth="1"/>
    <col min="6630" max="6630" width="43.44140625" style="1" customWidth="1"/>
    <col min="6631" max="6631" width="9.6640625" style="1" customWidth="1"/>
    <col min="6632" max="6632" width="11" style="1" customWidth="1"/>
    <col min="6633" max="6634" width="9.109375" style="1" customWidth="1"/>
    <col min="6635" max="6635" width="1.5546875" style="1" customWidth="1"/>
    <col min="6636" max="6640" width="0" style="1" hidden="1" customWidth="1"/>
    <col min="6641" max="6641" width="4" style="1" customWidth="1"/>
    <col min="6642" max="6642" width="36.88671875" style="1" customWidth="1"/>
    <col min="6643" max="6884" width="11.44140625" style="1"/>
    <col min="6885" max="6885" width="3.88671875" style="1" customWidth="1"/>
    <col min="6886" max="6886" width="43.44140625" style="1" customWidth="1"/>
    <col min="6887" max="6887" width="9.6640625" style="1" customWidth="1"/>
    <col min="6888" max="6888" width="11" style="1" customWidth="1"/>
    <col min="6889" max="6890" width="9.109375" style="1" customWidth="1"/>
    <col min="6891" max="6891" width="1.5546875" style="1" customWidth="1"/>
    <col min="6892" max="6896" width="0" style="1" hidden="1" customWidth="1"/>
    <col min="6897" max="6897" width="4" style="1" customWidth="1"/>
    <col min="6898" max="6898" width="36.88671875" style="1" customWidth="1"/>
    <col min="6899" max="7140" width="11.44140625" style="1"/>
    <col min="7141" max="7141" width="3.88671875" style="1" customWidth="1"/>
    <col min="7142" max="7142" width="43.44140625" style="1" customWidth="1"/>
    <col min="7143" max="7143" width="9.6640625" style="1" customWidth="1"/>
    <col min="7144" max="7144" width="11" style="1" customWidth="1"/>
    <col min="7145" max="7146" width="9.109375" style="1" customWidth="1"/>
    <col min="7147" max="7147" width="1.5546875" style="1" customWidth="1"/>
    <col min="7148" max="7152" width="0" style="1" hidden="1" customWidth="1"/>
    <col min="7153" max="7153" width="4" style="1" customWidth="1"/>
    <col min="7154" max="7154" width="36.88671875" style="1" customWidth="1"/>
    <col min="7155" max="7396" width="11.44140625" style="1"/>
    <col min="7397" max="7397" width="3.88671875" style="1" customWidth="1"/>
    <col min="7398" max="7398" width="43.44140625" style="1" customWidth="1"/>
    <col min="7399" max="7399" width="9.6640625" style="1" customWidth="1"/>
    <col min="7400" max="7400" width="11" style="1" customWidth="1"/>
    <col min="7401" max="7402" width="9.109375" style="1" customWidth="1"/>
    <col min="7403" max="7403" width="1.5546875" style="1" customWidth="1"/>
    <col min="7404" max="7408" width="0" style="1" hidden="1" customWidth="1"/>
    <col min="7409" max="7409" width="4" style="1" customWidth="1"/>
    <col min="7410" max="7410" width="36.88671875" style="1" customWidth="1"/>
    <col min="7411" max="7652" width="11.44140625" style="1"/>
    <col min="7653" max="7653" width="3.88671875" style="1" customWidth="1"/>
    <col min="7654" max="7654" width="43.44140625" style="1" customWidth="1"/>
    <col min="7655" max="7655" width="9.6640625" style="1" customWidth="1"/>
    <col min="7656" max="7656" width="11" style="1" customWidth="1"/>
    <col min="7657" max="7658" width="9.109375" style="1" customWidth="1"/>
    <col min="7659" max="7659" width="1.5546875" style="1" customWidth="1"/>
    <col min="7660" max="7664" width="0" style="1" hidden="1" customWidth="1"/>
    <col min="7665" max="7665" width="4" style="1" customWidth="1"/>
    <col min="7666" max="7666" width="36.88671875" style="1" customWidth="1"/>
    <col min="7667" max="7908" width="11.44140625" style="1"/>
    <col min="7909" max="7909" width="3.88671875" style="1" customWidth="1"/>
    <col min="7910" max="7910" width="43.44140625" style="1" customWidth="1"/>
    <col min="7911" max="7911" width="9.6640625" style="1" customWidth="1"/>
    <col min="7912" max="7912" width="11" style="1" customWidth="1"/>
    <col min="7913" max="7914" width="9.109375" style="1" customWidth="1"/>
    <col min="7915" max="7915" width="1.5546875" style="1" customWidth="1"/>
    <col min="7916" max="7920" width="0" style="1" hidden="1" customWidth="1"/>
    <col min="7921" max="7921" width="4" style="1" customWidth="1"/>
    <col min="7922" max="7922" width="36.88671875" style="1" customWidth="1"/>
    <col min="7923" max="8164" width="11.44140625" style="1"/>
    <col min="8165" max="8165" width="3.88671875" style="1" customWidth="1"/>
    <col min="8166" max="8166" width="43.44140625" style="1" customWidth="1"/>
    <col min="8167" max="8167" width="9.6640625" style="1" customWidth="1"/>
    <col min="8168" max="8168" width="11" style="1" customWidth="1"/>
    <col min="8169" max="8170" width="9.109375" style="1" customWidth="1"/>
    <col min="8171" max="8171" width="1.5546875" style="1" customWidth="1"/>
    <col min="8172" max="8176" width="0" style="1" hidden="1" customWidth="1"/>
    <col min="8177" max="8177" width="4" style="1" customWidth="1"/>
    <col min="8178" max="8178" width="36.88671875" style="1" customWidth="1"/>
    <col min="8179" max="8420" width="11.44140625" style="1"/>
    <col min="8421" max="8421" width="3.88671875" style="1" customWidth="1"/>
    <col min="8422" max="8422" width="43.44140625" style="1" customWidth="1"/>
    <col min="8423" max="8423" width="9.6640625" style="1" customWidth="1"/>
    <col min="8424" max="8424" width="11" style="1" customWidth="1"/>
    <col min="8425" max="8426" width="9.109375" style="1" customWidth="1"/>
    <col min="8427" max="8427" width="1.5546875" style="1" customWidth="1"/>
    <col min="8428" max="8432" width="0" style="1" hidden="1" customWidth="1"/>
    <col min="8433" max="8433" width="4" style="1" customWidth="1"/>
    <col min="8434" max="8434" width="36.88671875" style="1" customWidth="1"/>
    <col min="8435" max="8676" width="11.44140625" style="1"/>
    <col min="8677" max="8677" width="3.88671875" style="1" customWidth="1"/>
    <col min="8678" max="8678" width="43.44140625" style="1" customWidth="1"/>
    <col min="8679" max="8679" width="9.6640625" style="1" customWidth="1"/>
    <col min="8680" max="8680" width="11" style="1" customWidth="1"/>
    <col min="8681" max="8682" width="9.109375" style="1" customWidth="1"/>
    <col min="8683" max="8683" width="1.5546875" style="1" customWidth="1"/>
    <col min="8684" max="8688" width="0" style="1" hidden="1" customWidth="1"/>
    <col min="8689" max="8689" width="4" style="1" customWidth="1"/>
    <col min="8690" max="8690" width="36.88671875" style="1" customWidth="1"/>
    <col min="8691" max="8932" width="11.44140625" style="1"/>
    <col min="8933" max="8933" width="3.88671875" style="1" customWidth="1"/>
    <col min="8934" max="8934" width="43.44140625" style="1" customWidth="1"/>
    <col min="8935" max="8935" width="9.6640625" style="1" customWidth="1"/>
    <col min="8936" max="8936" width="11" style="1" customWidth="1"/>
    <col min="8937" max="8938" width="9.109375" style="1" customWidth="1"/>
    <col min="8939" max="8939" width="1.5546875" style="1" customWidth="1"/>
    <col min="8940" max="8944" width="0" style="1" hidden="1" customWidth="1"/>
    <col min="8945" max="8945" width="4" style="1" customWidth="1"/>
    <col min="8946" max="8946" width="36.88671875" style="1" customWidth="1"/>
    <col min="8947" max="9188" width="11.44140625" style="1"/>
    <col min="9189" max="9189" width="3.88671875" style="1" customWidth="1"/>
    <col min="9190" max="9190" width="43.44140625" style="1" customWidth="1"/>
    <col min="9191" max="9191" width="9.6640625" style="1" customWidth="1"/>
    <col min="9192" max="9192" width="11" style="1" customWidth="1"/>
    <col min="9193" max="9194" width="9.109375" style="1" customWidth="1"/>
    <col min="9195" max="9195" width="1.5546875" style="1" customWidth="1"/>
    <col min="9196" max="9200" width="0" style="1" hidden="1" customWidth="1"/>
    <col min="9201" max="9201" width="4" style="1" customWidth="1"/>
    <col min="9202" max="9202" width="36.88671875" style="1" customWidth="1"/>
    <col min="9203" max="9444" width="11.44140625" style="1"/>
    <col min="9445" max="9445" width="3.88671875" style="1" customWidth="1"/>
    <col min="9446" max="9446" width="43.44140625" style="1" customWidth="1"/>
    <col min="9447" max="9447" width="9.6640625" style="1" customWidth="1"/>
    <col min="9448" max="9448" width="11" style="1" customWidth="1"/>
    <col min="9449" max="9450" width="9.109375" style="1" customWidth="1"/>
    <col min="9451" max="9451" width="1.5546875" style="1" customWidth="1"/>
    <col min="9452" max="9456" width="0" style="1" hidden="1" customWidth="1"/>
    <col min="9457" max="9457" width="4" style="1" customWidth="1"/>
    <col min="9458" max="9458" width="36.88671875" style="1" customWidth="1"/>
    <col min="9459" max="9700" width="11.44140625" style="1"/>
    <col min="9701" max="9701" width="3.88671875" style="1" customWidth="1"/>
    <col min="9702" max="9702" width="43.44140625" style="1" customWidth="1"/>
    <col min="9703" max="9703" width="9.6640625" style="1" customWidth="1"/>
    <col min="9704" max="9704" width="11" style="1" customWidth="1"/>
    <col min="9705" max="9706" width="9.109375" style="1" customWidth="1"/>
    <col min="9707" max="9707" width="1.5546875" style="1" customWidth="1"/>
    <col min="9708" max="9712" width="0" style="1" hidden="1" customWidth="1"/>
    <col min="9713" max="9713" width="4" style="1" customWidth="1"/>
    <col min="9714" max="9714" width="36.88671875" style="1" customWidth="1"/>
    <col min="9715" max="9956" width="11.44140625" style="1"/>
    <col min="9957" max="9957" width="3.88671875" style="1" customWidth="1"/>
    <col min="9958" max="9958" width="43.44140625" style="1" customWidth="1"/>
    <col min="9959" max="9959" width="9.6640625" style="1" customWidth="1"/>
    <col min="9960" max="9960" width="11" style="1" customWidth="1"/>
    <col min="9961" max="9962" width="9.109375" style="1" customWidth="1"/>
    <col min="9963" max="9963" width="1.5546875" style="1" customWidth="1"/>
    <col min="9964" max="9968" width="0" style="1" hidden="1" customWidth="1"/>
    <col min="9969" max="9969" width="4" style="1" customWidth="1"/>
    <col min="9970" max="9970" width="36.88671875" style="1" customWidth="1"/>
    <col min="9971" max="10212" width="11.44140625" style="1"/>
    <col min="10213" max="10213" width="3.88671875" style="1" customWidth="1"/>
    <col min="10214" max="10214" width="43.44140625" style="1" customWidth="1"/>
    <col min="10215" max="10215" width="9.6640625" style="1" customWidth="1"/>
    <col min="10216" max="10216" width="11" style="1" customWidth="1"/>
    <col min="10217" max="10218" width="9.109375" style="1" customWidth="1"/>
    <col min="10219" max="10219" width="1.5546875" style="1" customWidth="1"/>
    <col min="10220" max="10224" width="0" style="1" hidden="1" customWidth="1"/>
    <col min="10225" max="10225" width="4" style="1" customWidth="1"/>
    <col min="10226" max="10226" width="36.88671875" style="1" customWidth="1"/>
    <col min="10227" max="10468" width="11.44140625" style="1"/>
    <col min="10469" max="10469" width="3.88671875" style="1" customWidth="1"/>
    <col min="10470" max="10470" width="43.44140625" style="1" customWidth="1"/>
    <col min="10471" max="10471" width="9.6640625" style="1" customWidth="1"/>
    <col min="10472" max="10472" width="11" style="1" customWidth="1"/>
    <col min="10473" max="10474" width="9.109375" style="1" customWidth="1"/>
    <col min="10475" max="10475" width="1.5546875" style="1" customWidth="1"/>
    <col min="10476" max="10480" width="0" style="1" hidden="1" customWidth="1"/>
    <col min="10481" max="10481" width="4" style="1" customWidth="1"/>
    <col min="10482" max="10482" width="36.88671875" style="1" customWidth="1"/>
    <col min="10483" max="10724" width="11.44140625" style="1"/>
    <col min="10725" max="10725" width="3.88671875" style="1" customWidth="1"/>
    <col min="10726" max="10726" width="43.44140625" style="1" customWidth="1"/>
    <col min="10727" max="10727" width="9.6640625" style="1" customWidth="1"/>
    <col min="10728" max="10728" width="11" style="1" customWidth="1"/>
    <col min="10729" max="10730" width="9.109375" style="1" customWidth="1"/>
    <col min="10731" max="10731" width="1.5546875" style="1" customWidth="1"/>
    <col min="10732" max="10736" width="0" style="1" hidden="1" customWidth="1"/>
    <col min="10737" max="10737" width="4" style="1" customWidth="1"/>
    <col min="10738" max="10738" width="36.88671875" style="1" customWidth="1"/>
    <col min="10739" max="10980" width="11.44140625" style="1"/>
    <col min="10981" max="10981" width="3.88671875" style="1" customWidth="1"/>
    <col min="10982" max="10982" width="43.44140625" style="1" customWidth="1"/>
    <col min="10983" max="10983" width="9.6640625" style="1" customWidth="1"/>
    <col min="10984" max="10984" width="11" style="1" customWidth="1"/>
    <col min="10985" max="10986" width="9.109375" style="1" customWidth="1"/>
    <col min="10987" max="10987" width="1.5546875" style="1" customWidth="1"/>
    <col min="10988" max="10992" width="0" style="1" hidden="1" customWidth="1"/>
    <col min="10993" max="10993" width="4" style="1" customWidth="1"/>
    <col min="10994" max="10994" width="36.88671875" style="1" customWidth="1"/>
    <col min="10995" max="11236" width="11.44140625" style="1"/>
    <col min="11237" max="11237" width="3.88671875" style="1" customWidth="1"/>
    <col min="11238" max="11238" width="43.44140625" style="1" customWidth="1"/>
    <col min="11239" max="11239" width="9.6640625" style="1" customWidth="1"/>
    <col min="11240" max="11240" width="11" style="1" customWidth="1"/>
    <col min="11241" max="11242" width="9.109375" style="1" customWidth="1"/>
    <col min="11243" max="11243" width="1.5546875" style="1" customWidth="1"/>
    <col min="11244" max="11248" width="0" style="1" hidden="1" customWidth="1"/>
    <col min="11249" max="11249" width="4" style="1" customWidth="1"/>
    <col min="11250" max="11250" width="36.88671875" style="1" customWidth="1"/>
    <col min="11251" max="11492" width="11.44140625" style="1"/>
    <col min="11493" max="11493" width="3.88671875" style="1" customWidth="1"/>
    <col min="11494" max="11494" width="43.44140625" style="1" customWidth="1"/>
    <col min="11495" max="11495" width="9.6640625" style="1" customWidth="1"/>
    <col min="11496" max="11496" width="11" style="1" customWidth="1"/>
    <col min="11497" max="11498" width="9.109375" style="1" customWidth="1"/>
    <col min="11499" max="11499" width="1.5546875" style="1" customWidth="1"/>
    <col min="11500" max="11504" width="0" style="1" hidden="1" customWidth="1"/>
    <col min="11505" max="11505" width="4" style="1" customWidth="1"/>
    <col min="11506" max="11506" width="36.88671875" style="1" customWidth="1"/>
    <col min="11507" max="11748" width="11.44140625" style="1"/>
    <col min="11749" max="11749" width="3.88671875" style="1" customWidth="1"/>
    <col min="11750" max="11750" width="43.44140625" style="1" customWidth="1"/>
    <col min="11751" max="11751" width="9.6640625" style="1" customWidth="1"/>
    <col min="11752" max="11752" width="11" style="1" customWidth="1"/>
    <col min="11753" max="11754" width="9.109375" style="1" customWidth="1"/>
    <col min="11755" max="11755" width="1.5546875" style="1" customWidth="1"/>
    <col min="11756" max="11760" width="0" style="1" hidden="1" customWidth="1"/>
    <col min="11761" max="11761" width="4" style="1" customWidth="1"/>
    <col min="11762" max="11762" width="36.88671875" style="1" customWidth="1"/>
    <col min="11763" max="12004" width="11.44140625" style="1"/>
    <col min="12005" max="12005" width="3.88671875" style="1" customWidth="1"/>
    <col min="12006" max="12006" width="43.44140625" style="1" customWidth="1"/>
    <col min="12007" max="12007" width="9.6640625" style="1" customWidth="1"/>
    <col min="12008" max="12008" width="11" style="1" customWidth="1"/>
    <col min="12009" max="12010" width="9.109375" style="1" customWidth="1"/>
    <col min="12011" max="12011" width="1.5546875" style="1" customWidth="1"/>
    <col min="12012" max="12016" width="0" style="1" hidden="1" customWidth="1"/>
    <col min="12017" max="12017" width="4" style="1" customWidth="1"/>
    <col min="12018" max="12018" width="36.88671875" style="1" customWidth="1"/>
    <col min="12019" max="12260" width="11.44140625" style="1"/>
    <col min="12261" max="12261" width="3.88671875" style="1" customWidth="1"/>
    <col min="12262" max="12262" width="43.44140625" style="1" customWidth="1"/>
    <col min="12263" max="12263" width="9.6640625" style="1" customWidth="1"/>
    <col min="12264" max="12264" width="11" style="1" customWidth="1"/>
    <col min="12265" max="12266" width="9.109375" style="1" customWidth="1"/>
    <col min="12267" max="12267" width="1.5546875" style="1" customWidth="1"/>
    <col min="12268" max="12272" width="0" style="1" hidden="1" customWidth="1"/>
    <col min="12273" max="12273" width="4" style="1" customWidth="1"/>
    <col min="12274" max="12274" width="36.88671875" style="1" customWidth="1"/>
    <col min="12275" max="12516" width="11.44140625" style="1"/>
    <col min="12517" max="12517" width="3.88671875" style="1" customWidth="1"/>
    <col min="12518" max="12518" width="43.44140625" style="1" customWidth="1"/>
    <col min="12519" max="12519" width="9.6640625" style="1" customWidth="1"/>
    <col min="12520" max="12520" width="11" style="1" customWidth="1"/>
    <col min="12521" max="12522" width="9.109375" style="1" customWidth="1"/>
    <col min="12523" max="12523" width="1.5546875" style="1" customWidth="1"/>
    <col min="12524" max="12528" width="0" style="1" hidden="1" customWidth="1"/>
    <col min="12529" max="12529" width="4" style="1" customWidth="1"/>
    <col min="12530" max="12530" width="36.88671875" style="1" customWidth="1"/>
    <col min="12531" max="12772" width="11.44140625" style="1"/>
    <col min="12773" max="12773" width="3.88671875" style="1" customWidth="1"/>
    <col min="12774" max="12774" width="43.44140625" style="1" customWidth="1"/>
    <col min="12775" max="12775" width="9.6640625" style="1" customWidth="1"/>
    <col min="12776" max="12776" width="11" style="1" customWidth="1"/>
    <col min="12777" max="12778" width="9.109375" style="1" customWidth="1"/>
    <col min="12779" max="12779" width="1.5546875" style="1" customWidth="1"/>
    <col min="12780" max="12784" width="0" style="1" hidden="1" customWidth="1"/>
    <col min="12785" max="12785" width="4" style="1" customWidth="1"/>
    <col min="12786" max="12786" width="36.88671875" style="1" customWidth="1"/>
    <col min="12787" max="13028" width="11.44140625" style="1"/>
    <col min="13029" max="13029" width="3.88671875" style="1" customWidth="1"/>
    <col min="13030" max="13030" width="43.44140625" style="1" customWidth="1"/>
    <col min="13031" max="13031" width="9.6640625" style="1" customWidth="1"/>
    <col min="13032" max="13032" width="11" style="1" customWidth="1"/>
    <col min="13033" max="13034" width="9.109375" style="1" customWidth="1"/>
    <col min="13035" max="13035" width="1.5546875" style="1" customWidth="1"/>
    <col min="13036" max="13040" width="0" style="1" hidden="1" customWidth="1"/>
    <col min="13041" max="13041" width="4" style="1" customWidth="1"/>
    <col min="13042" max="13042" width="36.88671875" style="1" customWidth="1"/>
    <col min="13043" max="13284" width="11.44140625" style="1"/>
    <col min="13285" max="13285" width="3.88671875" style="1" customWidth="1"/>
    <col min="13286" max="13286" width="43.44140625" style="1" customWidth="1"/>
    <col min="13287" max="13287" width="9.6640625" style="1" customWidth="1"/>
    <col min="13288" max="13288" width="11" style="1" customWidth="1"/>
    <col min="13289" max="13290" width="9.109375" style="1" customWidth="1"/>
    <col min="13291" max="13291" width="1.5546875" style="1" customWidth="1"/>
    <col min="13292" max="13296" width="0" style="1" hidden="1" customWidth="1"/>
    <col min="13297" max="13297" width="4" style="1" customWidth="1"/>
    <col min="13298" max="13298" width="36.88671875" style="1" customWidth="1"/>
    <col min="13299" max="13540" width="11.44140625" style="1"/>
    <col min="13541" max="13541" width="3.88671875" style="1" customWidth="1"/>
    <col min="13542" max="13542" width="43.44140625" style="1" customWidth="1"/>
    <col min="13543" max="13543" width="9.6640625" style="1" customWidth="1"/>
    <col min="13544" max="13544" width="11" style="1" customWidth="1"/>
    <col min="13545" max="13546" width="9.109375" style="1" customWidth="1"/>
    <col min="13547" max="13547" width="1.5546875" style="1" customWidth="1"/>
    <col min="13548" max="13552" width="0" style="1" hidden="1" customWidth="1"/>
    <col min="13553" max="13553" width="4" style="1" customWidth="1"/>
    <col min="13554" max="13554" width="36.88671875" style="1" customWidth="1"/>
    <col min="13555" max="13796" width="11.44140625" style="1"/>
    <col min="13797" max="13797" width="3.88671875" style="1" customWidth="1"/>
    <col min="13798" max="13798" width="43.44140625" style="1" customWidth="1"/>
    <col min="13799" max="13799" width="9.6640625" style="1" customWidth="1"/>
    <col min="13800" max="13800" width="11" style="1" customWidth="1"/>
    <col min="13801" max="13802" width="9.109375" style="1" customWidth="1"/>
    <col min="13803" max="13803" width="1.5546875" style="1" customWidth="1"/>
    <col min="13804" max="13808" width="0" style="1" hidden="1" customWidth="1"/>
    <col min="13809" max="13809" width="4" style="1" customWidth="1"/>
    <col min="13810" max="13810" width="36.88671875" style="1" customWidth="1"/>
    <col min="13811" max="14052" width="11.44140625" style="1"/>
    <col min="14053" max="14053" width="3.88671875" style="1" customWidth="1"/>
    <col min="14054" max="14054" width="43.44140625" style="1" customWidth="1"/>
    <col min="14055" max="14055" width="9.6640625" style="1" customWidth="1"/>
    <col min="14056" max="14056" width="11" style="1" customWidth="1"/>
    <col min="14057" max="14058" width="9.109375" style="1" customWidth="1"/>
    <col min="14059" max="14059" width="1.5546875" style="1" customWidth="1"/>
    <col min="14060" max="14064" width="0" style="1" hidden="1" customWidth="1"/>
    <col min="14065" max="14065" width="4" style="1" customWidth="1"/>
    <col min="14066" max="14066" width="36.88671875" style="1" customWidth="1"/>
    <col min="14067" max="14308" width="11.44140625" style="1"/>
    <col min="14309" max="14309" width="3.88671875" style="1" customWidth="1"/>
    <col min="14310" max="14310" width="43.44140625" style="1" customWidth="1"/>
    <col min="14311" max="14311" width="9.6640625" style="1" customWidth="1"/>
    <col min="14312" max="14312" width="11" style="1" customWidth="1"/>
    <col min="14313" max="14314" width="9.109375" style="1" customWidth="1"/>
    <col min="14315" max="14315" width="1.5546875" style="1" customWidth="1"/>
    <col min="14316" max="14320" width="0" style="1" hidden="1" customWidth="1"/>
    <col min="14321" max="14321" width="4" style="1" customWidth="1"/>
    <col min="14322" max="14322" width="36.88671875" style="1" customWidth="1"/>
    <col min="14323" max="14564" width="11.44140625" style="1"/>
    <col min="14565" max="14565" width="3.88671875" style="1" customWidth="1"/>
    <col min="14566" max="14566" width="43.44140625" style="1" customWidth="1"/>
    <col min="14567" max="14567" width="9.6640625" style="1" customWidth="1"/>
    <col min="14568" max="14568" width="11" style="1" customWidth="1"/>
    <col min="14569" max="14570" width="9.109375" style="1" customWidth="1"/>
    <col min="14571" max="14571" width="1.5546875" style="1" customWidth="1"/>
    <col min="14572" max="14576" width="0" style="1" hidden="1" customWidth="1"/>
    <col min="14577" max="14577" width="4" style="1" customWidth="1"/>
    <col min="14578" max="14578" width="36.88671875" style="1" customWidth="1"/>
    <col min="14579" max="14820" width="11.44140625" style="1"/>
    <col min="14821" max="14821" width="3.88671875" style="1" customWidth="1"/>
    <col min="14822" max="14822" width="43.44140625" style="1" customWidth="1"/>
    <col min="14823" max="14823" width="9.6640625" style="1" customWidth="1"/>
    <col min="14824" max="14824" width="11" style="1" customWidth="1"/>
    <col min="14825" max="14826" width="9.109375" style="1" customWidth="1"/>
    <col min="14827" max="14827" width="1.5546875" style="1" customWidth="1"/>
    <col min="14828" max="14832" width="0" style="1" hidden="1" customWidth="1"/>
    <col min="14833" max="14833" width="4" style="1" customWidth="1"/>
    <col min="14834" max="14834" width="36.88671875" style="1" customWidth="1"/>
    <col min="14835" max="15076" width="11.44140625" style="1"/>
    <col min="15077" max="15077" width="3.88671875" style="1" customWidth="1"/>
    <col min="15078" max="15078" width="43.44140625" style="1" customWidth="1"/>
    <col min="15079" max="15079" width="9.6640625" style="1" customWidth="1"/>
    <col min="15080" max="15080" width="11" style="1" customWidth="1"/>
    <col min="15081" max="15082" width="9.109375" style="1" customWidth="1"/>
    <col min="15083" max="15083" width="1.5546875" style="1" customWidth="1"/>
    <col min="15084" max="15088" width="0" style="1" hidden="1" customWidth="1"/>
    <col min="15089" max="15089" width="4" style="1" customWidth="1"/>
    <col min="15090" max="15090" width="36.88671875" style="1" customWidth="1"/>
    <col min="15091" max="15332" width="11.44140625" style="1"/>
    <col min="15333" max="15333" width="3.88671875" style="1" customWidth="1"/>
    <col min="15334" max="15334" width="43.44140625" style="1" customWidth="1"/>
    <col min="15335" max="15335" width="9.6640625" style="1" customWidth="1"/>
    <col min="15336" max="15336" width="11" style="1" customWidth="1"/>
    <col min="15337" max="15338" width="9.109375" style="1" customWidth="1"/>
    <col min="15339" max="15339" width="1.5546875" style="1" customWidth="1"/>
    <col min="15340" max="15344" width="0" style="1" hidden="1" customWidth="1"/>
    <col min="15345" max="15345" width="4" style="1" customWidth="1"/>
    <col min="15346" max="15346" width="36.88671875" style="1" customWidth="1"/>
    <col min="15347" max="15588" width="11.44140625" style="1"/>
    <col min="15589" max="15589" width="3.88671875" style="1" customWidth="1"/>
    <col min="15590" max="15590" width="43.44140625" style="1" customWidth="1"/>
    <col min="15591" max="15591" width="9.6640625" style="1" customWidth="1"/>
    <col min="15592" max="15592" width="11" style="1" customWidth="1"/>
    <col min="15593" max="15594" width="9.109375" style="1" customWidth="1"/>
    <col min="15595" max="15595" width="1.5546875" style="1" customWidth="1"/>
    <col min="15596" max="15600" width="0" style="1" hidden="1" customWidth="1"/>
    <col min="15601" max="15601" width="4" style="1" customWidth="1"/>
    <col min="15602" max="15602" width="36.88671875" style="1" customWidth="1"/>
    <col min="15603" max="15844" width="11.44140625" style="1"/>
    <col min="15845" max="15845" width="3.88671875" style="1" customWidth="1"/>
    <col min="15846" max="15846" width="43.44140625" style="1" customWidth="1"/>
    <col min="15847" max="15847" width="9.6640625" style="1" customWidth="1"/>
    <col min="15848" max="15848" width="11" style="1" customWidth="1"/>
    <col min="15849" max="15850" width="9.109375" style="1" customWidth="1"/>
    <col min="15851" max="15851" width="1.5546875" style="1" customWidth="1"/>
    <col min="15852" max="15856" width="0" style="1" hidden="1" customWidth="1"/>
    <col min="15857" max="15857" width="4" style="1" customWidth="1"/>
    <col min="15858" max="15858" width="36.88671875" style="1" customWidth="1"/>
    <col min="15859" max="16100" width="11.44140625" style="1"/>
    <col min="16101" max="16101" width="3.88671875" style="1" customWidth="1"/>
    <col min="16102" max="16102" width="43.44140625" style="1" customWidth="1"/>
    <col min="16103" max="16103" width="9.6640625" style="1" customWidth="1"/>
    <col min="16104" max="16104" width="11" style="1" customWidth="1"/>
    <col min="16105" max="16106" width="9.109375" style="1" customWidth="1"/>
    <col min="16107" max="16107" width="1.5546875" style="1" customWidth="1"/>
    <col min="16108" max="16112" width="0" style="1" hidden="1" customWidth="1"/>
    <col min="16113" max="16113" width="4" style="1" customWidth="1"/>
    <col min="16114" max="16114" width="36.88671875" style="1" customWidth="1"/>
    <col min="16115" max="16384" width="11.44140625" style="1"/>
  </cols>
  <sheetData>
    <row r="2" spans="1:8" x14ac:dyDescent="0.3">
      <c r="A2" s="195" t="s">
        <v>73</v>
      </c>
      <c r="B2" s="195"/>
      <c r="C2" s="195"/>
      <c r="D2" s="195"/>
      <c r="E2" s="195"/>
      <c r="F2" s="195"/>
      <c r="G2" s="195"/>
      <c r="H2" s="195"/>
    </row>
    <row r="3" spans="1:8" x14ac:dyDescent="0.3">
      <c r="A3" s="196" t="s">
        <v>142</v>
      </c>
      <c r="B3" s="196"/>
      <c r="C3" s="196"/>
      <c r="D3" s="196"/>
      <c r="E3" s="196"/>
      <c r="F3" s="196"/>
      <c r="G3" s="196"/>
      <c r="H3" s="196"/>
    </row>
    <row r="4" spans="1:8" ht="16.5" customHeight="1" x14ac:dyDescent="0.3">
      <c r="A4" s="121">
        <v>1.1000000000000001</v>
      </c>
      <c r="B4" s="196" t="s">
        <v>143</v>
      </c>
      <c r="C4" s="196"/>
      <c r="D4" s="196"/>
      <c r="E4" s="196"/>
      <c r="F4" s="196"/>
      <c r="G4" s="196"/>
      <c r="H4" s="196"/>
    </row>
    <row r="5" spans="1:8" ht="41.4" customHeight="1" x14ac:dyDescent="0.3">
      <c r="B5" s="12" t="s">
        <v>128</v>
      </c>
      <c r="C5" s="141" t="s">
        <v>0</v>
      </c>
      <c r="D5" s="142" t="s">
        <v>1</v>
      </c>
      <c r="E5" s="141" t="s">
        <v>2</v>
      </c>
      <c r="F5" s="143" t="s">
        <v>3</v>
      </c>
    </row>
    <row r="6" spans="1:8" ht="30.75" customHeight="1" x14ac:dyDescent="0.3">
      <c r="B6" s="144" t="s">
        <v>215</v>
      </c>
      <c r="C6" s="145"/>
      <c r="D6" s="146"/>
      <c r="E6" s="145"/>
      <c r="F6" s="147"/>
    </row>
    <row r="7" spans="1:8" ht="18" customHeight="1" x14ac:dyDescent="0.3">
      <c r="B7" s="148" t="s">
        <v>158</v>
      </c>
      <c r="C7" s="149"/>
      <c r="D7" s="149"/>
      <c r="E7" s="149"/>
      <c r="F7" s="150"/>
    </row>
    <row r="8" spans="1:8" ht="18" customHeight="1" x14ac:dyDescent="0.3">
      <c r="B8" s="151" t="s">
        <v>159</v>
      </c>
      <c r="C8" s="149"/>
      <c r="D8" s="149"/>
      <c r="E8" s="149"/>
      <c r="F8" s="152">
        <f>SUM(F9:F10)</f>
        <v>970</v>
      </c>
    </row>
    <row r="9" spans="1:8" ht="18" customHeight="1" x14ac:dyDescent="0.3">
      <c r="B9" s="153" t="s">
        <v>166</v>
      </c>
      <c r="C9" s="149" t="s">
        <v>19</v>
      </c>
      <c r="D9" s="154">
        <v>1</v>
      </c>
      <c r="E9" s="154">
        <v>450</v>
      </c>
      <c r="F9" s="154">
        <f>E9*D9</f>
        <v>450</v>
      </c>
    </row>
    <row r="10" spans="1:8" ht="18" customHeight="1" x14ac:dyDescent="0.3">
      <c r="B10" s="153" t="s">
        <v>167</v>
      </c>
      <c r="C10" s="149" t="s">
        <v>19</v>
      </c>
      <c r="D10" s="154">
        <v>1</v>
      </c>
      <c r="E10" s="154">
        <v>520</v>
      </c>
      <c r="F10" s="154">
        <f>E10*D10</f>
        <v>520</v>
      </c>
    </row>
    <row r="11" spans="1:8" ht="18" customHeight="1" x14ac:dyDescent="0.3">
      <c r="B11" s="151" t="s">
        <v>160</v>
      </c>
      <c r="C11" s="149"/>
      <c r="D11" s="154"/>
      <c r="E11" s="154"/>
      <c r="F11" s="152">
        <f>SUM(F12:F13)</f>
        <v>132</v>
      </c>
    </row>
    <row r="12" spans="1:8" ht="18" customHeight="1" x14ac:dyDescent="0.3">
      <c r="B12" s="153" t="s">
        <v>168</v>
      </c>
      <c r="C12" s="149" t="s">
        <v>4</v>
      </c>
      <c r="D12" s="154">
        <v>200</v>
      </c>
      <c r="E12" s="154">
        <v>0.11</v>
      </c>
      <c r="F12" s="154">
        <f>E12*D12</f>
        <v>22</v>
      </c>
    </row>
    <row r="13" spans="1:8" ht="18" customHeight="1" x14ac:dyDescent="0.3">
      <c r="B13" s="153" t="s">
        <v>169</v>
      </c>
      <c r="C13" s="149" t="s">
        <v>4</v>
      </c>
      <c r="D13" s="154">
        <v>200</v>
      </c>
      <c r="E13" s="154">
        <v>0.55000000000000004</v>
      </c>
      <c r="F13" s="154">
        <f>E13*D13</f>
        <v>110.00000000000001</v>
      </c>
    </row>
    <row r="14" spans="1:8" ht="18" customHeight="1" x14ac:dyDescent="0.3">
      <c r="B14" s="151" t="s">
        <v>161</v>
      </c>
      <c r="C14" s="149"/>
      <c r="D14" s="154"/>
      <c r="E14" s="154"/>
      <c r="F14" s="152">
        <f>SUM(F15:F17)</f>
        <v>1561.2</v>
      </c>
    </row>
    <row r="15" spans="1:8" ht="18" customHeight="1" x14ac:dyDescent="0.3">
      <c r="B15" s="153" t="s">
        <v>170</v>
      </c>
      <c r="C15" s="149" t="s">
        <v>149</v>
      </c>
      <c r="D15" s="154">
        <v>40</v>
      </c>
      <c r="E15" s="154">
        <v>11.44</v>
      </c>
      <c r="F15" s="154">
        <f>E15*D15</f>
        <v>457.59999999999997</v>
      </c>
    </row>
    <row r="16" spans="1:8" ht="18" customHeight="1" x14ac:dyDescent="0.3">
      <c r="B16" s="153" t="s">
        <v>171</v>
      </c>
      <c r="C16" s="149" t="s">
        <v>149</v>
      </c>
      <c r="D16" s="154">
        <v>40</v>
      </c>
      <c r="E16" s="154">
        <v>14.71</v>
      </c>
      <c r="F16" s="154">
        <f>E16*D16</f>
        <v>588.40000000000009</v>
      </c>
    </row>
    <row r="17" spans="2:6" ht="18" customHeight="1" x14ac:dyDescent="0.3">
      <c r="B17" s="153" t="s">
        <v>172</v>
      </c>
      <c r="C17" s="149" t="s">
        <v>149</v>
      </c>
      <c r="D17" s="154">
        <v>40</v>
      </c>
      <c r="E17" s="154">
        <v>12.88</v>
      </c>
      <c r="F17" s="154">
        <f>E17*D17</f>
        <v>515.20000000000005</v>
      </c>
    </row>
    <row r="18" spans="2:6" ht="18" customHeight="1" x14ac:dyDescent="0.3">
      <c r="B18" s="151" t="s">
        <v>162</v>
      </c>
      <c r="C18" s="149"/>
      <c r="D18" s="154"/>
      <c r="E18" s="154"/>
      <c r="F18" s="150"/>
    </row>
    <row r="19" spans="2:6" ht="18" customHeight="1" x14ac:dyDescent="0.3">
      <c r="B19" s="151" t="s">
        <v>163</v>
      </c>
      <c r="C19" s="149"/>
      <c r="D19" s="154"/>
      <c r="E19" s="154"/>
      <c r="F19" s="152">
        <f>F20</f>
        <v>2795.88</v>
      </c>
    </row>
    <row r="20" spans="2:6" ht="21.6" customHeight="1" x14ac:dyDescent="0.3">
      <c r="B20" s="153" t="s">
        <v>173</v>
      </c>
      <c r="C20" s="149" t="s">
        <v>149</v>
      </c>
      <c r="D20" s="154">
        <v>12</v>
      </c>
      <c r="E20" s="154">
        <v>232.99</v>
      </c>
      <c r="F20" s="154">
        <f>E20*D20</f>
        <v>2795.88</v>
      </c>
    </row>
    <row r="21" spans="2:6" ht="18" customHeight="1" x14ac:dyDescent="0.3">
      <c r="B21" s="155" t="s">
        <v>164</v>
      </c>
      <c r="C21" s="149"/>
      <c r="D21" s="154"/>
      <c r="E21" s="154"/>
      <c r="F21" s="152">
        <f>SUM(F22:F23)</f>
        <v>23828.9</v>
      </c>
    </row>
    <row r="22" spans="2:6" ht="18" customHeight="1" x14ac:dyDescent="0.3">
      <c r="B22" s="156" t="s">
        <v>174</v>
      </c>
      <c r="C22" s="149" t="s">
        <v>4</v>
      </c>
      <c r="D22" s="154">
        <v>25</v>
      </c>
      <c r="E22" s="154">
        <v>800</v>
      </c>
      <c r="F22" s="154">
        <f>E22*D22</f>
        <v>20000</v>
      </c>
    </row>
    <row r="23" spans="2:6" ht="18" customHeight="1" x14ac:dyDescent="0.3">
      <c r="B23" s="156" t="s">
        <v>175</v>
      </c>
      <c r="C23" s="149" t="s">
        <v>149</v>
      </c>
      <c r="D23" s="154">
        <v>15</v>
      </c>
      <c r="E23" s="154">
        <v>255.26</v>
      </c>
      <c r="F23" s="154">
        <f>E23*D23</f>
        <v>3828.8999999999996</v>
      </c>
    </row>
    <row r="24" spans="2:6" ht="18" customHeight="1" x14ac:dyDescent="0.3">
      <c r="B24" s="151" t="s">
        <v>176</v>
      </c>
      <c r="C24" s="149"/>
      <c r="D24" s="150"/>
      <c r="E24" s="154"/>
      <c r="F24" s="152">
        <f>SUM(F25:F26)</f>
        <v>387.69</v>
      </c>
    </row>
    <row r="25" spans="2:6" ht="18" customHeight="1" x14ac:dyDescent="0.3">
      <c r="B25" s="153" t="s">
        <v>211</v>
      </c>
      <c r="C25" s="149" t="s">
        <v>19</v>
      </c>
      <c r="D25" s="157">
        <v>1</v>
      </c>
      <c r="E25" s="154">
        <v>99.21</v>
      </c>
      <c r="F25" s="154">
        <f>E25*D25</f>
        <v>99.21</v>
      </c>
    </row>
    <row r="26" spans="2:6" ht="18" customHeight="1" x14ac:dyDescent="0.3">
      <c r="B26" s="153" t="s">
        <v>177</v>
      </c>
      <c r="C26" s="149" t="s">
        <v>19</v>
      </c>
      <c r="D26" s="157">
        <v>1</v>
      </c>
      <c r="E26" s="154">
        <v>288.48</v>
      </c>
      <c r="F26" s="154">
        <f>E26*D26</f>
        <v>288.48</v>
      </c>
    </row>
    <row r="27" spans="2:6" ht="18" customHeight="1" x14ac:dyDescent="0.3">
      <c r="B27" s="151" t="s">
        <v>165</v>
      </c>
      <c r="C27" s="149"/>
      <c r="D27" s="154"/>
      <c r="E27" s="154"/>
      <c r="F27" s="152">
        <f>SUM(F28:F29)</f>
        <v>4800</v>
      </c>
    </row>
    <row r="28" spans="2:6" ht="18" customHeight="1" x14ac:dyDescent="0.3">
      <c r="B28" s="153" t="s">
        <v>213</v>
      </c>
      <c r="C28" s="149" t="s">
        <v>57</v>
      </c>
      <c r="D28" s="154">
        <v>1</v>
      </c>
      <c r="E28" s="154">
        <v>1600</v>
      </c>
      <c r="F28" s="154">
        <f>E28*D28</f>
        <v>1600</v>
      </c>
    </row>
    <row r="29" spans="2:6" ht="18" customHeight="1" x14ac:dyDescent="0.3">
      <c r="B29" s="153" t="s">
        <v>228</v>
      </c>
      <c r="C29" s="149" t="s">
        <v>19</v>
      </c>
      <c r="D29" s="157">
        <v>40</v>
      </c>
      <c r="E29" s="154">
        <v>80</v>
      </c>
      <c r="F29" s="154">
        <f>E29*D29</f>
        <v>3200</v>
      </c>
    </row>
    <row r="30" spans="2:6" ht="18" customHeight="1" x14ac:dyDescent="0.3">
      <c r="B30" s="153" t="s">
        <v>180</v>
      </c>
      <c r="C30" s="149" t="s">
        <v>57</v>
      </c>
      <c r="D30" s="157">
        <v>1</v>
      </c>
      <c r="E30" s="154">
        <v>1400</v>
      </c>
      <c r="F30" s="154">
        <f>E30*D30</f>
        <v>1400</v>
      </c>
    </row>
    <row r="31" spans="2:6" ht="18" customHeight="1" x14ac:dyDescent="0.3">
      <c r="B31" s="153" t="s">
        <v>179</v>
      </c>
      <c r="C31" s="149" t="s">
        <v>19</v>
      </c>
      <c r="D31" s="157">
        <v>80</v>
      </c>
      <c r="E31" s="154">
        <v>4</v>
      </c>
      <c r="F31" s="154">
        <f>E31*D31</f>
        <v>320</v>
      </c>
    </row>
    <row r="32" spans="2:6" ht="18" customHeight="1" x14ac:dyDescent="0.3">
      <c r="B32" s="153" t="s">
        <v>181</v>
      </c>
      <c r="C32" s="149" t="s">
        <v>19</v>
      </c>
      <c r="D32" s="157">
        <v>1</v>
      </c>
      <c r="E32" s="154">
        <v>50</v>
      </c>
      <c r="F32" s="154">
        <f>E32*D32</f>
        <v>50</v>
      </c>
    </row>
    <row r="33" spans="2:6" ht="18" customHeight="1" x14ac:dyDescent="0.3">
      <c r="B33" s="151" t="s">
        <v>182</v>
      </c>
      <c r="C33" s="149"/>
      <c r="D33" s="157"/>
      <c r="E33" s="154"/>
      <c r="F33" s="152">
        <f>SUM(F34:F34)</f>
        <v>120</v>
      </c>
    </row>
    <row r="34" spans="2:6" ht="18" customHeight="1" x14ac:dyDescent="0.3">
      <c r="B34" s="149" t="s">
        <v>178</v>
      </c>
      <c r="C34" s="149" t="s">
        <v>19</v>
      </c>
      <c r="D34" s="157">
        <v>1</v>
      </c>
      <c r="E34" s="154">
        <v>120</v>
      </c>
      <c r="F34" s="154">
        <f>E34*D34</f>
        <v>120</v>
      </c>
    </row>
    <row r="35" spans="2:6" s="48" customFormat="1" ht="18" customHeight="1" x14ac:dyDescent="0.3">
      <c r="B35" s="197" t="s">
        <v>18</v>
      </c>
      <c r="C35" s="198"/>
      <c r="D35" s="198"/>
      <c r="E35" s="199"/>
      <c r="F35" s="159">
        <f>F33+F27+F24+F21+F19+F14+F11+F8</f>
        <v>34595.67</v>
      </c>
    </row>
    <row r="36" spans="2:6" s="48" customFormat="1" ht="31.2" customHeight="1" x14ac:dyDescent="0.3">
      <c r="B36" s="12" t="s">
        <v>128</v>
      </c>
      <c r="C36" s="141" t="s">
        <v>0</v>
      </c>
      <c r="D36" s="142" t="s">
        <v>1</v>
      </c>
      <c r="E36" s="141" t="s">
        <v>2</v>
      </c>
      <c r="F36" s="143" t="s">
        <v>3</v>
      </c>
    </row>
    <row r="37" spans="2:6" s="48" customFormat="1" ht="26.4" customHeight="1" x14ac:dyDescent="0.3">
      <c r="B37" s="144" t="s">
        <v>216</v>
      </c>
      <c r="C37" s="145"/>
      <c r="D37" s="146"/>
      <c r="E37" s="145"/>
      <c r="F37" s="147"/>
    </row>
    <row r="38" spans="2:6" s="48" customFormat="1" ht="18" customHeight="1" x14ac:dyDescent="0.3">
      <c r="B38" s="160" t="s">
        <v>148</v>
      </c>
      <c r="C38" s="161"/>
      <c r="D38" s="162"/>
      <c r="E38" s="161"/>
      <c r="F38" s="163"/>
    </row>
    <row r="39" spans="2:6" s="48" customFormat="1" ht="18" customHeight="1" x14ac:dyDescent="0.3">
      <c r="B39" s="133" t="s">
        <v>151</v>
      </c>
      <c r="C39" s="164" t="s">
        <v>149</v>
      </c>
      <c r="D39" s="187">
        <v>4.8600000000000003</v>
      </c>
      <c r="E39" s="164">
        <v>5.15</v>
      </c>
      <c r="F39" s="188">
        <f>D39*E39</f>
        <v>25.029000000000003</v>
      </c>
    </row>
    <row r="40" spans="2:6" s="48" customFormat="1" ht="18" customHeight="1" x14ac:dyDescent="0.3">
      <c r="B40" s="160" t="s">
        <v>150</v>
      </c>
      <c r="C40" s="161"/>
      <c r="D40" s="187"/>
      <c r="E40" s="164"/>
      <c r="F40" s="188"/>
    </row>
    <row r="41" spans="2:6" s="48" customFormat="1" ht="18" customHeight="1" x14ac:dyDescent="0.3">
      <c r="B41" s="133" t="s">
        <v>152</v>
      </c>
      <c r="C41" s="161" t="s">
        <v>4</v>
      </c>
      <c r="D41" s="187">
        <v>66.88</v>
      </c>
      <c r="E41" s="164">
        <v>15.34</v>
      </c>
      <c r="F41" s="188">
        <f>E41*D41</f>
        <v>1025.9392</v>
      </c>
    </row>
    <row r="42" spans="2:6" s="48" customFormat="1" ht="18" customHeight="1" x14ac:dyDescent="0.3">
      <c r="B42" s="133" t="s">
        <v>153</v>
      </c>
      <c r="C42" s="161" t="s">
        <v>149</v>
      </c>
      <c r="D42" s="187">
        <v>2.58</v>
      </c>
      <c r="E42" s="164">
        <v>328.27</v>
      </c>
      <c r="F42" s="188">
        <f>E42*D42</f>
        <v>846.9366</v>
      </c>
    </row>
    <row r="43" spans="2:6" s="48" customFormat="1" ht="18" customHeight="1" x14ac:dyDescent="0.3">
      <c r="B43" s="160" t="s">
        <v>154</v>
      </c>
      <c r="C43" s="161"/>
      <c r="D43" s="187"/>
      <c r="E43" s="164"/>
      <c r="F43" s="188"/>
    </row>
    <row r="44" spans="2:6" s="48" customFormat="1" ht="18" customHeight="1" x14ac:dyDescent="0.3">
      <c r="B44" s="133" t="s">
        <v>157</v>
      </c>
      <c r="C44" s="161" t="s">
        <v>19</v>
      </c>
      <c r="D44" s="187">
        <v>1</v>
      </c>
      <c r="E44" s="164">
        <v>168.42</v>
      </c>
      <c r="F44" s="188">
        <f>E44*D44</f>
        <v>168.42</v>
      </c>
    </row>
    <row r="45" spans="2:6" s="48" customFormat="1" ht="18" customHeight="1" x14ac:dyDescent="0.3">
      <c r="B45" s="160" t="s">
        <v>155</v>
      </c>
      <c r="C45" s="161"/>
      <c r="D45" s="187"/>
      <c r="E45" s="164"/>
      <c r="F45" s="188"/>
    </row>
    <row r="46" spans="2:6" s="48" customFormat="1" ht="18" customHeight="1" x14ac:dyDescent="0.3">
      <c r="B46" s="133" t="s">
        <v>156</v>
      </c>
      <c r="C46" s="161" t="s">
        <v>19</v>
      </c>
      <c r="D46" s="187">
        <v>1</v>
      </c>
      <c r="E46" s="164">
        <v>47.21</v>
      </c>
      <c r="F46" s="188">
        <f>D46*E46</f>
        <v>47.21</v>
      </c>
    </row>
    <row r="47" spans="2:6" s="48" customFormat="1" ht="18" customHeight="1" x14ac:dyDescent="0.3">
      <c r="B47" s="197" t="s">
        <v>18</v>
      </c>
      <c r="C47" s="198"/>
      <c r="D47" s="198"/>
      <c r="E47" s="199"/>
      <c r="F47" s="159">
        <f>SUM(F37:F46)</f>
        <v>2113.5347999999999</v>
      </c>
    </row>
    <row r="48" spans="2:6" s="48" customFormat="1" ht="29.4" customHeight="1" x14ac:dyDescent="0.3">
      <c r="B48" s="12" t="s">
        <v>128</v>
      </c>
      <c r="C48" s="141" t="s">
        <v>0</v>
      </c>
      <c r="D48" s="142" t="s">
        <v>1</v>
      </c>
      <c r="E48" s="141" t="s">
        <v>2</v>
      </c>
      <c r="F48" s="143" t="s">
        <v>3</v>
      </c>
    </row>
    <row r="49" spans="2:7" ht="27.6" x14ac:dyDescent="0.3">
      <c r="B49" s="189" t="s">
        <v>217</v>
      </c>
      <c r="C49" s="145"/>
      <c r="D49" s="146"/>
      <c r="E49" s="145"/>
      <c r="F49" s="146"/>
    </row>
    <row r="50" spans="2:7" x14ac:dyDescent="0.3">
      <c r="B50" s="165" t="s">
        <v>207</v>
      </c>
      <c r="C50" s="166"/>
      <c r="D50" s="167">
        <f>SUM(D51:D56)</f>
        <v>3</v>
      </c>
      <c r="E50" s="168"/>
      <c r="F50" s="168"/>
    </row>
    <row r="51" spans="2:7" x14ac:dyDescent="0.3">
      <c r="B51" s="137" t="s">
        <v>63</v>
      </c>
      <c r="C51" s="134" t="s">
        <v>6</v>
      </c>
      <c r="D51" s="158">
        <v>0.5</v>
      </c>
      <c r="E51" s="134">
        <v>30</v>
      </c>
      <c r="F51" s="134">
        <f t="shared" ref="F51:F56" si="0">ROUND(E51*D51,1)</f>
        <v>15</v>
      </c>
    </row>
    <row r="52" spans="2:7" x14ac:dyDescent="0.3">
      <c r="B52" s="137" t="s">
        <v>70</v>
      </c>
      <c r="C52" s="134" t="s">
        <v>6</v>
      </c>
      <c r="D52" s="158">
        <v>0.5</v>
      </c>
      <c r="E52" s="134">
        <v>30</v>
      </c>
      <c r="F52" s="134">
        <f t="shared" si="0"/>
        <v>15</v>
      </c>
    </row>
    <row r="53" spans="2:7" x14ac:dyDescent="0.3">
      <c r="B53" s="137" t="s">
        <v>64</v>
      </c>
      <c r="C53" s="134" t="s">
        <v>6</v>
      </c>
      <c r="D53" s="158">
        <v>0.5</v>
      </c>
      <c r="E53" s="134">
        <v>30</v>
      </c>
      <c r="F53" s="134">
        <f t="shared" si="0"/>
        <v>15</v>
      </c>
    </row>
    <row r="54" spans="2:7" x14ac:dyDescent="0.3">
      <c r="B54" s="137" t="s">
        <v>65</v>
      </c>
      <c r="C54" s="134" t="s">
        <v>6</v>
      </c>
      <c r="D54" s="158">
        <v>0.5</v>
      </c>
      <c r="E54" s="134">
        <v>30</v>
      </c>
      <c r="F54" s="134">
        <f t="shared" si="0"/>
        <v>15</v>
      </c>
    </row>
    <row r="55" spans="2:7" x14ac:dyDescent="0.3">
      <c r="B55" s="137" t="s">
        <v>66</v>
      </c>
      <c r="C55" s="134" t="s">
        <v>6</v>
      </c>
      <c r="D55" s="158">
        <v>0.5</v>
      </c>
      <c r="E55" s="134">
        <v>30</v>
      </c>
      <c r="F55" s="134">
        <f t="shared" si="0"/>
        <v>15</v>
      </c>
    </row>
    <row r="56" spans="2:7" x14ac:dyDescent="0.3">
      <c r="B56" s="137" t="s">
        <v>205</v>
      </c>
      <c r="C56" s="134" t="s">
        <v>6</v>
      </c>
      <c r="D56" s="158">
        <v>0.5</v>
      </c>
      <c r="E56" s="134">
        <v>30</v>
      </c>
      <c r="F56" s="134">
        <f t="shared" si="0"/>
        <v>15</v>
      </c>
    </row>
    <row r="57" spans="2:7" x14ac:dyDescent="0.3">
      <c r="B57" s="197" t="s">
        <v>18</v>
      </c>
      <c r="C57" s="198"/>
      <c r="D57" s="198"/>
      <c r="E57" s="199"/>
      <c r="F57" s="159">
        <f>SUM(F51:F56)</f>
        <v>90</v>
      </c>
    </row>
    <row r="58" spans="2:7" s="2" customFormat="1" ht="27.6" x14ac:dyDescent="0.3">
      <c r="B58" s="12" t="s">
        <v>128</v>
      </c>
      <c r="C58" s="169" t="s">
        <v>0</v>
      </c>
      <c r="D58" s="170" t="s">
        <v>1</v>
      </c>
      <c r="E58" s="169" t="s">
        <v>2</v>
      </c>
      <c r="F58" s="143" t="s">
        <v>3</v>
      </c>
      <c r="G58" s="1"/>
    </row>
    <row r="59" spans="2:7" ht="25.95" customHeight="1" x14ac:dyDescent="0.3">
      <c r="B59" s="144" t="s">
        <v>218</v>
      </c>
      <c r="C59" s="171"/>
      <c r="D59" s="178"/>
      <c r="E59" s="171"/>
      <c r="F59" s="171"/>
    </row>
    <row r="60" spans="2:7" ht="25.95" customHeight="1" x14ac:dyDescent="0.3">
      <c r="B60" s="176" t="s">
        <v>207</v>
      </c>
      <c r="C60" s="171"/>
      <c r="D60" s="178">
        <f>D61+D62+D66+D67+D68</f>
        <v>6</v>
      </c>
      <c r="E60" s="171"/>
      <c r="F60" s="171"/>
    </row>
    <row r="61" spans="2:7" ht="16.2" customHeight="1" x14ac:dyDescent="0.3">
      <c r="B61" s="133" t="s">
        <v>194</v>
      </c>
      <c r="C61" s="134" t="s">
        <v>6</v>
      </c>
      <c r="D61" s="135">
        <v>1</v>
      </c>
      <c r="E61" s="136">
        <v>60</v>
      </c>
      <c r="F61" s="136">
        <f t="shared" ref="F61:F66" si="1">E61*D61</f>
        <v>60</v>
      </c>
    </row>
    <row r="62" spans="2:7" ht="17.399999999999999" customHeight="1" x14ac:dyDescent="0.3">
      <c r="B62" s="133" t="s">
        <v>204</v>
      </c>
      <c r="C62" s="134" t="s">
        <v>6</v>
      </c>
      <c r="D62" s="135">
        <v>1</v>
      </c>
      <c r="E62" s="136">
        <v>60</v>
      </c>
      <c r="F62" s="136">
        <f t="shared" si="1"/>
        <v>60</v>
      </c>
    </row>
    <row r="63" spans="2:7" ht="17.399999999999999" customHeight="1" x14ac:dyDescent="0.3">
      <c r="B63" s="14" t="s">
        <v>208</v>
      </c>
      <c r="C63" s="174" t="s">
        <v>57</v>
      </c>
      <c r="D63" s="34">
        <v>1</v>
      </c>
      <c r="E63" s="33">
        <v>400</v>
      </c>
      <c r="F63" s="136">
        <f t="shared" si="1"/>
        <v>400</v>
      </c>
    </row>
    <row r="64" spans="2:7" ht="17.399999999999999" customHeight="1" x14ac:dyDescent="0.3">
      <c r="B64" s="14" t="s">
        <v>209</v>
      </c>
      <c r="C64" s="174" t="s">
        <v>19</v>
      </c>
      <c r="D64" s="34">
        <v>5</v>
      </c>
      <c r="E64" s="33">
        <v>80</v>
      </c>
      <c r="F64" s="33">
        <f t="shared" si="1"/>
        <v>400</v>
      </c>
    </row>
    <row r="65" spans="2:6" ht="17.399999999999999" customHeight="1" x14ac:dyDescent="0.3">
      <c r="B65" s="14" t="s">
        <v>192</v>
      </c>
      <c r="C65" s="174" t="s">
        <v>191</v>
      </c>
      <c r="D65" s="34">
        <v>50</v>
      </c>
      <c r="E65" s="33">
        <v>8</v>
      </c>
      <c r="F65" s="33">
        <f t="shared" si="1"/>
        <v>400</v>
      </c>
    </row>
    <row r="66" spans="2:6" ht="17.399999999999999" customHeight="1" x14ac:dyDescent="0.3">
      <c r="B66" s="133" t="s">
        <v>197</v>
      </c>
      <c r="C66" s="134" t="s">
        <v>6</v>
      </c>
      <c r="D66" s="135">
        <v>2</v>
      </c>
      <c r="E66" s="136">
        <v>60</v>
      </c>
      <c r="F66" s="136">
        <f t="shared" si="1"/>
        <v>120</v>
      </c>
    </row>
    <row r="67" spans="2:6" x14ac:dyDescent="0.3">
      <c r="B67" s="137" t="s">
        <v>195</v>
      </c>
      <c r="C67" s="134" t="s">
        <v>6</v>
      </c>
      <c r="D67" s="138">
        <v>1</v>
      </c>
      <c r="E67" s="136">
        <v>60</v>
      </c>
      <c r="F67" s="139">
        <f t="shared" ref="F67:F68" si="2">D67*E67</f>
        <v>60</v>
      </c>
    </row>
    <row r="68" spans="2:6" x14ac:dyDescent="0.3">
      <c r="B68" s="140" t="s">
        <v>196</v>
      </c>
      <c r="C68" s="134" t="s">
        <v>6</v>
      </c>
      <c r="D68" s="138">
        <v>1</v>
      </c>
      <c r="E68" s="136">
        <v>60</v>
      </c>
      <c r="F68" s="139">
        <f t="shared" si="2"/>
        <v>60</v>
      </c>
    </row>
    <row r="69" spans="2:6" x14ac:dyDescent="0.3">
      <c r="B69" s="197" t="s">
        <v>18</v>
      </c>
      <c r="C69" s="198"/>
      <c r="D69" s="198"/>
      <c r="E69" s="199"/>
      <c r="F69" s="159">
        <f>SUM(F61:F68)</f>
        <v>1560</v>
      </c>
    </row>
    <row r="70" spans="2:6" ht="27.6" x14ac:dyDescent="0.3">
      <c r="B70" s="12" t="s">
        <v>128</v>
      </c>
      <c r="C70" s="169" t="s">
        <v>0</v>
      </c>
      <c r="D70" s="170" t="s">
        <v>1</v>
      </c>
      <c r="E70" s="169" t="s">
        <v>2</v>
      </c>
      <c r="F70" s="143" t="s">
        <v>3</v>
      </c>
    </row>
    <row r="71" spans="2:6" ht="27.6" x14ac:dyDescent="0.3">
      <c r="B71" s="144" t="s">
        <v>219</v>
      </c>
      <c r="C71" s="171"/>
      <c r="D71" s="172"/>
      <c r="E71" s="171"/>
      <c r="F71" s="171"/>
    </row>
    <row r="72" spans="2:6" x14ac:dyDescent="0.3">
      <c r="B72" s="176" t="s">
        <v>207</v>
      </c>
      <c r="C72" s="171"/>
      <c r="D72" s="175">
        <f>SUM(D73:D77)</f>
        <v>2.5</v>
      </c>
      <c r="E72" s="171"/>
      <c r="F72" s="171"/>
    </row>
    <row r="73" spans="2:6" x14ac:dyDescent="0.3">
      <c r="B73" s="137" t="s">
        <v>206</v>
      </c>
      <c r="C73" s="134" t="s">
        <v>6</v>
      </c>
      <c r="D73" s="135">
        <v>0.5</v>
      </c>
      <c r="E73" s="136">
        <v>30</v>
      </c>
      <c r="F73" s="139">
        <f>D73*E73</f>
        <v>15</v>
      </c>
    </row>
    <row r="74" spans="2:6" x14ac:dyDescent="0.3">
      <c r="B74" s="133" t="s">
        <v>183</v>
      </c>
      <c r="C74" s="134" t="s">
        <v>6</v>
      </c>
      <c r="D74" s="135">
        <v>0.5</v>
      </c>
      <c r="E74" s="136">
        <v>30</v>
      </c>
      <c r="F74" s="139">
        <f>E74*D74</f>
        <v>15</v>
      </c>
    </row>
    <row r="75" spans="2:6" x14ac:dyDescent="0.3">
      <c r="B75" s="137" t="s">
        <v>67</v>
      </c>
      <c r="C75" s="134" t="s">
        <v>6</v>
      </c>
      <c r="D75" s="135">
        <v>0.5</v>
      </c>
      <c r="E75" s="139">
        <v>30</v>
      </c>
      <c r="F75" s="139">
        <f>E75*D75</f>
        <v>15</v>
      </c>
    </row>
    <row r="76" spans="2:6" x14ac:dyDescent="0.3">
      <c r="B76" s="137" t="s">
        <v>198</v>
      </c>
      <c r="C76" s="134" t="s">
        <v>6</v>
      </c>
      <c r="D76" s="135">
        <v>0.5</v>
      </c>
      <c r="E76" s="139">
        <v>30</v>
      </c>
      <c r="F76" s="139">
        <f t="shared" ref="F76:F77" si="3">E76*D76</f>
        <v>15</v>
      </c>
    </row>
    <row r="77" spans="2:6" x14ac:dyDescent="0.3">
      <c r="B77" s="140" t="s">
        <v>210</v>
      </c>
      <c r="C77" s="134" t="s">
        <v>6</v>
      </c>
      <c r="D77" s="135">
        <v>0.5</v>
      </c>
      <c r="E77" s="139">
        <v>30</v>
      </c>
      <c r="F77" s="139">
        <f t="shared" si="3"/>
        <v>15</v>
      </c>
    </row>
    <row r="78" spans="2:6" x14ac:dyDescent="0.3">
      <c r="B78" s="197" t="s">
        <v>18</v>
      </c>
      <c r="C78" s="198"/>
      <c r="D78" s="198"/>
      <c r="E78" s="199"/>
      <c r="F78" s="159">
        <f>SUM(F73:F77)</f>
        <v>75</v>
      </c>
    </row>
    <row r="79" spans="2:6" ht="27.6" x14ac:dyDescent="0.3">
      <c r="B79" s="12" t="s">
        <v>78</v>
      </c>
      <c r="C79" s="169" t="s">
        <v>0</v>
      </c>
      <c r="D79" s="170" t="s">
        <v>1</v>
      </c>
      <c r="E79" s="169" t="s">
        <v>2</v>
      </c>
      <c r="F79" s="143" t="s">
        <v>3</v>
      </c>
    </row>
    <row r="80" spans="2:6" ht="31.8" customHeight="1" x14ac:dyDescent="0.3">
      <c r="B80" s="144" t="s">
        <v>220</v>
      </c>
      <c r="C80" s="171"/>
      <c r="D80" s="172"/>
      <c r="E80" s="171"/>
      <c r="F80" s="171"/>
    </row>
    <row r="81" spans="2:8" ht="24" customHeight="1" x14ac:dyDescent="0.3">
      <c r="B81" s="176" t="s">
        <v>207</v>
      </c>
      <c r="C81" s="171"/>
      <c r="D81" s="175">
        <f>SUM(D82:D86)</f>
        <v>2.5</v>
      </c>
      <c r="E81" s="171"/>
      <c r="F81" s="171"/>
    </row>
    <row r="82" spans="2:8" ht="16.8" customHeight="1" x14ac:dyDescent="0.3">
      <c r="B82" s="137" t="s">
        <v>68</v>
      </c>
      <c r="C82" s="134" t="s">
        <v>6</v>
      </c>
      <c r="D82" s="177">
        <v>0.5</v>
      </c>
      <c r="E82" s="139">
        <v>30</v>
      </c>
      <c r="F82" s="139">
        <f>D82*E82</f>
        <v>15</v>
      </c>
    </row>
    <row r="83" spans="2:8" ht="15" customHeight="1" x14ac:dyDescent="0.3">
      <c r="B83" s="133" t="s">
        <v>63</v>
      </c>
      <c r="C83" s="134" t="s">
        <v>6</v>
      </c>
      <c r="D83" s="177">
        <v>0.5</v>
      </c>
      <c r="E83" s="136">
        <v>30</v>
      </c>
      <c r="F83" s="139">
        <f t="shared" ref="F83:F84" si="4">D83*E83</f>
        <v>15</v>
      </c>
    </row>
    <row r="84" spans="2:8" ht="15" customHeight="1" x14ac:dyDescent="0.3">
      <c r="B84" s="133" t="s">
        <v>67</v>
      </c>
      <c r="C84" s="134" t="s">
        <v>6</v>
      </c>
      <c r="D84" s="177">
        <v>0.5</v>
      </c>
      <c r="E84" s="136">
        <v>30</v>
      </c>
      <c r="F84" s="139">
        <f t="shared" si="4"/>
        <v>15</v>
      </c>
    </row>
    <row r="85" spans="2:8" ht="14.4" customHeight="1" x14ac:dyDescent="0.3">
      <c r="B85" s="137" t="s">
        <v>199</v>
      </c>
      <c r="C85" s="134" t="s">
        <v>6</v>
      </c>
      <c r="D85" s="177">
        <v>0.5</v>
      </c>
      <c r="E85" s="139">
        <v>30</v>
      </c>
      <c r="F85" s="139">
        <f t="shared" ref="F85:F87" si="5">D85*E85</f>
        <v>15</v>
      </c>
    </row>
    <row r="86" spans="2:8" ht="14.4" customHeight="1" x14ac:dyDescent="0.3">
      <c r="B86" s="140" t="s">
        <v>69</v>
      </c>
      <c r="C86" s="134" t="s">
        <v>6</v>
      </c>
      <c r="D86" s="177">
        <v>0.5</v>
      </c>
      <c r="E86" s="139">
        <v>30</v>
      </c>
      <c r="F86" s="139">
        <f t="shared" si="5"/>
        <v>15</v>
      </c>
    </row>
    <row r="87" spans="2:8" ht="14.4" customHeight="1" x14ac:dyDescent="0.3">
      <c r="B87" s="140" t="s">
        <v>200</v>
      </c>
      <c r="C87" s="134" t="s">
        <v>6</v>
      </c>
      <c r="D87" s="177">
        <v>0.5</v>
      </c>
      <c r="E87" s="139">
        <v>30</v>
      </c>
      <c r="F87" s="139">
        <f t="shared" si="5"/>
        <v>15</v>
      </c>
    </row>
    <row r="88" spans="2:8" x14ac:dyDescent="0.3">
      <c r="B88" s="197" t="s">
        <v>18</v>
      </c>
      <c r="C88" s="198"/>
      <c r="D88" s="198"/>
      <c r="E88" s="199"/>
      <c r="F88" s="159">
        <f>SUM(F82:F86)</f>
        <v>75</v>
      </c>
    </row>
    <row r="89" spans="2:8" x14ac:dyDescent="0.3">
      <c r="B89" s="192" t="s">
        <v>212</v>
      </c>
      <c r="C89" s="193"/>
      <c r="D89" s="193"/>
      <c r="E89" s="194"/>
      <c r="F89" s="173">
        <f>F88+F78+F69+F57+F47+F35</f>
        <v>38509.2048</v>
      </c>
      <c r="H89" s="1">
        <f>F89*11</f>
        <v>423601.25280000002</v>
      </c>
    </row>
  </sheetData>
  <mergeCells count="10">
    <mergeCell ref="B89:E89"/>
    <mergeCell ref="A2:H2"/>
    <mergeCell ref="A3:H3"/>
    <mergeCell ref="B4:H4"/>
    <mergeCell ref="B35:E35"/>
    <mergeCell ref="B47:E47"/>
    <mergeCell ref="B57:E57"/>
    <mergeCell ref="B69:E69"/>
    <mergeCell ref="B88:E88"/>
    <mergeCell ref="B78:E78"/>
  </mergeCells>
  <pageMargins left="0.7" right="0.7" top="0.75" bottom="0.75" header="0.3" footer="0.3"/>
  <pageSetup paperSize="9" scale="73" orientation="portrait" r:id="rId1"/>
  <rowBreaks count="1" manualBreakCount="1">
    <brk id="35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7"/>
  <sheetViews>
    <sheetView tabSelected="1" view="pageBreakPreview" topLeftCell="A16" zoomScale="70" zoomScaleNormal="100" zoomScaleSheetLayoutView="70" workbookViewId="0">
      <selection activeCell="K38" sqref="K38"/>
    </sheetView>
  </sheetViews>
  <sheetFormatPr baseColWidth="10" defaultColWidth="11.44140625" defaultRowHeight="14.4" x14ac:dyDescent="0.3"/>
  <cols>
    <col min="1" max="1" width="3.88671875" style="1" customWidth="1"/>
    <col min="2" max="2" width="45.6640625" style="1" customWidth="1"/>
    <col min="3" max="3" width="9.6640625" style="1" customWidth="1"/>
    <col min="4" max="4" width="11.21875" style="3" customWidth="1"/>
    <col min="5" max="5" width="23.44140625" style="1" customWidth="1"/>
    <col min="6" max="6" width="22.6640625" style="1" customWidth="1"/>
    <col min="7" max="7" width="4.88671875" style="1" customWidth="1"/>
    <col min="8" max="8" width="14.109375" style="1" bestFit="1" customWidth="1"/>
    <col min="9" max="235" width="11.44140625" style="1"/>
    <col min="236" max="236" width="3.88671875" style="1" customWidth="1"/>
    <col min="237" max="237" width="43.44140625" style="1" customWidth="1"/>
    <col min="238" max="238" width="9.6640625" style="1" customWidth="1"/>
    <col min="239" max="239" width="11" style="1" customWidth="1"/>
    <col min="240" max="241" width="9.109375" style="1" customWidth="1"/>
    <col min="242" max="242" width="1.5546875" style="1" customWidth="1"/>
    <col min="243" max="247" width="0" style="1" hidden="1" customWidth="1"/>
    <col min="248" max="248" width="4" style="1" customWidth="1"/>
    <col min="249" max="249" width="36.88671875" style="1" customWidth="1"/>
    <col min="250" max="491" width="11.44140625" style="1"/>
    <col min="492" max="492" width="3.88671875" style="1" customWidth="1"/>
    <col min="493" max="493" width="43.44140625" style="1" customWidth="1"/>
    <col min="494" max="494" width="9.6640625" style="1" customWidth="1"/>
    <col min="495" max="495" width="11" style="1" customWidth="1"/>
    <col min="496" max="497" width="9.109375" style="1" customWidth="1"/>
    <col min="498" max="498" width="1.5546875" style="1" customWidth="1"/>
    <col min="499" max="503" width="0" style="1" hidden="1" customWidth="1"/>
    <col min="504" max="504" width="4" style="1" customWidth="1"/>
    <col min="505" max="505" width="36.88671875" style="1" customWidth="1"/>
    <col min="506" max="747" width="11.44140625" style="1"/>
    <col min="748" max="748" width="3.88671875" style="1" customWidth="1"/>
    <col min="749" max="749" width="43.44140625" style="1" customWidth="1"/>
    <col min="750" max="750" width="9.6640625" style="1" customWidth="1"/>
    <col min="751" max="751" width="11" style="1" customWidth="1"/>
    <col min="752" max="753" width="9.109375" style="1" customWidth="1"/>
    <col min="754" max="754" width="1.5546875" style="1" customWidth="1"/>
    <col min="755" max="759" width="0" style="1" hidden="1" customWidth="1"/>
    <col min="760" max="760" width="4" style="1" customWidth="1"/>
    <col min="761" max="761" width="36.88671875" style="1" customWidth="1"/>
    <col min="762" max="1003" width="11.44140625" style="1"/>
    <col min="1004" max="1004" width="3.88671875" style="1" customWidth="1"/>
    <col min="1005" max="1005" width="43.44140625" style="1" customWidth="1"/>
    <col min="1006" max="1006" width="9.6640625" style="1" customWidth="1"/>
    <col min="1007" max="1007" width="11" style="1" customWidth="1"/>
    <col min="1008" max="1009" width="9.109375" style="1" customWidth="1"/>
    <col min="1010" max="1010" width="1.5546875" style="1" customWidth="1"/>
    <col min="1011" max="1015" width="0" style="1" hidden="1" customWidth="1"/>
    <col min="1016" max="1016" width="4" style="1" customWidth="1"/>
    <col min="1017" max="1017" width="36.88671875" style="1" customWidth="1"/>
    <col min="1018" max="1259" width="11.44140625" style="1"/>
    <col min="1260" max="1260" width="3.88671875" style="1" customWidth="1"/>
    <col min="1261" max="1261" width="43.44140625" style="1" customWidth="1"/>
    <col min="1262" max="1262" width="9.6640625" style="1" customWidth="1"/>
    <col min="1263" max="1263" width="11" style="1" customWidth="1"/>
    <col min="1264" max="1265" width="9.109375" style="1" customWidth="1"/>
    <col min="1266" max="1266" width="1.5546875" style="1" customWidth="1"/>
    <col min="1267" max="1271" width="0" style="1" hidden="1" customWidth="1"/>
    <col min="1272" max="1272" width="4" style="1" customWidth="1"/>
    <col min="1273" max="1273" width="36.88671875" style="1" customWidth="1"/>
    <col min="1274" max="1515" width="11.44140625" style="1"/>
    <col min="1516" max="1516" width="3.88671875" style="1" customWidth="1"/>
    <col min="1517" max="1517" width="43.44140625" style="1" customWidth="1"/>
    <col min="1518" max="1518" width="9.6640625" style="1" customWidth="1"/>
    <col min="1519" max="1519" width="11" style="1" customWidth="1"/>
    <col min="1520" max="1521" width="9.109375" style="1" customWidth="1"/>
    <col min="1522" max="1522" width="1.5546875" style="1" customWidth="1"/>
    <col min="1523" max="1527" width="0" style="1" hidden="1" customWidth="1"/>
    <col min="1528" max="1528" width="4" style="1" customWidth="1"/>
    <col min="1529" max="1529" width="36.88671875" style="1" customWidth="1"/>
    <col min="1530" max="1771" width="11.44140625" style="1"/>
    <col min="1772" max="1772" width="3.88671875" style="1" customWidth="1"/>
    <col min="1773" max="1773" width="43.44140625" style="1" customWidth="1"/>
    <col min="1774" max="1774" width="9.6640625" style="1" customWidth="1"/>
    <col min="1775" max="1775" width="11" style="1" customWidth="1"/>
    <col min="1776" max="1777" width="9.109375" style="1" customWidth="1"/>
    <col min="1778" max="1778" width="1.5546875" style="1" customWidth="1"/>
    <col min="1779" max="1783" width="0" style="1" hidden="1" customWidth="1"/>
    <col min="1784" max="1784" width="4" style="1" customWidth="1"/>
    <col min="1785" max="1785" width="36.88671875" style="1" customWidth="1"/>
    <col min="1786" max="2027" width="11.44140625" style="1"/>
    <col min="2028" max="2028" width="3.88671875" style="1" customWidth="1"/>
    <col min="2029" max="2029" width="43.44140625" style="1" customWidth="1"/>
    <col min="2030" max="2030" width="9.6640625" style="1" customWidth="1"/>
    <col min="2031" max="2031" width="11" style="1" customWidth="1"/>
    <col min="2032" max="2033" width="9.109375" style="1" customWidth="1"/>
    <col min="2034" max="2034" width="1.5546875" style="1" customWidth="1"/>
    <col min="2035" max="2039" width="0" style="1" hidden="1" customWidth="1"/>
    <col min="2040" max="2040" width="4" style="1" customWidth="1"/>
    <col min="2041" max="2041" width="36.88671875" style="1" customWidth="1"/>
    <col min="2042" max="2283" width="11.44140625" style="1"/>
    <col min="2284" max="2284" width="3.88671875" style="1" customWidth="1"/>
    <col min="2285" max="2285" width="43.44140625" style="1" customWidth="1"/>
    <col min="2286" max="2286" width="9.6640625" style="1" customWidth="1"/>
    <col min="2287" max="2287" width="11" style="1" customWidth="1"/>
    <col min="2288" max="2289" width="9.109375" style="1" customWidth="1"/>
    <col min="2290" max="2290" width="1.5546875" style="1" customWidth="1"/>
    <col min="2291" max="2295" width="0" style="1" hidden="1" customWidth="1"/>
    <col min="2296" max="2296" width="4" style="1" customWidth="1"/>
    <col min="2297" max="2297" width="36.88671875" style="1" customWidth="1"/>
    <col min="2298" max="2539" width="11.44140625" style="1"/>
    <col min="2540" max="2540" width="3.88671875" style="1" customWidth="1"/>
    <col min="2541" max="2541" width="43.44140625" style="1" customWidth="1"/>
    <col min="2542" max="2542" width="9.6640625" style="1" customWidth="1"/>
    <col min="2543" max="2543" width="11" style="1" customWidth="1"/>
    <col min="2544" max="2545" width="9.109375" style="1" customWidth="1"/>
    <col min="2546" max="2546" width="1.5546875" style="1" customWidth="1"/>
    <col min="2547" max="2551" width="0" style="1" hidden="1" customWidth="1"/>
    <col min="2552" max="2552" width="4" style="1" customWidth="1"/>
    <col min="2553" max="2553" width="36.88671875" style="1" customWidth="1"/>
    <col min="2554" max="2795" width="11.44140625" style="1"/>
    <col min="2796" max="2796" width="3.88671875" style="1" customWidth="1"/>
    <col min="2797" max="2797" width="43.44140625" style="1" customWidth="1"/>
    <col min="2798" max="2798" width="9.6640625" style="1" customWidth="1"/>
    <col min="2799" max="2799" width="11" style="1" customWidth="1"/>
    <col min="2800" max="2801" width="9.109375" style="1" customWidth="1"/>
    <col min="2802" max="2802" width="1.5546875" style="1" customWidth="1"/>
    <col min="2803" max="2807" width="0" style="1" hidden="1" customWidth="1"/>
    <col min="2808" max="2808" width="4" style="1" customWidth="1"/>
    <col min="2809" max="2809" width="36.88671875" style="1" customWidth="1"/>
    <col min="2810" max="3051" width="11.44140625" style="1"/>
    <col min="3052" max="3052" width="3.88671875" style="1" customWidth="1"/>
    <col min="3053" max="3053" width="43.44140625" style="1" customWidth="1"/>
    <col min="3054" max="3054" width="9.6640625" style="1" customWidth="1"/>
    <col min="3055" max="3055" width="11" style="1" customWidth="1"/>
    <col min="3056" max="3057" width="9.109375" style="1" customWidth="1"/>
    <col min="3058" max="3058" width="1.5546875" style="1" customWidth="1"/>
    <col min="3059" max="3063" width="0" style="1" hidden="1" customWidth="1"/>
    <col min="3064" max="3064" width="4" style="1" customWidth="1"/>
    <col min="3065" max="3065" width="36.88671875" style="1" customWidth="1"/>
    <col min="3066" max="3307" width="11.44140625" style="1"/>
    <col min="3308" max="3308" width="3.88671875" style="1" customWidth="1"/>
    <col min="3309" max="3309" width="43.44140625" style="1" customWidth="1"/>
    <col min="3310" max="3310" width="9.6640625" style="1" customWidth="1"/>
    <col min="3311" max="3311" width="11" style="1" customWidth="1"/>
    <col min="3312" max="3313" width="9.109375" style="1" customWidth="1"/>
    <col min="3314" max="3314" width="1.5546875" style="1" customWidth="1"/>
    <col min="3315" max="3319" width="0" style="1" hidden="1" customWidth="1"/>
    <col min="3320" max="3320" width="4" style="1" customWidth="1"/>
    <col min="3321" max="3321" width="36.88671875" style="1" customWidth="1"/>
    <col min="3322" max="3563" width="11.44140625" style="1"/>
    <col min="3564" max="3564" width="3.88671875" style="1" customWidth="1"/>
    <col min="3565" max="3565" width="43.44140625" style="1" customWidth="1"/>
    <col min="3566" max="3566" width="9.6640625" style="1" customWidth="1"/>
    <col min="3567" max="3567" width="11" style="1" customWidth="1"/>
    <col min="3568" max="3569" width="9.109375" style="1" customWidth="1"/>
    <col min="3570" max="3570" width="1.5546875" style="1" customWidth="1"/>
    <col min="3571" max="3575" width="0" style="1" hidden="1" customWidth="1"/>
    <col min="3576" max="3576" width="4" style="1" customWidth="1"/>
    <col min="3577" max="3577" width="36.88671875" style="1" customWidth="1"/>
    <col min="3578" max="3819" width="11.44140625" style="1"/>
    <col min="3820" max="3820" width="3.88671875" style="1" customWidth="1"/>
    <col min="3821" max="3821" width="43.44140625" style="1" customWidth="1"/>
    <col min="3822" max="3822" width="9.6640625" style="1" customWidth="1"/>
    <col min="3823" max="3823" width="11" style="1" customWidth="1"/>
    <col min="3824" max="3825" width="9.109375" style="1" customWidth="1"/>
    <col min="3826" max="3826" width="1.5546875" style="1" customWidth="1"/>
    <col min="3827" max="3831" width="0" style="1" hidden="1" customWidth="1"/>
    <col min="3832" max="3832" width="4" style="1" customWidth="1"/>
    <col min="3833" max="3833" width="36.88671875" style="1" customWidth="1"/>
    <col min="3834" max="4075" width="11.44140625" style="1"/>
    <col min="4076" max="4076" width="3.88671875" style="1" customWidth="1"/>
    <col min="4077" max="4077" width="43.44140625" style="1" customWidth="1"/>
    <col min="4078" max="4078" width="9.6640625" style="1" customWidth="1"/>
    <col min="4079" max="4079" width="11" style="1" customWidth="1"/>
    <col min="4080" max="4081" width="9.109375" style="1" customWidth="1"/>
    <col min="4082" max="4082" width="1.5546875" style="1" customWidth="1"/>
    <col min="4083" max="4087" width="0" style="1" hidden="1" customWidth="1"/>
    <col min="4088" max="4088" width="4" style="1" customWidth="1"/>
    <col min="4089" max="4089" width="36.88671875" style="1" customWidth="1"/>
    <col min="4090" max="4331" width="11.44140625" style="1"/>
    <col min="4332" max="4332" width="3.88671875" style="1" customWidth="1"/>
    <col min="4333" max="4333" width="43.44140625" style="1" customWidth="1"/>
    <col min="4334" max="4334" width="9.6640625" style="1" customWidth="1"/>
    <col min="4335" max="4335" width="11" style="1" customWidth="1"/>
    <col min="4336" max="4337" width="9.109375" style="1" customWidth="1"/>
    <col min="4338" max="4338" width="1.5546875" style="1" customWidth="1"/>
    <col min="4339" max="4343" width="0" style="1" hidden="1" customWidth="1"/>
    <col min="4344" max="4344" width="4" style="1" customWidth="1"/>
    <col min="4345" max="4345" width="36.88671875" style="1" customWidth="1"/>
    <col min="4346" max="4587" width="11.44140625" style="1"/>
    <col min="4588" max="4588" width="3.88671875" style="1" customWidth="1"/>
    <col min="4589" max="4589" width="43.44140625" style="1" customWidth="1"/>
    <col min="4590" max="4590" width="9.6640625" style="1" customWidth="1"/>
    <col min="4591" max="4591" width="11" style="1" customWidth="1"/>
    <col min="4592" max="4593" width="9.109375" style="1" customWidth="1"/>
    <col min="4594" max="4594" width="1.5546875" style="1" customWidth="1"/>
    <col min="4595" max="4599" width="0" style="1" hidden="1" customWidth="1"/>
    <col min="4600" max="4600" width="4" style="1" customWidth="1"/>
    <col min="4601" max="4601" width="36.88671875" style="1" customWidth="1"/>
    <col min="4602" max="4843" width="11.44140625" style="1"/>
    <col min="4844" max="4844" width="3.88671875" style="1" customWidth="1"/>
    <col min="4845" max="4845" width="43.44140625" style="1" customWidth="1"/>
    <col min="4846" max="4846" width="9.6640625" style="1" customWidth="1"/>
    <col min="4847" max="4847" width="11" style="1" customWidth="1"/>
    <col min="4848" max="4849" width="9.109375" style="1" customWidth="1"/>
    <col min="4850" max="4850" width="1.5546875" style="1" customWidth="1"/>
    <col min="4851" max="4855" width="0" style="1" hidden="1" customWidth="1"/>
    <col min="4856" max="4856" width="4" style="1" customWidth="1"/>
    <col min="4857" max="4857" width="36.88671875" style="1" customWidth="1"/>
    <col min="4858" max="5099" width="11.44140625" style="1"/>
    <col min="5100" max="5100" width="3.88671875" style="1" customWidth="1"/>
    <col min="5101" max="5101" width="43.44140625" style="1" customWidth="1"/>
    <col min="5102" max="5102" width="9.6640625" style="1" customWidth="1"/>
    <col min="5103" max="5103" width="11" style="1" customWidth="1"/>
    <col min="5104" max="5105" width="9.109375" style="1" customWidth="1"/>
    <col min="5106" max="5106" width="1.5546875" style="1" customWidth="1"/>
    <col min="5107" max="5111" width="0" style="1" hidden="1" customWidth="1"/>
    <col min="5112" max="5112" width="4" style="1" customWidth="1"/>
    <col min="5113" max="5113" width="36.88671875" style="1" customWidth="1"/>
    <col min="5114" max="5355" width="11.44140625" style="1"/>
    <col min="5356" max="5356" width="3.88671875" style="1" customWidth="1"/>
    <col min="5357" max="5357" width="43.44140625" style="1" customWidth="1"/>
    <col min="5358" max="5358" width="9.6640625" style="1" customWidth="1"/>
    <col min="5359" max="5359" width="11" style="1" customWidth="1"/>
    <col min="5360" max="5361" width="9.109375" style="1" customWidth="1"/>
    <col min="5362" max="5362" width="1.5546875" style="1" customWidth="1"/>
    <col min="5363" max="5367" width="0" style="1" hidden="1" customWidth="1"/>
    <col min="5368" max="5368" width="4" style="1" customWidth="1"/>
    <col min="5369" max="5369" width="36.88671875" style="1" customWidth="1"/>
    <col min="5370" max="5611" width="11.44140625" style="1"/>
    <col min="5612" max="5612" width="3.88671875" style="1" customWidth="1"/>
    <col min="5613" max="5613" width="43.44140625" style="1" customWidth="1"/>
    <col min="5614" max="5614" width="9.6640625" style="1" customWidth="1"/>
    <col min="5615" max="5615" width="11" style="1" customWidth="1"/>
    <col min="5616" max="5617" width="9.109375" style="1" customWidth="1"/>
    <col min="5618" max="5618" width="1.5546875" style="1" customWidth="1"/>
    <col min="5619" max="5623" width="0" style="1" hidden="1" customWidth="1"/>
    <col min="5624" max="5624" width="4" style="1" customWidth="1"/>
    <col min="5625" max="5625" width="36.88671875" style="1" customWidth="1"/>
    <col min="5626" max="5867" width="11.44140625" style="1"/>
    <col min="5868" max="5868" width="3.88671875" style="1" customWidth="1"/>
    <col min="5869" max="5869" width="43.44140625" style="1" customWidth="1"/>
    <col min="5870" max="5870" width="9.6640625" style="1" customWidth="1"/>
    <col min="5871" max="5871" width="11" style="1" customWidth="1"/>
    <col min="5872" max="5873" width="9.109375" style="1" customWidth="1"/>
    <col min="5874" max="5874" width="1.5546875" style="1" customWidth="1"/>
    <col min="5875" max="5879" width="0" style="1" hidden="1" customWidth="1"/>
    <col min="5880" max="5880" width="4" style="1" customWidth="1"/>
    <col min="5881" max="5881" width="36.88671875" style="1" customWidth="1"/>
    <col min="5882" max="6123" width="11.44140625" style="1"/>
    <col min="6124" max="6124" width="3.88671875" style="1" customWidth="1"/>
    <col min="6125" max="6125" width="43.44140625" style="1" customWidth="1"/>
    <col min="6126" max="6126" width="9.6640625" style="1" customWidth="1"/>
    <col min="6127" max="6127" width="11" style="1" customWidth="1"/>
    <col min="6128" max="6129" width="9.109375" style="1" customWidth="1"/>
    <col min="6130" max="6130" width="1.5546875" style="1" customWidth="1"/>
    <col min="6131" max="6135" width="0" style="1" hidden="1" customWidth="1"/>
    <col min="6136" max="6136" width="4" style="1" customWidth="1"/>
    <col min="6137" max="6137" width="36.88671875" style="1" customWidth="1"/>
    <col min="6138" max="6379" width="11.44140625" style="1"/>
    <col min="6380" max="6380" width="3.88671875" style="1" customWidth="1"/>
    <col min="6381" max="6381" width="43.44140625" style="1" customWidth="1"/>
    <col min="6382" max="6382" width="9.6640625" style="1" customWidth="1"/>
    <col min="6383" max="6383" width="11" style="1" customWidth="1"/>
    <col min="6384" max="6385" width="9.109375" style="1" customWidth="1"/>
    <col min="6386" max="6386" width="1.5546875" style="1" customWidth="1"/>
    <col min="6387" max="6391" width="0" style="1" hidden="1" customWidth="1"/>
    <col min="6392" max="6392" width="4" style="1" customWidth="1"/>
    <col min="6393" max="6393" width="36.88671875" style="1" customWidth="1"/>
    <col min="6394" max="6635" width="11.44140625" style="1"/>
    <col min="6636" max="6636" width="3.88671875" style="1" customWidth="1"/>
    <col min="6637" max="6637" width="43.44140625" style="1" customWidth="1"/>
    <col min="6638" max="6638" width="9.6640625" style="1" customWidth="1"/>
    <col min="6639" max="6639" width="11" style="1" customWidth="1"/>
    <col min="6640" max="6641" width="9.109375" style="1" customWidth="1"/>
    <col min="6642" max="6642" width="1.5546875" style="1" customWidth="1"/>
    <col min="6643" max="6647" width="0" style="1" hidden="1" customWidth="1"/>
    <col min="6648" max="6648" width="4" style="1" customWidth="1"/>
    <col min="6649" max="6649" width="36.88671875" style="1" customWidth="1"/>
    <col min="6650" max="6891" width="11.44140625" style="1"/>
    <col min="6892" max="6892" width="3.88671875" style="1" customWidth="1"/>
    <col min="6893" max="6893" width="43.44140625" style="1" customWidth="1"/>
    <col min="6894" max="6894" width="9.6640625" style="1" customWidth="1"/>
    <col min="6895" max="6895" width="11" style="1" customWidth="1"/>
    <col min="6896" max="6897" width="9.109375" style="1" customWidth="1"/>
    <col min="6898" max="6898" width="1.5546875" style="1" customWidth="1"/>
    <col min="6899" max="6903" width="0" style="1" hidden="1" customWidth="1"/>
    <col min="6904" max="6904" width="4" style="1" customWidth="1"/>
    <col min="6905" max="6905" width="36.88671875" style="1" customWidth="1"/>
    <col min="6906" max="7147" width="11.44140625" style="1"/>
    <col min="7148" max="7148" width="3.88671875" style="1" customWidth="1"/>
    <col min="7149" max="7149" width="43.44140625" style="1" customWidth="1"/>
    <col min="7150" max="7150" width="9.6640625" style="1" customWidth="1"/>
    <col min="7151" max="7151" width="11" style="1" customWidth="1"/>
    <col min="7152" max="7153" width="9.109375" style="1" customWidth="1"/>
    <col min="7154" max="7154" width="1.5546875" style="1" customWidth="1"/>
    <col min="7155" max="7159" width="0" style="1" hidden="1" customWidth="1"/>
    <col min="7160" max="7160" width="4" style="1" customWidth="1"/>
    <col min="7161" max="7161" width="36.88671875" style="1" customWidth="1"/>
    <col min="7162" max="7403" width="11.44140625" style="1"/>
    <col min="7404" max="7404" width="3.88671875" style="1" customWidth="1"/>
    <col min="7405" max="7405" width="43.44140625" style="1" customWidth="1"/>
    <col min="7406" max="7406" width="9.6640625" style="1" customWidth="1"/>
    <col min="7407" max="7407" width="11" style="1" customWidth="1"/>
    <col min="7408" max="7409" width="9.109375" style="1" customWidth="1"/>
    <col min="7410" max="7410" width="1.5546875" style="1" customWidth="1"/>
    <col min="7411" max="7415" width="0" style="1" hidden="1" customWidth="1"/>
    <col min="7416" max="7416" width="4" style="1" customWidth="1"/>
    <col min="7417" max="7417" width="36.88671875" style="1" customWidth="1"/>
    <col min="7418" max="7659" width="11.44140625" style="1"/>
    <col min="7660" max="7660" width="3.88671875" style="1" customWidth="1"/>
    <col min="7661" max="7661" width="43.44140625" style="1" customWidth="1"/>
    <col min="7662" max="7662" width="9.6640625" style="1" customWidth="1"/>
    <col min="7663" max="7663" width="11" style="1" customWidth="1"/>
    <col min="7664" max="7665" width="9.109375" style="1" customWidth="1"/>
    <col min="7666" max="7666" width="1.5546875" style="1" customWidth="1"/>
    <col min="7667" max="7671" width="0" style="1" hidden="1" customWidth="1"/>
    <col min="7672" max="7672" width="4" style="1" customWidth="1"/>
    <col min="7673" max="7673" width="36.88671875" style="1" customWidth="1"/>
    <col min="7674" max="7915" width="11.44140625" style="1"/>
    <col min="7916" max="7916" width="3.88671875" style="1" customWidth="1"/>
    <col min="7917" max="7917" width="43.44140625" style="1" customWidth="1"/>
    <col min="7918" max="7918" width="9.6640625" style="1" customWidth="1"/>
    <col min="7919" max="7919" width="11" style="1" customWidth="1"/>
    <col min="7920" max="7921" width="9.109375" style="1" customWidth="1"/>
    <col min="7922" max="7922" width="1.5546875" style="1" customWidth="1"/>
    <col min="7923" max="7927" width="0" style="1" hidden="1" customWidth="1"/>
    <col min="7928" max="7928" width="4" style="1" customWidth="1"/>
    <col min="7929" max="7929" width="36.88671875" style="1" customWidth="1"/>
    <col min="7930" max="8171" width="11.44140625" style="1"/>
    <col min="8172" max="8172" width="3.88671875" style="1" customWidth="1"/>
    <col min="8173" max="8173" width="43.44140625" style="1" customWidth="1"/>
    <col min="8174" max="8174" width="9.6640625" style="1" customWidth="1"/>
    <col min="8175" max="8175" width="11" style="1" customWidth="1"/>
    <col min="8176" max="8177" width="9.109375" style="1" customWidth="1"/>
    <col min="8178" max="8178" width="1.5546875" style="1" customWidth="1"/>
    <col min="8179" max="8183" width="0" style="1" hidden="1" customWidth="1"/>
    <col min="8184" max="8184" width="4" style="1" customWidth="1"/>
    <col min="8185" max="8185" width="36.88671875" style="1" customWidth="1"/>
    <col min="8186" max="8427" width="11.44140625" style="1"/>
    <col min="8428" max="8428" width="3.88671875" style="1" customWidth="1"/>
    <col min="8429" max="8429" width="43.44140625" style="1" customWidth="1"/>
    <col min="8430" max="8430" width="9.6640625" style="1" customWidth="1"/>
    <col min="8431" max="8431" width="11" style="1" customWidth="1"/>
    <col min="8432" max="8433" width="9.109375" style="1" customWidth="1"/>
    <col min="8434" max="8434" width="1.5546875" style="1" customWidth="1"/>
    <col min="8435" max="8439" width="0" style="1" hidden="1" customWidth="1"/>
    <col min="8440" max="8440" width="4" style="1" customWidth="1"/>
    <col min="8441" max="8441" width="36.88671875" style="1" customWidth="1"/>
    <col min="8442" max="8683" width="11.44140625" style="1"/>
    <col min="8684" max="8684" width="3.88671875" style="1" customWidth="1"/>
    <col min="8685" max="8685" width="43.44140625" style="1" customWidth="1"/>
    <col min="8686" max="8686" width="9.6640625" style="1" customWidth="1"/>
    <col min="8687" max="8687" width="11" style="1" customWidth="1"/>
    <col min="8688" max="8689" width="9.109375" style="1" customWidth="1"/>
    <col min="8690" max="8690" width="1.5546875" style="1" customWidth="1"/>
    <col min="8691" max="8695" width="0" style="1" hidden="1" customWidth="1"/>
    <col min="8696" max="8696" width="4" style="1" customWidth="1"/>
    <col min="8697" max="8697" width="36.88671875" style="1" customWidth="1"/>
    <col min="8698" max="8939" width="11.44140625" style="1"/>
    <col min="8940" max="8940" width="3.88671875" style="1" customWidth="1"/>
    <col min="8941" max="8941" width="43.44140625" style="1" customWidth="1"/>
    <col min="8942" max="8942" width="9.6640625" style="1" customWidth="1"/>
    <col min="8943" max="8943" width="11" style="1" customWidth="1"/>
    <col min="8944" max="8945" width="9.109375" style="1" customWidth="1"/>
    <col min="8946" max="8946" width="1.5546875" style="1" customWidth="1"/>
    <col min="8947" max="8951" width="0" style="1" hidden="1" customWidth="1"/>
    <col min="8952" max="8952" width="4" style="1" customWidth="1"/>
    <col min="8953" max="8953" width="36.88671875" style="1" customWidth="1"/>
    <col min="8954" max="9195" width="11.44140625" style="1"/>
    <col min="9196" max="9196" width="3.88671875" style="1" customWidth="1"/>
    <col min="9197" max="9197" width="43.44140625" style="1" customWidth="1"/>
    <col min="9198" max="9198" width="9.6640625" style="1" customWidth="1"/>
    <col min="9199" max="9199" width="11" style="1" customWidth="1"/>
    <col min="9200" max="9201" width="9.109375" style="1" customWidth="1"/>
    <col min="9202" max="9202" width="1.5546875" style="1" customWidth="1"/>
    <col min="9203" max="9207" width="0" style="1" hidden="1" customWidth="1"/>
    <col min="9208" max="9208" width="4" style="1" customWidth="1"/>
    <col min="9209" max="9209" width="36.88671875" style="1" customWidth="1"/>
    <col min="9210" max="9451" width="11.44140625" style="1"/>
    <col min="9452" max="9452" width="3.88671875" style="1" customWidth="1"/>
    <col min="9453" max="9453" width="43.44140625" style="1" customWidth="1"/>
    <col min="9454" max="9454" width="9.6640625" style="1" customWidth="1"/>
    <col min="9455" max="9455" width="11" style="1" customWidth="1"/>
    <col min="9456" max="9457" width="9.109375" style="1" customWidth="1"/>
    <col min="9458" max="9458" width="1.5546875" style="1" customWidth="1"/>
    <col min="9459" max="9463" width="0" style="1" hidden="1" customWidth="1"/>
    <col min="9464" max="9464" width="4" style="1" customWidth="1"/>
    <col min="9465" max="9465" width="36.88671875" style="1" customWidth="1"/>
    <col min="9466" max="9707" width="11.44140625" style="1"/>
    <col min="9708" max="9708" width="3.88671875" style="1" customWidth="1"/>
    <col min="9709" max="9709" width="43.44140625" style="1" customWidth="1"/>
    <col min="9710" max="9710" width="9.6640625" style="1" customWidth="1"/>
    <col min="9711" max="9711" width="11" style="1" customWidth="1"/>
    <col min="9712" max="9713" width="9.109375" style="1" customWidth="1"/>
    <col min="9714" max="9714" width="1.5546875" style="1" customWidth="1"/>
    <col min="9715" max="9719" width="0" style="1" hidden="1" customWidth="1"/>
    <col min="9720" max="9720" width="4" style="1" customWidth="1"/>
    <col min="9721" max="9721" width="36.88671875" style="1" customWidth="1"/>
    <col min="9722" max="9963" width="11.44140625" style="1"/>
    <col min="9964" max="9964" width="3.88671875" style="1" customWidth="1"/>
    <col min="9965" max="9965" width="43.44140625" style="1" customWidth="1"/>
    <col min="9966" max="9966" width="9.6640625" style="1" customWidth="1"/>
    <col min="9967" max="9967" width="11" style="1" customWidth="1"/>
    <col min="9968" max="9969" width="9.109375" style="1" customWidth="1"/>
    <col min="9970" max="9970" width="1.5546875" style="1" customWidth="1"/>
    <col min="9971" max="9975" width="0" style="1" hidden="1" customWidth="1"/>
    <col min="9976" max="9976" width="4" style="1" customWidth="1"/>
    <col min="9977" max="9977" width="36.88671875" style="1" customWidth="1"/>
    <col min="9978" max="10219" width="11.44140625" style="1"/>
    <col min="10220" max="10220" width="3.88671875" style="1" customWidth="1"/>
    <col min="10221" max="10221" width="43.44140625" style="1" customWidth="1"/>
    <col min="10222" max="10222" width="9.6640625" style="1" customWidth="1"/>
    <col min="10223" max="10223" width="11" style="1" customWidth="1"/>
    <col min="10224" max="10225" width="9.109375" style="1" customWidth="1"/>
    <col min="10226" max="10226" width="1.5546875" style="1" customWidth="1"/>
    <col min="10227" max="10231" width="0" style="1" hidden="1" customWidth="1"/>
    <col min="10232" max="10232" width="4" style="1" customWidth="1"/>
    <col min="10233" max="10233" width="36.88671875" style="1" customWidth="1"/>
    <col min="10234" max="10475" width="11.44140625" style="1"/>
    <col min="10476" max="10476" width="3.88671875" style="1" customWidth="1"/>
    <col min="10477" max="10477" width="43.44140625" style="1" customWidth="1"/>
    <col min="10478" max="10478" width="9.6640625" style="1" customWidth="1"/>
    <col min="10479" max="10479" width="11" style="1" customWidth="1"/>
    <col min="10480" max="10481" width="9.109375" style="1" customWidth="1"/>
    <col min="10482" max="10482" width="1.5546875" style="1" customWidth="1"/>
    <col min="10483" max="10487" width="0" style="1" hidden="1" customWidth="1"/>
    <col min="10488" max="10488" width="4" style="1" customWidth="1"/>
    <col min="10489" max="10489" width="36.88671875" style="1" customWidth="1"/>
    <col min="10490" max="10731" width="11.44140625" style="1"/>
    <col min="10732" max="10732" width="3.88671875" style="1" customWidth="1"/>
    <col min="10733" max="10733" width="43.44140625" style="1" customWidth="1"/>
    <col min="10734" max="10734" width="9.6640625" style="1" customWidth="1"/>
    <col min="10735" max="10735" width="11" style="1" customWidth="1"/>
    <col min="10736" max="10737" width="9.109375" style="1" customWidth="1"/>
    <col min="10738" max="10738" width="1.5546875" style="1" customWidth="1"/>
    <col min="10739" max="10743" width="0" style="1" hidden="1" customWidth="1"/>
    <col min="10744" max="10744" width="4" style="1" customWidth="1"/>
    <col min="10745" max="10745" width="36.88671875" style="1" customWidth="1"/>
    <col min="10746" max="10987" width="11.44140625" style="1"/>
    <col min="10988" max="10988" width="3.88671875" style="1" customWidth="1"/>
    <col min="10989" max="10989" width="43.44140625" style="1" customWidth="1"/>
    <col min="10990" max="10990" width="9.6640625" style="1" customWidth="1"/>
    <col min="10991" max="10991" width="11" style="1" customWidth="1"/>
    <col min="10992" max="10993" width="9.109375" style="1" customWidth="1"/>
    <col min="10994" max="10994" width="1.5546875" style="1" customWidth="1"/>
    <col min="10995" max="10999" width="0" style="1" hidden="1" customWidth="1"/>
    <col min="11000" max="11000" width="4" style="1" customWidth="1"/>
    <col min="11001" max="11001" width="36.88671875" style="1" customWidth="1"/>
    <col min="11002" max="11243" width="11.44140625" style="1"/>
    <col min="11244" max="11244" width="3.88671875" style="1" customWidth="1"/>
    <col min="11245" max="11245" width="43.44140625" style="1" customWidth="1"/>
    <col min="11246" max="11246" width="9.6640625" style="1" customWidth="1"/>
    <col min="11247" max="11247" width="11" style="1" customWidth="1"/>
    <col min="11248" max="11249" width="9.109375" style="1" customWidth="1"/>
    <col min="11250" max="11250" width="1.5546875" style="1" customWidth="1"/>
    <col min="11251" max="11255" width="0" style="1" hidden="1" customWidth="1"/>
    <col min="11256" max="11256" width="4" style="1" customWidth="1"/>
    <col min="11257" max="11257" width="36.88671875" style="1" customWidth="1"/>
    <col min="11258" max="11499" width="11.44140625" style="1"/>
    <col min="11500" max="11500" width="3.88671875" style="1" customWidth="1"/>
    <col min="11501" max="11501" width="43.44140625" style="1" customWidth="1"/>
    <col min="11502" max="11502" width="9.6640625" style="1" customWidth="1"/>
    <col min="11503" max="11503" width="11" style="1" customWidth="1"/>
    <col min="11504" max="11505" width="9.109375" style="1" customWidth="1"/>
    <col min="11506" max="11506" width="1.5546875" style="1" customWidth="1"/>
    <col min="11507" max="11511" width="0" style="1" hidden="1" customWidth="1"/>
    <col min="11512" max="11512" width="4" style="1" customWidth="1"/>
    <col min="11513" max="11513" width="36.88671875" style="1" customWidth="1"/>
    <col min="11514" max="11755" width="11.44140625" style="1"/>
    <col min="11756" max="11756" width="3.88671875" style="1" customWidth="1"/>
    <col min="11757" max="11757" width="43.44140625" style="1" customWidth="1"/>
    <col min="11758" max="11758" width="9.6640625" style="1" customWidth="1"/>
    <col min="11759" max="11759" width="11" style="1" customWidth="1"/>
    <col min="11760" max="11761" width="9.109375" style="1" customWidth="1"/>
    <col min="11762" max="11762" width="1.5546875" style="1" customWidth="1"/>
    <col min="11763" max="11767" width="0" style="1" hidden="1" customWidth="1"/>
    <col min="11768" max="11768" width="4" style="1" customWidth="1"/>
    <col min="11769" max="11769" width="36.88671875" style="1" customWidth="1"/>
    <col min="11770" max="12011" width="11.44140625" style="1"/>
    <col min="12012" max="12012" width="3.88671875" style="1" customWidth="1"/>
    <col min="12013" max="12013" width="43.44140625" style="1" customWidth="1"/>
    <col min="12014" max="12014" width="9.6640625" style="1" customWidth="1"/>
    <col min="12015" max="12015" width="11" style="1" customWidth="1"/>
    <col min="12016" max="12017" width="9.109375" style="1" customWidth="1"/>
    <col min="12018" max="12018" width="1.5546875" style="1" customWidth="1"/>
    <col min="12019" max="12023" width="0" style="1" hidden="1" customWidth="1"/>
    <col min="12024" max="12024" width="4" style="1" customWidth="1"/>
    <col min="12025" max="12025" width="36.88671875" style="1" customWidth="1"/>
    <col min="12026" max="12267" width="11.44140625" style="1"/>
    <col min="12268" max="12268" width="3.88671875" style="1" customWidth="1"/>
    <col min="12269" max="12269" width="43.44140625" style="1" customWidth="1"/>
    <col min="12270" max="12270" width="9.6640625" style="1" customWidth="1"/>
    <col min="12271" max="12271" width="11" style="1" customWidth="1"/>
    <col min="12272" max="12273" width="9.109375" style="1" customWidth="1"/>
    <col min="12274" max="12274" width="1.5546875" style="1" customWidth="1"/>
    <col min="12275" max="12279" width="0" style="1" hidden="1" customWidth="1"/>
    <col min="12280" max="12280" width="4" style="1" customWidth="1"/>
    <col min="12281" max="12281" width="36.88671875" style="1" customWidth="1"/>
    <col min="12282" max="12523" width="11.44140625" style="1"/>
    <col min="12524" max="12524" width="3.88671875" style="1" customWidth="1"/>
    <col min="12525" max="12525" width="43.44140625" style="1" customWidth="1"/>
    <col min="12526" max="12526" width="9.6640625" style="1" customWidth="1"/>
    <col min="12527" max="12527" width="11" style="1" customWidth="1"/>
    <col min="12528" max="12529" width="9.109375" style="1" customWidth="1"/>
    <col min="12530" max="12530" width="1.5546875" style="1" customWidth="1"/>
    <col min="12531" max="12535" width="0" style="1" hidden="1" customWidth="1"/>
    <col min="12536" max="12536" width="4" style="1" customWidth="1"/>
    <col min="12537" max="12537" width="36.88671875" style="1" customWidth="1"/>
    <col min="12538" max="12779" width="11.44140625" style="1"/>
    <col min="12780" max="12780" width="3.88671875" style="1" customWidth="1"/>
    <col min="12781" max="12781" width="43.44140625" style="1" customWidth="1"/>
    <col min="12782" max="12782" width="9.6640625" style="1" customWidth="1"/>
    <col min="12783" max="12783" width="11" style="1" customWidth="1"/>
    <col min="12784" max="12785" width="9.109375" style="1" customWidth="1"/>
    <col min="12786" max="12786" width="1.5546875" style="1" customWidth="1"/>
    <col min="12787" max="12791" width="0" style="1" hidden="1" customWidth="1"/>
    <col min="12792" max="12792" width="4" style="1" customWidth="1"/>
    <col min="12793" max="12793" width="36.88671875" style="1" customWidth="1"/>
    <col min="12794" max="13035" width="11.44140625" style="1"/>
    <col min="13036" max="13036" width="3.88671875" style="1" customWidth="1"/>
    <col min="13037" max="13037" width="43.44140625" style="1" customWidth="1"/>
    <col min="13038" max="13038" width="9.6640625" style="1" customWidth="1"/>
    <col min="13039" max="13039" width="11" style="1" customWidth="1"/>
    <col min="13040" max="13041" width="9.109375" style="1" customWidth="1"/>
    <col min="13042" max="13042" width="1.5546875" style="1" customWidth="1"/>
    <col min="13043" max="13047" width="0" style="1" hidden="1" customWidth="1"/>
    <col min="13048" max="13048" width="4" style="1" customWidth="1"/>
    <col min="13049" max="13049" width="36.88671875" style="1" customWidth="1"/>
    <col min="13050" max="13291" width="11.44140625" style="1"/>
    <col min="13292" max="13292" width="3.88671875" style="1" customWidth="1"/>
    <col min="13293" max="13293" width="43.44140625" style="1" customWidth="1"/>
    <col min="13294" max="13294" width="9.6640625" style="1" customWidth="1"/>
    <col min="13295" max="13295" width="11" style="1" customWidth="1"/>
    <col min="13296" max="13297" width="9.109375" style="1" customWidth="1"/>
    <col min="13298" max="13298" width="1.5546875" style="1" customWidth="1"/>
    <col min="13299" max="13303" width="0" style="1" hidden="1" customWidth="1"/>
    <col min="13304" max="13304" width="4" style="1" customWidth="1"/>
    <col min="13305" max="13305" width="36.88671875" style="1" customWidth="1"/>
    <col min="13306" max="13547" width="11.44140625" style="1"/>
    <col min="13548" max="13548" width="3.88671875" style="1" customWidth="1"/>
    <col min="13549" max="13549" width="43.44140625" style="1" customWidth="1"/>
    <col min="13550" max="13550" width="9.6640625" style="1" customWidth="1"/>
    <col min="13551" max="13551" width="11" style="1" customWidth="1"/>
    <col min="13552" max="13553" width="9.109375" style="1" customWidth="1"/>
    <col min="13554" max="13554" width="1.5546875" style="1" customWidth="1"/>
    <col min="13555" max="13559" width="0" style="1" hidden="1" customWidth="1"/>
    <col min="13560" max="13560" width="4" style="1" customWidth="1"/>
    <col min="13561" max="13561" width="36.88671875" style="1" customWidth="1"/>
    <col min="13562" max="13803" width="11.44140625" style="1"/>
    <col min="13804" max="13804" width="3.88671875" style="1" customWidth="1"/>
    <col min="13805" max="13805" width="43.44140625" style="1" customWidth="1"/>
    <col min="13806" max="13806" width="9.6640625" style="1" customWidth="1"/>
    <col min="13807" max="13807" width="11" style="1" customWidth="1"/>
    <col min="13808" max="13809" width="9.109375" style="1" customWidth="1"/>
    <col min="13810" max="13810" width="1.5546875" style="1" customWidth="1"/>
    <col min="13811" max="13815" width="0" style="1" hidden="1" customWidth="1"/>
    <col min="13816" max="13816" width="4" style="1" customWidth="1"/>
    <col min="13817" max="13817" width="36.88671875" style="1" customWidth="1"/>
    <col min="13818" max="14059" width="11.44140625" style="1"/>
    <col min="14060" max="14060" width="3.88671875" style="1" customWidth="1"/>
    <col min="14061" max="14061" width="43.44140625" style="1" customWidth="1"/>
    <col min="14062" max="14062" width="9.6640625" style="1" customWidth="1"/>
    <col min="14063" max="14063" width="11" style="1" customWidth="1"/>
    <col min="14064" max="14065" width="9.109375" style="1" customWidth="1"/>
    <col min="14066" max="14066" width="1.5546875" style="1" customWidth="1"/>
    <col min="14067" max="14071" width="0" style="1" hidden="1" customWidth="1"/>
    <col min="14072" max="14072" width="4" style="1" customWidth="1"/>
    <col min="14073" max="14073" width="36.88671875" style="1" customWidth="1"/>
    <col min="14074" max="14315" width="11.44140625" style="1"/>
    <col min="14316" max="14316" width="3.88671875" style="1" customWidth="1"/>
    <col min="14317" max="14317" width="43.44140625" style="1" customWidth="1"/>
    <col min="14318" max="14318" width="9.6640625" style="1" customWidth="1"/>
    <col min="14319" max="14319" width="11" style="1" customWidth="1"/>
    <col min="14320" max="14321" width="9.109375" style="1" customWidth="1"/>
    <col min="14322" max="14322" width="1.5546875" style="1" customWidth="1"/>
    <col min="14323" max="14327" width="0" style="1" hidden="1" customWidth="1"/>
    <col min="14328" max="14328" width="4" style="1" customWidth="1"/>
    <col min="14329" max="14329" width="36.88671875" style="1" customWidth="1"/>
    <col min="14330" max="14571" width="11.44140625" style="1"/>
    <col min="14572" max="14572" width="3.88671875" style="1" customWidth="1"/>
    <col min="14573" max="14573" width="43.44140625" style="1" customWidth="1"/>
    <col min="14574" max="14574" width="9.6640625" style="1" customWidth="1"/>
    <col min="14575" max="14575" width="11" style="1" customWidth="1"/>
    <col min="14576" max="14577" width="9.109375" style="1" customWidth="1"/>
    <col min="14578" max="14578" width="1.5546875" style="1" customWidth="1"/>
    <col min="14579" max="14583" width="0" style="1" hidden="1" customWidth="1"/>
    <col min="14584" max="14584" width="4" style="1" customWidth="1"/>
    <col min="14585" max="14585" width="36.88671875" style="1" customWidth="1"/>
    <col min="14586" max="14827" width="11.44140625" style="1"/>
    <col min="14828" max="14828" width="3.88671875" style="1" customWidth="1"/>
    <col min="14829" max="14829" width="43.44140625" style="1" customWidth="1"/>
    <col min="14830" max="14830" width="9.6640625" style="1" customWidth="1"/>
    <col min="14831" max="14831" width="11" style="1" customWidth="1"/>
    <col min="14832" max="14833" width="9.109375" style="1" customWidth="1"/>
    <col min="14834" max="14834" width="1.5546875" style="1" customWidth="1"/>
    <col min="14835" max="14839" width="0" style="1" hidden="1" customWidth="1"/>
    <col min="14840" max="14840" width="4" style="1" customWidth="1"/>
    <col min="14841" max="14841" width="36.88671875" style="1" customWidth="1"/>
    <col min="14842" max="15083" width="11.44140625" style="1"/>
    <col min="15084" max="15084" width="3.88671875" style="1" customWidth="1"/>
    <col min="15085" max="15085" width="43.44140625" style="1" customWidth="1"/>
    <col min="15086" max="15086" width="9.6640625" style="1" customWidth="1"/>
    <col min="15087" max="15087" width="11" style="1" customWidth="1"/>
    <col min="15088" max="15089" width="9.109375" style="1" customWidth="1"/>
    <col min="15090" max="15090" width="1.5546875" style="1" customWidth="1"/>
    <col min="15091" max="15095" width="0" style="1" hidden="1" customWidth="1"/>
    <col min="15096" max="15096" width="4" style="1" customWidth="1"/>
    <col min="15097" max="15097" width="36.88671875" style="1" customWidth="1"/>
    <col min="15098" max="15339" width="11.44140625" style="1"/>
    <col min="15340" max="15340" width="3.88671875" style="1" customWidth="1"/>
    <col min="15341" max="15341" width="43.44140625" style="1" customWidth="1"/>
    <col min="15342" max="15342" width="9.6640625" style="1" customWidth="1"/>
    <col min="15343" max="15343" width="11" style="1" customWidth="1"/>
    <col min="15344" max="15345" width="9.109375" style="1" customWidth="1"/>
    <col min="15346" max="15346" width="1.5546875" style="1" customWidth="1"/>
    <col min="15347" max="15351" width="0" style="1" hidden="1" customWidth="1"/>
    <col min="15352" max="15352" width="4" style="1" customWidth="1"/>
    <col min="15353" max="15353" width="36.88671875" style="1" customWidth="1"/>
    <col min="15354" max="15595" width="11.44140625" style="1"/>
    <col min="15596" max="15596" width="3.88671875" style="1" customWidth="1"/>
    <col min="15597" max="15597" width="43.44140625" style="1" customWidth="1"/>
    <col min="15598" max="15598" width="9.6640625" style="1" customWidth="1"/>
    <col min="15599" max="15599" width="11" style="1" customWidth="1"/>
    <col min="15600" max="15601" width="9.109375" style="1" customWidth="1"/>
    <col min="15602" max="15602" width="1.5546875" style="1" customWidth="1"/>
    <col min="15603" max="15607" width="0" style="1" hidden="1" customWidth="1"/>
    <col min="15608" max="15608" width="4" style="1" customWidth="1"/>
    <col min="15609" max="15609" width="36.88671875" style="1" customWidth="1"/>
    <col min="15610" max="15851" width="11.44140625" style="1"/>
    <col min="15852" max="15852" width="3.88671875" style="1" customWidth="1"/>
    <col min="15853" max="15853" width="43.44140625" style="1" customWidth="1"/>
    <col min="15854" max="15854" width="9.6640625" style="1" customWidth="1"/>
    <col min="15855" max="15855" width="11" style="1" customWidth="1"/>
    <col min="15856" max="15857" width="9.109375" style="1" customWidth="1"/>
    <col min="15858" max="15858" width="1.5546875" style="1" customWidth="1"/>
    <col min="15859" max="15863" width="0" style="1" hidden="1" customWidth="1"/>
    <col min="15864" max="15864" width="4" style="1" customWidth="1"/>
    <col min="15865" max="15865" width="36.88671875" style="1" customWidth="1"/>
    <col min="15866" max="16107" width="11.44140625" style="1"/>
    <col min="16108" max="16108" width="3.88671875" style="1" customWidth="1"/>
    <col min="16109" max="16109" width="43.44140625" style="1" customWidth="1"/>
    <col min="16110" max="16110" width="9.6640625" style="1" customWidth="1"/>
    <col min="16111" max="16111" width="11" style="1" customWidth="1"/>
    <col min="16112" max="16113" width="9.109375" style="1" customWidth="1"/>
    <col min="16114" max="16114" width="1.5546875" style="1" customWidth="1"/>
    <col min="16115" max="16119" width="0" style="1" hidden="1" customWidth="1"/>
    <col min="16120" max="16120" width="4" style="1" customWidth="1"/>
    <col min="16121" max="16121" width="36.88671875" style="1" customWidth="1"/>
    <col min="16122" max="16384" width="11.44140625" style="1"/>
  </cols>
  <sheetData>
    <row r="2" spans="1:8" s="47" customFormat="1" ht="16.5" customHeight="1" x14ac:dyDescent="0.25">
      <c r="A2" s="200" t="s">
        <v>73</v>
      </c>
      <c r="B2" s="200"/>
      <c r="C2" s="200"/>
      <c r="D2" s="200"/>
      <c r="E2" s="200"/>
      <c r="F2" s="200"/>
      <c r="G2" s="120"/>
      <c r="H2" s="120"/>
    </row>
    <row r="3" spans="1:8" s="47" customFormat="1" ht="15" customHeight="1" x14ac:dyDescent="0.25">
      <c r="A3" s="204" t="s">
        <v>144</v>
      </c>
      <c r="B3" s="204"/>
      <c r="C3" s="204"/>
      <c r="D3" s="204"/>
      <c r="E3" s="204"/>
      <c r="F3" s="204"/>
      <c r="G3" s="204"/>
      <c r="H3" s="204"/>
    </row>
    <row r="4" spans="1:8" s="47" customFormat="1" ht="16.5" customHeight="1" x14ac:dyDescent="0.25">
      <c r="A4" s="119">
        <v>4.0999999999999996</v>
      </c>
      <c r="B4" s="204" t="s">
        <v>145</v>
      </c>
      <c r="C4" s="204"/>
      <c r="D4" s="204"/>
      <c r="E4" s="204"/>
      <c r="F4" s="204"/>
      <c r="G4" s="204"/>
      <c r="H4" s="204"/>
    </row>
    <row r="5" spans="1:8" s="47" customFormat="1" ht="16.5" customHeight="1" x14ac:dyDescent="0.25">
      <c r="A5" s="124"/>
      <c r="B5" s="124"/>
      <c r="C5" s="124"/>
      <c r="D5" s="124"/>
      <c r="E5" s="124"/>
      <c r="F5" s="124"/>
      <c r="G5" s="124"/>
      <c r="H5" s="124"/>
    </row>
    <row r="6" spans="1:8" s="47" customFormat="1" ht="16.5" customHeight="1" x14ac:dyDescent="0.25">
      <c r="A6" s="124"/>
      <c r="B6" s="124"/>
      <c r="C6" s="124"/>
      <c r="D6" s="124"/>
      <c r="E6" s="124"/>
      <c r="F6" s="124"/>
      <c r="G6" s="124"/>
      <c r="H6" s="124"/>
    </row>
    <row r="7" spans="1:8" ht="31.5" customHeight="1" x14ac:dyDescent="0.3">
      <c r="B7" s="12" t="s">
        <v>128</v>
      </c>
      <c r="C7" s="12" t="s">
        <v>0</v>
      </c>
      <c r="D7" s="13" t="s">
        <v>1</v>
      </c>
      <c r="E7" s="12" t="s">
        <v>2</v>
      </c>
      <c r="F7" s="7" t="s">
        <v>3</v>
      </c>
    </row>
    <row r="8" spans="1:8" ht="39.75" customHeight="1" x14ac:dyDescent="0.3">
      <c r="B8" s="8" t="s">
        <v>20</v>
      </c>
      <c r="C8" s="9"/>
      <c r="D8" s="10"/>
      <c r="E8" s="9"/>
      <c r="F8" s="11"/>
    </row>
    <row r="9" spans="1:8" s="48" customFormat="1" ht="16.8" customHeight="1" x14ac:dyDescent="0.3">
      <c r="B9" s="14" t="s">
        <v>54</v>
      </c>
      <c r="C9" s="22" t="s">
        <v>19</v>
      </c>
      <c r="D9" s="125">
        <v>1</v>
      </c>
      <c r="E9" s="33">
        <v>75</v>
      </c>
      <c r="F9" s="33">
        <f t="shared" ref="F9:F17" si="0">E9*D9</f>
        <v>75</v>
      </c>
    </row>
    <row r="10" spans="1:8" s="48" customFormat="1" ht="16.8" customHeight="1" x14ac:dyDescent="0.3">
      <c r="B10" s="14" t="s">
        <v>49</v>
      </c>
      <c r="C10" s="22" t="s">
        <v>19</v>
      </c>
      <c r="D10" s="125">
        <v>1</v>
      </c>
      <c r="E10" s="33">
        <v>150</v>
      </c>
      <c r="F10" s="33">
        <f t="shared" si="0"/>
        <v>150</v>
      </c>
    </row>
    <row r="11" spans="1:8" s="48" customFormat="1" ht="16.8" customHeight="1" x14ac:dyDescent="0.3">
      <c r="B11" s="14" t="s">
        <v>58</v>
      </c>
      <c r="C11" s="22" t="s">
        <v>57</v>
      </c>
      <c r="D11" s="125">
        <v>1</v>
      </c>
      <c r="E11" s="33">
        <v>80</v>
      </c>
      <c r="F11" s="33">
        <f t="shared" si="0"/>
        <v>80</v>
      </c>
    </row>
    <row r="12" spans="1:8" s="48" customFormat="1" ht="16.8" customHeight="1" x14ac:dyDescent="0.3">
      <c r="B12" s="14" t="s">
        <v>203</v>
      </c>
      <c r="C12" s="22" t="s">
        <v>19</v>
      </c>
      <c r="D12" s="125">
        <v>1</v>
      </c>
      <c r="E12" s="33">
        <v>28</v>
      </c>
      <c r="F12" s="33">
        <f t="shared" si="0"/>
        <v>28</v>
      </c>
    </row>
    <row r="13" spans="1:8" s="48" customFormat="1" ht="16.8" customHeight="1" x14ac:dyDescent="0.3">
      <c r="B13" s="44" t="s">
        <v>26</v>
      </c>
      <c r="C13" s="22" t="s">
        <v>19</v>
      </c>
      <c r="D13" s="126">
        <v>1</v>
      </c>
      <c r="E13" s="33">
        <v>18</v>
      </c>
      <c r="F13" s="39">
        <f t="shared" si="0"/>
        <v>18</v>
      </c>
    </row>
    <row r="14" spans="1:8" s="48" customFormat="1" ht="16.8" customHeight="1" x14ac:dyDescent="0.3">
      <c r="B14" s="45" t="s">
        <v>147</v>
      </c>
      <c r="C14" s="22" t="s">
        <v>19</v>
      </c>
      <c r="D14" s="126">
        <v>1</v>
      </c>
      <c r="E14" s="33">
        <v>25</v>
      </c>
      <c r="F14" s="39">
        <f t="shared" si="0"/>
        <v>25</v>
      </c>
    </row>
    <row r="15" spans="1:8" s="48" customFormat="1" ht="16.8" customHeight="1" x14ac:dyDescent="0.3">
      <c r="B15" s="14" t="s">
        <v>55</v>
      </c>
      <c r="C15" s="22" t="s">
        <v>19</v>
      </c>
      <c r="D15" s="125">
        <v>1</v>
      </c>
      <c r="E15" s="33">
        <v>20</v>
      </c>
      <c r="F15" s="33">
        <f t="shared" si="0"/>
        <v>20</v>
      </c>
    </row>
    <row r="16" spans="1:8" s="48" customFormat="1" ht="16.8" customHeight="1" x14ac:dyDescent="0.3">
      <c r="B16" s="14" t="s">
        <v>214</v>
      </c>
      <c r="C16" s="22" t="s">
        <v>57</v>
      </c>
      <c r="D16" s="125">
        <v>1</v>
      </c>
      <c r="E16" s="33">
        <v>500</v>
      </c>
      <c r="F16" s="33">
        <f t="shared" si="0"/>
        <v>500</v>
      </c>
    </row>
    <row r="17" spans="2:6" s="48" customFormat="1" ht="16.8" customHeight="1" x14ac:dyDescent="0.3">
      <c r="B17" s="14" t="s">
        <v>59</v>
      </c>
      <c r="C17" s="22" t="s">
        <v>19</v>
      </c>
      <c r="D17" s="125">
        <v>1</v>
      </c>
      <c r="E17" s="33">
        <v>60</v>
      </c>
      <c r="F17" s="33">
        <f t="shared" si="0"/>
        <v>60</v>
      </c>
    </row>
    <row r="18" spans="2:6" s="48" customFormat="1" ht="16.8" customHeight="1" x14ac:dyDescent="0.3">
      <c r="B18" s="208" t="s">
        <v>18</v>
      </c>
      <c r="C18" s="209"/>
      <c r="D18" s="209"/>
      <c r="E18" s="210"/>
      <c r="F18" s="180">
        <f>SUM(F9:F17)</f>
        <v>956</v>
      </c>
    </row>
    <row r="19" spans="2:6" ht="28.2" customHeight="1" x14ac:dyDescent="0.3">
      <c r="B19" s="12" t="s">
        <v>128</v>
      </c>
      <c r="C19" s="12" t="s">
        <v>0</v>
      </c>
      <c r="D19" s="13" t="s">
        <v>1</v>
      </c>
      <c r="E19" s="12" t="s">
        <v>2</v>
      </c>
      <c r="F19" s="7" t="s">
        <v>3</v>
      </c>
    </row>
    <row r="20" spans="2:6" ht="33.75" customHeight="1" x14ac:dyDescent="0.3">
      <c r="B20" s="18" t="s">
        <v>21</v>
      </c>
      <c r="C20" s="9"/>
      <c r="D20" s="10"/>
      <c r="E20" s="9"/>
      <c r="F20" s="11"/>
    </row>
    <row r="21" spans="2:6" ht="18" customHeight="1" x14ac:dyDescent="0.3">
      <c r="B21" s="14" t="s">
        <v>37</v>
      </c>
      <c r="C21" s="15" t="s">
        <v>19</v>
      </c>
      <c r="D21" s="16">
        <v>1</v>
      </c>
      <c r="E21" s="15">
        <v>18</v>
      </c>
      <c r="F21" s="43">
        <f t="shared" ref="F21:F32" si="1">E21*D21</f>
        <v>18</v>
      </c>
    </row>
    <row r="22" spans="2:6" ht="18" customHeight="1" x14ac:dyDescent="0.3">
      <c r="B22" s="14" t="s">
        <v>39</v>
      </c>
      <c r="C22" s="15" t="s">
        <v>19</v>
      </c>
      <c r="D22" s="16">
        <v>1</v>
      </c>
      <c r="E22" s="15">
        <v>5</v>
      </c>
      <c r="F22" s="43">
        <f t="shared" si="1"/>
        <v>5</v>
      </c>
    </row>
    <row r="23" spans="2:6" ht="18" customHeight="1" x14ac:dyDescent="0.3">
      <c r="B23" s="14" t="s">
        <v>40</v>
      </c>
      <c r="C23" s="15" t="s">
        <v>19</v>
      </c>
      <c r="D23" s="16">
        <v>1</v>
      </c>
      <c r="E23" s="15">
        <v>23</v>
      </c>
      <c r="F23" s="43">
        <f t="shared" si="1"/>
        <v>23</v>
      </c>
    </row>
    <row r="24" spans="2:6" ht="18" customHeight="1" x14ac:dyDescent="0.3">
      <c r="B24" s="14" t="s">
        <v>38</v>
      </c>
      <c r="C24" s="15" t="s">
        <v>41</v>
      </c>
      <c r="D24" s="16">
        <v>1</v>
      </c>
      <c r="E24" s="15">
        <v>400</v>
      </c>
      <c r="F24" s="43">
        <f t="shared" si="1"/>
        <v>400</v>
      </c>
    </row>
    <row r="25" spans="2:6" ht="18" customHeight="1" x14ac:dyDescent="0.3">
      <c r="B25" s="14" t="s">
        <v>48</v>
      </c>
      <c r="C25" s="15" t="s">
        <v>19</v>
      </c>
      <c r="D25" s="16">
        <v>1</v>
      </c>
      <c r="E25" s="15">
        <v>70</v>
      </c>
      <c r="F25" s="43">
        <f t="shared" si="1"/>
        <v>70</v>
      </c>
    </row>
    <row r="26" spans="2:6" ht="18" customHeight="1" x14ac:dyDescent="0.3">
      <c r="B26" s="14" t="s">
        <v>42</v>
      </c>
      <c r="C26" s="15" t="s">
        <v>19</v>
      </c>
      <c r="D26" s="16">
        <v>1</v>
      </c>
      <c r="E26" s="15">
        <v>23</v>
      </c>
      <c r="F26" s="43">
        <f t="shared" si="1"/>
        <v>23</v>
      </c>
    </row>
    <row r="27" spans="2:6" ht="18" customHeight="1" x14ac:dyDescent="0.3">
      <c r="B27" s="14" t="s">
        <v>43</v>
      </c>
      <c r="C27" s="15" t="s">
        <v>19</v>
      </c>
      <c r="D27" s="16">
        <v>1</v>
      </c>
      <c r="E27" s="15">
        <v>500</v>
      </c>
      <c r="F27" s="43">
        <f t="shared" si="1"/>
        <v>500</v>
      </c>
    </row>
    <row r="28" spans="2:6" ht="18" customHeight="1" x14ac:dyDescent="0.3">
      <c r="B28" s="14" t="s">
        <v>44</v>
      </c>
      <c r="C28" s="15" t="s">
        <v>19</v>
      </c>
      <c r="D28" s="16">
        <v>1</v>
      </c>
      <c r="E28" s="15">
        <v>850</v>
      </c>
      <c r="F28" s="43">
        <f t="shared" si="1"/>
        <v>850</v>
      </c>
    </row>
    <row r="29" spans="2:6" ht="18" customHeight="1" x14ac:dyDescent="0.3">
      <c r="B29" s="14" t="s">
        <v>45</v>
      </c>
      <c r="C29" s="15" t="s">
        <v>19</v>
      </c>
      <c r="D29" s="16">
        <v>1</v>
      </c>
      <c r="E29" s="15">
        <v>85</v>
      </c>
      <c r="F29" s="43">
        <f t="shared" si="1"/>
        <v>85</v>
      </c>
    </row>
    <row r="30" spans="2:6" ht="18" customHeight="1" x14ac:dyDescent="0.3">
      <c r="B30" s="14" t="s">
        <v>62</v>
      </c>
      <c r="C30" s="15" t="s">
        <v>41</v>
      </c>
      <c r="D30" s="16">
        <v>1</v>
      </c>
      <c r="E30" s="15">
        <v>900</v>
      </c>
      <c r="F30" s="43">
        <f t="shared" si="1"/>
        <v>900</v>
      </c>
    </row>
    <row r="31" spans="2:6" ht="18" customHeight="1" x14ac:dyDescent="0.3">
      <c r="B31" s="14" t="s">
        <v>46</v>
      </c>
      <c r="C31" s="15" t="s">
        <v>19</v>
      </c>
      <c r="D31" s="16">
        <v>1</v>
      </c>
      <c r="E31" s="15">
        <v>3.5</v>
      </c>
      <c r="F31" s="43">
        <f t="shared" si="1"/>
        <v>3.5</v>
      </c>
    </row>
    <row r="32" spans="2:6" ht="18" customHeight="1" x14ac:dyDescent="0.3">
      <c r="B32" s="14" t="s">
        <v>47</v>
      </c>
      <c r="C32" s="15" t="s">
        <v>19</v>
      </c>
      <c r="D32" s="16">
        <v>1</v>
      </c>
      <c r="E32" s="15">
        <v>11.5</v>
      </c>
      <c r="F32" s="43">
        <f t="shared" si="1"/>
        <v>11.5</v>
      </c>
    </row>
    <row r="33" spans="2:6" ht="18" customHeight="1" x14ac:dyDescent="0.3">
      <c r="B33" s="205" t="s">
        <v>18</v>
      </c>
      <c r="C33" s="206"/>
      <c r="D33" s="206"/>
      <c r="E33" s="207"/>
      <c r="F33" s="40">
        <f>SUM(F21:F32)</f>
        <v>2889</v>
      </c>
    </row>
    <row r="34" spans="2:6" ht="46.2" customHeight="1" x14ac:dyDescent="0.3">
      <c r="B34" s="12" t="s">
        <v>78</v>
      </c>
      <c r="C34" s="12" t="s">
        <v>0</v>
      </c>
      <c r="D34" s="13" t="s">
        <v>1</v>
      </c>
      <c r="E34" s="12" t="s">
        <v>2</v>
      </c>
      <c r="F34" s="7" t="s">
        <v>3</v>
      </c>
    </row>
    <row r="35" spans="2:6" ht="27.6" x14ac:dyDescent="0.3">
      <c r="B35" s="18" t="s">
        <v>22</v>
      </c>
      <c r="C35" s="9"/>
      <c r="D35" s="10"/>
      <c r="E35" s="9"/>
      <c r="F35" s="9"/>
    </row>
    <row r="36" spans="2:6" x14ac:dyDescent="0.3">
      <c r="B36" s="5" t="s">
        <v>7</v>
      </c>
      <c r="C36" s="19"/>
      <c r="D36" s="20"/>
      <c r="E36" s="21"/>
      <c r="F36" s="21">
        <f>SUM(F37:F41)</f>
        <v>705</v>
      </c>
    </row>
    <row r="37" spans="2:6" x14ac:dyDescent="0.3">
      <c r="B37" s="14" t="s">
        <v>8</v>
      </c>
      <c r="C37" s="22" t="s">
        <v>5</v>
      </c>
      <c r="D37" s="16">
        <v>3</v>
      </c>
      <c r="E37" s="23">
        <f>3*20</f>
        <v>60</v>
      </c>
      <c r="F37" s="22">
        <f>ROUND(E37*D37,4)</f>
        <v>180</v>
      </c>
    </row>
    <row r="38" spans="2:6" x14ac:dyDescent="0.3">
      <c r="B38" s="14" t="s">
        <v>9</v>
      </c>
      <c r="C38" s="22" t="s">
        <v>5</v>
      </c>
      <c r="D38" s="16">
        <v>3</v>
      </c>
      <c r="E38" s="23">
        <f>5*20</f>
        <v>100</v>
      </c>
      <c r="F38" s="22">
        <f>ROUND(E38*D38,4)</f>
        <v>300</v>
      </c>
    </row>
    <row r="39" spans="2:6" x14ac:dyDescent="0.3">
      <c r="B39" s="14" t="s">
        <v>10</v>
      </c>
      <c r="C39" s="22" t="s">
        <v>11</v>
      </c>
      <c r="D39" s="16">
        <v>1</v>
      </c>
      <c r="E39" s="23">
        <v>20</v>
      </c>
      <c r="F39" s="22">
        <f>ROUND(E39*D39,4)</f>
        <v>20</v>
      </c>
    </row>
    <row r="40" spans="2:6" x14ac:dyDescent="0.3">
      <c r="B40" s="14" t="s">
        <v>12</v>
      </c>
      <c r="C40" s="22" t="s">
        <v>4</v>
      </c>
      <c r="D40" s="16">
        <f>50</f>
        <v>50</v>
      </c>
      <c r="E40" s="23">
        <v>2</v>
      </c>
      <c r="F40" s="22">
        <f>ROUND(E40*D40,4)</f>
        <v>100</v>
      </c>
    </row>
    <row r="41" spans="2:6" x14ac:dyDescent="0.3">
      <c r="B41" s="14" t="s">
        <v>13</v>
      </c>
      <c r="C41" s="22" t="s">
        <v>14</v>
      </c>
      <c r="D41" s="16">
        <v>5</v>
      </c>
      <c r="E41" s="23">
        <v>21</v>
      </c>
      <c r="F41" s="22">
        <f>ROUND(E41*D41,4)</f>
        <v>105</v>
      </c>
    </row>
    <row r="42" spans="2:6" x14ac:dyDescent="0.3">
      <c r="B42" s="6" t="s">
        <v>15</v>
      </c>
      <c r="C42" s="19"/>
      <c r="D42" s="20"/>
      <c r="E42" s="21"/>
      <c r="F42" s="21">
        <f>SUM(F43:F47)</f>
        <v>341</v>
      </c>
    </row>
    <row r="43" spans="2:6" x14ac:dyDescent="0.3">
      <c r="B43" s="32" t="s">
        <v>203</v>
      </c>
      <c r="C43" s="24" t="s">
        <v>19</v>
      </c>
      <c r="D43" s="16">
        <v>1</v>
      </c>
      <c r="E43" s="23">
        <v>23</v>
      </c>
      <c r="F43" s="22">
        <f>E43*D43</f>
        <v>23</v>
      </c>
    </row>
    <row r="44" spans="2:6" x14ac:dyDescent="0.3">
      <c r="B44" s="14" t="s">
        <v>50</v>
      </c>
      <c r="C44" s="24" t="s">
        <v>19</v>
      </c>
      <c r="D44" s="16">
        <v>1</v>
      </c>
      <c r="E44" s="23">
        <v>120</v>
      </c>
      <c r="F44" s="22">
        <f>E44*D44</f>
        <v>120</v>
      </c>
    </row>
    <row r="45" spans="2:6" x14ac:dyDescent="0.3">
      <c r="B45" s="14" t="s">
        <v>51</v>
      </c>
      <c r="C45" s="24" t="s">
        <v>19</v>
      </c>
      <c r="D45" s="16">
        <v>1</v>
      </c>
      <c r="E45" s="23">
        <v>28</v>
      </c>
      <c r="F45" s="22">
        <f>E45*D45</f>
        <v>28</v>
      </c>
    </row>
    <row r="46" spans="2:6" x14ac:dyDescent="0.3">
      <c r="B46" s="14" t="s">
        <v>52</v>
      </c>
      <c r="C46" s="24" t="s">
        <v>19</v>
      </c>
      <c r="D46" s="16">
        <v>1</v>
      </c>
      <c r="E46" s="23">
        <v>150</v>
      </c>
      <c r="F46" s="22">
        <f>E46*D46</f>
        <v>150</v>
      </c>
    </row>
    <row r="47" spans="2:6" x14ac:dyDescent="0.3">
      <c r="B47" s="14" t="s">
        <v>53</v>
      </c>
      <c r="C47" s="24" t="s">
        <v>19</v>
      </c>
      <c r="D47" s="16">
        <v>1</v>
      </c>
      <c r="E47" s="23">
        <v>20</v>
      </c>
      <c r="F47" s="22">
        <f>E47*D47</f>
        <v>20</v>
      </c>
    </row>
    <row r="48" spans="2:6" x14ac:dyDescent="0.3">
      <c r="B48" s="6" t="s">
        <v>16</v>
      </c>
      <c r="C48" s="19"/>
      <c r="D48" s="20"/>
      <c r="E48" s="21"/>
      <c r="F48" s="21">
        <f>SUM(F49)</f>
        <v>126</v>
      </c>
    </row>
    <row r="49" spans="2:7" x14ac:dyDescent="0.3">
      <c r="B49" s="25" t="s">
        <v>16</v>
      </c>
      <c r="C49" s="22" t="s">
        <v>17</v>
      </c>
      <c r="D49" s="26">
        <v>0.7</v>
      </c>
      <c r="E49" s="23">
        <v>180</v>
      </c>
      <c r="F49" s="22">
        <f>ROUND(E49*D49,4)</f>
        <v>126</v>
      </c>
    </row>
    <row r="50" spans="2:7" x14ac:dyDescent="0.3">
      <c r="B50" s="205" t="s">
        <v>18</v>
      </c>
      <c r="C50" s="206"/>
      <c r="D50" s="206"/>
      <c r="E50" s="207"/>
      <c r="F50" s="41">
        <f>F48+F42+F36</f>
        <v>1172</v>
      </c>
    </row>
    <row r="51" spans="2:7" x14ac:dyDescent="0.3">
      <c r="B51" s="27"/>
      <c r="C51" s="28"/>
      <c r="D51" s="29"/>
      <c r="E51" s="28"/>
      <c r="F51" s="28"/>
    </row>
    <row r="52" spans="2:7" s="2" customFormat="1" ht="27.6" x14ac:dyDescent="0.3">
      <c r="B52" s="12" t="s">
        <v>78</v>
      </c>
      <c r="C52" s="12" t="s">
        <v>0</v>
      </c>
      <c r="D52" s="13" t="s">
        <v>1</v>
      </c>
      <c r="E52" s="12" t="s">
        <v>2</v>
      </c>
      <c r="F52" s="7" t="s">
        <v>3</v>
      </c>
      <c r="G52" s="1"/>
    </row>
    <row r="53" spans="2:7" ht="25.95" customHeight="1" x14ac:dyDescent="0.3">
      <c r="B53" s="18" t="s">
        <v>23</v>
      </c>
      <c r="C53" s="30"/>
      <c r="D53" s="31"/>
      <c r="E53" s="30"/>
      <c r="F53" s="30"/>
    </row>
    <row r="54" spans="2:7" ht="13.95" customHeight="1" x14ac:dyDescent="0.3">
      <c r="B54" s="190" t="s">
        <v>31</v>
      </c>
      <c r="C54" s="33" t="s">
        <v>30</v>
      </c>
      <c r="D54" s="34">
        <v>1</v>
      </c>
      <c r="E54" s="33">
        <v>45</v>
      </c>
      <c r="F54" s="33">
        <f t="shared" ref="F54:F61" si="2">E54*D54</f>
        <v>45</v>
      </c>
    </row>
    <row r="55" spans="2:7" x14ac:dyDescent="0.3">
      <c r="B55" s="190" t="s">
        <v>29</v>
      </c>
      <c r="C55" s="33" t="s">
        <v>30</v>
      </c>
      <c r="D55" s="34">
        <v>1</v>
      </c>
      <c r="E55" s="33">
        <v>75</v>
      </c>
      <c r="F55" s="33">
        <f t="shared" si="2"/>
        <v>75</v>
      </c>
    </row>
    <row r="56" spans="2:7" x14ac:dyDescent="0.3">
      <c r="B56" s="190" t="s">
        <v>229</v>
      </c>
      <c r="C56" s="33" t="s">
        <v>30</v>
      </c>
      <c r="D56" s="34">
        <v>1</v>
      </c>
      <c r="E56" s="33">
        <v>35</v>
      </c>
      <c r="F56" s="33">
        <f t="shared" si="2"/>
        <v>35</v>
      </c>
    </row>
    <row r="57" spans="2:7" x14ac:dyDescent="0.3">
      <c r="B57" s="190" t="s">
        <v>33</v>
      </c>
      <c r="C57" s="33" t="s">
        <v>30</v>
      </c>
      <c r="D57" s="34">
        <v>1</v>
      </c>
      <c r="E57" s="33">
        <v>75</v>
      </c>
      <c r="F57" s="33">
        <f t="shared" si="2"/>
        <v>75</v>
      </c>
    </row>
    <row r="58" spans="2:7" x14ac:dyDescent="0.3">
      <c r="B58" s="190" t="s">
        <v>32</v>
      </c>
      <c r="C58" s="33" t="s">
        <v>30</v>
      </c>
      <c r="D58" s="34">
        <v>1</v>
      </c>
      <c r="E58" s="33">
        <v>35</v>
      </c>
      <c r="F58" s="33">
        <f t="shared" si="2"/>
        <v>35</v>
      </c>
    </row>
    <row r="59" spans="2:7" x14ac:dyDescent="0.3">
      <c r="B59" s="190" t="s">
        <v>34</v>
      </c>
      <c r="C59" s="33" t="s">
        <v>30</v>
      </c>
      <c r="D59" s="34">
        <v>1</v>
      </c>
      <c r="E59" s="33">
        <v>85</v>
      </c>
      <c r="F59" s="33">
        <f t="shared" si="2"/>
        <v>85</v>
      </c>
    </row>
    <row r="60" spans="2:7" x14ac:dyDescent="0.3">
      <c r="B60" s="190" t="s">
        <v>35</v>
      </c>
      <c r="C60" s="33" t="s">
        <v>30</v>
      </c>
      <c r="D60" s="34">
        <v>1</v>
      </c>
      <c r="E60" s="33">
        <v>95</v>
      </c>
      <c r="F60" s="33">
        <f t="shared" si="2"/>
        <v>95</v>
      </c>
    </row>
    <row r="61" spans="2:7" x14ac:dyDescent="0.3">
      <c r="B61" s="190" t="s">
        <v>36</v>
      </c>
      <c r="C61" s="33" t="s">
        <v>30</v>
      </c>
      <c r="D61" s="34">
        <v>1</v>
      </c>
      <c r="E61" s="35">
        <v>75</v>
      </c>
      <c r="F61" s="36">
        <f t="shared" si="2"/>
        <v>75</v>
      </c>
    </row>
    <row r="62" spans="2:7" x14ac:dyDescent="0.3">
      <c r="B62" s="205" t="s">
        <v>18</v>
      </c>
      <c r="C62" s="206"/>
      <c r="D62" s="206"/>
      <c r="E62" s="207"/>
      <c r="F62" s="41">
        <f>SUM(F55:F59)</f>
        <v>305</v>
      </c>
    </row>
    <row r="63" spans="2:7" ht="27.6" x14ac:dyDescent="0.3">
      <c r="B63" s="12" t="s">
        <v>128</v>
      </c>
      <c r="C63" s="12" t="s">
        <v>0</v>
      </c>
      <c r="D63" s="13" t="s">
        <v>1</v>
      </c>
      <c r="E63" s="12" t="s">
        <v>2</v>
      </c>
      <c r="F63" s="7" t="s">
        <v>3</v>
      </c>
    </row>
    <row r="64" spans="2:7" ht="39.75" customHeight="1" x14ac:dyDescent="0.3">
      <c r="B64" s="18" t="s">
        <v>190</v>
      </c>
      <c r="C64" s="30"/>
      <c r="D64" s="31"/>
      <c r="E64" s="30"/>
      <c r="F64" s="30"/>
    </row>
    <row r="65" spans="2:6" x14ac:dyDescent="0.3">
      <c r="B65" s="190" t="s">
        <v>203</v>
      </c>
      <c r="C65" s="33" t="s">
        <v>19</v>
      </c>
      <c r="D65" s="34">
        <v>1</v>
      </c>
      <c r="E65" s="33">
        <v>23</v>
      </c>
      <c r="F65" s="33">
        <f>E65*D65</f>
        <v>23</v>
      </c>
    </row>
    <row r="66" spans="2:6" x14ac:dyDescent="0.3">
      <c r="B66" s="190" t="s">
        <v>26</v>
      </c>
      <c r="C66" s="33" t="s">
        <v>19</v>
      </c>
      <c r="D66" s="34">
        <v>1</v>
      </c>
      <c r="E66" s="33">
        <v>18</v>
      </c>
      <c r="F66" s="33">
        <f t="shared" ref="F66:F71" si="3">E66*D66</f>
        <v>18</v>
      </c>
    </row>
    <row r="67" spans="2:6" x14ac:dyDescent="0.3">
      <c r="B67" s="190" t="s">
        <v>55</v>
      </c>
      <c r="C67" s="33" t="s">
        <v>19</v>
      </c>
      <c r="D67" s="34">
        <v>1</v>
      </c>
      <c r="E67" s="33">
        <v>20</v>
      </c>
      <c r="F67" s="33">
        <f t="shared" si="3"/>
        <v>20</v>
      </c>
    </row>
    <row r="68" spans="2:6" x14ac:dyDescent="0.3">
      <c r="B68" s="190" t="s">
        <v>187</v>
      </c>
      <c r="C68" s="33" t="s">
        <v>19</v>
      </c>
      <c r="D68" s="34">
        <v>1</v>
      </c>
      <c r="E68" s="39">
        <v>150</v>
      </c>
      <c r="F68" s="33">
        <f t="shared" si="3"/>
        <v>150</v>
      </c>
    </row>
    <row r="69" spans="2:6" x14ac:dyDescent="0.3">
      <c r="B69" s="190" t="s">
        <v>27</v>
      </c>
      <c r="C69" s="33" t="s">
        <v>19</v>
      </c>
      <c r="D69" s="38">
        <v>1</v>
      </c>
      <c r="E69" s="39">
        <v>15</v>
      </c>
      <c r="F69" s="33">
        <f t="shared" si="3"/>
        <v>15</v>
      </c>
    </row>
    <row r="70" spans="2:6" x14ac:dyDescent="0.3">
      <c r="B70" s="190" t="s">
        <v>56</v>
      </c>
      <c r="C70" s="33" t="s">
        <v>19</v>
      </c>
      <c r="D70" s="38">
        <v>1</v>
      </c>
      <c r="E70" s="39">
        <v>15</v>
      </c>
      <c r="F70" s="33">
        <f t="shared" si="3"/>
        <v>15</v>
      </c>
    </row>
    <row r="71" spans="2:6" x14ac:dyDescent="0.3">
      <c r="B71" s="190" t="s">
        <v>28</v>
      </c>
      <c r="C71" s="33" t="s">
        <v>19</v>
      </c>
      <c r="D71" s="38">
        <v>1</v>
      </c>
      <c r="E71" s="39">
        <v>30</v>
      </c>
      <c r="F71" s="33">
        <f t="shared" si="3"/>
        <v>30</v>
      </c>
    </row>
    <row r="72" spans="2:6" x14ac:dyDescent="0.3">
      <c r="B72" s="205" t="s">
        <v>18</v>
      </c>
      <c r="C72" s="206"/>
      <c r="D72" s="206"/>
      <c r="E72" s="207"/>
      <c r="F72" s="41">
        <f>SUM(F65:F71)</f>
        <v>271</v>
      </c>
    </row>
    <row r="73" spans="2:6" ht="27.6" x14ac:dyDescent="0.3">
      <c r="B73" s="12" t="s">
        <v>128</v>
      </c>
      <c r="C73" s="12" t="s">
        <v>0</v>
      </c>
      <c r="D73" s="13" t="s">
        <v>1</v>
      </c>
      <c r="E73" s="12" t="s">
        <v>2</v>
      </c>
      <c r="F73" s="7" t="s">
        <v>3</v>
      </c>
    </row>
    <row r="74" spans="2:6" ht="32.25" customHeight="1" x14ac:dyDescent="0.3">
      <c r="B74" s="18" t="s">
        <v>25</v>
      </c>
      <c r="C74" s="30"/>
      <c r="D74" s="31"/>
      <c r="E74" s="30"/>
      <c r="F74" s="30"/>
    </row>
    <row r="75" spans="2:6" x14ac:dyDescent="0.3">
      <c r="B75" s="191" t="s">
        <v>203</v>
      </c>
      <c r="C75" s="33" t="s">
        <v>19</v>
      </c>
      <c r="D75" s="34">
        <v>1</v>
      </c>
      <c r="E75" s="33">
        <v>23</v>
      </c>
      <c r="F75" s="33">
        <f>E75*D75</f>
        <v>23</v>
      </c>
    </row>
    <row r="76" spans="2:6" x14ac:dyDescent="0.3">
      <c r="B76" s="191" t="s">
        <v>26</v>
      </c>
      <c r="C76" s="33" t="s">
        <v>19</v>
      </c>
      <c r="D76" s="34">
        <v>1</v>
      </c>
      <c r="E76" s="33">
        <v>18</v>
      </c>
      <c r="F76" s="33">
        <f t="shared" ref="F76:F85" si="4">E76*D76</f>
        <v>18</v>
      </c>
    </row>
    <row r="77" spans="2:6" x14ac:dyDescent="0.3">
      <c r="B77" s="191" t="s">
        <v>55</v>
      </c>
      <c r="C77" s="33" t="s">
        <v>19</v>
      </c>
      <c r="D77" s="34">
        <v>1</v>
      </c>
      <c r="E77" s="33">
        <v>35</v>
      </c>
      <c r="F77" s="33">
        <f t="shared" si="4"/>
        <v>35</v>
      </c>
    </row>
    <row r="78" spans="2:6" x14ac:dyDescent="0.3">
      <c r="B78" s="191" t="s">
        <v>193</v>
      </c>
      <c r="C78" s="33" t="s">
        <v>19</v>
      </c>
      <c r="D78" s="38">
        <v>1</v>
      </c>
      <c r="E78" s="39">
        <v>290</v>
      </c>
      <c r="F78" s="33">
        <f t="shared" si="4"/>
        <v>290</v>
      </c>
    </row>
    <row r="79" spans="2:6" x14ac:dyDescent="0.3">
      <c r="B79" s="191" t="s">
        <v>189</v>
      </c>
      <c r="C79" s="33" t="s">
        <v>19</v>
      </c>
      <c r="D79" s="38">
        <v>1</v>
      </c>
      <c r="E79" s="39">
        <v>60</v>
      </c>
      <c r="F79" s="33">
        <f t="shared" si="4"/>
        <v>60</v>
      </c>
    </row>
    <row r="80" spans="2:6" x14ac:dyDescent="0.3">
      <c r="B80" s="191" t="s">
        <v>202</v>
      </c>
      <c r="C80" s="33" t="s">
        <v>19</v>
      </c>
      <c r="D80" s="38">
        <v>1</v>
      </c>
      <c r="E80" s="39">
        <v>35</v>
      </c>
      <c r="F80" s="33">
        <f t="shared" si="4"/>
        <v>35</v>
      </c>
    </row>
    <row r="81" spans="2:8" x14ac:dyDescent="0.3">
      <c r="B81" s="191" t="s">
        <v>60</v>
      </c>
      <c r="C81" s="33" t="s">
        <v>19</v>
      </c>
      <c r="D81" s="37">
        <v>1</v>
      </c>
      <c r="E81" s="17">
        <v>35</v>
      </c>
      <c r="F81" s="36">
        <f t="shared" si="4"/>
        <v>35</v>
      </c>
    </row>
    <row r="82" spans="2:8" x14ac:dyDescent="0.3">
      <c r="B82" s="191" t="s">
        <v>201</v>
      </c>
      <c r="C82" s="33" t="s">
        <v>19</v>
      </c>
      <c r="D82" s="37">
        <v>3</v>
      </c>
      <c r="E82" s="17">
        <v>15</v>
      </c>
      <c r="F82" s="36">
        <f t="shared" si="4"/>
        <v>45</v>
      </c>
    </row>
    <row r="83" spans="2:8" x14ac:dyDescent="0.3">
      <c r="B83" s="191" t="s">
        <v>188</v>
      </c>
      <c r="C83" s="33" t="s">
        <v>19</v>
      </c>
      <c r="D83" s="37">
        <v>1</v>
      </c>
      <c r="E83" s="17">
        <v>15</v>
      </c>
      <c r="F83" s="36">
        <f t="shared" si="4"/>
        <v>15</v>
      </c>
    </row>
    <row r="84" spans="2:8" x14ac:dyDescent="0.3">
      <c r="B84" s="191" t="s">
        <v>184</v>
      </c>
      <c r="C84" s="33" t="s">
        <v>19</v>
      </c>
      <c r="D84" s="37">
        <v>1</v>
      </c>
      <c r="E84" s="17">
        <v>30</v>
      </c>
      <c r="F84" s="36">
        <f t="shared" si="4"/>
        <v>30</v>
      </c>
    </row>
    <row r="85" spans="2:8" x14ac:dyDescent="0.3">
      <c r="B85" s="191" t="s">
        <v>61</v>
      </c>
      <c r="C85" s="33" t="s">
        <v>19</v>
      </c>
      <c r="D85" s="37">
        <v>1</v>
      </c>
      <c r="E85" s="17">
        <v>120</v>
      </c>
      <c r="F85" s="36">
        <f t="shared" si="4"/>
        <v>120</v>
      </c>
    </row>
    <row r="86" spans="2:8" x14ac:dyDescent="0.3">
      <c r="B86" s="205" t="s">
        <v>18</v>
      </c>
      <c r="C86" s="206"/>
      <c r="D86" s="206"/>
      <c r="E86" s="207"/>
      <c r="F86" s="41">
        <f>SUM(F75:F85)</f>
        <v>706</v>
      </c>
    </row>
    <row r="87" spans="2:8" ht="20.399999999999999" customHeight="1" x14ac:dyDescent="0.3">
      <c r="B87" s="201" t="s">
        <v>212</v>
      </c>
      <c r="C87" s="202"/>
      <c r="D87" s="202"/>
      <c r="E87" s="203"/>
      <c r="F87" s="42">
        <f>F86+F72+F62+F50+F33+F18</f>
        <v>6299</v>
      </c>
      <c r="H87" s="4">
        <f>F87*11</f>
        <v>69289</v>
      </c>
    </row>
  </sheetData>
  <mergeCells count="10">
    <mergeCell ref="A2:F2"/>
    <mergeCell ref="B87:E87"/>
    <mergeCell ref="A3:H3"/>
    <mergeCell ref="B4:H4"/>
    <mergeCell ref="B86:E86"/>
    <mergeCell ref="B62:E62"/>
    <mergeCell ref="B50:E50"/>
    <mergeCell ref="B33:E33"/>
    <mergeCell ref="B18:E18"/>
    <mergeCell ref="B72:E72"/>
  </mergeCells>
  <pageMargins left="0.7" right="0.7" top="0.75" bottom="0.75" header="0.3" footer="0.3"/>
  <pageSetup paperSize="9" scale="75" orientation="portrait" r:id="rId1"/>
  <rowBreaks count="1" manualBreakCount="1">
    <brk id="51" max="5" man="1"/>
  </rowBreaks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5"/>
  <sheetViews>
    <sheetView view="pageBreakPreview" topLeftCell="A106" zoomScaleNormal="100" zoomScaleSheetLayoutView="100" workbookViewId="0">
      <selection activeCell="K14" sqref="J14:K14"/>
    </sheetView>
  </sheetViews>
  <sheetFormatPr baseColWidth="10" defaultColWidth="11.5546875" defaultRowHeight="14.4" x14ac:dyDescent="0.3"/>
  <cols>
    <col min="1" max="1" width="4.6640625" style="49" customWidth="1"/>
    <col min="2" max="2" width="33.33203125" style="49" customWidth="1"/>
    <col min="3" max="4" width="10.33203125" style="49" customWidth="1"/>
    <col min="5" max="5" width="10.109375" style="49" customWidth="1"/>
    <col min="6" max="6" width="13.109375" style="49" customWidth="1"/>
    <col min="7" max="7" width="7.44140625" style="49" customWidth="1"/>
    <col min="8" max="8" width="11.44140625" style="49" customWidth="1"/>
    <col min="9" max="16384" width="11.5546875" style="49"/>
  </cols>
  <sheetData>
    <row r="1" spans="1:9" x14ac:dyDescent="0.3">
      <c r="A1" s="214" t="s">
        <v>73</v>
      </c>
      <c r="B1" s="214"/>
      <c r="C1" s="214"/>
      <c r="D1" s="214"/>
      <c r="E1" s="214"/>
      <c r="F1" s="214"/>
      <c r="G1" s="214"/>
      <c r="H1" s="214"/>
    </row>
    <row r="2" spans="1:9" x14ac:dyDescent="0.3">
      <c r="A2" s="215" t="s">
        <v>74</v>
      </c>
      <c r="B2" s="215"/>
      <c r="C2" s="215"/>
      <c r="D2" s="215"/>
      <c r="E2" s="215"/>
      <c r="F2" s="215"/>
      <c r="G2" s="215"/>
      <c r="H2" s="215"/>
    </row>
    <row r="3" spans="1:9" ht="21.6" x14ac:dyDescent="0.3">
      <c r="A3" s="50">
        <v>4.0999999999999996</v>
      </c>
      <c r="B3" s="50" t="s">
        <v>75</v>
      </c>
      <c r="C3" s="50"/>
      <c r="D3" s="50"/>
      <c r="E3" s="50"/>
      <c r="F3" s="50"/>
      <c r="G3" s="50"/>
      <c r="H3" s="50"/>
    </row>
    <row r="4" spans="1:9" ht="15" customHeight="1" x14ac:dyDescent="0.3">
      <c r="A4" s="51" t="s">
        <v>76</v>
      </c>
      <c r="B4" s="51" t="s">
        <v>77</v>
      </c>
      <c r="C4" s="52"/>
      <c r="D4" s="52"/>
      <c r="E4" s="52"/>
      <c r="F4" s="52"/>
      <c r="G4" s="52"/>
      <c r="H4" s="52"/>
    </row>
    <row r="5" spans="1:9" ht="10.95" customHeight="1" x14ac:dyDescent="0.3"/>
    <row r="6" spans="1:9" ht="19.95" customHeight="1" x14ac:dyDescent="0.3">
      <c r="A6" s="53"/>
      <c r="B6" s="54" t="s">
        <v>78</v>
      </c>
      <c r="C6" s="55" t="s">
        <v>79</v>
      </c>
      <c r="D6" s="56" t="s">
        <v>80</v>
      </c>
      <c r="E6" s="56" t="s">
        <v>81</v>
      </c>
      <c r="F6" s="57" t="s">
        <v>82</v>
      </c>
      <c r="G6" s="56"/>
      <c r="H6" s="57" t="s">
        <v>83</v>
      </c>
      <c r="I6" s="58"/>
    </row>
    <row r="7" spans="1:9" ht="28.2" customHeight="1" x14ac:dyDescent="0.3">
      <c r="A7" s="59"/>
      <c r="B7" s="60" t="str">
        <f>B14</f>
        <v xml:space="preserve">Taller de capacitacion  sobre operación  y mantenimiento  de fitotoldos </v>
      </c>
      <c r="C7" s="61" t="s">
        <v>84</v>
      </c>
      <c r="D7" s="62">
        <f>D14</f>
        <v>11</v>
      </c>
      <c r="E7" s="63">
        <f>F34</f>
        <v>2855</v>
      </c>
      <c r="F7" s="63">
        <f>D7*E7</f>
        <v>31405</v>
      </c>
      <c r="G7" s="64"/>
      <c r="H7" s="63">
        <f>H34*D7</f>
        <v>27759.435000000001</v>
      </c>
    </row>
    <row r="8" spans="1:9" ht="21" customHeight="1" x14ac:dyDescent="0.3">
      <c r="A8" s="59"/>
      <c r="B8" s="60" t="str">
        <f>A35</f>
        <v xml:space="preserve">Taller de capacitacion  sobre implemetacion del modulo demostrativo  de fitotoldo en las parcelas </v>
      </c>
      <c r="C8" s="61" t="s">
        <v>84</v>
      </c>
      <c r="D8" s="62">
        <f>D35</f>
        <v>11</v>
      </c>
      <c r="E8" s="63">
        <f>F54</f>
        <v>2595</v>
      </c>
      <c r="F8" s="63">
        <f>D8*E8</f>
        <v>28545</v>
      </c>
      <c r="G8" s="64"/>
      <c r="H8" s="63">
        <f>H34*D8</f>
        <v>27759.435000000001</v>
      </c>
    </row>
    <row r="9" spans="1:9" ht="19.8" customHeight="1" x14ac:dyDescent="0.3">
      <c r="A9" s="59"/>
      <c r="B9" s="60" t="str">
        <f>A55</f>
        <v>Taller de capacitacion  sobre operación  y mantenimiento  de sistemas de riego (goteo)</v>
      </c>
      <c r="C9" s="61" t="s">
        <v>84</v>
      </c>
      <c r="D9" s="62">
        <f>D55</f>
        <v>11</v>
      </c>
      <c r="E9" s="63">
        <f>F75</f>
        <v>2600</v>
      </c>
      <c r="F9" s="63">
        <f>E9*D9</f>
        <v>28600</v>
      </c>
      <c r="G9" s="64"/>
      <c r="H9" s="63">
        <f>D9*H34</f>
        <v>27759.435000000001</v>
      </c>
    </row>
    <row r="10" spans="1:9" ht="17.399999999999999" customHeight="1" x14ac:dyDescent="0.3">
      <c r="A10" s="59"/>
      <c r="B10" s="65" t="str">
        <f>A77</f>
        <v>Taller de capacitacion  sobre produccion  de abonos organicos (compost, humus)</v>
      </c>
      <c r="C10" s="61" t="s">
        <v>84</v>
      </c>
      <c r="D10" s="62">
        <f>D77</f>
        <v>11</v>
      </c>
      <c r="E10" s="63">
        <f>F96</f>
        <v>2495</v>
      </c>
      <c r="F10" s="63">
        <f>D10*E10</f>
        <v>27445</v>
      </c>
      <c r="G10" s="64"/>
      <c r="H10" s="63">
        <f>H96*D10</f>
        <v>24405.314999999999</v>
      </c>
    </row>
    <row r="11" spans="1:9" ht="17.399999999999999" customHeight="1" x14ac:dyDescent="0.3">
      <c r="A11" s="59"/>
      <c r="B11" s="65" t="str">
        <f>B98</f>
        <v xml:space="preserve">Taller de capacitacion  sobre  la producion  de almacigos  de hortalizas </v>
      </c>
      <c r="C11" s="61" t="s">
        <v>84</v>
      </c>
      <c r="D11" s="62">
        <f>D77</f>
        <v>11</v>
      </c>
      <c r="E11" s="63">
        <f>F118</f>
        <v>3091</v>
      </c>
      <c r="F11" s="63">
        <f t="shared" ref="F11:F12" si="0">D11*E11</f>
        <v>34001</v>
      </c>
      <c r="G11" s="64"/>
      <c r="H11" s="63">
        <f>H118*D11</f>
        <v>29958.246999999999</v>
      </c>
    </row>
    <row r="12" spans="1:9" ht="17.399999999999999" customHeight="1" x14ac:dyDescent="0.3">
      <c r="A12" s="59"/>
      <c r="B12" s="65" t="str">
        <f>B121</f>
        <v>Taller  de capacitacion  sobre manejo y producion  de hortalizas bajo fitotoldo</v>
      </c>
      <c r="C12" s="61" t="s">
        <v>84</v>
      </c>
      <c r="D12" s="62">
        <f>D121</f>
        <v>11</v>
      </c>
      <c r="E12" s="63">
        <f>F142</f>
        <v>2836</v>
      </c>
      <c r="F12" s="63">
        <f t="shared" si="0"/>
        <v>31196</v>
      </c>
      <c r="G12" s="64"/>
      <c r="H12" s="63">
        <f>H142*D12</f>
        <v>27582.411999999997</v>
      </c>
    </row>
    <row r="13" spans="1:9" ht="10.8" customHeight="1" x14ac:dyDescent="0.3">
      <c r="A13" s="65"/>
      <c r="B13" s="61" t="s">
        <v>85</v>
      </c>
      <c r="C13" s="62"/>
      <c r="D13" s="63"/>
      <c r="E13" s="63"/>
      <c r="F13" s="66">
        <f>SUM(F7:F12)</f>
        <v>181192</v>
      </c>
      <c r="G13" s="63"/>
      <c r="H13" s="67">
        <f>SUM(H7:H12)</f>
        <v>165224.27899999998</v>
      </c>
    </row>
    <row r="14" spans="1:9" ht="27.6" customHeight="1" x14ac:dyDescent="0.3">
      <c r="A14" s="65"/>
      <c r="B14" s="68" t="s">
        <v>86</v>
      </c>
      <c r="C14" s="62" t="s">
        <v>87</v>
      </c>
      <c r="D14" s="63">
        <v>11</v>
      </c>
      <c r="E14" s="63"/>
      <c r="F14" s="69">
        <v>60</v>
      </c>
      <c r="G14" s="63"/>
      <c r="H14" s="65"/>
    </row>
    <row r="15" spans="1:9" ht="30" customHeight="1" x14ac:dyDescent="0.3">
      <c r="A15" s="70" t="s">
        <v>88</v>
      </c>
      <c r="B15" s="65" t="s">
        <v>78</v>
      </c>
      <c r="C15" s="71" t="s">
        <v>79</v>
      </c>
      <c r="D15" s="72" t="s">
        <v>80</v>
      </c>
      <c r="E15" s="73" t="s">
        <v>81</v>
      </c>
      <c r="F15" s="74" t="s">
        <v>82</v>
      </c>
      <c r="G15" s="75" t="s">
        <v>89</v>
      </c>
      <c r="H15" s="74" t="s">
        <v>83</v>
      </c>
    </row>
    <row r="16" spans="1:9" ht="10.199999999999999" customHeight="1" x14ac:dyDescent="0.3">
      <c r="A16" s="59" t="s">
        <v>90</v>
      </c>
      <c r="B16" s="54" t="s">
        <v>91</v>
      </c>
      <c r="C16" s="61"/>
      <c r="D16" s="62"/>
      <c r="E16" s="63"/>
      <c r="F16" s="63">
        <f>F17+F18</f>
        <v>1200</v>
      </c>
      <c r="G16" s="64"/>
      <c r="H16" s="63">
        <f>H17+H18</f>
        <v>1090.8</v>
      </c>
    </row>
    <row r="17" spans="1:8" ht="10.199999999999999" customHeight="1" x14ac:dyDescent="0.3">
      <c r="A17" s="53"/>
      <c r="B17" s="65" t="s">
        <v>92</v>
      </c>
      <c r="C17" s="76" t="s">
        <v>93</v>
      </c>
      <c r="D17" s="62">
        <v>1</v>
      </c>
      <c r="E17" s="63">
        <v>750</v>
      </c>
      <c r="F17" s="67">
        <f>D17*E17</f>
        <v>750</v>
      </c>
      <c r="G17" s="64">
        <v>0.90900000000000003</v>
      </c>
      <c r="H17" s="67">
        <f>G17*F17</f>
        <v>681.75</v>
      </c>
    </row>
    <row r="18" spans="1:8" ht="10.199999999999999" customHeight="1" x14ac:dyDescent="0.3">
      <c r="A18" s="59"/>
      <c r="B18" s="65" t="s">
        <v>94</v>
      </c>
      <c r="C18" s="61" t="s">
        <v>93</v>
      </c>
      <c r="D18" s="62">
        <v>1</v>
      </c>
      <c r="E18" s="63">
        <v>450</v>
      </c>
      <c r="F18" s="63">
        <f>D18*E18</f>
        <v>450</v>
      </c>
      <c r="G18" s="64">
        <v>0.90900000000000003</v>
      </c>
      <c r="H18" s="63">
        <f>G18*F18</f>
        <v>409.05</v>
      </c>
    </row>
    <row r="19" spans="1:8" ht="15" customHeight="1" x14ac:dyDescent="0.3">
      <c r="A19" s="59" t="s">
        <v>95</v>
      </c>
      <c r="B19" s="54" t="s">
        <v>96</v>
      </c>
      <c r="C19" s="61"/>
      <c r="D19" s="62"/>
      <c r="E19" s="63"/>
      <c r="F19" s="63">
        <f>SUM(F20:F25)</f>
        <v>145</v>
      </c>
      <c r="G19" s="64"/>
      <c r="H19" s="63">
        <f>SUM(H20:H25)</f>
        <v>122.815</v>
      </c>
    </row>
    <row r="20" spans="1:8" ht="10.199999999999999" customHeight="1" x14ac:dyDescent="0.3">
      <c r="A20" s="59"/>
      <c r="B20" s="65" t="s">
        <v>97</v>
      </c>
      <c r="C20" s="61" t="s">
        <v>93</v>
      </c>
      <c r="D20" s="62">
        <v>50</v>
      </c>
      <c r="E20" s="63">
        <v>0.5</v>
      </c>
      <c r="F20" s="63">
        <f t="shared" ref="F20:F25" si="1">D20*E20</f>
        <v>25</v>
      </c>
      <c r="G20" s="64">
        <v>0.84699999999999998</v>
      </c>
      <c r="H20" s="63">
        <f t="shared" ref="H20:H25" si="2">G20*F20</f>
        <v>21.175000000000001</v>
      </c>
    </row>
    <row r="21" spans="1:8" ht="10.199999999999999" customHeight="1" x14ac:dyDescent="0.3">
      <c r="A21" s="59"/>
      <c r="B21" s="65" t="s">
        <v>98</v>
      </c>
      <c r="C21" s="61" t="s">
        <v>99</v>
      </c>
      <c r="D21" s="62">
        <v>2</v>
      </c>
      <c r="E21" s="63">
        <v>25</v>
      </c>
      <c r="F21" s="63">
        <f t="shared" si="1"/>
        <v>50</v>
      </c>
      <c r="G21" s="64">
        <v>0.84699999999999998</v>
      </c>
      <c r="H21" s="63">
        <f t="shared" si="2"/>
        <v>42.35</v>
      </c>
    </row>
    <row r="22" spans="1:8" ht="10.199999999999999" customHeight="1" x14ac:dyDescent="0.3">
      <c r="A22" s="59"/>
      <c r="B22" s="65" t="s">
        <v>100</v>
      </c>
      <c r="C22" s="61" t="s">
        <v>93</v>
      </c>
      <c r="D22" s="62">
        <v>30</v>
      </c>
      <c r="E22" s="63">
        <v>0.5</v>
      </c>
      <c r="F22" s="63">
        <f t="shared" si="1"/>
        <v>15</v>
      </c>
      <c r="G22" s="64">
        <v>0.84699999999999998</v>
      </c>
      <c r="H22" s="63">
        <f t="shared" si="2"/>
        <v>12.705</v>
      </c>
    </row>
    <row r="23" spans="1:8" ht="10.199999999999999" customHeight="1" x14ac:dyDescent="0.3">
      <c r="A23" s="59"/>
      <c r="B23" s="65" t="s">
        <v>101</v>
      </c>
      <c r="C23" s="61" t="s">
        <v>93</v>
      </c>
      <c r="D23" s="62">
        <v>5</v>
      </c>
      <c r="E23" s="63">
        <v>3</v>
      </c>
      <c r="F23" s="63">
        <f t="shared" si="1"/>
        <v>15</v>
      </c>
      <c r="G23" s="64">
        <v>0.84699999999999998</v>
      </c>
      <c r="H23" s="63">
        <f t="shared" si="2"/>
        <v>12.705</v>
      </c>
    </row>
    <row r="24" spans="1:8" ht="10.199999999999999" customHeight="1" x14ac:dyDescent="0.3">
      <c r="A24" s="53"/>
      <c r="B24" s="65" t="s">
        <v>102</v>
      </c>
      <c r="C24" s="76" t="s">
        <v>103</v>
      </c>
      <c r="D24" s="62">
        <v>1</v>
      </c>
      <c r="E24" s="63">
        <v>30</v>
      </c>
      <c r="F24" s="67">
        <f t="shared" si="1"/>
        <v>30</v>
      </c>
      <c r="G24" s="64">
        <v>0.84699999999999998</v>
      </c>
      <c r="H24" s="67">
        <f t="shared" si="2"/>
        <v>25.41</v>
      </c>
    </row>
    <row r="25" spans="1:8" ht="10.199999999999999" customHeight="1" x14ac:dyDescent="0.3">
      <c r="A25" s="59"/>
      <c r="B25" s="65" t="s">
        <v>104</v>
      </c>
      <c r="C25" s="61" t="s">
        <v>93</v>
      </c>
      <c r="D25" s="62">
        <v>2</v>
      </c>
      <c r="E25" s="63">
        <v>5</v>
      </c>
      <c r="F25" s="63">
        <f t="shared" si="1"/>
        <v>10</v>
      </c>
      <c r="G25" s="64">
        <v>0.84699999999999998</v>
      </c>
      <c r="H25" s="63">
        <f t="shared" si="2"/>
        <v>8.4699999999999989</v>
      </c>
    </row>
    <row r="26" spans="1:8" ht="10.199999999999999" customHeight="1" x14ac:dyDescent="0.3">
      <c r="A26" s="59" t="s">
        <v>105</v>
      </c>
      <c r="B26" s="65" t="s">
        <v>106</v>
      </c>
      <c r="C26" s="61"/>
      <c r="D26" s="62"/>
      <c r="E26" s="63"/>
      <c r="F26" s="63">
        <f>F27+F28</f>
        <v>510</v>
      </c>
      <c r="G26" s="64"/>
      <c r="H26" s="63">
        <f>H27+H28</f>
        <v>431.97</v>
      </c>
    </row>
    <row r="27" spans="1:8" ht="10.199999999999999" customHeight="1" x14ac:dyDescent="0.3">
      <c r="A27" s="59"/>
      <c r="B27" s="65" t="s">
        <v>107</v>
      </c>
      <c r="C27" s="61" t="s">
        <v>93</v>
      </c>
      <c r="D27" s="62">
        <v>60</v>
      </c>
      <c r="E27" s="63">
        <v>6</v>
      </c>
      <c r="F27" s="63">
        <f>D27*E27</f>
        <v>360</v>
      </c>
      <c r="G27" s="64">
        <v>0.84699999999999998</v>
      </c>
      <c r="H27" s="63">
        <f>G27*F27</f>
        <v>304.92</v>
      </c>
    </row>
    <row r="28" spans="1:8" ht="10.199999999999999" customHeight="1" x14ac:dyDescent="0.3">
      <c r="A28" s="59"/>
      <c r="B28" s="65" t="s">
        <v>108</v>
      </c>
      <c r="C28" s="61" t="s">
        <v>93</v>
      </c>
      <c r="D28" s="62">
        <v>60</v>
      </c>
      <c r="E28" s="63">
        <v>2.5</v>
      </c>
      <c r="F28" s="63">
        <f>D28*E28</f>
        <v>150</v>
      </c>
      <c r="G28" s="64">
        <v>0.84699999999999998</v>
      </c>
      <c r="H28" s="63">
        <f>G28*F28</f>
        <v>127.05</v>
      </c>
    </row>
    <row r="29" spans="1:8" ht="10.199999999999999" customHeight="1" x14ac:dyDescent="0.3">
      <c r="A29" s="59" t="s">
        <v>109</v>
      </c>
      <c r="B29" s="65" t="s">
        <v>110</v>
      </c>
      <c r="C29" s="61"/>
      <c r="D29" s="62"/>
      <c r="E29" s="63"/>
      <c r="F29" s="63">
        <f>F30+F31</f>
        <v>500</v>
      </c>
      <c r="G29" s="64"/>
      <c r="H29" s="63">
        <f>H30+H31</f>
        <v>423.5</v>
      </c>
    </row>
    <row r="30" spans="1:8" ht="10.199999999999999" customHeight="1" x14ac:dyDescent="0.3">
      <c r="A30" s="59"/>
      <c r="B30" s="65" t="s">
        <v>111</v>
      </c>
      <c r="C30" s="61" t="s">
        <v>112</v>
      </c>
      <c r="D30" s="62">
        <v>1</v>
      </c>
      <c r="E30" s="63">
        <v>200</v>
      </c>
      <c r="F30" s="63">
        <f>D30*E30</f>
        <v>200</v>
      </c>
      <c r="G30" s="64">
        <v>0.84699999999999998</v>
      </c>
      <c r="H30" s="63">
        <f>G30*F30</f>
        <v>169.4</v>
      </c>
    </row>
    <row r="31" spans="1:8" ht="10.199999999999999" customHeight="1" x14ac:dyDescent="0.3">
      <c r="A31" s="53"/>
      <c r="B31" s="54" t="s">
        <v>7</v>
      </c>
      <c r="C31" s="76" t="s">
        <v>112</v>
      </c>
      <c r="D31" s="62">
        <v>1</v>
      </c>
      <c r="E31" s="63">
        <v>300</v>
      </c>
      <c r="F31" s="67">
        <f>D31*E31</f>
        <v>300</v>
      </c>
      <c r="G31" s="64">
        <v>0.84699999999999998</v>
      </c>
      <c r="H31" s="67">
        <f>G31*F31</f>
        <v>254.1</v>
      </c>
    </row>
    <row r="32" spans="1:8" ht="10.199999999999999" customHeight="1" x14ac:dyDescent="0.3">
      <c r="A32" s="59" t="s">
        <v>113</v>
      </c>
      <c r="B32" s="65" t="s">
        <v>114</v>
      </c>
      <c r="C32" s="61"/>
      <c r="D32" s="62"/>
      <c r="E32" s="63"/>
      <c r="F32" s="63">
        <f>F33</f>
        <v>500</v>
      </c>
      <c r="G32" s="64"/>
      <c r="H32" s="63">
        <f>H33</f>
        <v>454.5</v>
      </c>
    </row>
    <row r="33" spans="1:8" ht="10.199999999999999" customHeight="1" x14ac:dyDescent="0.3">
      <c r="A33" s="59"/>
      <c r="B33" s="65" t="s">
        <v>115</v>
      </c>
      <c r="C33" s="61" t="s">
        <v>116</v>
      </c>
      <c r="D33" s="62">
        <v>2</v>
      </c>
      <c r="E33" s="63">
        <v>250</v>
      </c>
      <c r="F33" s="63">
        <f>D33*E33</f>
        <v>500</v>
      </c>
      <c r="G33" s="64">
        <v>0.90900000000000003</v>
      </c>
      <c r="H33" s="63">
        <f>G33*F33</f>
        <v>454.5</v>
      </c>
    </row>
    <row r="34" spans="1:8" ht="16.95" customHeight="1" x14ac:dyDescent="0.3">
      <c r="A34" s="59"/>
      <c r="B34" s="65" t="s">
        <v>85</v>
      </c>
      <c r="C34" s="61"/>
      <c r="D34" s="62"/>
      <c r="E34" s="63"/>
      <c r="F34" s="77">
        <f>F16+F19+F26+F29+F32</f>
        <v>2855</v>
      </c>
      <c r="G34" s="64"/>
      <c r="H34" s="77">
        <f>H16+H19+H26+H29+H32</f>
        <v>2523.585</v>
      </c>
    </row>
    <row r="35" spans="1:8" ht="24.75" customHeight="1" x14ac:dyDescent="0.3">
      <c r="A35" s="211" t="s">
        <v>117</v>
      </c>
      <c r="B35" s="211"/>
      <c r="C35" s="60" t="s">
        <v>118</v>
      </c>
      <c r="D35" s="78">
        <v>11</v>
      </c>
      <c r="E35" s="79"/>
      <c r="F35" s="69">
        <v>60</v>
      </c>
      <c r="G35" s="80"/>
      <c r="H35" s="79"/>
    </row>
    <row r="36" spans="1:8" ht="26.25" customHeight="1" x14ac:dyDescent="0.3">
      <c r="A36" s="81" t="s">
        <v>88</v>
      </c>
      <c r="B36" s="81" t="s">
        <v>78</v>
      </c>
      <c r="C36" s="82" t="s">
        <v>79</v>
      </c>
      <c r="D36" s="82" t="s">
        <v>80</v>
      </c>
      <c r="E36" s="82" t="s">
        <v>81</v>
      </c>
      <c r="F36" s="82" t="s">
        <v>82</v>
      </c>
      <c r="G36" s="82" t="s">
        <v>89</v>
      </c>
      <c r="H36" s="82" t="s">
        <v>83</v>
      </c>
    </row>
    <row r="37" spans="1:8" ht="16.95" customHeight="1" x14ac:dyDescent="0.3">
      <c r="A37" s="53" t="s">
        <v>90</v>
      </c>
      <c r="B37" s="54" t="s">
        <v>91</v>
      </c>
      <c r="C37" s="83"/>
      <c r="D37" s="67"/>
      <c r="E37" s="67"/>
      <c r="F37" s="67">
        <f>SUM(F38:F39)</f>
        <v>1200</v>
      </c>
      <c r="G37" s="67"/>
      <c r="H37" s="67">
        <f>SUM(H38:H39)</f>
        <v>1090.8</v>
      </c>
    </row>
    <row r="38" spans="1:8" ht="12" customHeight="1" x14ac:dyDescent="0.3">
      <c r="A38" s="59"/>
      <c r="B38" s="65" t="s">
        <v>119</v>
      </c>
      <c r="C38" s="61" t="s">
        <v>93</v>
      </c>
      <c r="D38" s="62">
        <v>1</v>
      </c>
      <c r="E38" s="63">
        <f>E17</f>
        <v>750</v>
      </c>
      <c r="F38" s="63">
        <f>D38*E38</f>
        <v>750</v>
      </c>
      <c r="G38" s="64">
        <v>0.90900000000000003</v>
      </c>
      <c r="H38" s="63">
        <f>G38*F38</f>
        <v>681.75</v>
      </c>
    </row>
    <row r="39" spans="1:8" ht="12" customHeight="1" x14ac:dyDescent="0.3">
      <c r="A39" s="59"/>
      <c r="B39" s="65" t="s">
        <v>94</v>
      </c>
      <c r="C39" s="61" t="s">
        <v>93</v>
      </c>
      <c r="D39" s="62">
        <v>1</v>
      </c>
      <c r="E39" s="63">
        <f>E18</f>
        <v>450</v>
      </c>
      <c r="F39" s="63">
        <f>D39*E39</f>
        <v>450</v>
      </c>
      <c r="G39" s="64">
        <v>0.90900000000000003</v>
      </c>
      <c r="H39" s="63">
        <f>G39*F39</f>
        <v>409.05</v>
      </c>
    </row>
    <row r="40" spans="1:8" ht="12" customHeight="1" x14ac:dyDescent="0.3">
      <c r="A40" s="53" t="s">
        <v>95</v>
      </c>
      <c r="B40" s="54" t="s">
        <v>96</v>
      </c>
      <c r="C40" s="76"/>
      <c r="D40" s="84"/>
      <c r="E40" s="85"/>
      <c r="F40" s="67">
        <f>SUM(F41:F46)</f>
        <v>145</v>
      </c>
      <c r="G40" s="64"/>
      <c r="H40" s="67">
        <f>SUM(H41:H46)</f>
        <v>122.815</v>
      </c>
    </row>
    <row r="41" spans="1:8" ht="12" customHeight="1" x14ac:dyDescent="0.3">
      <c r="A41" s="59"/>
      <c r="B41" s="65" t="s">
        <v>97</v>
      </c>
      <c r="C41" s="61" t="s">
        <v>93</v>
      </c>
      <c r="D41" s="62">
        <v>50</v>
      </c>
      <c r="E41" s="63">
        <v>0.5</v>
      </c>
      <c r="F41" s="63">
        <f t="shared" ref="F41:F46" si="3">D41*E41</f>
        <v>25</v>
      </c>
      <c r="G41" s="64">
        <v>0.84699999999999998</v>
      </c>
      <c r="H41" s="63">
        <f t="shared" ref="H41:H46" si="4">G41*F41</f>
        <v>21.175000000000001</v>
      </c>
    </row>
    <row r="42" spans="1:8" ht="12" customHeight="1" x14ac:dyDescent="0.3">
      <c r="A42" s="59"/>
      <c r="B42" s="65" t="s">
        <v>98</v>
      </c>
      <c r="C42" s="61" t="s">
        <v>99</v>
      </c>
      <c r="D42" s="62">
        <v>2</v>
      </c>
      <c r="E42" s="63">
        <v>25</v>
      </c>
      <c r="F42" s="63">
        <f t="shared" si="3"/>
        <v>50</v>
      </c>
      <c r="G42" s="64">
        <v>0.84699999999999998</v>
      </c>
      <c r="H42" s="63">
        <f t="shared" si="4"/>
        <v>42.35</v>
      </c>
    </row>
    <row r="43" spans="1:8" ht="12" customHeight="1" x14ac:dyDescent="0.3">
      <c r="A43" s="59"/>
      <c r="B43" s="65" t="s">
        <v>100</v>
      </c>
      <c r="C43" s="61" t="s">
        <v>93</v>
      </c>
      <c r="D43" s="62">
        <v>30</v>
      </c>
      <c r="E43" s="63">
        <v>0.5</v>
      </c>
      <c r="F43" s="63">
        <f t="shared" si="3"/>
        <v>15</v>
      </c>
      <c r="G43" s="64">
        <v>0.84699999999999998</v>
      </c>
      <c r="H43" s="63">
        <f t="shared" si="4"/>
        <v>12.705</v>
      </c>
    </row>
    <row r="44" spans="1:8" ht="12" customHeight="1" x14ac:dyDescent="0.3">
      <c r="A44" s="59"/>
      <c r="B44" s="65" t="s">
        <v>101</v>
      </c>
      <c r="C44" s="61" t="s">
        <v>93</v>
      </c>
      <c r="D44" s="62">
        <v>5</v>
      </c>
      <c r="E44" s="63">
        <v>3</v>
      </c>
      <c r="F44" s="63">
        <f t="shared" si="3"/>
        <v>15</v>
      </c>
      <c r="G44" s="64">
        <v>0.84699999999999998</v>
      </c>
      <c r="H44" s="63">
        <f t="shared" si="4"/>
        <v>12.705</v>
      </c>
    </row>
    <row r="45" spans="1:8" ht="12" customHeight="1" x14ac:dyDescent="0.3">
      <c r="A45" s="59"/>
      <c r="B45" s="65" t="s">
        <v>102</v>
      </c>
      <c r="C45" s="61" t="s">
        <v>103</v>
      </c>
      <c r="D45" s="62">
        <v>1</v>
      </c>
      <c r="E45" s="63">
        <v>30</v>
      </c>
      <c r="F45" s="63">
        <f t="shared" si="3"/>
        <v>30</v>
      </c>
      <c r="G45" s="64">
        <v>0.84699999999999998</v>
      </c>
      <c r="H45" s="63">
        <f t="shared" si="4"/>
        <v>25.41</v>
      </c>
    </row>
    <row r="46" spans="1:8" ht="12" customHeight="1" x14ac:dyDescent="0.3">
      <c r="A46" s="86"/>
      <c r="B46" s="65" t="s">
        <v>104</v>
      </c>
      <c r="C46" s="61" t="s">
        <v>93</v>
      </c>
      <c r="D46" s="62">
        <v>2</v>
      </c>
      <c r="E46" s="63">
        <v>5</v>
      </c>
      <c r="F46" s="63">
        <f t="shared" si="3"/>
        <v>10</v>
      </c>
      <c r="G46" s="64">
        <v>0.84699999999999998</v>
      </c>
      <c r="H46" s="63">
        <f t="shared" si="4"/>
        <v>8.4699999999999989</v>
      </c>
    </row>
    <row r="47" spans="1:8" ht="12" customHeight="1" x14ac:dyDescent="0.3">
      <c r="A47" s="87" t="s">
        <v>105</v>
      </c>
      <c r="B47" s="54" t="s">
        <v>106</v>
      </c>
      <c r="C47" s="54"/>
      <c r="D47" s="67"/>
      <c r="E47" s="67"/>
      <c r="F47" s="67">
        <f>F48</f>
        <v>150</v>
      </c>
      <c r="G47" s="64"/>
      <c r="H47" s="67">
        <f>H48</f>
        <v>127.05</v>
      </c>
    </row>
    <row r="48" spans="1:8" ht="12" customHeight="1" x14ac:dyDescent="0.3">
      <c r="A48" s="86"/>
      <c r="B48" s="65" t="s">
        <v>108</v>
      </c>
      <c r="C48" s="61" t="s">
        <v>93</v>
      </c>
      <c r="D48" s="62">
        <v>60</v>
      </c>
      <c r="E48" s="63">
        <v>2.5</v>
      </c>
      <c r="F48" s="63">
        <f>D48*E48</f>
        <v>150</v>
      </c>
      <c r="G48" s="64">
        <v>0.84699999999999998</v>
      </c>
      <c r="H48" s="63">
        <f>G48*F48</f>
        <v>127.05</v>
      </c>
    </row>
    <row r="49" spans="1:8" ht="12" customHeight="1" x14ac:dyDescent="0.3">
      <c r="A49" s="87" t="s">
        <v>109</v>
      </c>
      <c r="B49" s="54" t="s">
        <v>110</v>
      </c>
      <c r="C49" s="54"/>
      <c r="D49" s="67"/>
      <c r="E49" s="67"/>
      <c r="F49" s="67">
        <f>F50+F51</f>
        <v>500</v>
      </c>
      <c r="G49" s="64"/>
      <c r="H49" s="67">
        <f>H50+H51</f>
        <v>423.5</v>
      </c>
    </row>
    <row r="50" spans="1:8" ht="12" customHeight="1" x14ac:dyDescent="0.3">
      <c r="A50" s="86"/>
      <c r="B50" s="65" t="s">
        <v>111</v>
      </c>
      <c r="C50" s="61" t="s">
        <v>112</v>
      </c>
      <c r="D50" s="62">
        <v>1</v>
      </c>
      <c r="E50" s="63">
        <v>200</v>
      </c>
      <c r="F50" s="63">
        <f>D50*E50</f>
        <v>200</v>
      </c>
      <c r="G50" s="64">
        <v>0.84699999999999998</v>
      </c>
      <c r="H50" s="63">
        <f>G50*F50</f>
        <v>169.4</v>
      </c>
    </row>
    <row r="51" spans="1:8" ht="12" customHeight="1" x14ac:dyDescent="0.3">
      <c r="A51" s="86"/>
      <c r="B51" s="65" t="s">
        <v>7</v>
      </c>
      <c r="C51" s="61" t="s">
        <v>112</v>
      </c>
      <c r="D51" s="62">
        <v>1</v>
      </c>
      <c r="E51" s="63">
        <v>300</v>
      </c>
      <c r="F51" s="63">
        <f>D51*E51</f>
        <v>300</v>
      </c>
      <c r="G51" s="64">
        <v>0.84699999999999998</v>
      </c>
      <c r="H51" s="63">
        <f>G51*F51</f>
        <v>254.1</v>
      </c>
    </row>
    <row r="52" spans="1:8" ht="12" customHeight="1" x14ac:dyDescent="0.3">
      <c r="A52" s="87" t="s">
        <v>113</v>
      </c>
      <c r="B52" s="54" t="s">
        <v>114</v>
      </c>
      <c r="C52" s="54"/>
      <c r="D52" s="67"/>
      <c r="E52" s="67"/>
      <c r="F52" s="67">
        <f>F53</f>
        <v>600</v>
      </c>
      <c r="G52" s="64"/>
      <c r="H52" s="67">
        <f>H53</f>
        <v>545.4</v>
      </c>
    </row>
    <row r="53" spans="1:8" ht="12" customHeight="1" x14ac:dyDescent="0.3">
      <c r="A53" s="88"/>
      <c r="B53" s="65" t="s">
        <v>115</v>
      </c>
      <c r="C53" s="61" t="s">
        <v>116</v>
      </c>
      <c r="D53" s="62">
        <v>2</v>
      </c>
      <c r="E53" s="63">
        <v>300</v>
      </c>
      <c r="F53" s="63">
        <f>D53*E53</f>
        <v>600</v>
      </c>
      <c r="G53" s="64">
        <v>0.90900000000000003</v>
      </c>
      <c r="H53" s="63">
        <f>G53*F53</f>
        <v>545.4</v>
      </c>
    </row>
    <row r="54" spans="1:8" ht="12" customHeight="1" x14ac:dyDescent="0.3">
      <c r="A54" s="86"/>
      <c r="B54" s="212" t="s">
        <v>85</v>
      </c>
      <c r="C54" s="212"/>
      <c r="D54" s="212"/>
      <c r="E54" s="212"/>
      <c r="F54" s="89">
        <f>F37+F40+F47+F49+F52</f>
        <v>2595</v>
      </c>
      <c r="G54" s="90"/>
      <c r="H54" s="89">
        <f>H37+H40+H47+H49+H52</f>
        <v>2309.5650000000001</v>
      </c>
    </row>
    <row r="55" spans="1:8" ht="28.2" customHeight="1" x14ac:dyDescent="0.3">
      <c r="A55" s="211" t="s">
        <v>120</v>
      </c>
      <c r="B55" s="211"/>
      <c r="C55" s="91" t="s">
        <v>121</v>
      </c>
      <c r="D55" s="92">
        <v>11</v>
      </c>
      <c r="E55" s="92"/>
      <c r="F55" s="92">
        <v>60</v>
      </c>
      <c r="G55" s="93"/>
      <c r="H55" s="94"/>
    </row>
    <row r="56" spans="1:8" ht="27" customHeight="1" x14ac:dyDescent="0.3">
      <c r="A56" s="81" t="s">
        <v>88</v>
      </c>
      <c r="B56" s="81" t="s">
        <v>78</v>
      </c>
      <c r="C56" s="82" t="s">
        <v>79</v>
      </c>
      <c r="D56" s="82" t="s">
        <v>80</v>
      </c>
      <c r="E56" s="82" t="s">
        <v>81</v>
      </c>
      <c r="F56" s="82" t="s">
        <v>82</v>
      </c>
      <c r="G56" s="82" t="s">
        <v>89</v>
      </c>
      <c r="H56" s="82" t="s">
        <v>83</v>
      </c>
    </row>
    <row r="57" spans="1:8" ht="16.95" customHeight="1" x14ac:dyDescent="0.3">
      <c r="A57" s="53" t="s">
        <v>90</v>
      </c>
      <c r="B57" s="54" t="s">
        <v>91</v>
      </c>
      <c r="C57" s="83"/>
      <c r="D57" s="67"/>
      <c r="E57" s="67"/>
      <c r="F57" s="67">
        <f>F58+F59</f>
        <v>1200</v>
      </c>
      <c r="G57" s="67"/>
      <c r="H57" s="67">
        <f>H58+H59</f>
        <v>1090.8</v>
      </c>
    </row>
    <row r="58" spans="1:8" ht="16.95" customHeight="1" x14ac:dyDescent="0.3">
      <c r="A58" s="59"/>
      <c r="B58" s="65" t="s">
        <v>122</v>
      </c>
      <c r="C58" s="61" t="s">
        <v>93</v>
      </c>
      <c r="D58" s="62">
        <v>1</v>
      </c>
      <c r="E58" s="63">
        <f>E38</f>
        <v>750</v>
      </c>
      <c r="F58" s="63">
        <f>D58*E58</f>
        <v>750</v>
      </c>
      <c r="G58" s="64">
        <v>0.90900000000000003</v>
      </c>
      <c r="H58" s="63">
        <f>G58*F58</f>
        <v>681.75</v>
      </c>
    </row>
    <row r="59" spans="1:8" ht="16.95" customHeight="1" x14ac:dyDescent="0.3">
      <c r="A59" s="59"/>
      <c r="B59" s="65" t="s">
        <v>94</v>
      </c>
      <c r="C59" s="61" t="s">
        <v>93</v>
      </c>
      <c r="D59" s="62">
        <v>1</v>
      </c>
      <c r="E59" s="63">
        <f>E39</f>
        <v>450</v>
      </c>
      <c r="F59" s="63">
        <f>D59*E59</f>
        <v>450</v>
      </c>
      <c r="G59" s="64">
        <v>0.90900000000000003</v>
      </c>
      <c r="H59" s="63">
        <f>G59*F59</f>
        <v>409.05</v>
      </c>
    </row>
    <row r="60" spans="1:8" ht="16.95" customHeight="1" x14ac:dyDescent="0.3">
      <c r="A60" s="53" t="s">
        <v>95</v>
      </c>
      <c r="B60" s="54" t="s">
        <v>96</v>
      </c>
      <c r="C60" s="76"/>
      <c r="D60" s="84"/>
      <c r="E60" s="85"/>
      <c r="F60" s="67">
        <f>SUM(F61:F66)</f>
        <v>145</v>
      </c>
      <c r="G60" s="64"/>
      <c r="H60" s="67">
        <f>SUM(H61:H66)</f>
        <v>122.815</v>
      </c>
    </row>
    <row r="61" spans="1:8" ht="16.95" customHeight="1" x14ac:dyDescent="0.3">
      <c r="A61" s="59"/>
      <c r="B61" s="65" t="s">
        <v>97</v>
      </c>
      <c r="C61" s="61" t="s">
        <v>93</v>
      </c>
      <c r="D61" s="62">
        <v>50</v>
      </c>
      <c r="E61" s="63">
        <v>0.5</v>
      </c>
      <c r="F61" s="63">
        <f t="shared" ref="F61:F66" si="5">D61*E61</f>
        <v>25</v>
      </c>
      <c r="G61" s="64">
        <v>0.84699999999999998</v>
      </c>
      <c r="H61" s="63">
        <f t="shared" ref="H61:H66" si="6">G61*F61</f>
        <v>21.175000000000001</v>
      </c>
    </row>
    <row r="62" spans="1:8" ht="16.95" customHeight="1" x14ac:dyDescent="0.3">
      <c r="A62" s="59"/>
      <c r="B62" s="65" t="s">
        <v>98</v>
      </c>
      <c r="C62" s="61" t="s">
        <v>99</v>
      </c>
      <c r="D62" s="62">
        <v>2</v>
      </c>
      <c r="E62" s="63">
        <v>25</v>
      </c>
      <c r="F62" s="63">
        <f t="shared" si="5"/>
        <v>50</v>
      </c>
      <c r="G62" s="64">
        <v>0.84699999999999998</v>
      </c>
      <c r="H62" s="63">
        <f t="shared" si="6"/>
        <v>42.35</v>
      </c>
    </row>
    <row r="63" spans="1:8" ht="16.95" customHeight="1" x14ac:dyDescent="0.3">
      <c r="A63" s="59"/>
      <c r="B63" s="65" t="s">
        <v>100</v>
      </c>
      <c r="C63" s="61" t="s">
        <v>93</v>
      </c>
      <c r="D63" s="62">
        <v>30</v>
      </c>
      <c r="E63" s="63">
        <v>0.5</v>
      </c>
      <c r="F63" s="63">
        <f t="shared" si="5"/>
        <v>15</v>
      </c>
      <c r="G63" s="64">
        <v>0.84699999999999998</v>
      </c>
      <c r="H63" s="63">
        <f t="shared" si="6"/>
        <v>12.705</v>
      </c>
    </row>
    <row r="64" spans="1:8" ht="10.95" customHeight="1" x14ac:dyDescent="0.3">
      <c r="A64" s="59"/>
      <c r="B64" s="65" t="s">
        <v>101</v>
      </c>
      <c r="C64" s="61" t="s">
        <v>93</v>
      </c>
      <c r="D64" s="62">
        <v>5</v>
      </c>
      <c r="E64" s="63">
        <v>3</v>
      </c>
      <c r="F64" s="63">
        <f t="shared" si="5"/>
        <v>15</v>
      </c>
      <c r="G64" s="64">
        <v>0.84699999999999998</v>
      </c>
      <c r="H64" s="63">
        <f t="shared" si="6"/>
        <v>12.705</v>
      </c>
    </row>
    <row r="65" spans="1:8" ht="8.4" customHeight="1" x14ac:dyDescent="0.3">
      <c r="A65" s="59"/>
      <c r="B65" s="65" t="s">
        <v>102</v>
      </c>
      <c r="C65" s="61" t="s">
        <v>103</v>
      </c>
      <c r="D65" s="62">
        <v>1</v>
      </c>
      <c r="E65" s="63">
        <v>30</v>
      </c>
      <c r="F65" s="63">
        <f t="shared" si="5"/>
        <v>30</v>
      </c>
      <c r="G65" s="64">
        <v>0.84699999999999998</v>
      </c>
      <c r="H65" s="63">
        <f t="shared" si="6"/>
        <v>25.41</v>
      </c>
    </row>
    <row r="66" spans="1:8" ht="8.4" customHeight="1" x14ac:dyDescent="0.3">
      <c r="A66" s="86"/>
      <c r="B66" s="65" t="s">
        <v>104</v>
      </c>
      <c r="C66" s="61" t="s">
        <v>93</v>
      </c>
      <c r="D66" s="62">
        <v>2</v>
      </c>
      <c r="E66" s="63">
        <v>5</v>
      </c>
      <c r="F66" s="63">
        <f t="shared" si="5"/>
        <v>10</v>
      </c>
      <c r="G66" s="64">
        <v>0.84699999999999998</v>
      </c>
      <c r="H66" s="63">
        <f t="shared" si="6"/>
        <v>8.4699999999999989</v>
      </c>
    </row>
    <row r="67" spans="1:8" ht="8.4" customHeight="1" x14ac:dyDescent="0.3">
      <c r="A67" s="87" t="s">
        <v>105</v>
      </c>
      <c r="B67" s="54" t="s">
        <v>106</v>
      </c>
      <c r="C67" s="54"/>
      <c r="D67" s="67"/>
      <c r="E67" s="67"/>
      <c r="F67" s="67">
        <f>F68+F69</f>
        <v>255</v>
      </c>
      <c r="G67" s="64"/>
      <c r="H67" s="67">
        <f>H68+H69</f>
        <v>215.98500000000001</v>
      </c>
    </row>
    <row r="68" spans="1:8" ht="8.4" customHeight="1" x14ac:dyDescent="0.3">
      <c r="A68" s="86"/>
      <c r="B68" s="65" t="s">
        <v>107</v>
      </c>
      <c r="C68" s="61" t="s">
        <v>93</v>
      </c>
      <c r="D68" s="62">
        <v>30</v>
      </c>
      <c r="E68" s="63">
        <v>6</v>
      </c>
      <c r="F68" s="63">
        <f>D68*E68</f>
        <v>180</v>
      </c>
      <c r="G68" s="64">
        <v>0.84699999999999998</v>
      </c>
      <c r="H68" s="63">
        <f>G68*F68</f>
        <v>152.46</v>
      </c>
    </row>
    <row r="69" spans="1:8" ht="8.4" customHeight="1" x14ac:dyDescent="0.3">
      <c r="A69" s="86"/>
      <c r="B69" s="65" t="s">
        <v>108</v>
      </c>
      <c r="C69" s="61" t="s">
        <v>93</v>
      </c>
      <c r="D69" s="62">
        <v>30</v>
      </c>
      <c r="E69" s="63">
        <v>2.5</v>
      </c>
      <c r="F69" s="63">
        <f>D69*E69</f>
        <v>75</v>
      </c>
      <c r="G69" s="64">
        <v>0.84699999999999998</v>
      </c>
      <c r="H69" s="63">
        <f>G69*F69</f>
        <v>63.524999999999999</v>
      </c>
    </row>
    <row r="70" spans="1:8" ht="8.4" customHeight="1" x14ac:dyDescent="0.3">
      <c r="A70" s="87" t="s">
        <v>109</v>
      </c>
      <c r="B70" s="54" t="s">
        <v>110</v>
      </c>
      <c r="C70" s="54"/>
      <c r="D70" s="67"/>
      <c r="E70" s="67"/>
      <c r="F70" s="67">
        <f>F71+F72</f>
        <v>500</v>
      </c>
      <c r="G70" s="64"/>
      <c r="H70" s="67">
        <f>H71+H72</f>
        <v>423.5</v>
      </c>
    </row>
    <row r="71" spans="1:8" ht="8.4" customHeight="1" x14ac:dyDescent="0.3">
      <c r="A71" s="86"/>
      <c r="B71" s="65" t="s">
        <v>111</v>
      </c>
      <c r="C71" s="61" t="s">
        <v>112</v>
      </c>
      <c r="D71" s="62">
        <v>1</v>
      </c>
      <c r="E71" s="63">
        <v>200</v>
      </c>
      <c r="F71" s="63">
        <f>D71*E71</f>
        <v>200</v>
      </c>
      <c r="G71" s="64">
        <v>0.84699999999999998</v>
      </c>
      <c r="H71" s="63">
        <f>G71*F71</f>
        <v>169.4</v>
      </c>
    </row>
    <row r="72" spans="1:8" ht="8.4" customHeight="1" x14ac:dyDescent="0.3">
      <c r="A72" s="86"/>
      <c r="B72" s="65" t="s">
        <v>7</v>
      </c>
      <c r="C72" s="61" t="s">
        <v>112</v>
      </c>
      <c r="D72" s="62">
        <v>1</v>
      </c>
      <c r="E72" s="63">
        <v>300</v>
      </c>
      <c r="F72" s="63">
        <f>D72*E72</f>
        <v>300</v>
      </c>
      <c r="G72" s="64">
        <v>0.84699999999999998</v>
      </c>
      <c r="H72" s="63">
        <f>G72*F72</f>
        <v>254.1</v>
      </c>
    </row>
    <row r="73" spans="1:8" ht="8.4" customHeight="1" x14ac:dyDescent="0.3">
      <c r="A73" s="87" t="s">
        <v>113</v>
      </c>
      <c r="B73" s="54" t="s">
        <v>114</v>
      </c>
      <c r="C73" s="54"/>
      <c r="D73" s="67"/>
      <c r="E73" s="67"/>
      <c r="F73" s="67">
        <f>F74</f>
        <v>500</v>
      </c>
      <c r="G73" s="64"/>
      <c r="H73" s="67">
        <f>H74</f>
        <v>454.5</v>
      </c>
    </row>
    <row r="74" spans="1:8" ht="8.4" customHeight="1" x14ac:dyDescent="0.3">
      <c r="A74" s="88"/>
      <c r="B74" s="65" t="s">
        <v>115</v>
      </c>
      <c r="C74" s="61" t="s">
        <v>116</v>
      </c>
      <c r="D74" s="62">
        <v>2</v>
      </c>
      <c r="E74" s="63">
        <v>250</v>
      </c>
      <c r="F74" s="63">
        <f>D74*E74</f>
        <v>500</v>
      </c>
      <c r="G74" s="64">
        <v>0.90900000000000003</v>
      </c>
      <c r="H74" s="63">
        <f>G74*F74</f>
        <v>454.5</v>
      </c>
    </row>
    <row r="75" spans="1:8" ht="16.95" customHeight="1" x14ac:dyDescent="0.3">
      <c r="A75" s="86"/>
      <c r="B75" s="212" t="s">
        <v>85</v>
      </c>
      <c r="C75" s="212"/>
      <c r="D75" s="212"/>
      <c r="E75" s="212"/>
      <c r="F75" s="89">
        <f>F57+F60+F67+F70+F73</f>
        <v>2600</v>
      </c>
      <c r="G75" s="90"/>
      <c r="H75" s="89">
        <f>H57+H60+H67+H70+H73</f>
        <v>2307.6</v>
      </c>
    </row>
    <row r="76" spans="1:8" ht="8.4" customHeight="1" x14ac:dyDescent="0.3">
      <c r="A76" s="86"/>
      <c r="B76" s="87"/>
      <c r="C76" s="87"/>
      <c r="D76" s="87"/>
      <c r="E76" s="87"/>
      <c r="F76" s="89"/>
      <c r="G76" s="90"/>
      <c r="H76" s="89"/>
    </row>
    <row r="77" spans="1:8" ht="19.95" customHeight="1" x14ac:dyDescent="0.3">
      <c r="A77" s="211" t="s">
        <v>123</v>
      </c>
      <c r="B77" s="211"/>
      <c r="C77" s="60" t="s">
        <v>118</v>
      </c>
      <c r="D77" s="78">
        <v>11</v>
      </c>
      <c r="E77" s="79"/>
      <c r="F77" s="79"/>
      <c r="G77" s="80"/>
      <c r="H77" s="79"/>
    </row>
    <row r="78" spans="1:8" ht="19.2" customHeight="1" x14ac:dyDescent="0.3">
      <c r="A78" s="81" t="s">
        <v>88</v>
      </c>
      <c r="B78" s="81" t="s">
        <v>78</v>
      </c>
      <c r="C78" s="82" t="s">
        <v>79</v>
      </c>
      <c r="D78" s="82" t="s">
        <v>80</v>
      </c>
      <c r="E78" s="82" t="s">
        <v>81</v>
      </c>
      <c r="F78" s="82" t="s">
        <v>82</v>
      </c>
      <c r="G78" s="82" t="s">
        <v>89</v>
      </c>
      <c r="H78" s="82" t="s">
        <v>83</v>
      </c>
    </row>
    <row r="79" spans="1:8" ht="12" customHeight="1" x14ac:dyDescent="0.3">
      <c r="A79" s="53" t="s">
        <v>90</v>
      </c>
      <c r="B79" s="54" t="s">
        <v>91</v>
      </c>
      <c r="C79" s="83"/>
      <c r="D79" s="67"/>
      <c r="E79" s="67"/>
      <c r="F79" s="67">
        <f>SUM(F80:F81)</f>
        <v>1200</v>
      </c>
      <c r="G79" s="67"/>
      <c r="H79" s="67">
        <f>SUM(H80:H81)</f>
        <v>1090.8</v>
      </c>
    </row>
    <row r="80" spans="1:8" ht="12" customHeight="1" x14ac:dyDescent="0.3">
      <c r="A80" s="59"/>
      <c r="B80" s="65" t="s">
        <v>92</v>
      </c>
      <c r="C80" s="61" t="s">
        <v>93</v>
      </c>
      <c r="D80" s="62">
        <v>1</v>
      </c>
      <c r="E80" s="63">
        <f>E58</f>
        <v>750</v>
      </c>
      <c r="F80" s="63">
        <f>D80*E80</f>
        <v>750</v>
      </c>
      <c r="G80" s="64">
        <v>0.90900000000000003</v>
      </c>
      <c r="H80" s="63">
        <f>G80*F80</f>
        <v>681.75</v>
      </c>
    </row>
    <row r="81" spans="1:8" ht="12" customHeight="1" x14ac:dyDescent="0.3">
      <c r="A81" s="59"/>
      <c r="B81" s="65" t="s">
        <v>94</v>
      </c>
      <c r="C81" s="61" t="s">
        <v>93</v>
      </c>
      <c r="D81" s="62">
        <v>1</v>
      </c>
      <c r="E81" s="63">
        <f>E59</f>
        <v>450</v>
      </c>
      <c r="F81" s="63">
        <f>D81*E81</f>
        <v>450</v>
      </c>
      <c r="G81" s="64">
        <v>0.90900000000000003</v>
      </c>
      <c r="H81" s="63">
        <f>G81*F81</f>
        <v>409.05</v>
      </c>
    </row>
    <row r="82" spans="1:8" ht="12" customHeight="1" x14ac:dyDescent="0.3">
      <c r="A82" s="53" t="s">
        <v>95</v>
      </c>
      <c r="B82" s="54" t="s">
        <v>96</v>
      </c>
      <c r="C82" s="76"/>
      <c r="D82" s="84"/>
      <c r="E82" s="85"/>
      <c r="F82" s="67">
        <f>SUM(F83:F88)</f>
        <v>145</v>
      </c>
      <c r="G82" s="64"/>
      <c r="H82" s="67">
        <f>SUM(H83:H88)</f>
        <v>122.815</v>
      </c>
    </row>
    <row r="83" spans="1:8" ht="12" customHeight="1" x14ac:dyDescent="0.3">
      <c r="A83" s="59"/>
      <c r="B83" s="65" t="s">
        <v>97</v>
      </c>
      <c r="C83" s="61" t="s">
        <v>93</v>
      </c>
      <c r="D83" s="62">
        <v>50</v>
      </c>
      <c r="E83" s="63">
        <v>0.5</v>
      </c>
      <c r="F83" s="63">
        <f t="shared" ref="F83:F88" si="7">D83*E83</f>
        <v>25</v>
      </c>
      <c r="G83" s="64">
        <v>0.84699999999999998</v>
      </c>
      <c r="H83" s="63">
        <f t="shared" ref="H83:H88" si="8">G83*F83</f>
        <v>21.175000000000001</v>
      </c>
    </row>
    <row r="84" spans="1:8" ht="12" customHeight="1" x14ac:dyDescent="0.3">
      <c r="A84" s="59"/>
      <c r="B84" s="65" t="s">
        <v>98</v>
      </c>
      <c r="C84" s="61" t="s">
        <v>99</v>
      </c>
      <c r="D84" s="62">
        <v>2</v>
      </c>
      <c r="E84" s="63">
        <v>25</v>
      </c>
      <c r="F84" s="63">
        <f t="shared" si="7"/>
        <v>50</v>
      </c>
      <c r="G84" s="64">
        <v>0.84699999999999998</v>
      </c>
      <c r="H84" s="63">
        <f t="shared" si="8"/>
        <v>42.35</v>
      </c>
    </row>
    <row r="85" spans="1:8" ht="12" customHeight="1" x14ac:dyDescent="0.3">
      <c r="A85" s="59"/>
      <c r="B85" s="65" t="s">
        <v>100</v>
      </c>
      <c r="C85" s="61" t="s">
        <v>93</v>
      </c>
      <c r="D85" s="62">
        <v>30</v>
      </c>
      <c r="E85" s="63">
        <v>0.5</v>
      </c>
      <c r="F85" s="63">
        <f t="shared" si="7"/>
        <v>15</v>
      </c>
      <c r="G85" s="64">
        <v>0.84699999999999998</v>
      </c>
      <c r="H85" s="63">
        <f t="shared" si="8"/>
        <v>12.705</v>
      </c>
    </row>
    <row r="86" spans="1:8" ht="12" customHeight="1" x14ac:dyDescent="0.3">
      <c r="A86" s="59"/>
      <c r="B86" s="65" t="s">
        <v>101</v>
      </c>
      <c r="C86" s="61" t="s">
        <v>93</v>
      </c>
      <c r="D86" s="62">
        <v>5</v>
      </c>
      <c r="E86" s="63">
        <v>3</v>
      </c>
      <c r="F86" s="63">
        <f t="shared" si="7"/>
        <v>15</v>
      </c>
      <c r="G86" s="64">
        <v>0.84699999999999998</v>
      </c>
      <c r="H86" s="63">
        <f t="shared" si="8"/>
        <v>12.705</v>
      </c>
    </row>
    <row r="87" spans="1:8" ht="12" customHeight="1" x14ac:dyDescent="0.3">
      <c r="A87" s="59"/>
      <c r="B87" s="65" t="s">
        <v>102</v>
      </c>
      <c r="C87" s="61" t="s">
        <v>103</v>
      </c>
      <c r="D87" s="62">
        <v>1</v>
      </c>
      <c r="E87" s="63">
        <v>30</v>
      </c>
      <c r="F87" s="63">
        <f t="shared" si="7"/>
        <v>30</v>
      </c>
      <c r="G87" s="64">
        <v>0.84699999999999998</v>
      </c>
      <c r="H87" s="63">
        <f t="shared" si="8"/>
        <v>25.41</v>
      </c>
    </row>
    <row r="88" spans="1:8" ht="12" customHeight="1" x14ac:dyDescent="0.3">
      <c r="A88" s="86"/>
      <c r="B88" s="65" t="s">
        <v>104</v>
      </c>
      <c r="C88" s="61" t="s">
        <v>93</v>
      </c>
      <c r="D88" s="62">
        <v>2</v>
      </c>
      <c r="E88" s="63">
        <v>5</v>
      </c>
      <c r="F88" s="63">
        <f t="shared" si="7"/>
        <v>10</v>
      </c>
      <c r="G88" s="64">
        <v>0.84699999999999998</v>
      </c>
      <c r="H88" s="63">
        <f t="shared" si="8"/>
        <v>8.4699999999999989</v>
      </c>
    </row>
    <row r="89" spans="1:8" ht="12" customHeight="1" x14ac:dyDescent="0.3">
      <c r="A89" s="87" t="s">
        <v>105</v>
      </c>
      <c r="B89" s="54" t="s">
        <v>106</v>
      </c>
      <c r="C89" s="54"/>
      <c r="D89" s="67"/>
      <c r="E89" s="67"/>
      <c r="F89" s="67">
        <f>F90</f>
        <v>150</v>
      </c>
      <c r="G89" s="64"/>
      <c r="H89" s="67">
        <f>H90</f>
        <v>127.05</v>
      </c>
    </row>
    <row r="90" spans="1:8" ht="12" customHeight="1" x14ac:dyDescent="0.3">
      <c r="A90" s="86"/>
      <c r="B90" s="65" t="s">
        <v>108</v>
      </c>
      <c r="C90" s="61" t="s">
        <v>93</v>
      </c>
      <c r="D90" s="62">
        <v>60</v>
      </c>
      <c r="E90" s="63">
        <v>2.5</v>
      </c>
      <c r="F90" s="63">
        <f>D90*E90</f>
        <v>150</v>
      </c>
      <c r="G90" s="64">
        <v>0.84699999999999998</v>
      </c>
      <c r="H90" s="63">
        <f>G90*F90</f>
        <v>127.05</v>
      </c>
    </row>
    <row r="91" spans="1:8" ht="12" customHeight="1" x14ac:dyDescent="0.3">
      <c r="A91" s="87" t="s">
        <v>109</v>
      </c>
      <c r="B91" s="54" t="s">
        <v>110</v>
      </c>
      <c r="C91" s="54"/>
      <c r="D91" s="67"/>
      <c r="E91" s="67"/>
      <c r="F91" s="67">
        <f>F92+F93</f>
        <v>500</v>
      </c>
      <c r="G91" s="64"/>
      <c r="H91" s="67">
        <f>H92+H93</f>
        <v>423.5</v>
      </c>
    </row>
    <row r="92" spans="1:8" ht="12" customHeight="1" x14ac:dyDescent="0.3">
      <c r="A92" s="86"/>
      <c r="B92" s="65" t="s">
        <v>111</v>
      </c>
      <c r="C92" s="61" t="s">
        <v>112</v>
      </c>
      <c r="D92" s="62">
        <v>1</v>
      </c>
      <c r="E92" s="63">
        <v>200</v>
      </c>
      <c r="F92" s="63">
        <f>D92*E92</f>
        <v>200</v>
      </c>
      <c r="G92" s="64">
        <v>0.84699999999999998</v>
      </c>
      <c r="H92" s="63">
        <f>G92*F92</f>
        <v>169.4</v>
      </c>
    </row>
    <row r="93" spans="1:8" ht="12" customHeight="1" x14ac:dyDescent="0.3">
      <c r="A93" s="86"/>
      <c r="B93" s="65" t="s">
        <v>7</v>
      </c>
      <c r="C93" s="61" t="s">
        <v>112</v>
      </c>
      <c r="D93" s="62">
        <v>1</v>
      </c>
      <c r="E93" s="63">
        <v>300</v>
      </c>
      <c r="F93" s="63">
        <f>D93*E93</f>
        <v>300</v>
      </c>
      <c r="G93" s="64">
        <v>0.84699999999999998</v>
      </c>
      <c r="H93" s="63">
        <f>G93*F93</f>
        <v>254.1</v>
      </c>
    </row>
    <row r="94" spans="1:8" ht="12" customHeight="1" x14ac:dyDescent="0.3">
      <c r="A94" s="87" t="s">
        <v>113</v>
      </c>
      <c r="B94" s="54" t="s">
        <v>114</v>
      </c>
      <c r="C94" s="54"/>
      <c r="D94" s="67"/>
      <c r="E94" s="67"/>
      <c r="F94" s="67">
        <f>F95</f>
        <v>500</v>
      </c>
      <c r="G94" s="64"/>
      <c r="H94" s="67">
        <f>H95</f>
        <v>454.5</v>
      </c>
    </row>
    <row r="95" spans="1:8" ht="12" customHeight="1" x14ac:dyDescent="0.3">
      <c r="A95" s="88"/>
      <c r="B95" s="65" t="s">
        <v>115</v>
      </c>
      <c r="C95" s="61" t="s">
        <v>116</v>
      </c>
      <c r="D95" s="62">
        <v>2</v>
      </c>
      <c r="E95" s="63">
        <v>250</v>
      </c>
      <c r="F95" s="63">
        <f>D95*E95</f>
        <v>500</v>
      </c>
      <c r="G95" s="64">
        <v>0.90900000000000003</v>
      </c>
      <c r="H95" s="63">
        <f>G95*F95</f>
        <v>454.5</v>
      </c>
    </row>
    <row r="96" spans="1:8" x14ac:dyDescent="0.3">
      <c r="A96" s="86"/>
      <c r="B96" s="212" t="s">
        <v>85</v>
      </c>
      <c r="C96" s="212"/>
      <c r="D96" s="212"/>
      <c r="E96" s="212"/>
      <c r="F96" s="89">
        <f>F79+F82+F89+F91+F94</f>
        <v>2495</v>
      </c>
      <c r="G96" s="90"/>
      <c r="H96" s="89">
        <f>H79+H82+H89+H91+H94</f>
        <v>2218.665</v>
      </c>
    </row>
    <row r="97" spans="1:11" x14ac:dyDescent="0.3">
      <c r="A97" s="86"/>
      <c r="B97" s="87"/>
      <c r="C97" s="87"/>
      <c r="D97" s="87"/>
      <c r="E97" s="87"/>
      <c r="F97" s="89"/>
      <c r="G97" s="90"/>
      <c r="H97" s="89"/>
    </row>
    <row r="98" spans="1:11" ht="16.2" customHeight="1" x14ac:dyDescent="0.3">
      <c r="B98" s="95" t="s">
        <v>221</v>
      </c>
      <c r="C98" s="60" t="s">
        <v>118</v>
      </c>
      <c r="D98" s="96">
        <v>11</v>
      </c>
    </row>
    <row r="99" spans="1:11" ht="28.5" customHeight="1" x14ac:dyDescent="0.3">
      <c r="A99" s="81" t="s">
        <v>88</v>
      </c>
      <c r="B99" s="81" t="s">
        <v>78</v>
      </c>
      <c r="C99" s="82" t="s">
        <v>79</v>
      </c>
      <c r="D99" s="82" t="s">
        <v>80</v>
      </c>
      <c r="E99" s="82" t="s">
        <v>81</v>
      </c>
      <c r="F99" s="82" t="s">
        <v>82</v>
      </c>
      <c r="G99" s="97" t="s">
        <v>89</v>
      </c>
      <c r="H99" s="82" t="s">
        <v>83</v>
      </c>
      <c r="I99" s="98"/>
      <c r="J99" s="98"/>
      <c r="K99" s="98"/>
    </row>
    <row r="100" spans="1:11" ht="9.75" customHeight="1" x14ac:dyDescent="0.3">
      <c r="A100" s="99" t="s">
        <v>90</v>
      </c>
      <c r="B100" s="99" t="s">
        <v>91</v>
      </c>
      <c r="C100" s="79"/>
      <c r="D100" s="79"/>
      <c r="E100" s="79"/>
      <c r="F100" s="129">
        <f>SUM(F101:F102)</f>
        <v>1200</v>
      </c>
      <c r="G100" s="64"/>
      <c r="H100" s="99">
        <f>SUM(H101:H102)</f>
        <v>1090.8</v>
      </c>
      <c r="I100" s="100"/>
      <c r="J100" s="100"/>
      <c r="K100" s="100"/>
    </row>
    <row r="101" spans="1:11" ht="10.199999999999999" customHeight="1" x14ac:dyDescent="0.3">
      <c r="A101" s="79"/>
      <c r="B101" s="79" t="s">
        <v>92</v>
      </c>
      <c r="C101" s="79" t="s">
        <v>93</v>
      </c>
      <c r="D101" s="79">
        <v>1</v>
      </c>
      <c r="E101" s="63">
        <f>E80</f>
        <v>750</v>
      </c>
      <c r="F101" s="130">
        <f>E101*D101</f>
        <v>750</v>
      </c>
      <c r="G101" s="64">
        <v>0.90900000000000003</v>
      </c>
      <c r="H101" s="79">
        <f>F101*G101</f>
        <v>681.75</v>
      </c>
      <c r="I101" s="100"/>
      <c r="J101" s="100"/>
      <c r="K101" s="100"/>
    </row>
    <row r="102" spans="1:11" ht="10.199999999999999" customHeight="1" x14ac:dyDescent="0.3">
      <c r="A102" s="79"/>
      <c r="B102" s="79" t="s">
        <v>124</v>
      </c>
      <c r="C102" s="79" t="s">
        <v>93</v>
      </c>
      <c r="D102" s="79">
        <v>1</v>
      </c>
      <c r="E102" s="179">
        <f>E81</f>
        <v>450</v>
      </c>
      <c r="F102" s="130">
        <f>E102*D102</f>
        <v>450</v>
      </c>
      <c r="G102" s="64">
        <v>0.90900000000000003</v>
      </c>
      <c r="H102" s="79">
        <f t="shared" ref="H102:H117" si="9">F102*G102</f>
        <v>409.05</v>
      </c>
      <c r="I102" s="100"/>
      <c r="J102" s="100"/>
      <c r="K102" s="100"/>
    </row>
    <row r="103" spans="1:11" ht="10.199999999999999" customHeight="1" x14ac:dyDescent="0.3">
      <c r="A103" s="99" t="s">
        <v>95</v>
      </c>
      <c r="B103" s="99" t="s">
        <v>96</v>
      </c>
      <c r="C103" s="79"/>
      <c r="D103" s="79"/>
      <c r="E103" s="79"/>
      <c r="F103" s="129">
        <f>SUM(F104:F109)</f>
        <v>145</v>
      </c>
      <c r="H103" s="99">
        <f>SUM(H104:H109)</f>
        <v>122.815</v>
      </c>
      <c r="I103" s="100"/>
      <c r="J103" s="100"/>
      <c r="K103" s="100"/>
    </row>
    <row r="104" spans="1:11" ht="10.199999999999999" customHeight="1" x14ac:dyDescent="0.3">
      <c r="A104" s="79"/>
      <c r="B104" s="79" t="s">
        <v>97</v>
      </c>
      <c r="C104" s="79" t="s">
        <v>93</v>
      </c>
      <c r="D104" s="79">
        <v>50</v>
      </c>
      <c r="E104" s="79">
        <v>0.5</v>
      </c>
      <c r="F104" s="130">
        <f>E104*D104</f>
        <v>25</v>
      </c>
      <c r="G104" s="64">
        <v>0.84699999999999998</v>
      </c>
      <c r="H104" s="79">
        <f t="shared" si="9"/>
        <v>21.175000000000001</v>
      </c>
      <c r="I104" s="100"/>
      <c r="J104" s="100"/>
      <c r="K104" s="100"/>
    </row>
    <row r="105" spans="1:11" ht="10.199999999999999" customHeight="1" x14ac:dyDescent="0.3">
      <c r="A105" s="79"/>
      <c r="B105" s="79" t="s">
        <v>98</v>
      </c>
      <c r="C105" s="79" t="s">
        <v>99</v>
      </c>
      <c r="D105" s="79">
        <v>2</v>
      </c>
      <c r="E105" s="79">
        <v>25</v>
      </c>
      <c r="F105" s="130">
        <f t="shared" ref="F105:F109" si="10">E105*D105</f>
        <v>50</v>
      </c>
      <c r="G105" s="64">
        <v>0.84699999999999998</v>
      </c>
      <c r="H105" s="79">
        <f t="shared" si="9"/>
        <v>42.35</v>
      </c>
      <c r="I105" s="100"/>
      <c r="J105" s="100"/>
      <c r="K105" s="100"/>
    </row>
    <row r="106" spans="1:11" ht="10.199999999999999" customHeight="1" x14ac:dyDescent="0.3">
      <c r="A106" s="79"/>
      <c r="B106" s="79" t="s">
        <v>100</v>
      </c>
      <c r="C106" s="79" t="s">
        <v>93</v>
      </c>
      <c r="D106" s="79">
        <v>30</v>
      </c>
      <c r="E106" s="79">
        <v>0.5</v>
      </c>
      <c r="F106" s="130">
        <f t="shared" si="10"/>
        <v>15</v>
      </c>
      <c r="G106" s="64">
        <v>0.84699999999999998</v>
      </c>
      <c r="H106" s="79">
        <f t="shared" si="9"/>
        <v>12.705</v>
      </c>
      <c r="I106" s="100"/>
      <c r="J106" s="100"/>
      <c r="K106" s="100"/>
    </row>
    <row r="107" spans="1:11" ht="10.199999999999999" customHeight="1" x14ac:dyDescent="0.3">
      <c r="A107" s="79"/>
      <c r="B107" s="79" t="s">
        <v>101</v>
      </c>
      <c r="C107" s="79" t="s">
        <v>93</v>
      </c>
      <c r="D107" s="79">
        <v>5</v>
      </c>
      <c r="E107" s="79">
        <v>3</v>
      </c>
      <c r="F107" s="130">
        <f t="shared" si="10"/>
        <v>15</v>
      </c>
      <c r="G107" s="64">
        <v>0.84699999999999998</v>
      </c>
      <c r="H107" s="79">
        <f t="shared" si="9"/>
        <v>12.705</v>
      </c>
      <c r="I107" s="100"/>
      <c r="J107" s="100"/>
      <c r="K107" s="100"/>
    </row>
    <row r="108" spans="1:11" ht="10.199999999999999" customHeight="1" x14ac:dyDescent="0.3">
      <c r="A108" s="79" t="s">
        <v>125</v>
      </c>
      <c r="B108" s="79" t="s">
        <v>102</v>
      </c>
      <c r="C108" s="79" t="s">
        <v>103</v>
      </c>
      <c r="D108" s="79">
        <v>1</v>
      </c>
      <c r="E108" s="79">
        <v>30</v>
      </c>
      <c r="F108" s="130">
        <f t="shared" si="10"/>
        <v>30</v>
      </c>
      <c r="G108" s="64">
        <v>0.84699999999999998</v>
      </c>
      <c r="H108" s="79">
        <f t="shared" si="9"/>
        <v>25.41</v>
      </c>
      <c r="I108" s="100"/>
      <c r="J108" s="100"/>
      <c r="K108" s="100"/>
    </row>
    <row r="109" spans="1:11" ht="10.199999999999999" customHeight="1" x14ac:dyDescent="0.3">
      <c r="A109" s="79"/>
      <c r="B109" s="79" t="s">
        <v>104</v>
      </c>
      <c r="C109" s="79" t="s">
        <v>93</v>
      </c>
      <c r="D109" s="79">
        <v>2</v>
      </c>
      <c r="E109" s="79">
        <v>5</v>
      </c>
      <c r="F109" s="130">
        <f t="shared" si="10"/>
        <v>10</v>
      </c>
      <c r="G109" s="64">
        <v>0.84699999999999998</v>
      </c>
      <c r="H109" s="79">
        <f t="shared" si="9"/>
        <v>8.4699999999999989</v>
      </c>
      <c r="I109" s="100"/>
      <c r="J109" s="100"/>
      <c r="K109" s="100"/>
    </row>
    <row r="110" spans="1:11" ht="10.199999999999999" customHeight="1" x14ac:dyDescent="0.3">
      <c r="A110" s="99" t="s">
        <v>105</v>
      </c>
      <c r="B110" s="99" t="s">
        <v>106</v>
      </c>
      <c r="C110" s="79"/>
      <c r="D110" s="79"/>
      <c r="E110" s="79"/>
      <c r="F110" s="129">
        <f>SUM(F111:F112)</f>
        <v>510</v>
      </c>
      <c r="H110" s="99">
        <f>SUM(H111:H112)</f>
        <v>431.97</v>
      </c>
      <c r="I110" s="100"/>
      <c r="J110" s="100"/>
      <c r="K110" s="100"/>
    </row>
    <row r="111" spans="1:11" ht="10.199999999999999" customHeight="1" x14ac:dyDescent="0.3">
      <c r="A111" s="79"/>
      <c r="B111" s="79" t="s">
        <v>107</v>
      </c>
      <c r="C111" s="79" t="s">
        <v>93</v>
      </c>
      <c r="D111" s="79">
        <v>60</v>
      </c>
      <c r="E111" s="79">
        <v>6</v>
      </c>
      <c r="F111" s="130">
        <f>E111*D111</f>
        <v>360</v>
      </c>
      <c r="G111" s="101">
        <v>0.84699999999999998</v>
      </c>
      <c r="H111" s="79">
        <f t="shared" si="9"/>
        <v>304.92</v>
      </c>
      <c r="I111" s="100"/>
      <c r="J111" s="100"/>
      <c r="K111" s="100"/>
    </row>
    <row r="112" spans="1:11" ht="10.199999999999999" customHeight="1" x14ac:dyDescent="0.3">
      <c r="A112" s="79"/>
      <c r="B112" s="79" t="s">
        <v>108</v>
      </c>
      <c r="C112" s="79" t="s">
        <v>93</v>
      </c>
      <c r="D112" s="79">
        <v>60</v>
      </c>
      <c r="E112" s="79">
        <v>2.5</v>
      </c>
      <c r="F112" s="130">
        <f>E112*D112</f>
        <v>150</v>
      </c>
      <c r="G112" s="101">
        <v>0.84699999999999998</v>
      </c>
      <c r="H112" s="79">
        <f t="shared" si="9"/>
        <v>127.05</v>
      </c>
      <c r="I112" s="100"/>
      <c r="J112" s="100"/>
      <c r="K112" s="100"/>
    </row>
    <row r="113" spans="1:11" ht="10.199999999999999" customHeight="1" x14ac:dyDescent="0.3">
      <c r="A113" s="99" t="s">
        <v>109</v>
      </c>
      <c r="B113" s="99" t="s">
        <v>110</v>
      </c>
      <c r="C113" s="79"/>
      <c r="D113" s="79"/>
      <c r="E113" s="79"/>
      <c r="F113" s="129">
        <f>SUM(F114:F115)</f>
        <v>736</v>
      </c>
      <c r="H113" s="99">
        <f>SUM(H114:H115)</f>
        <v>623.39199999999994</v>
      </c>
      <c r="I113" s="100"/>
      <c r="J113" s="100"/>
      <c r="K113" s="100"/>
    </row>
    <row r="114" spans="1:11" ht="10.199999999999999" customHeight="1" x14ac:dyDescent="0.3">
      <c r="A114" s="79"/>
      <c r="B114" s="79" t="s">
        <v>111</v>
      </c>
      <c r="C114" s="79" t="s">
        <v>112</v>
      </c>
      <c r="D114" s="79">
        <v>1</v>
      </c>
      <c r="E114" s="79">
        <v>536</v>
      </c>
      <c r="F114" s="130">
        <f>E114*D114</f>
        <v>536</v>
      </c>
      <c r="G114" s="64">
        <v>0.84699999999999998</v>
      </c>
      <c r="H114" s="79">
        <f t="shared" si="9"/>
        <v>453.99199999999996</v>
      </c>
      <c r="I114" s="100"/>
      <c r="J114" s="100"/>
      <c r="K114" s="100"/>
    </row>
    <row r="115" spans="1:11" ht="10.199999999999999" customHeight="1" x14ac:dyDescent="0.3">
      <c r="A115" s="79"/>
      <c r="B115" s="79" t="s">
        <v>7</v>
      </c>
      <c r="C115" s="79" t="s">
        <v>112</v>
      </c>
      <c r="D115" s="79">
        <v>1</v>
      </c>
      <c r="E115" s="79">
        <v>200</v>
      </c>
      <c r="F115" s="130">
        <f t="shared" ref="F115:F117" si="11">E115*D115</f>
        <v>200</v>
      </c>
      <c r="G115" s="64">
        <v>0.84699999999999998</v>
      </c>
      <c r="H115" s="79">
        <f t="shared" si="9"/>
        <v>169.4</v>
      </c>
      <c r="I115" s="100"/>
      <c r="J115" s="100"/>
      <c r="K115" s="100"/>
    </row>
    <row r="116" spans="1:11" ht="10.199999999999999" customHeight="1" x14ac:dyDescent="0.3">
      <c r="A116" s="99" t="s">
        <v>113</v>
      </c>
      <c r="B116" s="99" t="s">
        <v>114</v>
      </c>
      <c r="C116" s="79"/>
      <c r="D116" s="79"/>
      <c r="E116" s="79"/>
      <c r="F116" s="129">
        <f>SUM(F117)</f>
        <v>500</v>
      </c>
      <c r="H116" s="99">
        <f>SUM(H117)</f>
        <v>454.5</v>
      </c>
      <c r="I116" s="100"/>
      <c r="J116" s="100"/>
      <c r="K116" s="100"/>
    </row>
    <row r="117" spans="1:11" ht="10.199999999999999" customHeight="1" x14ac:dyDescent="0.3">
      <c r="A117" s="79"/>
      <c r="B117" s="79" t="s">
        <v>115</v>
      </c>
      <c r="C117" s="79" t="s">
        <v>116</v>
      </c>
      <c r="D117" s="79">
        <v>2</v>
      </c>
      <c r="E117" s="63">
        <v>250</v>
      </c>
      <c r="F117" s="130">
        <f t="shared" si="11"/>
        <v>500</v>
      </c>
      <c r="G117" s="101">
        <v>0.90900000000000003</v>
      </c>
      <c r="H117" s="79">
        <f t="shared" si="9"/>
        <v>454.5</v>
      </c>
      <c r="I117" s="100"/>
      <c r="J117" s="100"/>
      <c r="K117" s="100"/>
    </row>
    <row r="118" spans="1:11" ht="10.199999999999999" customHeight="1" x14ac:dyDescent="0.3">
      <c r="A118" s="79"/>
      <c r="B118" s="102" t="s">
        <v>85</v>
      </c>
      <c r="C118" s="79"/>
      <c r="D118" s="79"/>
      <c r="E118" s="79"/>
      <c r="F118" s="129">
        <f>SUM(F100+F103+F110+F113+F116)</f>
        <v>3091</v>
      </c>
      <c r="G118" s="103"/>
      <c r="H118" s="104">
        <f>H100+H103+H110+H113+H116</f>
        <v>2723.4769999999999</v>
      </c>
      <c r="I118" s="100"/>
      <c r="J118" s="100"/>
      <c r="K118" s="100"/>
    </row>
    <row r="119" spans="1:11" ht="10.199999999999999" customHeight="1" x14ac:dyDescent="0.3">
      <c r="I119" s="100"/>
      <c r="J119" s="100"/>
      <c r="K119" s="100"/>
    </row>
    <row r="120" spans="1:11" ht="10.199999999999999" customHeight="1" x14ac:dyDescent="0.3">
      <c r="I120" s="105"/>
      <c r="J120" s="105"/>
      <c r="K120" s="105"/>
    </row>
    <row r="121" spans="1:11" ht="18" customHeight="1" x14ac:dyDescent="0.3">
      <c r="B121" s="95" t="s">
        <v>126</v>
      </c>
      <c r="C121" s="60" t="s">
        <v>118</v>
      </c>
      <c r="D121" s="96">
        <v>11</v>
      </c>
      <c r="I121" s="105"/>
      <c r="J121" s="105"/>
      <c r="K121" s="105"/>
    </row>
    <row r="122" spans="1:11" ht="10.199999999999999" customHeight="1" x14ac:dyDescent="0.3">
      <c r="I122" s="105"/>
      <c r="J122" s="105"/>
      <c r="K122" s="105"/>
    </row>
    <row r="123" spans="1:11" ht="23.25" customHeight="1" x14ac:dyDescent="0.3">
      <c r="A123" s="81" t="s">
        <v>88</v>
      </c>
      <c r="B123" s="81" t="s">
        <v>78</v>
      </c>
      <c r="C123" s="82" t="s">
        <v>79</v>
      </c>
      <c r="D123" s="82" t="s">
        <v>80</v>
      </c>
      <c r="E123" s="82" t="s">
        <v>81</v>
      </c>
      <c r="F123" s="82" t="s">
        <v>82</v>
      </c>
      <c r="G123" s="97" t="s">
        <v>89</v>
      </c>
      <c r="H123" s="82" t="s">
        <v>83</v>
      </c>
      <c r="I123" s="98"/>
      <c r="J123" s="98"/>
      <c r="K123" s="98"/>
    </row>
    <row r="124" spans="1:11" ht="10.199999999999999" customHeight="1" x14ac:dyDescent="0.3">
      <c r="A124" s="99" t="s">
        <v>90</v>
      </c>
      <c r="B124" s="99" t="s">
        <v>91</v>
      </c>
      <c r="C124" s="79"/>
      <c r="D124" s="79"/>
      <c r="E124" s="79"/>
      <c r="F124" s="129">
        <f>SUM(F125:F126)</f>
        <v>1200</v>
      </c>
      <c r="H124" s="99">
        <f>SUM(H125:H126)</f>
        <v>1090.8</v>
      </c>
      <c r="I124" s="106"/>
      <c r="J124" s="106"/>
      <c r="K124" s="106"/>
    </row>
    <row r="125" spans="1:11" ht="10.199999999999999" customHeight="1" x14ac:dyDescent="0.3">
      <c r="A125" s="79"/>
      <c r="B125" s="79" t="s">
        <v>92</v>
      </c>
      <c r="C125" s="79" t="s">
        <v>93</v>
      </c>
      <c r="D125" s="79">
        <v>1</v>
      </c>
      <c r="E125" s="63">
        <f>E101</f>
        <v>750</v>
      </c>
      <c r="F125" s="130">
        <f>D125*E125</f>
        <v>750</v>
      </c>
      <c r="G125" s="64">
        <v>0.90900000000000003</v>
      </c>
      <c r="H125" s="79">
        <f>F125*G125</f>
        <v>681.75</v>
      </c>
      <c r="I125" s="106"/>
      <c r="J125" s="106"/>
      <c r="K125" s="106"/>
    </row>
    <row r="126" spans="1:11" ht="10.199999999999999" customHeight="1" x14ac:dyDescent="0.3">
      <c r="A126" s="79"/>
      <c r="B126" s="79" t="s">
        <v>124</v>
      </c>
      <c r="C126" s="79" t="s">
        <v>93</v>
      </c>
      <c r="D126" s="79">
        <v>1</v>
      </c>
      <c r="E126" s="179">
        <f>E102</f>
        <v>450</v>
      </c>
      <c r="F126" s="130">
        <f>D126*E126</f>
        <v>450</v>
      </c>
      <c r="G126" s="64">
        <v>0.90900000000000003</v>
      </c>
      <c r="H126" s="79">
        <f>F126*G126</f>
        <v>409.05</v>
      </c>
      <c r="I126" s="106"/>
      <c r="J126" s="106"/>
      <c r="K126" s="106"/>
    </row>
    <row r="127" spans="1:11" ht="10.199999999999999" customHeight="1" x14ac:dyDescent="0.3">
      <c r="A127" s="99" t="s">
        <v>95</v>
      </c>
      <c r="B127" s="99" t="s">
        <v>96</v>
      </c>
      <c r="C127" s="79"/>
      <c r="D127" s="79"/>
      <c r="E127" s="79"/>
      <c r="F127" s="129">
        <f>SUM(F128:F133)</f>
        <v>145</v>
      </c>
      <c r="H127" s="99">
        <f>SUM(H128:H133)</f>
        <v>122.815</v>
      </c>
      <c r="I127" s="106"/>
      <c r="J127" s="106"/>
      <c r="K127" s="106"/>
    </row>
    <row r="128" spans="1:11" ht="10.199999999999999" customHeight="1" x14ac:dyDescent="0.3">
      <c r="A128" s="79"/>
      <c r="B128" s="79" t="s">
        <v>97</v>
      </c>
      <c r="C128" s="79" t="s">
        <v>93</v>
      </c>
      <c r="D128" s="79">
        <v>50</v>
      </c>
      <c r="E128" s="79">
        <v>0.5</v>
      </c>
      <c r="F128" s="130">
        <f>D128*E128</f>
        <v>25</v>
      </c>
      <c r="G128" s="64">
        <v>0.84699999999999998</v>
      </c>
      <c r="H128" s="79">
        <f>F128*G128</f>
        <v>21.175000000000001</v>
      </c>
      <c r="I128" s="106"/>
      <c r="J128" s="106"/>
      <c r="K128" s="106"/>
    </row>
    <row r="129" spans="1:11" ht="10.199999999999999" customHeight="1" x14ac:dyDescent="0.3">
      <c r="A129" s="79"/>
      <c r="B129" s="79" t="s">
        <v>98</v>
      </c>
      <c r="C129" s="79" t="s">
        <v>99</v>
      </c>
      <c r="D129" s="79">
        <v>2</v>
      </c>
      <c r="E129" s="79">
        <v>25</v>
      </c>
      <c r="F129" s="130">
        <f t="shared" ref="F129:F141" si="12">D129*E129</f>
        <v>50</v>
      </c>
      <c r="G129" s="64">
        <v>0.84699999999999998</v>
      </c>
      <c r="H129" s="79">
        <f t="shared" ref="H129:H141" si="13">F129*G129</f>
        <v>42.35</v>
      </c>
      <c r="I129" s="106"/>
      <c r="J129" s="106"/>
      <c r="K129" s="106"/>
    </row>
    <row r="130" spans="1:11" ht="10.199999999999999" customHeight="1" x14ac:dyDescent="0.3">
      <c r="A130" s="79"/>
      <c r="B130" s="79" t="s">
        <v>100</v>
      </c>
      <c r="C130" s="79" t="s">
        <v>93</v>
      </c>
      <c r="D130" s="79">
        <v>30</v>
      </c>
      <c r="E130" s="79">
        <v>0.5</v>
      </c>
      <c r="F130" s="130">
        <f t="shared" si="12"/>
        <v>15</v>
      </c>
      <c r="G130" s="64">
        <v>0.84699999999999998</v>
      </c>
      <c r="H130" s="79">
        <f t="shared" si="13"/>
        <v>12.705</v>
      </c>
      <c r="I130" s="106"/>
      <c r="J130" s="106"/>
      <c r="K130" s="106"/>
    </row>
    <row r="131" spans="1:11" ht="10.199999999999999" customHeight="1" x14ac:dyDescent="0.3">
      <c r="A131" s="79"/>
      <c r="B131" s="79" t="s">
        <v>101</v>
      </c>
      <c r="C131" s="79" t="s">
        <v>93</v>
      </c>
      <c r="D131" s="79">
        <v>5</v>
      </c>
      <c r="E131" s="79">
        <v>3</v>
      </c>
      <c r="F131" s="130">
        <f t="shared" si="12"/>
        <v>15</v>
      </c>
      <c r="G131" s="64">
        <v>0.84699999999999998</v>
      </c>
      <c r="H131" s="79">
        <f t="shared" si="13"/>
        <v>12.705</v>
      </c>
      <c r="I131" s="106"/>
      <c r="J131" s="106"/>
      <c r="K131" s="106"/>
    </row>
    <row r="132" spans="1:11" ht="10.199999999999999" customHeight="1" x14ac:dyDescent="0.3">
      <c r="A132" s="79"/>
      <c r="B132" s="79" t="s">
        <v>102</v>
      </c>
      <c r="C132" s="79" t="s">
        <v>103</v>
      </c>
      <c r="D132" s="79">
        <v>1</v>
      </c>
      <c r="E132" s="79">
        <v>30</v>
      </c>
      <c r="F132" s="130">
        <f t="shared" si="12"/>
        <v>30</v>
      </c>
      <c r="G132" s="64">
        <v>0.84699999999999998</v>
      </c>
      <c r="H132" s="79">
        <f t="shared" si="13"/>
        <v>25.41</v>
      </c>
      <c r="I132" s="106"/>
      <c r="J132" s="106"/>
      <c r="K132" s="106"/>
    </row>
    <row r="133" spans="1:11" ht="10.199999999999999" customHeight="1" x14ac:dyDescent="0.3">
      <c r="A133" s="79"/>
      <c r="B133" s="79" t="s">
        <v>104</v>
      </c>
      <c r="C133" s="79" t="s">
        <v>93</v>
      </c>
      <c r="D133" s="79">
        <v>2</v>
      </c>
      <c r="E133" s="79">
        <v>5</v>
      </c>
      <c r="F133" s="130">
        <f t="shared" si="12"/>
        <v>10</v>
      </c>
      <c r="G133" s="64">
        <v>0.84699999999999998</v>
      </c>
      <c r="H133" s="79">
        <f t="shared" si="13"/>
        <v>8.4699999999999989</v>
      </c>
      <c r="I133" s="106"/>
      <c r="J133" s="106"/>
      <c r="K133" s="106"/>
    </row>
    <row r="134" spans="1:11" ht="10.199999999999999" customHeight="1" x14ac:dyDescent="0.3">
      <c r="A134" s="99" t="s">
        <v>105</v>
      </c>
      <c r="B134" s="99" t="s">
        <v>106</v>
      </c>
      <c r="C134" s="79"/>
      <c r="D134" s="79"/>
      <c r="E134" s="79"/>
      <c r="F134" s="129">
        <f>SUM(F135:F136)</f>
        <v>255</v>
      </c>
      <c r="H134" s="99">
        <f>SUM(H135:H136)</f>
        <v>215.98500000000001</v>
      </c>
      <c r="I134" s="106"/>
      <c r="J134" s="106"/>
      <c r="K134" s="106"/>
    </row>
    <row r="135" spans="1:11" ht="10.199999999999999" customHeight="1" x14ac:dyDescent="0.3">
      <c r="A135" s="79"/>
      <c r="B135" s="79" t="s">
        <v>107</v>
      </c>
      <c r="C135" s="79" t="s">
        <v>93</v>
      </c>
      <c r="D135" s="79">
        <v>30</v>
      </c>
      <c r="E135" s="79">
        <v>6</v>
      </c>
      <c r="F135" s="130">
        <f t="shared" si="12"/>
        <v>180</v>
      </c>
      <c r="G135" s="101">
        <v>0.84699999999999998</v>
      </c>
      <c r="H135" s="79">
        <f t="shared" si="13"/>
        <v>152.46</v>
      </c>
      <c r="I135" s="106"/>
      <c r="J135" s="106"/>
      <c r="K135" s="106"/>
    </row>
    <row r="136" spans="1:11" ht="10.199999999999999" customHeight="1" x14ac:dyDescent="0.3">
      <c r="A136" s="79"/>
      <c r="B136" s="79" t="s">
        <v>108</v>
      </c>
      <c r="C136" s="79" t="s">
        <v>93</v>
      </c>
      <c r="D136" s="79">
        <v>30</v>
      </c>
      <c r="E136" s="79">
        <v>2.5</v>
      </c>
      <c r="F136" s="130">
        <f t="shared" si="12"/>
        <v>75</v>
      </c>
      <c r="G136" s="101">
        <v>0.84699999999999998</v>
      </c>
      <c r="H136" s="79">
        <f t="shared" si="13"/>
        <v>63.524999999999999</v>
      </c>
      <c r="I136" s="106"/>
      <c r="J136" s="106"/>
      <c r="K136" s="106"/>
    </row>
    <row r="137" spans="1:11" ht="10.199999999999999" customHeight="1" x14ac:dyDescent="0.3">
      <c r="A137" s="99" t="s">
        <v>109</v>
      </c>
      <c r="B137" s="99" t="s">
        <v>110</v>
      </c>
      <c r="C137" s="79"/>
      <c r="D137" s="79"/>
      <c r="E137" s="79"/>
      <c r="F137" s="129">
        <f>SUM(F138:F139)</f>
        <v>736</v>
      </c>
      <c r="H137" s="99">
        <f>SUM(H138:H139)</f>
        <v>623.39199999999994</v>
      </c>
      <c r="I137" s="106"/>
      <c r="J137" s="106"/>
      <c r="K137" s="106"/>
    </row>
    <row r="138" spans="1:11" ht="10.199999999999999" customHeight="1" x14ac:dyDescent="0.3">
      <c r="A138" s="79"/>
      <c r="B138" s="79" t="s">
        <v>111</v>
      </c>
      <c r="C138" s="79" t="s">
        <v>112</v>
      </c>
      <c r="D138" s="79">
        <v>1</v>
      </c>
      <c r="E138" s="79">
        <v>536</v>
      </c>
      <c r="F138" s="130">
        <f t="shared" si="12"/>
        <v>536</v>
      </c>
      <c r="G138" s="64">
        <v>0.84699999999999998</v>
      </c>
      <c r="H138" s="79">
        <f t="shared" si="13"/>
        <v>453.99199999999996</v>
      </c>
      <c r="I138" s="106"/>
      <c r="J138" s="106"/>
      <c r="K138" s="106"/>
    </row>
    <row r="139" spans="1:11" ht="10.199999999999999" customHeight="1" x14ac:dyDescent="0.3">
      <c r="A139" s="79"/>
      <c r="B139" s="79" t="s">
        <v>7</v>
      </c>
      <c r="C139" s="79" t="s">
        <v>112</v>
      </c>
      <c r="D139" s="79">
        <v>1</v>
      </c>
      <c r="E139" s="79">
        <v>200</v>
      </c>
      <c r="F139" s="130">
        <f t="shared" si="12"/>
        <v>200</v>
      </c>
      <c r="G139" s="64">
        <v>0.84699999999999998</v>
      </c>
      <c r="H139" s="79">
        <f t="shared" si="13"/>
        <v>169.4</v>
      </c>
      <c r="I139" s="106"/>
      <c r="J139" s="106"/>
      <c r="K139" s="106"/>
    </row>
    <row r="140" spans="1:11" ht="10.199999999999999" customHeight="1" x14ac:dyDescent="0.3">
      <c r="A140" s="99" t="s">
        <v>113</v>
      </c>
      <c r="B140" s="99" t="s">
        <v>114</v>
      </c>
      <c r="C140" s="79"/>
      <c r="D140" s="79"/>
      <c r="E140" s="79"/>
      <c r="F140" s="129">
        <f>SUM(F141)</f>
        <v>500</v>
      </c>
      <c r="H140" s="99">
        <f>SUM(H141)</f>
        <v>454.5</v>
      </c>
      <c r="I140" s="106"/>
      <c r="J140" s="106"/>
      <c r="K140" s="106"/>
    </row>
    <row r="141" spans="1:11" ht="10.199999999999999" customHeight="1" x14ac:dyDescent="0.3">
      <c r="B141" s="79" t="s">
        <v>115</v>
      </c>
      <c r="C141" s="79" t="s">
        <v>116</v>
      </c>
      <c r="D141" s="79">
        <v>2</v>
      </c>
      <c r="E141" s="63">
        <v>250</v>
      </c>
      <c r="F141" s="130">
        <f t="shared" si="12"/>
        <v>500</v>
      </c>
      <c r="G141" s="101">
        <v>0.90900000000000003</v>
      </c>
      <c r="H141" s="79">
        <f t="shared" si="13"/>
        <v>454.5</v>
      </c>
      <c r="I141" s="100"/>
      <c r="J141" s="100"/>
      <c r="K141" s="100"/>
    </row>
    <row r="142" spans="1:11" ht="10.199999999999999" customHeight="1" x14ac:dyDescent="0.3">
      <c r="B142" s="107" t="s">
        <v>85</v>
      </c>
      <c r="C142" s="79"/>
      <c r="D142" s="79"/>
      <c r="E142" s="79"/>
      <c r="F142" s="129">
        <f>F140+F137+F134+F127+F124</f>
        <v>2836</v>
      </c>
      <c r="H142" s="104">
        <f>H124+H127+H134+H137+H140</f>
        <v>2507.4919999999997</v>
      </c>
    </row>
    <row r="143" spans="1:11" ht="10.199999999999999" customHeight="1" x14ac:dyDescent="0.3"/>
    <row r="145" spans="2:8" x14ac:dyDescent="0.3">
      <c r="B145" s="213" t="s">
        <v>127</v>
      </c>
      <c r="C145" s="213"/>
      <c r="D145" s="213"/>
      <c r="E145" s="213"/>
      <c r="F145" s="108">
        <f>+F13</f>
        <v>181192</v>
      </c>
      <c r="H145" s="108">
        <f>+H13</f>
        <v>165224.27899999998</v>
      </c>
    </row>
  </sheetData>
  <mergeCells count="9">
    <mergeCell ref="A77:B77"/>
    <mergeCell ref="B96:E96"/>
    <mergeCell ref="B145:E145"/>
    <mergeCell ref="A1:H1"/>
    <mergeCell ref="A2:H2"/>
    <mergeCell ref="A35:B35"/>
    <mergeCell ref="B54:E54"/>
    <mergeCell ref="A55:B55"/>
    <mergeCell ref="B75:E75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rowBreaks count="2" manualBreakCount="2">
    <brk id="54" max="7" man="1"/>
    <brk id="119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32"/>
  <sheetViews>
    <sheetView view="pageBreakPreview" zoomScale="60" zoomScaleNormal="100" workbookViewId="0">
      <selection activeCell="J32" sqref="J32"/>
    </sheetView>
  </sheetViews>
  <sheetFormatPr baseColWidth="10" defaultRowHeight="14.4" x14ac:dyDescent="0.3"/>
  <cols>
    <col min="1" max="1" width="7.109375" customWidth="1"/>
    <col min="2" max="2" width="85.6640625" customWidth="1"/>
    <col min="3" max="3" width="10.88671875" customWidth="1"/>
    <col min="4" max="4" width="11.21875" customWidth="1"/>
    <col min="5" max="5" width="13.6640625" customWidth="1"/>
    <col min="6" max="6" width="15.21875" customWidth="1"/>
    <col min="9" max="9" width="14.5546875" bestFit="1" customWidth="1"/>
  </cols>
  <sheetData>
    <row r="4" spans="2:6" ht="27.6" x14ac:dyDescent="0.3">
      <c r="B4" s="113" t="s">
        <v>128</v>
      </c>
      <c r="C4" s="114" t="s">
        <v>129</v>
      </c>
      <c r="D4" s="115" t="s">
        <v>130</v>
      </c>
      <c r="E4" s="118" t="s">
        <v>146</v>
      </c>
      <c r="F4" s="109" t="s">
        <v>85</v>
      </c>
    </row>
    <row r="5" spans="2:6" x14ac:dyDescent="0.3">
      <c r="B5" s="182" t="s">
        <v>139</v>
      </c>
      <c r="C5" s="183"/>
      <c r="D5" s="183"/>
      <c r="E5" s="183"/>
      <c r="F5" s="186">
        <f>SUM(F6:F12)</f>
        <v>423601.25280000002</v>
      </c>
    </row>
    <row r="6" spans="2:6" x14ac:dyDescent="0.3">
      <c r="B6" s="46" t="s">
        <v>71</v>
      </c>
      <c r="C6" s="116"/>
      <c r="D6" s="116"/>
      <c r="E6" s="116"/>
      <c r="F6" s="127"/>
    </row>
    <row r="7" spans="2:6" x14ac:dyDescent="0.3">
      <c r="B7" s="44" t="s">
        <v>227</v>
      </c>
      <c r="C7" s="117" t="s">
        <v>19</v>
      </c>
      <c r="D7" s="117">
        <v>11</v>
      </c>
      <c r="E7" s="122">
        <f>'COMP-1'!F35</f>
        <v>34595.67</v>
      </c>
      <c r="F7" s="123">
        <f>E7*D7</f>
        <v>380552.37</v>
      </c>
    </row>
    <row r="8" spans="2:6" x14ac:dyDescent="0.3">
      <c r="B8" s="44" t="s">
        <v>222</v>
      </c>
      <c r="C8" s="117" t="s">
        <v>19</v>
      </c>
      <c r="D8" s="117">
        <v>11</v>
      </c>
      <c r="E8" s="122">
        <f>'COMP-1'!F47</f>
        <v>2113.5347999999999</v>
      </c>
      <c r="F8" s="123">
        <f>D8*E8</f>
        <v>23248.882799999999</v>
      </c>
    </row>
    <row r="9" spans="2:6" x14ac:dyDescent="0.3">
      <c r="B9" s="44" t="s">
        <v>223</v>
      </c>
      <c r="C9" s="117" t="s">
        <v>19</v>
      </c>
      <c r="D9" s="117">
        <v>11</v>
      </c>
      <c r="E9" s="122">
        <f>'COMP-1'!F57</f>
        <v>90</v>
      </c>
      <c r="F9" s="123">
        <f>E9*D9</f>
        <v>990</v>
      </c>
    </row>
    <row r="10" spans="2:6" x14ac:dyDescent="0.3">
      <c r="B10" s="44" t="s">
        <v>224</v>
      </c>
      <c r="C10" s="117" t="s">
        <v>19</v>
      </c>
      <c r="D10" s="117">
        <v>11</v>
      </c>
      <c r="E10" s="122">
        <f>'COMP-1'!F69</f>
        <v>1560</v>
      </c>
      <c r="F10" s="123">
        <f t="shared" ref="F10:F12" si="0">E10*D10</f>
        <v>17160</v>
      </c>
    </row>
    <row r="11" spans="2:6" ht="16.8" customHeight="1" x14ac:dyDescent="0.3">
      <c r="B11" s="14" t="s">
        <v>225</v>
      </c>
      <c r="C11" s="117" t="s">
        <v>19</v>
      </c>
      <c r="D11" s="117">
        <v>11</v>
      </c>
      <c r="E11" s="122">
        <f>'COMP-1'!F78</f>
        <v>75</v>
      </c>
      <c r="F11" s="123">
        <f t="shared" si="0"/>
        <v>825</v>
      </c>
    </row>
    <row r="12" spans="2:6" ht="18" customHeight="1" x14ac:dyDescent="0.3">
      <c r="B12" s="14" t="s">
        <v>226</v>
      </c>
      <c r="C12" s="117" t="s">
        <v>19</v>
      </c>
      <c r="D12" s="117">
        <v>11</v>
      </c>
      <c r="E12" s="122">
        <f>'COMP-1'!F88</f>
        <v>75</v>
      </c>
      <c r="F12" s="123">
        <f t="shared" si="0"/>
        <v>825</v>
      </c>
    </row>
    <row r="13" spans="2:6" ht="37.799999999999997" customHeight="1" x14ac:dyDescent="0.3">
      <c r="B13" s="182" t="s">
        <v>72</v>
      </c>
      <c r="C13" s="183"/>
      <c r="D13" s="183"/>
      <c r="E13" s="183"/>
      <c r="F13" s="185">
        <f>SUM(F14:F20)</f>
        <v>69289</v>
      </c>
    </row>
    <row r="14" spans="2:6" ht="27.6" x14ac:dyDescent="0.3">
      <c r="B14" s="44" t="s">
        <v>140</v>
      </c>
      <c r="C14" s="116"/>
      <c r="D14" s="116"/>
      <c r="E14" s="116"/>
      <c r="F14" s="110"/>
    </row>
    <row r="15" spans="2:6" ht="27.6" x14ac:dyDescent="0.3">
      <c r="B15" s="44" t="s">
        <v>185</v>
      </c>
      <c r="C15" s="117" t="s">
        <v>131</v>
      </c>
      <c r="D15" s="117">
        <v>11</v>
      </c>
      <c r="E15" s="122">
        <f>'COMP- 2'!F18</f>
        <v>956</v>
      </c>
      <c r="F15" s="123">
        <f>E15*D15</f>
        <v>10516</v>
      </c>
    </row>
    <row r="16" spans="2:6" x14ac:dyDescent="0.3">
      <c r="B16" s="44" t="s">
        <v>21</v>
      </c>
      <c r="C16" s="117" t="s">
        <v>131</v>
      </c>
      <c r="D16" s="117">
        <v>11</v>
      </c>
      <c r="E16" s="122">
        <f>'COMP- 2'!F33</f>
        <v>2889</v>
      </c>
      <c r="F16" s="123">
        <f t="shared" ref="F16:F20" si="1">E16*D16</f>
        <v>31779</v>
      </c>
    </row>
    <row r="17" spans="2:11" x14ac:dyDescent="0.3">
      <c r="B17" s="44" t="s">
        <v>22</v>
      </c>
      <c r="C17" s="117" t="s">
        <v>131</v>
      </c>
      <c r="D17" s="117">
        <v>11</v>
      </c>
      <c r="E17" s="122">
        <f>'COMP- 2'!F50</f>
        <v>1172</v>
      </c>
      <c r="F17" s="123">
        <f t="shared" si="1"/>
        <v>12892</v>
      </c>
    </row>
    <row r="18" spans="2:11" x14ac:dyDescent="0.3">
      <c r="B18" s="44" t="s">
        <v>23</v>
      </c>
      <c r="C18" s="117" t="s">
        <v>132</v>
      </c>
      <c r="D18" s="117">
        <v>11</v>
      </c>
      <c r="E18" s="122">
        <f>'COMP- 2'!F62</f>
        <v>305</v>
      </c>
      <c r="F18" s="123">
        <f t="shared" si="1"/>
        <v>3355</v>
      </c>
    </row>
    <row r="19" spans="2:11" x14ac:dyDescent="0.3">
      <c r="B19" s="44" t="s">
        <v>24</v>
      </c>
      <c r="C19" s="117" t="s">
        <v>132</v>
      </c>
      <c r="D19" s="117">
        <v>11</v>
      </c>
      <c r="E19" s="122">
        <f>'COMP- 2'!F72</f>
        <v>271</v>
      </c>
      <c r="F19" s="123">
        <f t="shared" si="1"/>
        <v>2981</v>
      </c>
    </row>
    <row r="20" spans="2:11" x14ac:dyDescent="0.3">
      <c r="B20" s="44" t="s">
        <v>25</v>
      </c>
      <c r="C20" s="117" t="s">
        <v>132</v>
      </c>
      <c r="D20" s="117">
        <v>11</v>
      </c>
      <c r="E20" s="122">
        <f>'COMP- 2'!F86</f>
        <v>706</v>
      </c>
      <c r="F20" s="123">
        <f t="shared" si="1"/>
        <v>7766</v>
      </c>
    </row>
    <row r="21" spans="2:11" ht="27.6" x14ac:dyDescent="0.3">
      <c r="B21" s="182" t="s">
        <v>133</v>
      </c>
      <c r="C21" s="183"/>
      <c r="D21" s="184"/>
      <c r="E21" s="184"/>
      <c r="F21" s="185">
        <f>SUM(F22:F28)</f>
        <v>181192</v>
      </c>
      <c r="G21">
        <v>200</v>
      </c>
      <c r="H21">
        <v>7</v>
      </c>
    </row>
    <row r="22" spans="2:11" x14ac:dyDescent="0.3">
      <c r="B22" s="44" t="s">
        <v>141</v>
      </c>
      <c r="C22" s="116"/>
      <c r="D22" s="117"/>
      <c r="E22" s="117"/>
      <c r="F22" s="131"/>
    </row>
    <row r="23" spans="2:11" x14ac:dyDescent="0.3">
      <c r="B23" s="44" t="s">
        <v>134</v>
      </c>
      <c r="C23" s="117" t="s">
        <v>84</v>
      </c>
      <c r="D23" s="117">
        <v>11</v>
      </c>
      <c r="E23" s="128">
        <f>'COMP.4'!F34</f>
        <v>2855</v>
      </c>
      <c r="F23" s="131">
        <f>E23*D23</f>
        <v>31405</v>
      </c>
      <c r="G23">
        <f>G21*H21</f>
        <v>1400</v>
      </c>
      <c r="H23">
        <v>35</v>
      </c>
      <c r="I23">
        <f>G23/H23</f>
        <v>40</v>
      </c>
    </row>
    <row r="24" spans="2:11" x14ac:dyDescent="0.3">
      <c r="B24" s="44" t="s">
        <v>186</v>
      </c>
      <c r="C24" s="117" t="s">
        <v>84</v>
      </c>
      <c r="D24" s="117">
        <v>11</v>
      </c>
      <c r="E24" s="128">
        <f>'COMP.4'!F54</f>
        <v>2595</v>
      </c>
      <c r="F24" s="131">
        <f>E24*D24</f>
        <v>28545</v>
      </c>
    </row>
    <row r="25" spans="2:11" x14ac:dyDescent="0.3">
      <c r="B25" s="44" t="s">
        <v>135</v>
      </c>
      <c r="C25" s="117" t="s">
        <v>84</v>
      </c>
      <c r="D25" s="117">
        <v>11</v>
      </c>
      <c r="E25" s="128">
        <f>'COMP.4'!F75</f>
        <v>2600</v>
      </c>
      <c r="F25" s="131">
        <f t="shared" ref="F25:F28" si="2">E25*D25</f>
        <v>28600</v>
      </c>
      <c r="G25">
        <v>300</v>
      </c>
      <c r="H25">
        <v>35</v>
      </c>
      <c r="I25" s="111">
        <f>G25/H25</f>
        <v>8.5714285714285712</v>
      </c>
    </row>
    <row r="26" spans="2:11" x14ac:dyDescent="0.3">
      <c r="B26" s="44" t="s">
        <v>136</v>
      </c>
      <c r="C26" s="117" t="s">
        <v>84</v>
      </c>
      <c r="D26" s="117">
        <v>11</v>
      </c>
      <c r="E26" s="128">
        <f>'COMP.4'!F96</f>
        <v>2495</v>
      </c>
      <c r="F26" s="131">
        <f t="shared" si="2"/>
        <v>27445</v>
      </c>
      <c r="G26">
        <v>500</v>
      </c>
      <c r="H26">
        <v>35</v>
      </c>
      <c r="I26" s="111">
        <f>G26/H26</f>
        <v>14.285714285714286</v>
      </c>
    </row>
    <row r="27" spans="2:11" x14ac:dyDescent="0.3">
      <c r="B27" s="44" t="s">
        <v>137</v>
      </c>
      <c r="C27" s="117" t="s">
        <v>84</v>
      </c>
      <c r="D27" s="117">
        <v>11</v>
      </c>
      <c r="E27" s="128">
        <f>'COMP.4'!F118</f>
        <v>3091</v>
      </c>
      <c r="F27" s="131">
        <f t="shared" si="2"/>
        <v>34001</v>
      </c>
      <c r="I27" s="111">
        <f>SUM(I23:I26)</f>
        <v>62.857142857142854</v>
      </c>
      <c r="J27" s="112">
        <f>I27/11</f>
        <v>5.7142857142857144</v>
      </c>
      <c r="K27">
        <v>6</v>
      </c>
    </row>
    <row r="28" spans="2:11" x14ac:dyDescent="0.3">
      <c r="B28" s="44" t="s">
        <v>138</v>
      </c>
      <c r="C28" s="117" t="s">
        <v>84</v>
      </c>
      <c r="D28" s="117">
        <v>11</v>
      </c>
      <c r="E28" s="128">
        <f>'COMP.4'!F142</f>
        <v>2836</v>
      </c>
      <c r="F28" s="131">
        <f t="shared" si="2"/>
        <v>31196</v>
      </c>
    </row>
    <row r="29" spans="2:11" x14ac:dyDescent="0.3">
      <c r="F29" s="181">
        <f>F21+F13+F5</f>
        <v>674082.25280000002</v>
      </c>
      <c r="I29" s="132"/>
    </row>
    <row r="30" spans="2:11" x14ac:dyDescent="0.3">
      <c r="I30" s="132"/>
    </row>
    <row r="31" spans="2:11" x14ac:dyDescent="0.3">
      <c r="I31" s="132"/>
    </row>
    <row r="32" spans="2:11" x14ac:dyDescent="0.3">
      <c r="I32" s="132"/>
    </row>
  </sheetData>
  <pageMargins left="0.7" right="0.7" top="0.75" bottom="0.75" header="0.3" footer="0.3"/>
  <pageSetup paperSize="9" scale="60" orientation="portrait" r:id="rId1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COMP-1</vt:lpstr>
      <vt:lpstr>COMP- 2</vt:lpstr>
      <vt:lpstr>COMP.4</vt:lpstr>
      <vt:lpstr>CONSOLIDADO</vt:lpstr>
      <vt:lpstr>'COMP- 2'!Área_de_impresión</vt:lpstr>
      <vt:lpstr>COMP.4!Área_de_impresión</vt:lpstr>
      <vt:lpstr>'COMP-1'!Área_de_impresión</vt:lpstr>
      <vt:lpstr>CONSOLIDADO!Área_de_impresión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</dc:creator>
  <cp:lastModifiedBy>JUAN D</cp:lastModifiedBy>
  <cp:lastPrinted>2020-04-14T16:36:55Z</cp:lastPrinted>
  <dcterms:created xsi:type="dcterms:W3CDTF">2020-03-12T19:33:46Z</dcterms:created>
  <dcterms:modified xsi:type="dcterms:W3CDTF">2020-05-19T18:34:17Z</dcterms:modified>
</cp:coreProperties>
</file>