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P-AMB-GORE\ESPIRULINA\"/>
    </mc:Choice>
  </mc:AlternateContent>
  <bookViews>
    <workbookView xWindow="0" yWindow="0" windowWidth="17256" windowHeight="5772" activeTab="1"/>
  </bookViews>
  <sheets>
    <sheet name="MA-comp" sheetId="2" r:id="rId1"/>
    <sheet name="ppt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5" l="1"/>
  <c r="F43" i="5"/>
  <c r="H20" i="2"/>
  <c r="H19" i="2"/>
  <c r="H21" i="2"/>
  <c r="H12" i="2"/>
  <c r="F34" i="5"/>
  <c r="F27" i="5"/>
  <c r="F32" i="5"/>
  <c r="F31" i="5" s="1"/>
  <c r="F28" i="5"/>
  <c r="F29" i="5"/>
  <c r="F30" i="5"/>
  <c r="F40" i="5"/>
  <c r="F25" i="5"/>
  <c r="F15" i="5"/>
  <c r="I19" i="2" l="1"/>
  <c r="F26" i="5" l="1"/>
  <c r="C55" i="5" s="1"/>
  <c r="F37" i="5"/>
  <c r="F38" i="5"/>
  <c r="F36" i="5"/>
  <c r="F33" i="5"/>
  <c r="C56" i="5" s="1"/>
  <c r="I19" i="5"/>
  <c r="F24" i="5"/>
  <c r="F23" i="5" s="1"/>
  <c r="F18" i="5"/>
  <c r="F19" i="5"/>
  <c r="F20" i="5"/>
  <c r="F21" i="5"/>
  <c r="F22" i="5"/>
  <c r="F17" i="5"/>
  <c r="F14" i="5"/>
  <c r="F13" i="5" s="1"/>
  <c r="C52" i="5" s="1"/>
  <c r="F9" i="5"/>
  <c r="F10" i="5"/>
  <c r="F11" i="5"/>
  <c r="F12" i="5"/>
  <c r="K5" i="2"/>
  <c r="H9" i="2"/>
  <c r="H10" i="2"/>
  <c r="H8" i="2"/>
  <c r="H6" i="2"/>
  <c r="H18" i="2"/>
  <c r="C54" i="5" l="1"/>
  <c r="F35" i="5"/>
  <c r="F8" i="5"/>
  <c r="C51" i="5" s="1"/>
  <c r="F16" i="5"/>
  <c r="C53" i="5" s="1"/>
  <c r="I6" i="2"/>
  <c r="C39" i="5" l="1"/>
  <c r="C57" i="5"/>
  <c r="C58" i="5" s="1"/>
  <c r="F42" i="5"/>
  <c r="F41" i="5" l="1"/>
  <c r="F45" i="5" s="1"/>
  <c r="F46" i="5" l="1"/>
  <c r="F47" i="5" s="1"/>
  <c r="H24" i="2"/>
  <c r="H13" i="2"/>
  <c r="H14" i="2"/>
  <c r="H15" i="2"/>
  <c r="H16" i="2"/>
  <c r="H17" i="2"/>
  <c r="H22" i="2"/>
  <c r="H23" i="2"/>
  <c r="H25" i="2"/>
  <c r="I25" i="2" s="1"/>
  <c r="H26" i="2"/>
  <c r="H27" i="2"/>
  <c r="H28" i="2"/>
  <c r="H11" i="2"/>
  <c r="I11" i="2" l="1"/>
  <c r="H30" i="2"/>
  <c r="I26" i="2"/>
  <c r="I21" i="2"/>
  <c r="I13" i="2"/>
  <c r="I30" i="2" l="1"/>
</calcChain>
</file>

<file path=xl/sharedStrings.xml><?xml version="1.0" encoding="utf-8"?>
<sst xmlns="http://schemas.openxmlformats.org/spreadsheetml/2006/main" count="184" uniqueCount="130">
  <si>
    <t>Descripción</t>
  </si>
  <si>
    <t>Und.</t>
  </si>
  <si>
    <t>Metrado</t>
  </si>
  <si>
    <t>Precio S/</t>
  </si>
  <si>
    <t>Total s/</t>
  </si>
  <si>
    <t>1.1.1</t>
  </si>
  <si>
    <t>1.1.2</t>
  </si>
  <si>
    <t>1.2.1</t>
  </si>
  <si>
    <t>m2</t>
  </si>
  <si>
    <t>1.4.1</t>
  </si>
  <si>
    <t>COMPONENTE</t>
  </si>
  <si>
    <t>ACTIVIDAD</t>
  </si>
  <si>
    <t>SUBPROCESOS</t>
  </si>
  <si>
    <t>COSTOS ESTIMADOS (S/ )</t>
  </si>
  <si>
    <t>UNITARIO</t>
  </si>
  <si>
    <t>CANTIDAD</t>
  </si>
  <si>
    <t>TOTAL</t>
  </si>
  <si>
    <t>Plan de participación ciudadana</t>
  </si>
  <si>
    <t>Participación ciudadana</t>
  </si>
  <si>
    <t>Plan de segurida laboral y salud</t>
  </si>
  <si>
    <t>Charlas diarias y específicas de incidentes y/o accidentes</t>
  </si>
  <si>
    <t>Adquisición de equipos de Protección individual</t>
  </si>
  <si>
    <t xml:space="preserve">programa de auditoría interna </t>
  </si>
  <si>
    <t>se realizará auditorias internas con el fin de identificar condiciiones y actos inseguros; e implementar mejoras al sistema</t>
  </si>
  <si>
    <t>Formación e información</t>
  </si>
  <si>
    <t>Se instruirán el procedimeinto de ejecución de charlas diarias, inducción, reinducción y registro de los formatos (ATSs,PTSs,IPERC,etc.), se realizarán capacitaciones al personal de obra</t>
  </si>
  <si>
    <t>Plan de contingencia</t>
  </si>
  <si>
    <t>Implementación de una unidad de contingencia</t>
  </si>
  <si>
    <t>Gestión de residuos sólidos -etapa de ejecución de obra.</t>
  </si>
  <si>
    <t>Transporte de residuos sólidos peligrosos, autorización de autoridades locales para la dispisición de final de residuos comunes</t>
  </si>
  <si>
    <t>acondicionamiento de áres para el almacenamiento temporal de RRSS.</t>
  </si>
  <si>
    <t>Plan de seguimiento y vigilancial (PVA)</t>
  </si>
  <si>
    <t>Elaboración del PVA</t>
  </si>
  <si>
    <t>Plan de cierre de obra</t>
  </si>
  <si>
    <t xml:space="preserve">    Desmontaje de instalaciones provicionales</t>
  </si>
  <si>
    <t>se reforestará las área del perímetro</t>
  </si>
  <si>
    <t>Elaboración del estudio de  Evaluación Preliminar (EVAP)</t>
  </si>
  <si>
    <t>Elaboración del EVAP</t>
  </si>
  <si>
    <t>COSTO TOTAL</t>
  </si>
  <si>
    <t>Plan de Monitoreo Ambiental</t>
  </si>
  <si>
    <t>Monitoreo de la calidad de suelo (02puntos)</t>
  </si>
  <si>
    <t>Monitoreo de la calidad agua superficil (02 puntos)</t>
  </si>
  <si>
    <t>Global</t>
  </si>
  <si>
    <t>talleres de capacitación en procedimiento previsto en medidas de cierre y abandono</t>
  </si>
  <si>
    <t xml:space="preserve">Plan de manejo de residuso </t>
  </si>
  <si>
    <t>Manejo de aguas residuales</t>
  </si>
  <si>
    <t>U</t>
  </si>
  <si>
    <t>Impelmentación de señalética en obra (temporal)</t>
  </si>
  <si>
    <t xml:space="preserve"> "MEJORAMIENTO DE LOS PROCESOS DE INDUSTRIALIZACION Y ADIESTRAMIENTO EN PRODUCCION DE LA ESPIRULINA EN  7 PROVINCIAS DEL DEPARTAMENTO DE APURIMAC"</t>
  </si>
  <si>
    <r>
      <t>m</t>
    </r>
    <r>
      <rPr>
        <vertAlign val="superscript"/>
        <sz val="10"/>
        <color rgb="FF000000"/>
        <rFont val="Arial Narrow"/>
        <family val="2"/>
      </rPr>
      <t>2</t>
    </r>
  </si>
  <si>
    <t>costo directo</t>
  </si>
  <si>
    <t>Gastos generales (8%CD)</t>
  </si>
  <si>
    <t>IGV (18%)</t>
  </si>
  <si>
    <t>Supervisión (3%)</t>
  </si>
  <si>
    <t>IMPACTO AMBIENTAL A TODO COSTO</t>
  </si>
  <si>
    <t>sub total</t>
  </si>
  <si>
    <t>Utilidad (8%CD)</t>
  </si>
  <si>
    <t>MITIGACION AMBIENTAL</t>
  </si>
  <si>
    <t>MITIGACIÓN AMBIENTAL</t>
  </si>
  <si>
    <t>Alquiler y matenimiento de servicios higiénicos portátiles</t>
  </si>
  <si>
    <t>Limpieza general (áreas intervenidas)</t>
  </si>
  <si>
    <t>Glb</t>
  </si>
  <si>
    <t>Se realizará las mediciones conforme la estrategia del Manejo Ambiental ,se reralizarán al inicio y al finalizar la ejecución del proyecto en el área de la construcción.</t>
  </si>
  <si>
    <t>Monitoreo de la  calidad de aire  (02 puntos)</t>
  </si>
  <si>
    <t>Monitoreo de ruído (02 puntos)</t>
  </si>
  <si>
    <t>Se realizará talleres, reuniones, encuestas , entrevistas,etc. A la población con el fin de generar un mayor grado de confianza entre los beneficiarios y el proyecto, se implementará una oficina de información (inicio, intemedion y finl de la ejecución del proyecto)</t>
  </si>
  <si>
    <t>Talleres</t>
  </si>
  <si>
    <t xml:space="preserve">Para el uso de los implementos de seguridad de todo el personal </t>
  </si>
  <si>
    <t>La unidad de contingencia será durante la construcción de obra, se debe realizar las zonificaciones de los lugares suseptibles a ser afectados por fenómenos naturales.adquicición de equipos de protección colectiva (extintores, camillas,collarín,kit de primeros auxilios, kit antiderrame,etc.)</t>
  </si>
  <si>
    <t>Se regará el área de trabajo los días neesario para que no genere polvos o partículas en suspención</t>
  </si>
  <si>
    <t xml:space="preserve">Se  mantedrá el orden y la limpieza en la zona de obra y alrededores, se implmentará el subprograma de prevención y control de riesgos laborales </t>
  </si>
  <si>
    <t>charlas</t>
  </si>
  <si>
    <t>Documento que cumple la función como instrumento de gestión ambiental que busca la certificación ambiental. Con sus trámites correspondientes</t>
  </si>
  <si>
    <t>UNIDAD DE MEDIDA</t>
  </si>
  <si>
    <t>1.1.3</t>
  </si>
  <si>
    <t>1.1.4</t>
  </si>
  <si>
    <t>1.3.1</t>
  </si>
  <si>
    <t>1.3.2</t>
  </si>
  <si>
    <t>1.3.3</t>
  </si>
  <si>
    <t>1.3.4</t>
  </si>
  <si>
    <t>1.3.5</t>
  </si>
  <si>
    <t>1.3.6</t>
  </si>
  <si>
    <t>1.5.1</t>
  </si>
  <si>
    <t>1.5.2</t>
  </si>
  <si>
    <t>1.6.1</t>
  </si>
  <si>
    <t>1.8.1</t>
  </si>
  <si>
    <t xml:space="preserve">  Reforestacion</t>
  </si>
  <si>
    <t>Valor Referencial</t>
  </si>
  <si>
    <t>Talleres de capacitación en procedimiento previsto en medidas de cierre y abandono</t>
  </si>
  <si>
    <t>adquisicicón de  recipientes para el almacén de residuos comunes (domésticos) durante la ejecución del proyecto</t>
  </si>
  <si>
    <t>Reducción de partículas de polvo</t>
  </si>
  <si>
    <t>Educación Ambiental y capacitación social</t>
  </si>
  <si>
    <t>capacitación</t>
  </si>
  <si>
    <t>Implementación de señalética en obra (temporal)</t>
  </si>
  <si>
    <t>Capacitación al personal y simulacros</t>
  </si>
  <si>
    <t>Und</t>
  </si>
  <si>
    <t xml:space="preserve">Gestión de residuos sólidos </t>
  </si>
  <si>
    <t>Plan de manejo de residuos</t>
  </si>
  <si>
    <t>Revegetación con plantas del lugar</t>
  </si>
  <si>
    <t>los</t>
  </si>
  <si>
    <t>Se realizará capacitaciones  a la población con el fin de generar un mayor grado de confianza entre los beneficiarios y el proyecto, (se tocara temas en el cuidado del Ambiente, cuidado de las instalaciones ,impactos positivos y negativo del Proyecto)</t>
  </si>
  <si>
    <t>capacitaciones</t>
  </si>
  <si>
    <t>Monitoreo de la calidad agua superficial (02 puntos)</t>
  </si>
  <si>
    <t>Monitoreo de ruido (02 puntos)</t>
  </si>
  <si>
    <t>Participación ciudadana, difusión y gestión ambiental</t>
  </si>
  <si>
    <t>Plan de seguridad laboral y salud</t>
  </si>
  <si>
    <t>Plan de seguimiento y vigilancia (PVA)</t>
  </si>
  <si>
    <t xml:space="preserve"> Desmontaje de instalaciones provisionales</t>
  </si>
  <si>
    <t>Formación e información al personal</t>
  </si>
  <si>
    <t xml:space="preserve">Humedecimiento de terreno y agregados para evitar generación de polvos </t>
  </si>
  <si>
    <t xml:space="preserve">Transporte de residuos sólidos peligrosos, </t>
  </si>
  <si>
    <t>1.5.1.1</t>
  </si>
  <si>
    <t>1.5.1.2</t>
  </si>
  <si>
    <t>1.5.1.3</t>
  </si>
  <si>
    <t>Desde inicio de obra se debe contar con la supervición , detectar los impactos no presvistos y proponer las medidad correctoras, contratación de un.ing.Ambiental</t>
  </si>
  <si>
    <t>Educación Ambiental y capacitación en temas socioambientales</t>
  </si>
  <si>
    <t>1.4.2</t>
  </si>
  <si>
    <t>1.5.2.1</t>
  </si>
  <si>
    <t>alquiler de baños temporales</t>
  </si>
  <si>
    <t>costo</t>
  </si>
  <si>
    <t>N°</t>
  </si>
  <si>
    <t>Planes</t>
  </si>
  <si>
    <t>Ítem</t>
  </si>
  <si>
    <t>Acondicionamiento de área para el almacenamiento temporal de RRSS.</t>
  </si>
  <si>
    <t>Adquisición de  contenedores de residuos sólidos</t>
  </si>
  <si>
    <t>TOTAL (S/)</t>
  </si>
  <si>
    <t>1.8.2</t>
  </si>
  <si>
    <t>1.8.3</t>
  </si>
  <si>
    <t>Elaboración del estudio de  Evaluación Preliminar (EVAP) y trámites</t>
  </si>
  <si>
    <t>realizarán capacitaciones en primeros auxiliosy simulacros en temas de inuncación sismo e insendio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</si>
</sst>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&quot;S/.&quot;\ #,##0.00"/>
    <numFmt numFmtId="165" formatCode="_-[$S/-280A]* #,##0.00_-;\-[$S/-280A]* #,##0.00_-;_-[$S/-280A]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rgb="FF000000"/>
      <name val="Arial Narrow"/>
      <family val="2"/>
    </font>
    <font>
      <vertAlign val="superscript"/>
      <sz val="10"/>
      <color rgb="FF000000"/>
      <name val="Arial Narrow"/>
      <family val="2"/>
    </font>
    <font>
      <b/>
      <sz val="11"/>
      <color rgb="FF0070C0"/>
      <name val="Calibri"/>
      <family val="2"/>
      <scheme val="minor"/>
    </font>
    <font>
      <b/>
      <sz val="8"/>
      <color rgb="FF0070C0"/>
      <name val="Arial"/>
      <family val="2"/>
    </font>
    <font>
      <b/>
      <sz val="11"/>
      <color rgb="FF000000"/>
      <name val="Calibri"/>
      <family val="2"/>
      <scheme val="minor"/>
    </font>
    <font>
      <u val="double"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sz val="8"/>
      <color rgb="FF0000FF"/>
      <name val="Arial"/>
      <family val="2"/>
    </font>
    <font>
      <sz val="11"/>
      <color rgb="FF0000FF"/>
      <name val="Calibri"/>
      <family val="2"/>
      <scheme val="minor"/>
    </font>
    <font>
      <b/>
      <sz val="8"/>
      <color rgb="FF377953"/>
      <name val="Arial"/>
      <family val="2"/>
    </font>
    <font>
      <b/>
      <sz val="8"/>
      <color rgb="FF377953"/>
      <name val="Calibri"/>
      <family val="2"/>
      <scheme val="minor"/>
    </font>
    <font>
      <b/>
      <sz val="11"/>
      <color rgb="FF377953"/>
      <name val="Calibri"/>
      <family val="2"/>
      <scheme val="minor"/>
    </font>
    <font>
      <b/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1" fillId="4" borderId="8" xfId="0" applyFont="1" applyFill="1" applyBorder="1"/>
    <xf numFmtId="0" fontId="1" fillId="4" borderId="10" xfId="0" applyFont="1" applyFill="1" applyBorder="1"/>
    <xf numFmtId="0" fontId="2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wrapText="1"/>
    </xf>
    <xf numFmtId="0" fontId="8" fillId="0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5" fontId="0" fillId="0" borderId="0" xfId="0" applyNumberFormat="1"/>
    <xf numFmtId="0" fontId="11" fillId="0" borderId="4" xfId="0" applyFont="1" applyBorder="1" applyAlignment="1">
      <alignment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5" fontId="10" fillId="0" borderId="15" xfId="0" applyNumberFormat="1" applyFont="1" applyBorder="1"/>
    <xf numFmtId="0" fontId="10" fillId="0" borderId="15" xfId="0" applyFont="1" applyBorder="1"/>
    <xf numFmtId="165" fontId="0" fillId="0" borderId="12" xfId="0" applyNumberFormat="1" applyBorder="1"/>
    <xf numFmtId="0" fontId="2" fillId="0" borderId="4" xfId="0" applyFont="1" applyBorder="1" applyAlignment="1">
      <alignment vertical="center" wrapText="1"/>
    </xf>
    <xf numFmtId="0" fontId="13" fillId="0" borderId="0" xfId="0" applyFont="1"/>
    <xf numFmtId="0" fontId="2" fillId="0" borderId="0" xfId="0" applyFont="1" applyAlignment="1">
      <alignment horizontal="left" vertical="top"/>
    </xf>
    <xf numFmtId="0" fontId="15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 wrapText="1"/>
    </xf>
    <xf numFmtId="0" fontId="25" fillId="0" borderId="0" xfId="0" applyFont="1"/>
    <xf numFmtId="0" fontId="22" fillId="0" borderId="0" xfId="0" applyFont="1" applyBorder="1"/>
    <xf numFmtId="0" fontId="2" fillId="0" borderId="4" xfId="0" applyFont="1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0" fontId="6" fillId="0" borderId="4" xfId="0" applyFont="1" applyBorder="1"/>
    <xf numFmtId="0" fontId="3" fillId="8" borderId="18" xfId="0" applyFont="1" applyFill="1" applyBorder="1" applyAlignment="1">
      <alignment horizontal="left" vertical="top"/>
    </xf>
    <xf numFmtId="0" fontId="5" fillId="8" borderId="22" xfId="0" applyFont="1" applyFill="1" applyBorder="1"/>
    <xf numFmtId="0" fontId="6" fillId="0" borderId="23" xfId="0" applyFont="1" applyBorder="1" applyAlignment="1">
      <alignment horizontal="left" vertical="top"/>
    </xf>
    <xf numFmtId="0" fontId="6" fillId="0" borderId="6" xfId="0" applyFont="1" applyBorder="1"/>
    <xf numFmtId="0" fontId="3" fillId="6" borderId="25" xfId="0" applyFont="1" applyFill="1" applyBorder="1" applyAlignment="1">
      <alignment horizontal="left" vertical="top"/>
    </xf>
    <xf numFmtId="0" fontId="1" fillId="6" borderId="22" xfId="0" applyFont="1" applyFill="1" applyBorder="1"/>
    <xf numFmtId="0" fontId="20" fillId="0" borderId="4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6" fillId="7" borderId="4" xfId="0" applyFont="1" applyFill="1" applyBorder="1" applyAlignment="1">
      <alignment vertical="center"/>
    </xf>
    <xf numFmtId="0" fontId="26" fillId="7" borderId="4" xfId="0" applyFont="1" applyFill="1" applyBorder="1" applyAlignment="1">
      <alignment horizontal="left" vertical="top"/>
    </xf>
    <xf numFmtId="0" fontId="23" fillId="0" borderId="4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21" fillId="0" borderId="4" xfId="0" applyFont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20" fillId="0" borderId="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165" fontId="3" fillId="7" borderId="4" xfId="0" applyNumberFormat="1" applyFont="1" applyFill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/>
    </xf>
    <xf numFmtId="165" fontId="24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65" fontId="17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165" fontId="21" fillId="0" borderId="4" xfId="0" applyNumberFormat="1" applyFont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/>
    </xf>
    <xf numFmtId="43" fontId="6" fillId="0" borderId="21" xfId="1" applyFont="1" applyBorder="1" applyAlignment="1">
      <alignment horizontal="center" vertical="center"/>
    </xf>
    <xf numFmtId="43" fontId="3" fillId="8" borderId="19" xfId="1" applyFont="1" applyFill="1" applyBorder="1" applyAlignment="1">
      <alignment horizontal="center" vertical="center"/>
    </xf>
    <xf numFmtId="165" fontId="2" fillId="0" borderId="0" xfId="0" applyNumberFormat="1" applyFont="1" applyAlignment="1"/>
    <xf numFmtId="0" fontId="3" fillId="0" borderId="4" xfId="0" applyFont="1" applyBorder="1" applyAlignment="1">
      <alignment horizontal="left" vertical="top"/>
    </xf>
    <xf numFmtId="0" fontId="3" fillId="2" borderId="4" xfId="0" applyFont="1" applyFill="1" applyBorder="1"/>
    <xf numFmtId="0" fontId="2" fillId="3" borderId="4" xfId="0" applyFont="1" applyFill="1" applyBorder="1"/>
    <xf numFmtId="0" fontId="2" fillId="3" borderId="4" xfId="0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2" fillId="3" borderId="4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2" fillId="0" borderId="4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4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5" fontId="3" fillId="2" borderId="3" xfId="0" applyNumberFormat="1" applyFont="1" applyFill="1" applyBorder="1" applyAlignment="1">
      <alignment horizontal="center" vertical="center"/>
    </xf>
    <xf numFmtId="165" fontId="3" fillId="2" borderId="27" xfId="0" applyNumberFormat="1" applyFont="1" applyFill="1" applyBorder="1" applyAlignment="1">
      <alignment horizontal="center" vertical="center"/>
    </xf>
    <xf numFmtId="165" fontId="3" fillId="2" borderId="2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37795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opLeftCell="D27" workbookViewId="0">
      <selection activeCell="I21" sqref="I21:I24"/>
    </sheetView>
  </sheetViews>
  <sheetFormatPr baseColWidth="10" defaultRowHeight="14.4" x14ac:dyDescent="0.3"/>
  <cols>
    <col min="3" max="3" width="19.6640625" customWidth="1"/>
    <col min="4" max="4" width="24.44140625" customWidth="1"/>
    <col min="5" max="6" width="16.88671875" customWidth="1"/>
    <col min="8" max="8" width="11.5546875" customWidth="1"/>
    <col min="9" max="9" width="13.88671875" customWidth="1"/>
    <col min="10" max="11" width="13" bestFit="1" customWidth="1"/>
  </cols>
  <sheetData>
    <row r="2" spans="1:11" x14ac:dyDescent="0.3">
      <c r="B2" s="110" t="s">
        <v>57</v>
      </c>
      <c r="C2" s="110"/>
      <c r="D2" s="110"/>
      <c r="E2" s="110"/>
      <c r="F2" s="110"/>
    </row>
    <row r="3" spans="1:11" ht="15" thickBot="1" x14ac:dyDescent="0.35"/>
    <row r="4" spans="1:11" x14ac:dyDescent="0.3">
      <c r="B4" s="121" t="s">
        <v>10</v>
      </c>
      <c r="C4" s="121" t="s">
        <v>11</v>
      </c>
      <c r="D4" s="103" t="s">
        <v>12</v>
      </c>
      <c r="E4" s="103" t="s">
        <v>73</v>
      </c>
      <c r="F4" s="101" t="s">
        <v>15</v>
      </c>
      <c r="G4" s="123" t="s">
        <v>13</v>
      </c>
      <c r="H4" s="124"/>
    </row>
    <row r="5" spans="1:11" ht="15" thickBot="1" x14ac:dyDescent="0.35">
      <c r="B5" s="122"/>
      <c r="C5" s="122"/>
      <c r="D5" s="104"/>
      <c r="E5" s="104"/>
      <c r="F5" s="102"/>
      <c r="G5" s="12" t="s">
        <v>14</v>
      </c>
      <c r="H5" s="13" t="s">
        <v>16</v>
      </c>
      <c r="K5" s="2">
        <f>+G6+G8+G9+G10</f>
        <v>7050</v>
      </c>
    </row>
    <row r="6" spans="1:11" ht="15" customHeight="1" x14ac:dyDescent="0.3">
      <c r="A6" s="99">
        <v>1</v>
      </c>
      <c r="B6" s="118" t="s">
        <v>39</v>
      </c>
      <c r="C6" s="125" t="s">
        <v>41</v>
      </c>
      <c r="D6" s="115" t="s">
        <v>62</v>
      </c>
      <c r="E6" s="116" t="s">
        <v>61</v>
      </c>
      <c r="F6" s="113">
        <v>2</v>
      </c>
      <c r="G6" s="111">
        <v>1600</v>
      </c>
      <c r="H6" s="112">
        <f>+G6*2*F6</f>
        <v>6400</v>
      </c>
      <c r="I6" s="105">
        <f>+H6+H8+H9+H10</f>
        <v>28200</v>
      </c>
    </row>
    <row r="7" spans="1:11" x14ac:dyDescent="0.3">
      <c r="A7" s="99"/>
      <c r="B7" s="118"/>
      <c r="C7" s="125"/>
      <c r="D7" s="115"/>
      <c r="E7" s="117"/>
      <c r="F7" s="114"/>
      <c r="G7" s="111"/>
      <c r="H7" s="112"/>
      <c r="I7" s="106"/>
    </row>
    <row r="8" spans="1:11" ht="20.399999999999999" x14ac:dyDescent="0.3">
      <c r="A8" s="99"/>
      <c r="B8" s="118"/>
      <c r="C8" s="11" t="s">
        <v>63</v>
      </c>
      <c r="D8" s="115"/>
      <c r="E8" s="22" t="s">
        <v>61</v>
      </c>
      <c r="F8" s="23">
        <v>2</v>
      </c>
      <c r="G8" s="27">
        <v>4500</v>
      </c>
      <c r="H8" s="19">
        <f>+G8*2*F8</f>
        <v>18000</v>
      </c>
      <c r="I8" s="106"/>
    </row>
    <row r="9" spans="1:11" ht="20.399999999999999" x14ac:dyDescent="0.3">
      <c r="A9" s="99"/>
      <c r="B9" s="118"/>
      <c r="C9" s="11" t="s">
        <v>64</v>
      </c>
      <c r="D9" s="115"/>
      <c r="E9" s="22" t="s">
        <v>61</v>
      </c>
      <c r="F9" s="23">
        <v>2</v>
      </c>
      <c r="G9" s="27">
        <v>350</v>
      </c>
      <c r="H9" s="19">
        <f>+G9*2*F9</f>
        <v>1400</v>
      </c>
      <c r="I9" s="106"/>
    </row>
    <row r="10" spans="1:11" ht="21" thickBot="1" x14ac:dyDescent="0.35">
      <c r="A10" s="99"/>
      <c r="B10" s="118"/>
      <c r="C10" s="11" t="s">
        <v>40</v>
      </c>
      <c r="D10" s="115"/>
      <c r="E10" s="22" t="s">
        <v>61</v>
      </c>
      <c r="F10" s="18">
        <v>2</v>
      </c>
      <c r="G10" s="27">
        <v>600</v>
      </c>
      <c r="H10" s="19">
        <f>+G10*2*F10</f>
        <v>2400</v>
      </c>
      <c r="I10" s="107"/>
    </row>
    <row r="11" spans="1:11" ht="90.6" customHeight="1" x14ac:dyDescent="0.3">
      <c r="A11">
        <v>2</v>
      </c>
      <c r="B11" s="126" t="s">
        <v>17</v>
      </c>
      <c r="C11" s="11" t="s">
        <v>18</v>
      </c>
      <c r="D11" s="14" t="s">
        <v>65</v>
      </c>
      <c r="E11" s="6" t="s">
        <v>66</v>
      </c>
      <c r="F11" s="5">
        <v>7</v>
      </c>
      <c r="G11" s="28">
        <v>1500</v>
      </c>
      <c r="H11" s="30">
        <f t="shared" ref="H11:H24" si="0">+G11*F11</f>
        <v>10500</v>
      </c>
      <c r="I11" s="105">
        <f>+H12+H11</f>
        <v>22400</v>
      </c>
    </row>
    <row r="12" spans="1:11" ht="90.6" customHeight="1" x14ac:dyDescent="0.3">
      <c r="B12" s="128"/>
      <c r="C12" s="35" t="s">
        <v>91</v>
      </c>
      <c r="D12" s="14" t="s">
        <v>100</v>
      </c>
      <c r="E12" s="6" t="s">
        <v>101</v>
      </c>
      <c r="F12" s="5">
        <v>14</v>
      </c>
      <c r="G12" s="28">
        <v>850</v>
      </c>
      <c r="H12" s="30">
        <f>+G12*F12</f>
        <v>11900</v>
      </c>
      <c r="I12" s="100"/>
    </row>
    <row r="13" spans="1:11" ht="54.6" customHeight="1" x14ac:dyDescent="0.3">
      <c r="A13" s="99">
        <v>3</v>
      </c>
      <c r="B13" s="126" t="s">
        <v>19</v>
      </c>
      <c r="C13" s="20" t="s">
        <v>47</v>
      </c>
      <c r="D13" s="15" t="s">
        <v>99</v>
      </c>
      <c r="E13" s="24" t="s">
        <v>42</v>
      </c>
      <c r="F13" s="4">
        <v>185</v>
      </c>
      <c r="G13" s="29">
        <v>50</v>
      </c>
      <c r="H13" s="30">
        <f t="shared" si="0"/>
        <v>9250</v>
      </c>
      <c r="I13" s="100">
        <f>SUM(H13:H18)</f>
        <v>120367.00000000001</v>
      </c>
    </row>
    <row r="14" spans="1:11" ht="54" customHeight="1" x14ac:dyDescent="0.3">
      <c r="A14" s="99"/>
      <c r="B14" s="127"/>
      <c r="C14" s="20" t="s">
        <v>20</v>
      </c>
      <c r="D14" s="15" t="s">
        <v>70</v>
      </c>
      <c r="E14" s="24" t="s">
        <v>71</v>
      </c>
      <c r="F14" s="4">
        <v>365</v>
      </c>
      <c r="G14" s="29">
        <v>15</v>
      </c>
      <c r="H14" s="30">
        <f t="shared" si="0"/>
        <v>5475</v>
      </c>
      <c r="I14" s="106"/>
    </row>
    <row r="15" spans="1:11" ht="30.6" customHeight="1" x14ac:dyDescent="0.3">
      <c r="A15" s="99"/>
      <c r="B15" s="127"/>
      <c r="C15" s="20" t="s">
        <v>21</v>
      </c>
      <c r="D15" s="16" t="s">
        <v>67</v>
      </c>
      <c r="E15" s="24" t="s">
        <v>46</v>
      </c>
      <c r="F15" s="4">
        <v>360</v>
      </c>
      <c r="G15" s="29">
        <v>257.70000000000005</v>
      </c>
      <c r="H15" s="30">
        <f t="shared" si="0"/>
        <v>92772.000000000015</v>
      </c>
      <c r="I15" s="106"/>
    </row>
    <row r="16" spans="1:11" ht="55.2" customHeight="1" x14ac:dyDescent="0.3">
      <c r="A16" s="99"/>
      <c r="B16" s="127"/>
      <c r="C16" s="20" t="s">
        <v>22</v>
      </c>
      <c r="D16" s="16" t="s">
        <v>23</v>
      </c>
      <c r="E16" s="24" t="s">
        <v>46</v>
      </c>
      <c r="F16" s="4">
        <v>21</v>
      </c>
      <c r="G16" s="29">
        <v>300</v>
      </c>
      <c r="H16" s="30">
        <f t="shared" si="0"/>
        <v>6300</v>
      </c>
      <c r="I16" s="106"/>
    </row>
    <row r="17" spans="1:11" ht="93.6" customHeight="1" x14ac:dyDescent="0.3">
      <c r="A17" s="99"/>
      <c r="B17" s="127"/>
      <c r="C17" s="20" t="s">
        <v>24</v>
      </c>
      <c r="D17" s="16" t="s">
        <v>25</v>
      </c>
      <c r="E17" s="24" t="s">
        <v>61</v>
      </c>
      <c r="F17" s="4">
        <v>21</v>
      </c>
      <c r="G17" s="29">
        <v>50</v>
      </c>
      <c r="H17" s="30">
        <f t="shared" si="0"/>
        <v>1050</v>
      </c>
      <c r="I17" s="106"/>
    </row>
    <row r="18" spans="1:11" ht="44.4" customHeight="1" x14ac:dyDescent="0.3">
      <c r="A18" s="99"/>
      <c r="B18" s="128"/>
      <c r="C18" s="20" t="s">
        <v>90</v>
      </c>
      <c r="D18" s="16" t="s">
        <v>69</v>
      </c>
      <c r="E18" s="17" t="s">
        <v>49</v>
      </c>
      <c r="F18" s="4">
        <v>1840</v>
      </c>
      <c r="G18" s="29">
        <v>3</v>
      </c>
      <c r="H18" s="30">
        <f t="shared" si="0"/>
        <v>5520</v>
      </c>
      <c r="I18" s="106"/>
    </row>
    <row r="19" spans="1:11" ht="93" x14ac:dyDescent="0.3">
      <c r="A19">
        <v>4</v>
      </c>
      <c r="B19" s="126" t="s">
        <v>26</v>
      </c>
      <c r="C19" s="11" t="s">
        <v>27</v>
      </c>
      <c r="D19" s="10" t="s">
        <v>68</v>
      </c>
      <c r="E19" s="6" t="s">
        <v>42</v>
      </c>
      <c r="F19" s="5">
        <v>7</v>
      </c>
      <c r="G19" s="73">
        <v>1912.7</v>
      </c>
      <c r="H19" s="30">
        <f t="shared" si="0"/>
        <v>13388.9</v>
      </c>
      <c r="I19" s="100">
        <f>+H19+H20</f>
        <v>17938.900000000001</v>
      </c>
    </row>
    <row r="20" spans="1:11" ht="42" x14ac:dyDescent="0.3">
      <c r="B20" s="128"/>
      <c r="C20" s="20" t="s">
        <v>94</v>
      </c>
      <c r="D20" s="10" t="s">
        <v>129</v>
      </c>
      <c r="E20" s="6" t="s">
        <v>95</v>
      </c>
      <c r="F20" s="5">
        <v>7</v>
      </c>
      <c r="G20" s="73">
        <v>650</v>
      </c>
      <c r="H20" s="30">
        <f t="shared" si="0"/>
        <v>4550</v>
      </c>
      <c r="I20" s="109"/>
    </row>
    <row r="21" spans="1:11" ht="52.2" x14ac:dyDescent="0.3">
      <c r="A21" s="99">
        <v>5</v>
      </c>
      <c r="B21" s="126" t="s">
        <v>44</v>
      </c>
      <c r="C21" s="125" t="s">
        <v>28</v>
      </c>
      <c r="D21" s="10" t="s">
        <v>29</v>
      </c>
      <c r="E21" s="6"/>
      <c r="F21" s="5">
        <v>18</v>
      </c>
      <c r="G21" s="27">
        <v>1050</v>
      </c>
      <c r="H21" s="30">
        <f t="shared" si="0"/>
        <v>18900</v>
      </c>
      <c r="I21" s="108">
        <f>SUM(H21:H24)</f>
        <v>46530</v>
      </c>
      <c r="J21" s="25"/>
    </row>
    <row r="22" spans="1:11" ht="21.6" x14ac:dyDescent="0.3">
      <c r="A22" s="99"/>
      <c r="B22" s="127"/>
      <c r="C22" s="125"/>
      <c r="D22" s="10" t="s">
        <v>30</v>
      </c>
      <c r="E22" s="6"/>
      <c r="F22" s="5">
        <v>7</v>
      </c>
      <c r="G22" s="27">
        <v>490</v>
      </c>
      <c r="H22" s="30">
        <f t="shared" si="0"/>
        <v>3430</v>
      </c>
      <c r="I22" s="100"/>
    </row>
    <row r="23" spans="1:11" ht="42" x14ac:dyDescent="0.3">
      <c r="A23" s="99"/>
      <c r="B23" s="127"/>
      <c r="C23" s="125"/>
      <c r="D23" s="10" t="s">
        <v>89</v>
      </c>
      <c r="E23" s="6"/>
      <c r="F23" s="5">
        <v>28</v>
      </c>
      <c r="G23" s="27">
        <v>150</v>
      </c>
      <c r="H23" s="30">
        <f t="shared" si="0"/>
        <v>4200</v>
      </c>
      <c r="I23" s="100"/>
      <c r="K23" s="25"/>
    </row>
    <row r="24" spans="1:11" ht="21" customHeight="1" x14ac:dyDescent="0.3">
      <c r="A24" s="99"/>
      <c r="B24" s="127"/>
      <c r="C24" s="11" t="s">
        <v>45</v>
      </c>
      <c r="D24" s="10" t="s">
        <v>59</v>
      </c>
      <c r="E24" s="6" t="s">
        <v>95</v>
      </c>
      <c r="F24" s="5">
        <v>8</v>
      </c>
      <c r="G24" s="27">
        <v>2500</v>
      </c>
      <c r="H24" s="30">
        <f t="shared" si="0"/>
        <v>20000</v>
      </c>
      <c r="I24" s="100"/>
    </row>
    <row r="25" spans="1:11" ht="52.2" x14ac:dyDescent="0.3">
      <c r="A25" s="3">
        <v>6</v>
      </c>
      <c r="B25" s="26" t="s">
        <v>31</v>
      </c>
      <c r="C25" s="11" t="s">
        <v>32</v>
      </c>
      <c r="D25" s="10" t="s">
        <v>114</v>
      </c>
      <c r="E25" s="6" t="s">
        <v>95</v>
      </c>
      <c r="F25" s="5">
        <v>1</v>
      </c>
      <c r="G25" s="27">
        <v>9500</v>
      </c>
      <c r="H25" s="30">
        <f t="shared" ref="H25:H28" si="1">+G25*F25</f>
        <v>9500</v>
      </c>
      <c r="I25" s="32">
        <f>+H25</f>
        <v>9500</v>
      </c>
    </row>
    <row r="26" spans="1:11" ht="21.6" x14ac:dyDescent="0.3">
      <c r="A26" s="99">
        <v>8</v>
      </c>
      <c r="B26" s="126" t="s">
        <v>33</v>
      </c>
      <c r="C26" s="21" t="s">
        <v>34</v>
      </c>
      <c r="D26" s="10" t="s">
        <v>60</v>
      </c>
      <c r="E26" s="6" t="s">
        <v>61</v>
      </c>
      <c r="F26" s="5">
        <v>7</v>
      </c>
      <c r="G26" s="27">
        <v>300</v>
      </c>
      <c r="H26" s="30">
        <f t="shared" si="1"/>
        <v>2100</v>
      </c>
      <c r="I26" s="100">
        <f>+H26+H27+H28</f>
        <v>11622.75</v>
      </c>
    </row>
    <row r="27" spans="1:11" x14ac:dyDescent="0.3">
      <c r="A27" s="99"/>
      <c r="B27" s="127"/>
      <c r="C27" s="21" t="s">
        <v>86</v>
      </c>
      <c r="D27" s="10" t="s">
        <v>35</v>
      </c>
      <c r="E27" s="6" t="s">
        <v>8</v>
      </c>
      <c r="F27" s="5">
        <v>226.91</v>
      </c>
      <c r="G27" s="27">
        <v>25</v>
      </c>
      <c r="H27" s="30">
        <f t="shared" si="1"/>
        <v>5672.75</v>
      </c>
      <c r="I27" s="100"/>
    </row>
    <row r="28" spans="1:11" ht="40.799999999999997" x14ac:dyDescent="0.3">
      <c r="A28" s="99"/>
      <c r="B28" s="127"/>
      <c r="C28" s="21" t="s">
        <v>43</v>
      </c>
      <c r="D28" s="10" t="s">
        <v>43</v>
      </c>
      <c r="E28" s="6" t="s">
        <v>66</v>
      </c>
      <c r="F28" s="5">
        <v>7</v>
      </c>
      <c r="G28" s="27">
        <v>550</v>
      </c>
      <c r="H28" s="30">
        <f t="shared" si="1"/>
        <v>3850</v>
      </c>
      <c r="I28" s="100"/>
    </row>
    <row r="30" spans="1:11" ht="15" thickBot="1" x14ac:dyDescent="0.35">
      <c r="B30" s="9"/>
      <c r="C30" s="120" t="s">
        <v>38</v>
      </c>
      <c r="D30" s="120"/>
      <c r="E30" s="120"/>
      <c r="F30" s="120"/>
      <c r="G30" s="120"/>
      <c r="H30" s="31">
        <f>SUM(H6:H29)</f>
        <v>256558.65</v>
      </c>
      <c r="I30" s="34">
        <f>SUM(I6:I29)</f>
        <v>256558.65</v>
      </c>
      <c r="K30" s="25"/>
    </row>
    <row r="31" spans="1:11" x14ac:dyDescent="0.3">
      <c r="B31" s="119" t="s">
        <v>36</v>
      </c>
      <c r="C31" s="119"/>
      <c r="D31" s="119"/>
      <c r="E31" s="9"/>
      <c r="F31" s="5"/>
      <c r="G31" s="27"/>
      <c r="H31" s="30"/>
      <c r="I31" s="33"/>
    </row>
    <row r="32" spans="1:11" x14ac:dyDescent="0.3">
      <c r="C32" t="s">
        <v>37</v>
      </c>
      <c r="D32" t="s">
        <v>72</v>
      </c>
      <c r="F32">
        <v>1</v>
      </c>
      <c r="H32">
        <v>85000</v>
      </c>
    </row>
  </sheetData>
  <mergeCells count="32">
    <mergeCell ref="B31:D31"/>
    <mergeCell ref="C30:G30"/>
    <mergeCell ref="B4:B5"/>
    <mergeCell ref="C4:C5"/>
    <mergeCell ref="D4:D5"/>
    <mergeCell ref="G4:H4"/>
    <mergeCell ref="C6:C7"/>
    <mergeCell ref="B26:B28"/>
    <mergeCell ref="B13:B18"/>
    <mergeCell ref="B21:B24"/>
    <mergeCell ref="C21:C23"/>
    <mergeCell ref="B11:B12"/>
    <mergeCell ref="B19:B20"/>
    <mergeCell ref="B2:F2"/>
    <mergeCell ref="G6:G7"/>
    <mergeCell ref="H6:H7"/>
    <mergeCell ref="F6:F7"/>
    <mergeCell ref="D6:D10"/>
    <mergeCell ref="E6:E7"/>
    <mergeCell ref="B6:B10"/>
    <mergeCell ref="F4:F5"/>
    <mergeCell ref="E4:E5"/>
    <mergeCell ref="I6:I10"/>
    <mergeCell ref="I13:I18"/>
    <mergeCell ref="I21:I24"/>
    <mergeCell ref="I11:I12"/>
    <mergeCell ref="I19:I20"/>
    <mergeCell ref="A6:A10"/>
    <mergeCell ref="A13:A18"/>
    <mergeCell ref="A21:A24"/>
    <mergeCell ref="A26:A28"/>
    <mergeCell ref="I26:I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8"/>
  <sheetViews>
    <sheetView tabSelected="1" topLeftCell="B31" zoomScale="115" zoomScaleNormal="115" workbookViewId="0">
      <selection activeCell="B42" sqref="B42"/>
    </sheetView>
  </sheetViews>
  <sheetFormatPr baseColWidth="10" defaultRowHeight="14.4" x14ac:dyDescent="0.3"/>
  <cols>
    <col min="1" max="1" width="5.6640625" style="37" customWidth="1"/>
    <col min="2" max="2" width="44.88671875" customWidth="1"/>
    <col min="3" max="3" width="11.6640625" style="68" customWidth="1"/>
    <col min="4" max="4" width="7.109375" style="68" customWidth="1"/>
    <col min="5" max="5" width="8.6640625" style="68" customWidth="1"/>
    <col min="6" max="6" width="14.44140625" style="68" customWidth="1"/>
    <col min="7" max="7" width="11.5546875" customWidth="1"/>
  </cols>
  <sheetData>
    <row r="3" spans="1:6" x14ac:dyDescent="0.3">
      <c r="A3" s="129" t="s">
        <v>48</v>
      </c>
      <c r="B3" s="129"/>
      <c r="C3" s="129"/>
      <c r="D3" s="129"/>
      <c r="E3" s="129"/>
      <c r="F3" s="129"/>
    </row>
    <row r="4" spans="1:6" x14ac:dyDescent="0.3">
      <c r="A4" s="129"/>
      <c r="B4" s="129"/>
      <c r="C4" s="129"/>
      <c r="D4" s="129"/>
      <c r="E4" s="129"/>
      <c r="F4" s="129"/>
    </row>
    <row r="5" spans="1:6" x14ac:dyDescent="0.3">
      <c r="E5" s="74"/>
    </row>
    <row r="6" spans="1:6" x14ac:dyDescent="0.3">
      <c r="A6" s="62" t="s">
        <v>122</v>
      </c>
      <c r="B6" s="61" t="s">
        <v>0</v>
      </c>
      <c r="C6" s="69" t="s">
        <v>1</v>
      </c>
      <c r="D6" s="69" t="s">
        <v>2</v>
      </c>
      <c r="E6" s="75" t="s">
        <v>3</v>
      </c>
      <c r="F6" s="76" t="s">
        <v>4</v>
      </c>
    </row>
    <row r="7" spans="1:6" s="45" customFormat="1" x14ac:dyDescent="0.3">
      <c r="A7" s="63">
        <v>1</v>
      </c>
      <c r="B7" s="57" t="s">
        <v>58</v>
      </c>
      <c r="C7" s="70"/>
      <c r="D7" s="70"/>
      <c r="E7" s="77"/>
      <c r="F7" s="78"/>
    </row>
    <row r="8" spans="1:6" s="38" customFormat="1" x14ac:dyDescent="0.3">
      <c r="A8" s="64">
        <v>1.1000000000000001</v>
      </c>
      <c r="B8" s="58" t="s">
        <v>39</v>
      </c>
      <c r="C8" s="71"/>
      <c r="D8" s="71"/>
      <c r="E8" s="79"/>
      <c r="F8" s="80">
        <f>+F9+F10+F11+F12</f>
        <v>28200</v>
      </c>
    </row>
    <row r="9" spans="1:6" s="41" customFormat="1" ht="14.4" customHeight="1" x14ac:dyDescent="0.3">
      <c r="A9" s="65" t="s">
        <v>5</v>
      </c>
      <c r="B9" s="59" t="s">
        <v>102</v>
      </c>
      <c r="C9" s="43" t="s">
        <v>61</v>
      </c>
      <c r="D9" s="43">
        <v>2</v>
      </c>
      <c r="E9" s="81">
        <v>1600</v>
      </c>
      <c r="F9" s="82">
        <f t="shared" ref="F9:F12" si="0">+E9*2*D9</f>
        <v>6400</v>
      </c>
    </row>
    <row r="10" spans="1:6" s="41" customFormat="1" x14ac:dyDescent="0.3">
      <c r="A10" s="65" t="s">
        <v>6</v>
      </c>
      <c r="B10" s="42" t="s">
        <v>63</v>
      </c>
      <c r="C10" s="43" t="s">
        <v>61</v>
      </c>
      <c r="D10" s="43">
        <v>2</v>
      </c>
      <c r="E10" s="81">
        <v>4500</v>
      </c>
      <c r="F10" s="82">
        <f t="shared" si="0"/>
        <v>18000</v>
      </c>
    </row>
    <row r="11" spans="1:6" s="41" customFormat="1" x14ac:dyDescent="0.3">
      <c r="A11" s="65" t="s">
        <v>74</v>
      </c>
      <c r="B11" s="42" t="s">
        <v>103</v>
      </c>
      <c r="C11" s="43" t="s">
        <v>61</v>
      </c>
      <c r="D11" s="43">
        <v>2</v>
      </c>
      <c r="E11" s="81">
        <v>350</v>
      </c>
      <c r="F11" s="82">
        <f t="shared" si="0"/>
        <v>1400</v>
      </c>
    </row>
    <row r="12" spans="1:6" s="41" customFormat="1" x14ac:dyDescent="0.3">
      <c r="A12" s="65" t="s">
        <v>75</v>
      </c>
      <c r="B12" s="42" t="s">
        <v>40</v>
      </c>
      <c r="C12" s="43" t="s">
        <v>61</v>
      </c>
      <c r="D12" s="43">
        <v>2</v>
      </c>
      <c r="E12" s="81">
        <v>600</v>
      </c>
      <c r="F12" s="82">
        <f t="shared" si="0"/>
        <v>2400</v>
      </c>
    </row>
    <row r="13" spans="1:6" s="38" customFormat="1" x14ac:dyDescent="0.3">
      <c r="A13" s="64">
        <v>1.2</v>
      </c>
      <c r="B13" s="58" t="s">
        <v>17</v>
      </c>
      <c r="C13" s="71"/>
      <c r="D13" s="71"/>
      <c r="E13" s="83"/>
      <c r="F13" s="80">
        <f>+F14+F15</f>
        <v>22400</v>
      </c>
    </row>
    <row r="14" spans="1:6" s="41" customFormat="1" x14ac:dyDescent="0.3">
      <c r="A14" s="65" t="s">
        <v>7</v>
      </c>
      <c r="B14" s="42" t="s">
        <v>104</v>
      </c>
      <c r="C14" s="43" t="s">
        <v>66</v>
      </c>
      <c r="D14" s="43">
        <v>7</v>
      </c>
      <c r="E14" s="81">
        <v>1500</v>
      </c>
      <c r="F14" s="82">
        <f>+E14*D14</f>
        <v>10500</v>
      </c>
    </row>
    <row r="15" spans="1:6" s="41" customFormat="1" x14ac:dyDescent="0.3">
      <c r="A15" s="65" t="s">
        <v>7</v>
      </c>
      <c r="B15" s="42" t="s">
        <v>115</v>
      </c>
      <c r="C15" s="43" t="s">
        <v>92</v>
      </c>
      <c r="D15" s="43">
        <v>14</v>
      </c>
      <c r="E15" s="81">
        <v>850</v>
      </c>
      <c r="F15" s="82">
        <f>+E15*D15</f>
        <v>11900</v>
      </c>
    </row>
    <row r="16" spans="1:6" s="38" customFormat="1" x14ac:dyDescent="0.3">
      <c r="A16" s="66">
        <v>1.3</v>
      </c>
      <c r="B16" s="58" t="s">
        <v>105</v>
      </c>
      <c r="C16" s="72"/>
      <c r="D16" s="72"/>
      <c r="E16" s="84"/>
      <c r="F16" s="80">
        <f>+F17+F18+F19+F20+F21+F22</f>
        <v>120367.00000000001</v>
      </c>
    </row>
    <row r="17" spans="1:9" s="41" customFormat="1" x14ac:dyDescent="0.3">
      <c r="A17" s="65" t="s">
        <v>76</v>
      </c>
      <c r="B17" s="59" t="s">
        <v>93</v>
      </c>
      <c r="C17" s="43" t="s">
        <v>42</v>
      </c>
      <c r="D17" s="43">
        <v>185</v>
      </c>
      <c r="E17" s="81">
        <v>50</v>
      </c>
      <c r="F17" s="82">
        <f>+E17*D17</f>
        <v>9250</v>
      </c>
    </row>
    <row r="18" spans="1:9" s="41" customFormat="1" x14ac:dyDescent="0.3">
      <c r="A18" s="65" t="s">
        <v>77</v>
      </c>
      <c r="B18" s="59" t="s">
        <v>20</v>
      </c>
      <c r="C18" s="43" t="s">
        <v>71</v>
      </c>
      <c r="D18" s="43">
        <v>365</v>
      </c>
      <c r="E18" s="81">
        <v>15</v>
      </c>
      <c r="F18" s="82">
        <f t="shared" ref="F18:F22" si="1">+E18*D18</f>
        <v>5475</v>
      </c>
    </row>
    <row r="19" spans="1:9" s="41" customFormat="1" x14ac:dyDescent="0.3">
      <c r="A19" s="65" t="s">
        <v>78</v>
      </c>
      <c r="B19" s="59" t="s">
        <v>21</v>
      </c>
      <c r="C19" s="43" t="s">
        <v>95</v>
      </c>
      <c r="D19" s="43">
        <v>360</v>
      </c>
      <c r="E19" s="81">
        <v>257.70000000000005</v>
      </c>
      <c r="F19" s="82">
        <f t="shared" si="1"/>
        <v>92772.000000000015</v>
      </c>
      <c r="I19" s="41">
        <f>+E27/18</f>
        <v>0</v>
      </c>
    </row>
    <row r="20" spans="1:9" s="41" customFormat="1" x14ac:dyDescent="0.3">
      <c r="A20" s="65" t="s">
        <v>79</v>
      </c>
      <c r="B20" s="59" t="s">
        <v>22</v>
      </c>
      <c r="C20" s="43" t="s">
        <v>95</v>
      </c>
      <c r="D20" s="43">
        <v>21</v>
      </c>
      <c r="E20" s="81">
        <v>300</v>
      </c>
      <c r="F20" s="82">
        <f t="shared" si="1"/>
        <v>6300</v>
      </c>
    </row>
    <row r="21" spans="1:9" s="41" customFormat="1" x14ac:dyDescent="0.3">
      <c r="A21" s="65" t="s">
        <v>80</v>
      </c>
      <c r="B21" s="59" t="s">
        <v>108</v>
      </c>
      <c r="C21" s="43" t="s">
        <v>61</v>
      </c>
      <c r="D21" s="43">
        <v>21</v>
      </c>
      <c r="E21" s="81">
        <v>50</v>
      </c>
      <c r="F21" s="82">
        <f t="shared" si="1"/>
        <v>1050</v>
      </c>
    </row>
    <row r="22" spans="1:9" s="41" customFormat="1" x14ac:dyDescent="0.3">
      <c r="A22" s="65" t="s">
        <v>81</v>
      </c>
      <c r="B22" s="59" t="s">
        <v>109</v>
      </c>
      <c r="C22" s="43" t="s">
        <v>8</v>
      </c>
      <c r="D22" s="43">
        <v>1840</v>
      </c>
      <c r="E22" s="81">
        <v>3</v>
      </c>
      <c r="F22" s="82">
        <f t="shared" si="1"/>
        <v>5520</v>
      </c>
    </row>
    <row r="23" spans="1:9" s="38" customFormat="1" ht="15" customHeight="1" x14ac:dyDescent="0.3">
      <c r="A23" s="64">
        <v>1.4</v>
      </c>
      <c r="B23" s="58" t="s">
        <v>26</v>
      </c>
      <c r="C23" s="71"/>
      <c r="D23" s="71"/>
      <c r="E23" s="83"/>
      <c r="F23" s="80">
        <f>+F24+F25</f>
        <v>17938.900000000001</v>
      </c>
    </row>
    <row r="24" spans="1:9" s="41" customFormat="1" x14ac:dyDescent="0.3">
      <c r="A24" s="65" t="s">
        <v>9</v>
      </c>
      <c r="B24" s="59" t="s">
        <v>27</v>
      </c>
      <c r="C24" s="43" t="s">
        <v>61</v>
      </c>
      <c r="D24" s="43">
        <v>7</v>
      </c>
      <c r="E24" s="81">
        <v>1912.7</v>
      </c>
      <c r="F24" s="82">
        <f>+E24*D24</f>
        <v>13388.9</v>
      </c>
    </row>
    <row r="25" spans="1:9" s="41" customFormat="1" x14ac:dyDescent="0.3">
      <c r="A25" s="65" t="s">
        <v>116</v>
      </c>
      <c r="B25" s="59" t="s">
        <v>94</v>
      </c>
      <c r="C25" s="43" t="s">
        <v>95</v>
      </c>
      <c r="D25" s="43">
        <v>7</v>
      </c>
      <c r="E25" s="81">
        <v>650</v>
      </c>
      <c r="F25" s="82">
        <f>+E25*D25</f>
        <v>4550</v>
      </c>
    </row>
    <row r="26" spans="1:9" s="38" customFormat="1" x14ac:dyDescent="0.3">
      <c r="A26" s="64">
        <v>1.5</v>
      </c>
      <c r="B26" s="58" t="s">
        <v>97</v>
      </c>
      <c r="C26" s="71"/>
      <c r="D26" s="71"/>
      <c r="E26" s="83"/>
      <c r="F26" s="80">
        <f>+F27+F31</f>
        <v>46530</v>
      </c>
    </row>
    <row r="27" spans="1:9" s="41" customFormat="1" x14ac:dyDescent="0.3">
      <c r="A27" s="65" t="s">
        <v>82</v>
      </c>
      <c r="B27" s="59" t="s">
        <v>96</v>
      </c>
      <c r="C27" s="43"/>
      <c r="D27" s="43"/>
      <c r="E27" s="81"/>
      <c r="F27" s="82">
        <f>+F28+F29+F30</f>
        <v>26530</v>
      </c>
    </row>
    <row r="28" spans="1:9" s="8" customFormat="1" x14ac:dyDescent="0.3">
      <c r="A28" s="67" t="s">
        <v>111</v>
      </c>
      <c r="B28" s="56" t="s">
        <v>110</v>
      </c>
      <c r="C28" s="5" t="s">
        <v>95</v>
      </c>
      <c r="D28" s="5">
        <v>18</v>
      </c>
      <c r="E28" s="28">
        <v>1050</v>
      </c>
      <c r="F28" s="85">
        <f t="shared" ref="F28:F30" si="2">+E28*D28</f>
        <v>18900</v>
      </c>
    </row>
    <row r="29" spans="1:9" s="8" customFormat="1" x14ac:dyDescent="0.3">
      <c r="A29" s="67" t="s">
        <v>112</v>
      </c>
      <c r="B29" s="56" t="s">
        <v>123</v>
      </c>
      <c r="C29" s="5" t="s">
        <v>95</v>
      </c>
      <c r="D29" s="5">
        <v>7</v>
      </c>
      <c r="E29" s="28">
        <v>490</v>
      </c>
      <c r="F29" s="85">
        <f t="shared" si="2"/>
        <v>3430</v>
      </c>
    </row>
    <row r="30" spans="1:9" s="8" customFormat="1" x14ac:dyDescent="0.3">
      <c r="A30" s="67" t="s">
        <v>113</v>
      </c>
      <c r="B30" s="56" t="s">
        <v>124</v>
      </c>
      <c r="C30" s="5" t="s">
        <v>95</v>
      </c>
      <c r="D30" s="5">
        <v>28</v>
      </c>
      <c r="E30" s="28">
        <v>150</v>
      </c>
      <c r="F30" s="85">
        <f t="shared" si="2"/>
        <v>4200</v>
      </c>
    </row>
    <row r="31" spans="1:9" s="41" customFormat="1" ht="13.8" customHeight="1" x14ac:dyDescent="0.3">
      <c r="A31" s="65" t="s">
        <v>83</v>
      </c>
      <c r="B31" s="59" t="s">
        <v>45</v>
      </c>
      <c r="C31" s="43"/>
      <c r="D31" s="43"/>
      <c r="E31" s="81"/>
      <c r="F31" s="82">
        <f>+F32</f>
        <v>20000</v>
      </c>
    </row>
    <row r="32" spans="1:9" s="40" customFormat="1" ht="13.8" customHeight="1" x14ac:dyDescent="0.3">
      <c r="A32" s="47" t="s">
        <v>117</v>
      </c>
      <c r="B32" s="60" t="s">
        <v>118</v>
      </c>
      <c r="C32" s="4" t="s">
        <v>95</v>
      </c>
      <c r="D32" s="4">
        <v>8</v>
      </c>
      <c r="E32" s="29">
        <v>2500</v>
      </c>
      <c r="F32" s="85">
        <f>+E32*D32</f>
        <v>20000</v>
      </c>
    </row>
    <row r="33" spans="1:13" s="39" customFormat="1" x14ac:dyDescent="0.3">
      <c r="A33" s="64">
        <v>1.6</v>
      </c>
      <c r="B33" s="58" t="s">
        <v>106</v>
      </c>
      <c r="C33" s="71"/>
      <c r="D33" s="71"/>
      <c r="E33" s="71"/>
      <c r="F33" s="80">
        <f>+F34</f>
        <v>9500</v>
      </c>
    </row>
    <row r="34" spans="1:13" s="41" customFormat="1" x14ac:dyDescent="0.3">
      <c r="A34" s="65" t="s">
        <v>84</v>
      </c>
      <c r="B34" s="42" t="s">
        <v>32</v>
      </c>
      <c r="C34" s="43" t="s">
        <v>95</v>
      </c>
      <c r="D34" s="43">
        <v>1</v>
      </c>
      <c r="E34" s="44">
        <v>9500</v>
      </c>
      <c r="F34" s="82">
        <f>+E34*D34</f>
        <v>9500</v>
      </c>
      <c r="G34" s="46"/>
      <c r="H34" s="46"/>
      <c r="I34" s="46"/>
      <c r="J34" s="46"/>
      <c r="K34" s="46"/>
      <c r="L34" s="46"/>
      <c r="M34" s="46"/>
    </row>
    <row r="35" spans="1:13" s="39" customFormat="1" x14ac:dyDescent="0.3">
      <c r="A35" s="64">
        <v>1.8</v>
      </c>
      <c r="B35" s="58" t="s">
        <v>33</v>
      </c>
      <c r="C35" s="71"/>
      <c r="D35" s="71"/>
      <c r="E35" s="71"/>
      <c r="F35" s="80">
        <f>+F36+F37+F38</f>
        <v>11622.75</v>
      </c>
    </row>
    <row r="36" spans="1:13" s="41" customFormat="1" x14ac:dyDescent="0.3">
      <c r="A36" s="65" t="s">
        <v>85</v>
      </c>
      <c r="B36" s="59" t="s">
        <v>107</v>
      </c>
      <c r="C36" s="43" t="s">
        <v>61</v>
      </c>
      <c r="D36" s="43">
        <v>7</v>
      </c>
      <c r="E36" s="81">
        <v>300</v>
      </c>
      <c r="F36" s="82">
        <f>+E36*D36</f>
        <v>2100</v>
      </c>
    </row>
    <row r="37" spans="1:13" s="41" customFormat="1" x14ac:dyDescent="0.3">
      <c r="A37" s="65" t="s">
        <v>126</v>
      </c>
      <c r="B37" s="59" t="s">
        <v>98</v>
      </c>
      <c r="C37" s="43" t="s">
        <v>8</v>
      </c>
      <c r="D37" s="43">
        <v>226.91</v>
      </c>
      <c r="E37" s="81">
        <v>25</v>
      </c>
      <c r="F37" s="82">
        <f t="shared" ref="F37:F38" si="3">+E37*D37</f>
        <v>5672.75</v>
      </c>
    </row>
    <row r="38" spans="1:13" s="41" customFormat="1" x14ac:dyDescent="0.3">
      <c r="A38" s="65" t="s">
        <v>127</v>
      </c>
      <c r="B38" s="59" t="s">
        <v>88</v>
      </c>
      <c r="C38" s="43" t="s">
        <v>66</v>
      </c>
      <c r="D38" s="43">
        <v>7</v>
      </c>
      <c r="E38" s="81">
        <v>550</v>
      </c>
      <c r="F38" s="82">
        <f t="shared" si="3"/>
        <v>3850</v>
      </c>
    </row>
    <row r="39" spans="1:13" s="7" customFormat="1" x14ac:dyDescent="0.3">
      <c r="A39" s="92"/>
      <c r="B39" s="93" t="s">
        <v>50</v>
      </c>
      <c r="C39" s="130">
        <f>+F8+F13+F16+F23+F26+F33+F35</f>
        <v>256558.65</v>
      </c>
      <c r="D39" s="131"/>
      <c r="E39" s="131"/>
      <c r="F39" s="132"/>
    </row>
    <row r="40" spans="1:13" s="97" customFormat="1" x14ac:dyDescent="0.3">
      <c r="A40" s="47"/>
      <c r="B40" s="94" t="s">
        <v>128</v>
      </c>
      <c r="C40" s="95" t="s">
        <v>46</v>
      </c>
      <c r="D40" s="95">
        <v>1</v>
      </c>
      <c r="E40" s="98">
        <v>65000</v>
      </c>
      <c r="F40" s="96">
        <f>+E40*D40</f>
        <v>65000</v>
      </c>
    </row>
    <row r="41" spans="1:13" ht="14.4" customHeight="1" x14ac:dyDescent="0.3">
      <c r="B41" s="1" t="s">
        <v>51</v>
      </c>
      <c r="C41" s="73"/>
      <c r="D41" s="73"/>
      <c r="E41" s="73"/>
      <c r="F41" s="86">
        <f>+C39*0.08</f>
        <v>20524.691999999999</v>
      </c>
    </row>
    <row r="42" spans="1:13" x14ac:dyDescent="0.3">
      <c r="B42" s="1" t="s">
        <v>56</v>
      </c>
      <c r="C42" s="73"/>
      <c r="D42" s="73"/>
      <c r="E42" s="73"/>
      <c r="F42" s="86">
        <f>+C39*0.08</f>
        <v>20524.691999999999</v>
      </c>
    </row>
    <row r="43" spans="1:13" x14ac:dyDescent="0.3">
      <c r="B43" s="36" t="s">
        <v>55</v>
      </c>
      <c r="C43" s="73"/>
      <c r="D43" s="73"/>
      <c r="E43" s="73"/>
      <c r="F43" s="91">
        <f>+C39+F40+F41+F42</f>
        <v>362608.03399999999</v>
      </c>
    </row>
    <row r="44" spans="1:13" x14ac:dyDescent="0.3">
      <c r="B44" s="1" t="s">
        <v>52</v>
      </c>
      <c r="C44" s="73"/>
      <c r="D44" s="73"/>
      <c r="E44" s="73"/>
      <c r="F44" s="86">
        <f>+F43*0.18</f>
        <v>65269.446119999993</v>
      </c>
    </row>
    <row r="45" spans="1:13" x14ac:dyDescent="0.3">
      <c r="B45" s="1" t="s">
        <v>87</v>
      </c>
      <c r="C45" s="73"/>
      <c r="D45" s="73"/>
      <c r="E45" s="73"/>
      <c r="F45" s="86">
        <f>+F43+F44</f>
        <v>427877.48011999996</v>
      </c>
    </row>
    <row r="46" spans="1:13" x14ac:dyDescent="0.3">
      <c r="B46" s="36" t="s">
        <v>53</v>
      </c>
      <c r="C46" s="73"/>
      <c r="D46" s="73"/>
      <c r="E46" s="73"/>
      <c r="F46" s="86">
        <f>+F45*0.03</f>
        <v>12836.324403599998</v>
      </c>
    </row>
    <row r="47" spans="1:13" x14ac:dyDescent="0.3">
      <c r="B47" s="1" t="s">
        <v>54</v>
      </c>
      <c r="C47" s="73"/>
      <c r="D47" s="73"/>
      <c r="E47" s="73"/>
      <c r="F47" s="86">
        <f>+F45+F46</f>
        <v>440713.80452359997</v>
      </c>
    </row>
    <row r="49" spans="1:3" ht="15" thickBot="1" x14ac:dyDescent="0.35"/>
    <row r="50" spans="1:3" ht="15" thickBot="1" x14ac:dyDescent="0.35">
      <c r="A50" s="54" t="s">
        <v>120</v>
      </c>
      <c r="B50" s="55" t="s">
        <v>121</v>
      </c>
      <c r="C50" s="87" t="s">
        <v>119</v>
      </c>
    </row>
    <row r="51" spans="1:3" x14ac:dyDescent="0.3">
      <c r="A51" s="52">
        <v>1</v>
      </c>
      <c r="B51" s="53" t="s">
        <v>39</v>
      </c>
      <c r="C51" s="88">
        <f>+F8</f>
        <v>28200</v>
      </c>
    </row>
    <row r="52" spans="1:3" x14ac:dyDescent="0.3">
      <c r="A52" s="48">
        <v>2</v>
      </c>
      <c r="B52" s="49" t="s">
        <v>17</v>
      </c>
      <c r="C52" s="89">
        <f>+F13</f>
        <v>22400</v>
      </c>
    </row>
    <row r="53" spans="1:3" x14ac:dyDescent="0.3">
      <c r="A53" s="48">
        <v>3</v>
      </c>
      <c r="B53" s="49" t="s">
        <v>105</v>
      </c>
      <c r="C53" s="89">
        <f>+F16</f>
        <v>120367.00000000001</v>
      </c>
    </row>
    <row r="54" spans="1:3" x14ac:dyDescent="0.3">
      <c r="A54" s="48">
        <v>4</v>
      </c>
      <c r="B54" s="49" t="s">
        <v>26</v>
      </c>
      <c r="C54" s="89">
        <f>+F23</f>
        <v>17938.900000000001</v>
      </c>
    </row>
    <row r="55" spans="1:3" x14ac:dyDescent="0.3">
      <c r="A55" s="48">
        <v>5</v>
      </c>
      <c r="B55" s="49" t="s">
        <v>97</v>
      </c>
      <c r="C55" s="89">
        <f>+F26</f>
        <v>46530</v>
      </c>
    </row>
    <row r="56" spans="1:3" x14ac:dyDescent="0.3">
      <c r="A56" s="48">
        <v>6</v>
      </c>
      <c r="B56" s="49" t="s">
        <v>106</v>
      </c>
      <c r="C56" s="89">
        <f>+F33</f>
        <v>9500</v>
      </c>
    </row>
    <row r="57" spans="1:3" ht="15" thickBot="1" x14ac:dyDescent="0.35">
      <c r="A57" s="48">
        <v>7</v>
      </c>
      <c r="B57" s="49" t="s">
        <v>33</v>
      </c>
      <c r="C57" s="89">
        <f>+F35</f>
        <v>11622.75</v>
      </c>
    </row>
    <row r="58" spans="1:3" ht="15" thickBot="1" x14ac:dyDescent="0.35">
      <c r="A58" s="50"/>
      <c r="B58" s="51" t="s">
        <v>125</v>
      </c>
      <c r="C58" s="90">
        <f>SUM(C51:C57)</f>
        <v>256558.65</v>
      </c>
    </row>
  </sheetData>
  <mergeCells count="2">
    <mergeCell ref="A3:F4"/>
    <mergeCell ref="C39:F3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MA-comp</vt:lpstr>
      <vt:lpstr>ppto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2020-06-13T00:40:13Z</dcterms:created>
  <dcterms:modified xsi:type="dcterms:W3CDTF">2020-06-15T07:07:31Z</dcterms:modified>
</cp:coreProperties>
</file>