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K:\II_FINAL - ESPIRULINA\"/>
    </mc:Choice>
  </mc:AlternateContent>
  <xr:revisionPtr revIDLastSave="0" documentId="13_ncr:1_{572BDDBB-5606-4CFE-B3EC-3E95F56AD2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Hoja1!$A$1:$AO$70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9" i="1" l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C69" i="1"/>
  <c r="AO69" i="1" s="1"/>
  <c r="AM69" i="1"/>
  <c r="AM68" i="1"/>
  <c r="AL68" i="1"/>
  <c r="AK68" i="1"/>
  <c r="AJ68" i="1"/>
  <c r="AJ65" i="1"/>
  <c r="AK65" i="1"/>
  <c r="AL65" i="1" s="1"/>
  <c r="F67" i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C65" i="1"/>
  <c r="F64" i="1"/>
  <c r="H62" i="1"/>
  <c r="I62" i="1" s="1"/>
  <c r="G62" i="1"/>
  <c r="F62" i="1"/>
  <c r="AO66" i="1"/>
  <c r="D66" i="1"/>
  <c r="E66" i="1" s="1"/>
  <c r="AM66" i="1" s="1"/>
  <c r="C66" i="1"/>
  <c r="G63" i="1"/>
  <c r="H63" i="1"/>
  <c r="AJ63" i="1"/>
  <c r="AK63" i="1"/>
  <c r="AL63" i="1"/>
  <c r="F63" i="1"/>
  <c r="G64" i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D65" i="1" l="1"/>
  <c r="E65" i="1" s="1"/>
  <c r="F65" i="1" s="1"/>
  <c r="AO64" i="1"/>
  <c r="AM64" i="1"/>
  <c r="J62" i="1"/>
  <c r="I63" i="1"/>
  <c r="G65" i="1" l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K62" i="1"/>
  <c r="J63" i="1"/>
  <c r="AO65" i="1" l="1"/>
  <c r="AM65" i="1"/>
  <c r="K63" i="1"/>
  <c r="L62" i="1"/>
  <c r="L63" i="1" l="1"/>
  <c r="M62" i="1"/>
  <c r="N62" i="1" l="1"/>
  <c r="M63" i="1"/>
  <c r="N63" i="1" l="1"/>
  <c r="O62" i="1"/>
  <c r="P62" i="1" l="1"/>
  <c r="O63" i="1"/>
  <c r="Q62" i="1" l="1"/>
  <c r="P63" i="1"/>
  <c r="R62" i="1" l="1"/>
  <c r="Q63" i="1"/>
  <c r="S62" i="1" l="1"/>
  <c r="R63" i="1"/>
  <c r="S63" i="1" l="1"/>
  <c r="T62" i="1"/>
  <c r="T63" i="1" l="1"/>
  <c r="U62" i="1"/>
  <c r="U63" i="1" l="1"/>
  <c r="V62" i="1"/>
  <c r="V63" i="1" l="1"/>
  <c r="W62" i="1"/>
  <c r="X62" i="1" l="1"/>
  <c r="W63" i="1"/>
  <c r="Y62" i="1" l="1"/>
  <c r="X63" i="1"/>
  <c r="Z62" i="1" l="1"/>
  <c r="Y63" i="1"/>
  <c r="AA62" i="1" l="1"/>
  <c r="Z63" i="1"/>
  <c r="AA63" i="1" l="1"/>
  <c r="AB62" i="1"/>
  <c r="AB63" i="1" l="1"/>
  <c r="AC62" i="1"/>
  <c r="AC63" i="1" l="1"/>
  <c r="AD62" i="1"/>
  <c r="AD63" i="1" l="1"/>
  <c r="AE62" i="1"/>
  <c r="AF62" i="1" l="1"/>
  <c r="AE63" i="1"/>
  <c r="AF63" i="1" l="1"/>
  <c r="AG62" i="1"/>
  <c r="AG63" i="1" l="1"/>
  <c r="AH62" i="1"/>
  <c r="AI62" i="1" l="1"/>
  <c r="AI63" i="1" s="1"/>
  <c r="AH63" i="1"/>
  <c r="AO63" i="1" l="1"/>
  <c r="AM62" i="1" l="1"/>
  <c r="AM67" i="1"/>
  <c r="AM11" i="1"/>
  <c r="AM27" i="1"/>
  <c r="AM35" i="1"/>
  <c r="AM61" i="1"/>
  <c r="AM7" i="1" l="1"/>
  <c r="AM6" i="1" s="1"/>
  <c r="AM10" i="1"/>
  <c r="AM15" i="1"/>
  <c r="AM16" i="1"/>
  <c r="AM17" i="1"/>
  <c r="AM18" i="1"/>
  <c r="AM19" i="1"/>
  <c r="AM20" i="1"/>
  <c r="AM21" i="1"/>
  <c r="AM24" i="1"/>
  <c r="AM25" i="1"/>
  <c r="AM28" i="1"/>
  <c r="AM29" i="1"/>
  <c r="AM31" i="1"/>
  <c r="AM32" i="1"/>
  <c r="AM33" i="1"/>
  <c r="AM36" i="1"/>
  <c r="AM37" i="1"/>
  <c r="AM38" i="1"/>
  <c r="AM39" i="1"/>
  <c r="AM40" i="1"/>
  <c r="AM41" i="1"/>
  <c r="AM44" i="1"/>
  <c r="AM43" i="1" s="1"/>
  <c r="AM46" i="1"/>
  <c r="AM45" i="1" s="1"/>
  <c r="AM48" i="1"/>
  <c r="AM49" i="1"/>
  <c r="AM50" i="1"/>
  <c r="AM53" i="1"/>
  <c r="AM54" i="1"/>
  <c r="AM55" i="1"/>
  <c r="AM56" i="1"/>
  <c r="AM57" i="1"/>
  <c r="AM59" i="1"/>
  <c r="AM60" i="1"/>
  <c r="AM58" i="1" l="1"/>
  <c r="AM47" i="1"/>
  <c r="AM42" i="1" s="1"/>
  <c r="AM14" i="1"/>
  <c r="AM5" i="1" s="1"/>
  <c r="AM23" i="1"/>
  <c r="AM34" i="1"/>
  <c r="AM30" i="1"/>
  <c r="AM26" i="1"/>
  <c r="AM52" i="1"/>
  <c r="AM22" i="1" l="1"/>
  <c r="AM51" i="1"/>
  <c r="AM63" i="1" l="1"/>
</calcChain>
</file>

<file path=xl/sharedStrings.xml><?xml version="1.0" encoding="utf-8"?>
<sst xmlns="http://schemas.openxmlformats.org/spreadsheetml/2006/main" count="115" uniqueCount="78">
  <si>
    <t xml:space="preserve">Unidad </t>
  </si>
  <si>
    <t xml:space="preserve">COMPONENTE 1: SUFICIENTE Y ADECUADA INFRAESTRUCTURA PARA LA PRESTACIÓN DEL SERVICIO EN LA DIRECCIÓN </t>
  </si>
  <si>
    <t>COMPONENTE 2: ADECUADO EQUIPAMIENTO DE LA DIRECCIÓN DE INDUSTRIA</t>
  </si>
  <si>
    <t>Implementación de módulo para el mejoramiento de la dirección de industria</t>
  </si>
  <si>
    <t>Modulo</t>
  </si>
  <si>
    <t>Implementación de Equipamiento para el sistema controlado de producción del microalga Espirulina.</t>
  </si>
  <si>
    <t>Implementación de equipamiento del sistema de  almacenamiento y purificacion  de agua.</t>
  </si>
  <si>
    <t>Implementación de equipamiento  del laboratorio de propagación de microalgas Espirulina.</t>
  </si>
  <si>
    <t xml:space="preserve">Implementación de equipamiento del  invernadero de la producción del microalga Espirulina. </t>
  </si>
  <si>
    <t>Implementación de Equipamiento para la planta modelo de transformación de  microalga Espirulina.</t>
  </si>
  <si>
    <t>Implementación de herramientas e insumos de los módulos de producción de alimentos nutritivos.</t>
  </si>
  <si>
    <t>Implementación de herramientas e insumos del módulo del invernadero o fitotoldo para la producción de hortalizas.</t>
  </si>
  <si>
    <t>kit</t>
  </si>
  <si>
    <t>COMPONENTE 3: SUFICIENTES CONOCIMIENTOS DEL RECURSO HUMANO EN LA DIRECCIÓN DE INDUSTRIA</t>
  </si>
  <si>
    <t>Capacitación en operación y mantenimiento del  sistema controlado de producción  de  microalga Espirulina.</t>
  </si>
  <si>
    <t>Capacitación en operación y mantenimiento del sistema controlado para la producción  de microalga de Espirulina.</t>
  </si>
  <si>
    <t>Evento</t>
  </si>
  <si>
    <t>Capacitación para la operación y mantenimiento de la planta modelo de procesamiento para la obtención  de Espirulina en polvo.</t>
  </si>
  <si>
    <t>Elaboración de instrumentos de gestión.</t>
  </si>
  <si>
    <t>Unidad</t>
  </si>
  <si>
    <t>COMPONENTE 4: MAYOR ACTIVIDAD DE SENSIBILIZACIÓN DE LA POBLACIÓN BENEFICIARIA</t>
  </si>
  <si>
    <t>Taller</t>
  </si>
  <si>
    <t>Programa de articulación multisectorial para la lucha contra la desnutrición y la anemia.</t>
  </si>
  <si>
    <t>Campañas de sensibilización y promoción sobre el consumo de las microalgas Espirulina en la dieta alimenticia.</t>
  </si>
  <si>
    <t>AÑOS</t>
  </si>
  <si>
    <t>MESES</t>
  </si>
  <si>
    <t>UNIDAD</t>
  </si>
  <si>
    <t>DESCRIPCIÓN</t>
  </si>
  <si>
    <t>TOTAL</t>
  </si>
  <si>
    <t>COSTO DIRECTO</t>
  </si>
  <si>
    <t>Construcción de un sistema de almacenamiento y purificacion de agua.</t>
  </si>
  <si>
    <t>Construcción de un sistema controlado de producción de microalgas Espirulina.</t>
  </si>
  <si>
    <t>Construcción de un laboratorio de propagación de microalgas Espirulina.</t>
  </si>
  <si>
    <t>Construcción de un sistema cerrado tipo invernadero para la producción del microalgas Espirulina.</t>
  </si>
  <si>
    <t>Construcción  de una planta modelo de transformación de microalgas Espirulina.</t>
  </si>
  <si>
    <t>Construcción del área de procesamiento de  microalgas Espirulina en polvo.</t>
  </si>
  <si>
    <t>Construcción del área de higienización de la planta modelo de procesamiento.</t>
  </si>
  <si>
    <t>Construcción del área de servicios de la planta modelo de procesamiento.</t>
  </si>
  <si>
    <t>Instalación y mejoramiento de módulos de producción  de alimentos  nutritivos.</t>
  </si>
  <si>
    <t>Mejoramiento y adecuación de la planta piloto de procesamiento de frutas y hortalizas.</t>
  </si>
  <si>
    <t>Módulo de invernaderos o fitotoldo  para producción de hortalizas.</t>
  </si>
  <si>
    <t>Módulo demostrativo de sistema de riego por goteo para la producción de hortalizas.</t>
  </si>
  <si>
    <t>Módulo demostrativo de producción de abonos orgánicos para la producción de hortalizas.</t>
  </si>
  <si>
    <t>Módulo demostrativo de camas almacigueras para la producción de almácigos de hortalizas.</t>
  </si>
  <si>
    <t>Módulo demostrativo de producción de almácigos de hortalizas  para el fitotoldo  o invernadero.</t>
  </si>
  <si>
    <t>Módulo demostrativo de producción de hortalizas en campo definitivo bajo invernadero o fitotoldo.</t>
  </si>
  <si>
    <t>Equipamiento de la Dirección de Industria.</t>
  </si>
  <si>
    <t>Equipamiento de la planta piloto de procesamiento de frutas y hortalizas.</t>
  </si>
  <si>
    <t>Implementación de equipamiento  del área de procesamiento de microalgas Espirulina en polvo.</t>
  </si>
  <si>
    <t>Implementación de equipamiento  del  área de higienización de la planta modelo de procesamiento.</t>
  </si>
  <si>
    <t>Implementación de equipamiento  del área de servicios administrativos de la planta modelo de procesamiento.</t>
  </si>
  <si>
    <t>Implementación de equipos de módulos de sistemas de riego por goteo.</t>
  </si>
  <si>
    <t xml:space="preserve">Implementación de kit de herramientas e insumos de módulos de producción de abonos orgánicos. </t>
  </si>
  <si>
    <t>Implementación de kit de semillas de hortalizas (8 variedades).</t>
  </si>
  <si>
    <t xml:space="preserve">Implementación de kit de herramientas e insumos de módulos de producción de almácigos de hortalizas. </t>
  </si>
  <si>
    <t>Implementación de kit de herramientas e insumos del módulo de producción de hortalizas en fitotoldo.</t>
  </si>
  <si>
    <t xml:space="preserve">Flete y gastos administrativos. </t>
  </si>
  <si>
    <t>Capacitación en buenas prácticas de manufactura para la obtención y comercialización de Espirulina en polvo.</t>
  </si>
  <si>
    <t>Elaboración de un Plan de Análisis de Riesgos y Control de Puntos Críticos ( HACCP).</t>
  </si>
  <si>
    <t>Elaboración de un Manual de Procedimientos Operativos Estandarizados de Saneamiento (POES).</t>
  </si>
  <si>
    <t>Elaboración de un Manual de Manejo Adecuado de Almacenamiento (PEPS).</t>
  </si>
  <si>
    <t>Modulos de capacitación en producción de alimentos nutritivos.</t>
  </si>
  <si>
    <t>Capacitación sobre operación y mantenimiento de fitotoldos.</t>
  </si>
  <si>
    <t>Capacitación sobre sistemas de riego (goteo).</t>
  </si>
  <si>
    <t>Capacitación sobre producción de abonos orgánicos.</t>
  </si>
  <si>
    <t>Capacitación sobre producción de almácigos de hortalizas.</t>
  </si>
  <si>
    <t>Capacitación sobre manejo y producción de hortalizas bajo fitotoldo.</t>
  </si>
  <si>
    <t>Articulación multisectorial para garantizar el consumo de espirulina en polvo.</t>
  </si>
  <si>
    <t>Gastos administrativos de capacitacion.</t>
  </si>
  <si>
    <t>Mitigacion Ambiental .</t>
  </si>
  <si>
    <t>GASTOS GENERALES.</t>
  </si>
  <si>
    <t>EXPEDIENTE TÉCNICO</t>
  </si>
  <si>
    <t>GESTIÓN DE PROYECTO</t>
  </si>
  <si>
    <t>SUPERVISIÓN</t>
  </si>
  <si>
    <t>LIQUIDACIÓN</t>
  </si>
  <si>
    <t>Estudio</t>
  </si>
  <si>
    <t>Doc.</t>
  </si>
  <si>
    <t>COSTO TOTAL POR 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</si>
</sst>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 * #,##0.00_ ;_ * \-#,##0.00_ ;_ * &quot;-&quot;??_ ;_ @_ "/>
    <numFmt numFmtId="165" formatCode="_ &quot;S/.&quot;\ * #,##0.00_ ;_ &quot;S/.&quot;\ * \-#,##0.00_ ;_ &quot;S/.&quot;\ * &quot;-&quot;??_ ;_ @_ "/>
    <numFmt numFmtId="166" formatCode="_ [$€]* #,##0.00_ ;_ [$€]* \-#,##0.00_ ;_ [$€]* &quot;-&quot;??_ ;_ @_ "/>
    <numFmt numFmtId="167" formatCode="_-* #,##0.00\ _€_-;\-* #,##0.00\ _€_-;_-* &quot;-&quot;??\ _€_-;_-@_-"/>
    <numFmt numFmtId="168" formatCode="_(&quot;S/.&quot;\ * #,##0.00_);_(&quot;S/.&quot;\ * \(#,##0.00\);_(&quot;S/.&quot;\ 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8"/>
      <color rgb="FF000000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color rgb="FFFF0000"/>
      <name val="Arial Narrow"/>
      <family val="2"/>
    </font>
    <font>
      <sz val="10"/>
      <color theme="1"/>
      <name val="Arial Narrow"/>
      <family val="2"/>
    </font>
    <font>
      <b/>
      <sz val="9"/>
      <color theme="1"/>
      <name val="Arial Narrow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0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7" fillId="0" borderId="0"/>
    <xf numFmtId="9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9" fillId="0" borderId="0" applyFont="0" applyFill="0" applyBorder="0" applyAlignment="0" applyProtection="0"/>
    <xf numFmtId="168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/>
    <xf numFmtId="0" fontId="1" fillId="0" borderId="0"/>
    <xf numFmtId="0" fontId="21" fillId="0" borderId="0">
      <alignment vertical="top"/>
    </xf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9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3" fillId="33" borderId="10" xfId="0" applyFont="1" applyFill="1" applyBorder="1" applyAlignment="1">
      <alignment horizontal="center"/>
    </xf>
    <xf numFmtId="0" fontId="23" fillId="33" borderId="10" xfId="0" applyFont="1" applyFill="1" applyBorder="1" applyAlignment="1">
      <alignment horizontal="center" vertical="center"/>
    </xf>
    <xf numFmtId="0" fontId="23" fillId="33" borderId="10" xfId="0" applyFont="1" applyFill="1" applyBorder="1" applyAlignment="1">
      <alignment horizontal="center"/>
    </xf>
    <xf numFmtId="0" fontId="22" fillId="34" borderId="0" xfId="0" applyFont="1" applyFill="1"/>
    <xf numFmtId="0" fontId="22" fillId="34" borderId="10" xfId="0" applyFont="1" applyFill="1" applyBorder="1"/>
    <xf numFmtId="43" fontId="23" fillId="34" borderId="10" xfId="99" applyFont="1" applyFill="1" applyBorder="1" applyAlignment="1">
      <alignment vertical="center"/>
    </xf>
    <xf numFmtId="0" fontId="23" fillId="34" borderId="10" xfId="0" applyFont="1" applyFill="1" applyBorder="1" applyAlignment="1">
      <alignment vertical="center" wrapText="1"/>
    </xf>
    <xf numFmtId="0" fontId="24" fillId="34" borderId="10" xfId="0" applyFont="1" applyFill="1" applyBorder="1" applyAlignment="1">
      <alignment horizontal="center" vertical="center" wrapText="1"/>
    </xf>
    <xf numFmtId="164" fontId="22" fillId="34" borderId="10" xfId="0" applyNumberFormat="1" applyFont="1" applyFill="1" applyBorder="1" applyAlignment="1">
      <alignment horizontal="center" vertical="center"/>
    </xf>
    <xf numFmtId="43" fontId="22" fillId="34" borderId="12" xfId="99" applyFont="1" applyFill="1" applyBorder="1" applyAlignment="1">
      <alignment horizontal="center" vertical="center"/>
    </xf>
    <xf numFmtId="43" fontId="22" fillId="34" borderId="13" xfId="99" applyFont="1" applyFill="1" applyBorder="1" applyAlignment="1">
      <alignment horizontal="center" vertical="center"/>
    </xf>
    <xf numFmtId="43" fontId="22" fillId="34" borderId="11" xfId="99" applyFont="1" applyFill="1" applyBorder="1" applyAlignment="1">
      <alignment horizontal="center" vertical="center"/>
    </xf>
    <xf numFmtId="0" fontId="23" fillId="34" borderId="10" xfId="0" applyFont="1" applyFill="1" applyBorder="1" applyAlignment="1">
      <alignment horizontal="center" vertical="center" wrapText="1"/>
    </xf>
    <xf numFmtId="0" fontId="25" fillId="34" borderId="10" xfId="0" applyFont="1" applyFill="1" applyBorder="1" applyAlignment="1">
      <alignment horizontal="center" vertical="center" wrapText="1"/>
    </xf>
    <xf numFmtId="164" fontId="22" fillId="34" borderId="10" xfId="0" applyNumberFormat="1" applyFont="1" applyFill="1" applyBorder="1"/>
    <xf numFmtId="164" fontId="22" fillId="34" borderId="10" xfId="0" applyNumberFormat="1" applyFont="1" applyFill="1" applyBorder="1" applyAlignment="1">
      <alignment vertical="center"/>
    </xf>
    <xf numFmtId="43" fontId="22" fillId="34" borderId="10" xfId="99" applyFont="1" applyFill="1" applyBorder="1" applyAlignment="1">
      <alignment vertical="center"/>
    </xf>
    <xf numFmtId="0" fontId="22" fillId="34" borderId="10" xfId="0" applyFont="1" applyFill="1" applyBorder="1" applyAlignment="1">
      <alignment horizontal="center" vertical="top" wrapText="1"/>
    </xf>
    <xf numFmtId="0" fontId="27" fillId="34" borderId="10" xfId="0" applyFont="1" applyFill="1" applyBorder="1"/>
    <xf numFmtId="164" fontId="27" fillId="34" borderId="10" xfId="0" applyNumberFormat="1" applyFont="1" applyFill="1" applyBorder="1" applyAlignment="1">
      <alignment vertical="center"/>
    </xf>
    <xf numFmtId="0" fontId="26" fillId="34" borderId="10" xfId="0" applyFont="1" applyFill="1" applyBorder="1" applyAlignment="1">
      <alignment horizontal="center" vertical="center" wrapText="1"/>
    </xf>
    <xf numFmtId="0" fontId="22" fillId="34" borderId="10" xfId="0" applyFont="1" applyFill="1" applyBorder="1" applyAlignment="1">
      <alignment horizontal="center" vertical="center" wrapText="1"/>
    </xf>
    <xf numFmtId="0" fontId="25" fillId="34" borderId="10" xfId="0" applyFont="1" applyFill="1" applyBorder="1" applyAlignment="1">
      <alignment horizontal="center" vertical="top" wrapText="1"/>
    </xf>
    <xf numFmtId="0" fontId="24" fillId="34" borderId="10" xfId="0" applyFont="1" applyFill="1" applyBorder="1" applyAlignment="1">
      <alignment horizontal="center" vertical="center"/>
    </xf>
    <xf numFmtId="43" fontId="22" fillId="34" borderId="0" xfId="0" applyNumberFormat="1" applyFont="1" applyFill="1"/>
    <xf numFmtId="4" fontId="28" fillId="34" borderId="10" xfId="0" applyNumberFormat="1" applyFont="1" applyFill="1" applyBorder="1" applyAlignment="1">
      <alignment horizontal="right" vertical="center"/>
    </xf>
    <xf numFmtId="0" fontId="22" fillId="35" borderId="10" xfId="0" applyFont="1" applyFill="1" applyBorder="1" applyAlignment="1">
      <alignment vertical="top" wrapText="1"/>
    </xf>
    <xf numFmtId="0" fontId="22" fillId="35" borderId="11" xfId="0" applyFont="1" applyFill="1" applyBorder="1"/>
    <xf numFmtId="0" fontId="22" fillId="35" borderId="10" xfId="0" applyFont="1" applyFill="1" applyBorder="1"/>
    <xf numFmtId="43" fontId="23" fillId="35" borderId="10" xfId="99" applyFont="1" applyFill="1" applyBorder="1" applyAlignment="1">
      <alignment vertical="center"/>
    </xf>
    <xf numFmtId="0" fontId="23" fillId="34" borderId="10" xfId="0" applyFont="1" applyFill="1" applyBorder="1" applyAlignment="1">
      <alignment horizontal="justify" vertical="center" wrapText="1"/>
    </xf>
    <xf numFmtId="0" fontId="24" fillId="34" borderId="10" xfId="0" applyFont="1" applyFill="1" applyBorder="1" applyAlignment="1">
      <alignment horizontal="justify" vertical="center" wrapText="1"/>
    </xf>
    <xf numFmtId="0" fontId="24" fillId="34" borderId="10" xfId="0" applyFont="1" applyFill="1" applyBorder="1" applyAlignment="1">
      <alignment horizontal="justify" vertical="top" wrapText="1"/>
    </xf>
    <xf numFmtId="0" fontId="25" fillId="34" borderId="10" xfId="0" applyFont="1" applyFill="1" applyBorder="1" applyAlignment="1">
      <alignment horizontal="justify" vertical="center" wrapText="1"/>
    </xf>
    <xf numFmtId="0" fontId="22" fillId="34" borderId="10" xfId="0" applyFont="1" applyFill="1" applyBorder="1" applyAlignment="1">
      <alignment horizontal="justify" vertical="top" wrapText="1"/>
    </xf>
    <xf numFmtId="0" fontId="22" fillId="34" borderId="10" xfId="0" applyFont="1" applyFill="1" applyBorder="1" applyAlignment="1">
      <alignment horizontal="justify" vertical="center" wrapText="1"/>
    </xf>
    <xf numFmtId="0" fontId="26" fillId="34" borderId="10" xfId="0" applyFont="1" applyFill="1" applyBorder="1" applyAlignment="1">
      <alignment horizontal="justify" vertical="center" wrapText="1"/>
    </xf>
    <xf numFmtId="0" fontId="25" fillId="34" borderId="10" xfId="0" applyFont="1" applyFill="1" applyBorder="1" applyAlignment="1">
      <alignment horizontal="justify" vertical="top" wrapText="1"/>
    </xf>
    <xf numFmtId="0" fontId="23" fillId="34" borderId="10" xfId="0" applyFont="1" applyFill="1" applyBorder="1" applyAlignment="1">
      <alignment horizontal="justify" vertical="top" wrapText="1"/>
    </xf>
    <xf numFmtId="0" fontId="24" fillId="34" borderId="10" xfId="0" applyFont="1" applyFill="1" applyBorder="1" applyAlignment="1">
      <alignment horizontal="justify" vertical="center"/>
    </xf>
    <xf numFmtId="0" fontId="22" fillId="34" borderId="0" xfId="0" applyFont="1" applyFill="1" applyAlignment="1">
      <alignment horizontal="justify"/>
    </xf>
    <xf numFmtId="0" fontId="23" fillId="35" borderId="10" xfId="0" applyFont="1" applyFill="1" applyBorder="1" applyAlignment="1">
      <alignment horizontal="justify" vertical="top" wrapText="1"/>
    </xf>
    <xf numFmtId="0" fontId="22" fillId="35" borderId="10" xfId="0" applyFont="1" applyFill="1" applyBorder="1" applyAlignment="1">
      <alignment horizontal="center" vertical="center"/>
    </xf>
    <xf numFmtId="0" fontId="23" fillId="35" borderId="10" xfId="0" applyFont="1" applyFill="1" applyBorder="1" applyAlignment="1">
      <alignment horizontal="justify" vertical="center" wrapText="1"/>
    </xf>
    <xf numFmtId="0" fontId="22" fillId="35" borderId="10" xfId="0" applyFont="1" applyFill="1" applyBorder="1" applyAlignment="1">
      <alignment horizontal="center" vertical="top" wrapText="1"/>
    </xf>
    <xf numFmtId="164" fontId="22" fillId="35" borderId="10" xfId="0" applyNumberFormat="1" applyFont="1" applyFill="1" applyBorder="1" applyAlignment="1">
      <alignment vertical="center"/>
    </xf>
    <xf numFmtId="0" fontId="22" fillId="35" borderId="10" xfId="0" applyFont="1" applyFill="1" applyBorder="1" applyAlignment="1">
      <alignment horizontal="center" vertical="center" wrapText="1"/>
    </xf>
    <xf numFmtId="0" fontId="22" fillId="34" borderId="10" xfId="0" applyFont="1" applyFill="1" applyBorder="1" applyAlignment="1">
      <alignment horizontal="justify"/>
    </xf>
    <xf numFmtId="43" fontId="22" fillId="34" borderId="10" xfId="99" applyFont="1" applyFill="1" applyBorder="1"/>
    <xf numFmtId="0" fontId="22" fillId="34" borderId="10" xfId="0" applyFont="1" applyFill="1" applyBorder="1" applyAlignment="1">
      <alignment horizontal="center"/>
    </xf>
    <xf numFmtId="43" fontId="22" fillId="34" borderId="10" xfId="0" applyNumberFormat="1" applyFont="1" applyFill="1" applyBorder="1"/>
    <xf numFmtId="43" fontId="22" fillId="34" borderId="10" xfId="99" applyNumberFormat="1" applyFont="1" applyFill="1" applyBorder="1"/>
    <xf numFmtId="0" fontId="23" fillId="36" borderId="10" xfId="0" applyFont="1" applyFill="1" applyBorder="1" applyAlignment="1">
      <alignment horizontal="justify" vertical="center"/>
    </xf>
    <xf numFmtId="0" fontId="23" fillId="36" borderId="10" xfId="0" applyFont="1" applyFill="1" applyBorder="1" applyAlignment="1">
      <alignment vertical="center"/>
    </xf>
    <xf numFmtId="43" fontId="23" fillId="36" borderId="10" xfId="99" applyFont="1" applyFill="1" applyBorder="1" applyAlignment="1">
      <alignment vertical="center"/>
    </xf>
    <xf numFmtId="164" fontId="29" fillId="36" borderId="10" xfId="0" applyNumberFormat="1" applyFont="1" applyFill="1" applyBorder="1"/>
    <xf numFmtId="0" fontId="23" fillId="37" borderId="14" xfId="0" applyFont="1" applyFill="1" applyBorder="1" applyAlignment="1">
      <alignment horizontal="justify"/>
    </xf>
    <xf numFmtId="0" fontId="23" fillId="37" borderId="15" xfId="0" applyFont="1" applyFill="1" applyBorder="1" applyAlignment="1">
      <alignment horizontal="justify"/>
    </xf>
    <xf numFmtId="43" fontId="23" fillId="37" borderId="10" xfId="99" applyFont="1" applyFill="1" applyBorder="1"/>
    <xf numFmtId="164" fontId="23" fillId="37" borderId="10" xfId="0" applyNumberFormat="1" applyFont="1" applyFill="1" applyBorder="1"/>
  </cellXfs>
  <cellStyles count="100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o" xfId="5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Comma 2" xfId="59" xr:uid="{00000000-0005-0000-0000-000016000000}"/>
    <cellStyle name="Encabezado 1" xfId="1" builtinId="16" customBuiltin="1"/>
    <cellStyle name="Encabezado 4" xfId="4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8" builtinId="20" customBuiltin="1"/>
    <cellStyle name="Euro" xfId="60" xr:uid="{00000000-0005-0000-0000-000020000000}"/>
    <cellStyle name="Incorrecto" xfId="6" builtinId="27" customBuiltin="1"/>
    <cellStyle name="Millares" xfId="99" builtinId="3"/>
    <cellStyle name="Millares 2" xfId="61" xr:uid="{00000000-0005-0000-0000-000023000000}"/>
    <cellStyle name="Millares 2 2" xfId="62" xr:uid="{00000000-0005-0000-0000-000024000000}"/>
    <cellStyle name="Millares 3" xfId="63" xr:uid="{00000000-0005-0000-0000-000025000000}"/>
    <cellStyle name="Millares 4" xfId="64" xr:uid="{00000000-0005-0000-0000-000026000000}"/>
    <cellStyle name="Millares 4 2" xfId="65" xr:uid="{00000000-0005-0000-0000-000027000000}"/>
    <cellStyle name="Millares 5" xfId="56" xr:uid="{00000000-0005-0000-0000-000028000000}"/>
    <cellStyle name="Moneda 2" xfId="66" xr:uid="{00000000-0005-0000-0000-000029000000}"/>
    <cellStyle name="Moneda 2 2" xfId="67" xr:uid="{00000000-0005-0000-0000-00002A000000}"/>
    <cellStyle name="Moneda 3" xfId="68" xr:uid="{00000000-0005-0000-0000-00002B000000}"/>
    <cellStyle name="Neutral" xfId="7" builtinId="28" customBuiltin="1"/>
    <cellStyle name="Normal" xfId="0" builtinId="0"/>
    <cellStyle name="Normal 10" xfId="69" xr:uid="{00000000-0005-0000-0000-00002E000000}"/>
    <cellStyle name="Normal 12" xfId="70" xr:uid="{00000000-0005-0000-0000-00002F000000}"/>
    <cellStyle name="Normal 2" xfId="41" xr:uid="{00000000-0005-0000-0000-000030000000}"/>
    <cellStyle name="Normal 2 2" xfId="42" xr:uid="{00000000-0005-0000-0000-000031000000}"/>
    <cellStyle name="Normal 2 2 2" xfId="71" xr:uid="{00000000-0005-0000-0000-000032000000}"/>
    <cellStyle name="Normal 2 3" xfId="72" xr:uid="{00000000-0005-0000-0000-000033000000}"/>
    <cellStyle name="Normal 2 3 2" xfId="73" xr:uid="{00000000-0005-0000-0000-000034000000}"/>
    <cellStyle name="Normal 2 3 2 2" xfId="74" xr:uid="{00000000-0005-0000-0000-000035000000}"/>
    <cellStyle name="Normal 3" xfId="75" xr:uid="{00000000-0005-0000-0000-000036000000}"/>
    <cellStyle name="Normal 3 2" xfId="76" xr:uid="{00000000-0005-0000-0000-000037000000}"/>
    <cellStyle name="Normal 3 3" xfId="77" xr:uid="{00000000-0005-0000-0000-000038000000}"/>
    <cellStyle name="Normal 3 4" xfId="78" xr:uid="{00000000-0005-0000-0000-000039000000}"/>
    <cellStyle name="Normal 4" xfId="79" xr:uid="{00000000-0005-0000-0000-00003A000000}"/>
    <cellStyle name="Normal 4 2" xfId="80" xr:uid="{00000000-0005-0000-0000-00003B000000}"/>
    <cellStyle name="Normal 5" xfId="81" xr:uid="{00000000-0005-0000-0000-00003C000000}"/>
    <cellStyle name="Normal 5 2" xfId="82" xr:uid="{00000000-0005-0000-0000-00003D000000}"/>
    <cellStyle name="Normal 6" xfId="57" xr:uid="{00000000-0005-0000-0000-00003E000000}"/>
    <cellStyle name="Normal 7" xfId="83" xr:uid="{00000000-0005-0000-0000-00003F000000}"/>
    <cellStyle name="Normal 7 2" xfId="84" xr:uid="{00000000-0005-0000-0000-000040000000}"/>
    <cellStyle name="Normal 7 3" xfId="85" xr:uid="{00000000-0005-0000-0000-000041000000}"/>
    <cellStyle name="Normal 8" xfId="86" xr:uid="{00000000-0005-0000-0000-000042000000}"/>
    <cellStyle name="Normal 9" xfId="87" xr:uid="{00000000-0005-0000-0000-000043000000}"/>
    <cellStyle name="Notas" xfId="14" builtinId="10" customBuiltin="1"/>
    <cellStyle name="Percent 2" xfId="88" xr:uid="{00000000-0005-0000-0000-000045000000}"/>
    <cellStyle name="Porcentaje 2" xfId="89" xr:uid="{00000000-0005-0000-0000-000046000000}"/>
    <cellStyle name="Porcentaje 3" xfId="90" xr:uid="{00000000-0005-0000-0000-000047000000}"/>
    <cellStyle name="Porcentual 2" xfId="91" xr:uid="{00000000-0005-0000-0000-000048000000}"/>
    <cellStyle name="Porcentual 2 2" xfId="58" xr:uid="{00000000-0005-0000-0000-000049000000}"/>
    <cellStyle name="Porcentual 2 2 2" xfId="92" xr:uid="{00000000-0005-0000-0000-00004A000000}"/>
    <cellStyle name="Porcentual 2 3" xfId="93" xr:uid="{00000000-0005-0000-0000-00004B000000}"/>
    <cellStyle name="Porcentual 2 4" xfId="94" xr:uid="{00000000-0005-0000-0000-00004C000000}"/>
    <cellStyle name="Porcentual 3" xfId="95" xr:uid="{00000000-0005-0000-0000-00004D000000}"/>
    <cellStyle name="Porcentual 3 2" xfId="96" xr:uid="{00000000-0005-0000-0000-00004E000000}"/>
    <cellStyle name="Porcentual 4" xfId="97" xr:uid="{00000000-0005-0000-0000-00004F000000}"/>
    <cellStyle name="Porcentual 5" xfId="98" xr:uid="{00000000-0005-0000-0000-000050000000}"/>
    <cellStyle name="Salida" xfId="9" builtinId="21" customBuiltin="1"/>
    <cellStyle name="style1537279825927" xfId="51" xr:uid="{00000000-0005-0000-0000-000052000000}"/>
    <cellStyle name="style1537279826037" xfId="55" xr:uid="{00000000-0005-0000-0000-000053000000}"/>
    <cellStyle name="style1537279836365" xfId="52" xr:uid="{00000000-0005-0000-0000-000054000000}"/>
    <cellStyle name="style1537279836428" xfId="53" xr:uid="{00000000-0005-0000-0000-000055000000}"/>
    <cellStyle name="style1537279836490" xfId="54" xr:uid="{00000000-0005-0000-0000-000056000000}"/>
    <cellStyle name="style1537492290022" xfId="49" xr:uid="{00000000-0005-0000-0000-000057000000}"/>
    <cellStyle name="style1537492295334" xfId="47" xr:uid="{00000000-0005-0000-0000-000058000000}"/>
    <cellStyle name="style1537492295616" xfId="43" xr:uid="{00000000-0005-0000-0000-000059000000}"/>
    <cellStyle name="style1537492295678" xfId="44" xr:uid="{00000000-0005-0000-0000-00005A000000}"/>
    <cellStyle name="style1537492295756" xfId="45" xr:uid="{00000000-0005-0000-0000-00005B000000}"/>
    <cellStyle name="style1537492295819" xfId="46" xr:uid="{00000000-0005-0000-0000-00005C000000}"/>
    <cellStyle name="style1537492307397" xfId="48" xr:uid="{00000000-0005-0000-0000-00005D000000}"/>
    <cellStyle name="Texto de advertencia" xfId="13" builtinId="11" customBuiltin="1"/>
    <cellStyle name="Texto explicativo" xfId="15" builtinId="53" customBuiltin="1"/>
    <cellStyle name="Título 2" xfId="2" builtinId="17" customBuiltin="1"/>
    <cellStyle name="Título 3" xfId="3" builtinId="18" customBuiltin="1"/>
    <cellStyle name="Título 4" xfId="50" xr:uid="{00000000-0005-0000-0000-000062000000}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O69"/>
  <sheetViews>
    <sheetView tabSelected="1" view="pageBreakPreview" zoomScale="90" zoomScaleNormal="100" zoomScaleSheetLayoutView="90" workbookViewId="0">
      <pane xSplit="1" topLeftCell="B1" activePane="topRight" state="frozen"/>
      <selection activeCell="A18" sqref="A18"/>
      <selection pane="topRight" activeCell="E14" sqref="E14"/>
    </sheetView>
  </sheetViews>
  <sheetFormatPr baseColWidth="10" defaultColWidth="11.42578125" defaultRowHeight="12.75" x14ac:dyDescent="0.25"/>
  <cols>
    <col min="1" max="1" width="41" style="41" customWidth="1"/>
    <col min="2" max="2" width="7.42578125" style="4" customWidth="1"/>
    <col min="3" max="5" width="12.42578125" style="4" bestFit="1" customWidth="1"/>
    <col min="6" max="9" width="14.5703125" style="4" bestFit="1" customWidth="1"/>
    <col min="10" max="11" width="13.140625" style="4" bestFit="1" customWidth="1"/>
    <col min="12" max="13" width="14.5703125" style="4" bestFit="1" customWidth="1"/>
    <col min="14" max="17" width="13.140625" style="4" bestFit="1" customWidth="1"/>
    <col min="18" max="19" width="13.42578125" style="4" bestFit="1" customWidth="1"/>
    <col min="20" max="21" width="13.140625" style="4" bestFit="1" customWidth="1"/>
    <col min="22" max="22" width="13.42578125" style="4" bestFit="1" customWidth="1"/>
    <col min="23" max="23" width="13.140625" style="4" bestFit="1" customWidth="1"/>
    <col min="24" max="24" width="13.42578125" style="4" bestFit="1" customWidth="1"/>
    <col min="25" max="25" width="12.85546875" style="4" bestFit="1" customWidth="1"/>
    <col min="26" max="26" width="13.140625" style="4" bestFit="1" customWidth="1"/>
    <col min="27" max="27" width="12.85546875" style="4" bestFit="1" customWidth="1"/>
    <col min="28" max="29" width="13.42578125" style="4" bestFit="1" customWidth="1"/>
    <col min="30" max="31" width="13.140625" style="4" bestFit="1" customWidth="1"/>
    <col min="32" max="32" width="13.42578125" style="4" bestFit="1" customWidth="1"/>
    <col min="33" max="33" width="13.140625" style="4" bestFit="1" customWidth="1"/>
    <col min="34" max="35" width="12.42578125" style="4" bestFit="1" customWidth="1"/>
    <col min="36" max="38" width="12" style="4" bestFit="1" customWidth="1"/>
    <col min="39" max="39" width="15.5703125" style="4" bestFit="1" customWidth="1"/>
    <col min="40" max="40" width="11.42578125" style="4"/>
    <col min="41" max="41" width="13.28515625" style="4" bestFit="1" customWidth="1"/>
    <col min="42" max="16384" width="11.42578125" style="4"/>
  </cols>
  <sheetData>
    <row r="2" spans="1:39" ht="15" customHeight="1" x14ac:dyDescent="0.25">
      <c r="A2" s="2" t="s">
        <v>27</v>
      </c>
      <c r="B2" s="2" t="s">
        <v>26</v>
      </c>
      <c r="C2" s="3" t="s">
        <v>24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2" t="s">
        <v>28</v>
      </c>
    </row>
    <row r="3" spans="1:39" x14ac:dyDescent="0.25">
      <c r="A3" s="2"/>
      <c r="B3" s="2"/>
      <c r="C3" s="3" t="s">
        <v>25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2"/>
    </row>
    <row r="4" spans="1:39" x14ac:dyDescent="0.25">
      <c r="A4" s="2"/>
      <c r="B4" s="2"/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  <c r="AB4" s="1">
        <v>26</v>
      </c>
      <c r="AC4" s="1">
        <v>27</v>
      </c>
      <c r="AD4" s="1">
        <v>28</v>
      </c>
      <c r="AE4" s="1">
        <v>29</v>
      </c>
      <c r="AF4" s="1">
        <v>30</v>
      </c>
      <c r="AG4" s="1">
        <v>31</v>
      </c>
      <c r="AH4" s="1">
        <v>32</v>
      </c>
      <c r="AI4" s="1">
        <v>33</v>
      </c>
      <c r="AJ4" s="1">
        <v>34</v>
      </c>
      <c r="AK4" s="1">
        <v>35</v>
      </c>
      <c r="AL4" s="1">
        <v>36</v>
      </c>
      <c r="AM4" s="2"/>
    </row>
    <row r="5" spans="1:39" ht="38.25" x14ac:dyDescent="0.25">
      <c r="A5" s="42" t="s">
        <v>1</v>
      </c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9"/>
      <c r="AM5" s="30">
        <f>AM6+AM10+AM14</f>
        <v>5656894.0213893</v>
      </c>
    </row>
    <row r="6" spans="1:39" ht="25.5" x14ac:dyDescent="0.25">
      <c r="A6" s="31" t="s">
        <v>31</v>
      </c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6">
        <f>AM7</f>
        <v>4106244.0090160002</v>
      </c>
    </row>
    <row r="7" spans="1:39" ht="26.25" customHeight="1" x14ac:dyDescent="0.25">
      <c r="A7" s="32" t="s">
        <v>30</v>
      </c>
      <c r="B7" s="8" t="s">
        <v>0</v>
      </c>
      <c r="C7" s="5"/>
      <c r="D7" s="5"/>
      <c r="E7" s="5"/>
      <c r="F7" s="9">
        <v>1026561.0022540001</v>
      </c>
      <c r="G7" s="9">
        <v>1026561.0022540001</v>
      </c>
      <c r="H7" s="9">
        <v>1026561.0022540001</v>
      </c>
      <c r="I7" s="9">
        <v>1026561.0022540001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10">
        <f t="shared" ref="AM7:AM61" si="0">SUM(F7:AL7)</f>
        <v>4106244.0090160002</v>
      </c>
    </row>
    <row r="8" spans="1:39" ht="26.25" customHeight="1" x14ac:dyDescent="0.25">
      <c r="A8" s="32" t="s">
        <v>32</v>
      </c>
      <c r="B8" s="8" t="s">
        <v>0</v>
      </c>
      <c r="C8" s="5"/>
      <c r="D8" s="5"/>
      <c r="E8" s="5"/>
      <c r="F8" s="9"/>
      <c r="G8" s="9"/>
      <c r="H8" s="9"/>
      <c r="I8" s="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11"/>
    </row>
    <row r="9" spans="1:39" ht="25.5" x14ac:dyDescent="0.25">
      <c r="A9" s="32" t="s">
        <v>33</v>
      </c>
      <c r="B9" s="8" t="s">
        <v>0</v>
      </c>
      <c r="C9" s="5"/>
      <c r="D9" s="5"/>
      <c r="E9" s="5"/>
      <c r="F9" s="9"/>
      <c r="G9" s="9"/>
      <c r="H9" s="9"/>
      <c r="I9" s="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12"/>
    </row>
    <row r="10" spans="1:39" ht="25.5" x14ac:dyDescent="0.25">
      <c r="A10" s="31" t="s">
        <v>34</v>
      </c>
      <c r="B10" s="13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6">
        <f>AM11</f>
        <v>552882.57957329997</v>
      </c>
    </row>
    <row r="11" spans="1:39" ht="27.75" customHeight="1" x14ac:dyDescent="0.25">
      <c r="A11" s="32" t="s">
        <v>35</v>
      </c>
      <c r="B11" s="8" t="s">
        <v>0</v>
      </c>
      <c r="C11" s="5"/>
      <c r="D11" s="5"/>
      <c r="E11" s="5"/>
      <c r="F11" s="9">
        <v>92147.09659555</v>
      </c>
      <c r="G11" s="9">
        <v>92147.09659555</v>
      </c>
      <c r="H11" s="9">
        <v>92147.09659555</v>
      </c>
      <c r="I11" s="9">
        <v>92147.09659555</v>
      </c>
      <c r="J11" s="9">
        <v>92147.09659555</v>
      </c>
      <c r="K11" s="9">
        <v>92147.09659555</v>
      </c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10">
        <f>SUM(F11:AL11)</f>
        <v>552882.57957329997</v>
      </c>
    </row>
    <row r="12" spans="1:39" ht="27.75" customHeight="1" x14ac:dyDescent="0.25">
      <c r="A12" s="33" t="s">
        <v>36</v>
      </c>
      <c r="B12" s="8" t="s">
        <v>0</v>
      </c>
      <c r="C12" s="5"/>
      <c r="D12" s="5"/>
      <c r="E12" s="5"/>
      <c r="F12" s="9"/>
      <c r="G12" s="9"/>
      <c r="H12" s="9"/>
      <c r="I12" s="9"/>
      <c r="J12" s="9"/>
      <c r="K12" s="9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11"/>
    </row>
    <row r="13" spans="1:39" ht="27.75" customHeight="1" x14ac:dyDescent="0.25">
      <c r="A13" s="32" t="s">
        <v>37</v>
      </c>
      <c r="B13" s="8" t="s">
        <v>0</v>
      </c>
      <c r="C13" s="5"/>
      <c r="D13" s="5"/>
      <c r="E13" s="5"/>
      <c r="F13" s="9"/>
      <c r="G13" s="9"/>
      <c r="H13" s="9"/>
      <c r="I13" s="9"/>
      <c r="J13" s="9"/>
      <c r="K13" s="9"/>
      <c r="L13" s="9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12"/>
    </row>
    <row r="14" spans="1:39" ht="25.5" x14ac:dyDescent="0.25">
      <c r="A14" s="34" t="s">
        <v>38</v>
      </c>
      <c r="B14" s="14"/>
      <c r="C14" s="5"/>
      <c r="D14" s="5"/>
      <c r="E14" s="5"/>
      <c r="F14" s="5"/>
      <c r="G14" s="5"/>
      <c r="H14" s="5"/>
      <c r="I14" s="5"/>
      <c r="J14" s="5"/>
      <c r="K14" s="5"/>
      <c r="L14" s="15"/>
      <c r="M14" s="1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6">
        <f>SUM(AM15:AM21)</f>
        <v>997767.43280000007</v>
      </c>
    </row>
    <row r="15" spans="1:39" ht="25.5" x14ac:dyDescent="0.25">
      <c r="A15" s="32" t="s">
        <v>39</v>
      </c>
      <c r="B15" s="8" t="s">
        <v>0</v>
      </c>
      <c r="C15" s="5"/>
      <c r="D15" s="5"/>
      <c r="E15" s="5"/>
      <c r="F15" s="5"/>
      <c r="G15" s="5"/>
      <c r="H15" s="5"/>
      <c r="I15" s="5"/>
      <c r="J15" s="16">
        <v>20500</v>
      </c>
      <c r="K15" s="16">
        <v>20500</v>
      </c>
      <c r="L15" s="16">
        <v>20500</v>
      </c>
      <c r="M15" s="16">
        <v>20500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17">
        <f t="shared" si="0"/>
        <v>82000</v>
      </c>
    </row>
    <row r="16" spans="1:39" ht="25.5" customHeight="1" x14ac:dyDescent="0.25">
      <c r="A16" s="32" t="s">
        <v>40</v>
      </c>
      <c r="B16" s="8" t="s">
        <v>0</v>
      </c>
      <c r="C16" s="5"/>
      <c r="D16" s="5"/>
      <c r="E16" s="5"/>
      <c r="F16" s="5"/>
      <c r="G16" s="5"/>
      <c r="H16" s="5"/>
      <c r="I16" s="5"/>
      <c r="J16" s="5"/>
      <c r="K16" s="16"/>
      <c r="L16" s="16">
        <v>436359.27500000002</v>
      </c>
      <c r="M16" s="16">
        <v>436359.27500000002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17">
        <f t="shared" si="0"/>
        <v>872718.55</v>
      </c>
    </row>
    <row r="17" spans="1:39" ht="25.5" x14ac:dyDescent="0.25">
      <c r="A17" s="35" t="s">
        <v>41</v>
      </c>
      <c r="B17" s="18" t="s">
        <v>0</v>
      </c>
      <c r="C17" s="5"/>
      <c r="D17" s="5"/>
      <c r="E17" s="5"/>
      <c r="F17" s="5"/>
      <c r="G17" s="5"/>
      <c r="H17" s="5"/>
      <c r="I17" s="5"/>
      <c r="J17" s="5"/>
      <c r="K17" s="16"/>
      <c r="L17" s="16">
        <v>11624.4414</v>
      </c>
      <c r="M17" s="16">
        <v>11624.4414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17">
        <f t="shared" si="0"/>
        <v>23248.882799999999</v>
      </c>
    </row>
    <row r="18" spans="1:39" ht="25.5" x14ac:dyDescent="0.25">
      <c r="A18" s="32" t="s">
        <v>42</v>
      </c>
      <c r="B18" s="8" t="s">
        <v>0</v>
      </c>
      <c r="C18" s="5"/>
      <c r="D18" s="5"/>
      <c r="E18" s="5"/>
      <c r="F18" s="5"/>
      <c r="G18" s="5"/>
      <c r="H18" s="5"/>
      <c r="I18" s="5"/>
      <c r="J18" s="5"/>
      <c r="K18" s="5"/>
      <c r="L18" s="16">
        <v>495</v>
      </c>
      <c r="M18" s="16">
        <v>495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17">
        <f t="shared" si="0"/>
        <v>990</v>
      </c>
    </row>
    <row r="19" spans="1:39" ht="25.5" x14ac:dyDescent="0.25">
      <c r="A19" s="32" t="s">
        <v>43</v>
      </c>
      <c r="B19" s="8" t="s">
        <v>0</v>
      </c>
      <c r="C19" s="5"/>
      <c r="D19" s="5"/>
      <c r="E19" s="5"/>
      <c r="F19" s="5"/>
      <c r="G19" s="5"/>
      <c r="H19" s="5"/>
      <c r="I19" s="5"/>
      <c r="J19" s="5"/>
      <c r="K19" s="5"/>
      <c r="L19" s="16">
        <v>8580</v>
      </c>
      <c r="M19" s="16">
        <v>8580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17">
        <f t="shared" si="0"/>
        <v>17160</v>
      </c>
    </row>
    <row r="20" spans="1:39" ht="25.5" x14ac:dyDescent="0.25">
      <c r="A20" s="32" t="s">
        <v>44</v>
      </c>
      <c r="B20" s="8" t="s">
        <v>0</v>
      </c>
      <c r="C20" s="5"/>
      <c r="D20" s="5"/>
      <c r="E20" s="5"/>
      <c r="F20" s="5"/>
      <c r="G20" s="5"/>
      <c r="H20" s="5"/>
      <c r="I20" s="5"/>
      <c r="J20" s="5"/>
      <c r="K20" s="5"/>
      <c r="L20" s="16">
        <v>412.5</v>
      </c>
      <c r="M20" s="16">
        <v>412.5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17">
        <f t="shared" si="0"/>
        <v>825</v>
      </c>
    </row>
    <row r="21" spans="1:39" ht="25.5" x14ac:dyDescent="0.25">
      <c r="A21" s="32" t="s">
        <v>45</v>
      </c>
      <c r="B21" s="8" t="s">
        <v>0</v>
      </c>
      <c r="C21" s="5"/>
      <c r="D21" s="5"/>
      <c r="E21" s="5"/>
      <c r="F21" s="5"/>
      <c r="G21" s="5"/>
      <c r="H21" s="5"/>
      <c r="I21" s="5"/>
      <c r="J21" s="5"/>
      <c r="K21" s="5"/>
      <c r="L21" s="16">
        <v>412.5</v>
      </c>
      <c r="M21" s="16">
        <v>412.5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17">
        <f t="shared" si="0"/>
        <v>825</v>
      </c>
    </row>
    <row r="22" spans="1:39" ht="28.5" customHeight="1" x14ac:dyDescent="0.25">
      <c r="A22" s="44" t="s">
        <v>2</v>
      </c>
      <c r="B22" s="43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30">
        <f>AM23+AM26+AM30+AM34+AM41</f>
        <v>1995453.1903350002</v>
      </c>
    </row>
    <row r="23" spans="1:39" ht="25.5" x14ac:dyDescent="0.25">
      <c r="A23" s="31" t="s">
        <v>3</v>
      </c>
      <c r="B23" s="13"/>
      <c r="C23" s="5"/>
      <c r="D23" s="5"/>
      <c r="E23" s="5"/>
      <c r="F23" s="5"/>
      <c r="G23" s="5"/>
      <c r="H23" s="19"/>
      <c r="I23" s="19"/>
      <c r="J23" s="19"/>
      <c r="K23" s="19"/>
      <c r="L23" s="20"/>
      <c r="M23" s="20"/>
      <c r="N23" s="19"/>
      <c r="O23" s="19"/>
      <c r="P23" s="19"/>
      <c r="Q23" s="19"/>
      <c r="R23" s="19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6">
        <f>SUM(AM24:AM25)</f>
        <v>207772.995</v>
      </c>
    </row>
    <row r="24" spans="1:39" ht="18.75" customHeight="1" x14ac:dyDescent="0.25">
      <c r="A24" s="37" t="s">
        <v>46</v>
      </c>
      <c r="B24" s="21" t="s">
        <v>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6">
        <v>17610</v>
      </c>
      <c r="O24" s="16">
        <v>17610</v>
      </c>
      <c r="P24" s="16">
        <v>17610</v>
      </c>
      <c r="Q24" s="16">
        <v>17610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17">
        <f t="shared" si="0"/>
        <v>70440</v>
      </c>
    </row>
    <row r="25" spans="1:39" ht="24" customHeight="1" x14ac:dyDescent="0.25">
      <c r="A25" s="36" t="s">
        <v>47</v>
      </c>
      <c r="B25" s="22" t="s">
        <v>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6">
        <v>34333.248749999999</v>
      </c>
      <c r="O25" s="16">
        <v>34333.248749999999</v>
      </c>
      <c r="P25" s="16">
        <v>34333.248749999999</v>
      </c>
      <c r="Q25" s="16">
        <v>34333.248749999999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17">
        <f t="shared" si="0"/>
        <v>137332.995</v>
      </c>
    </row>
    <row r="26" spans="1:39" ht="33.75" customHeight="1" x14ac:dyDescent="0.25">
      <c r="A26" s="34" t="s">
        <v>5</v>
      </c>
      <c r="B26" s="1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6">
        <f>SUM(AM27:AM29)</f>
        <v>348550</v>
      </c>
    </row>
    <row r="27" spans="1:39" ht="25.5" x14ac:dyDescent="0.25">
      <c r="A27" s="36" t="s">
        <v>6</v>
      </c>
      <c r="B27" s="22" t="s">
        <v>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16">
        <v>10500</v>
      </c>
      <c r="S27" s="16">
        <v>10500</v>
      </c>
      <c r="T27" s="16">
        <v>10500</v>
      </c>
      <c r="U27" s="16">
        <v>10500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17">
        <f>SUM(F27:AL27)</f>
        <v>42000</v>
      </c>
    </row>
    <row r="28" spans="1:39" ht="25.5" x14ac:dyDescent="0.25">
      <c r="A28" s="36" t="s">
        <v>7</v>
      </c>
      <c r="B28" s="22" t="s">
        <v>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16">
        <v>22887.5</v>
      </c>
      <c r="S28" s="16">
        <v>22887.5</v>
      </c>
      <c r="T28" s="16">
        <v>22887.5</v>
      </c>
      <c r="U28" s="16">
        <v>22887.5</v>
      </c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17">
        <f t="shared" si="0"/>
        <v>91550</v>
      </c>
    </row>
    <row r="29" spans="1:39" ht="25.5" x14ac:dyDescent="0.25">
      <c r="A29" s="36" t="s">
        <v>8</v>
      </c>
      <c r="B29" s="22" t="s">
        <v>4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16">
        <v>53750</v>
      </c>
      <c r="S29" s="16">
        <v>53750</v>
      </c>
      <c r="T29" s="16">
        <v>53750</v>
      </c>
      <c r="U29" s="16">
        <v>53750</v>
      </c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17">
        <f t="shared" si="0"/>
        <v>215000</v>
      </c>
    </row>
    <row r="30" spans="1:39" ht="39" customHeight="1" x14ac:dyDescent="0.25">
      <c r="A30" s="31" t="s">
        <v>9</v>
      </c>
      <c r="B30" s="1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16"/>
      <c r="S30" s="15"/>
      <c r="T30" s="5"/>
      <c r="U30" s="5"/>
      <c r="V30" s="1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6">
        <f>SUM(AM31:AM33)</f>
        <v>1135600</v>
      </c>
    </row>
    <row r="31" spans="1:39" ht="25.5" x14ac:dyDescent="0.25">
      <c r="A31" s="36" t="s">
        <v>48</v>
      </c>
      <c r="B31" s="22" t="s">
        <v>4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16">
        <v>271212.5</v>
      </c>
      <c r="S31" s="16">
        <v>271212.5</v>
      </c>
      <c r="T31" s="16">
        <v>271212.5</v>
      </c>
      <c r="U31" s="16">
        <v>271212.5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17">
        <f t="shared" si="0"/>
        <v>1084850</v>
      </c>
    </row>
    <row r="32" spans="1:39" ht="25.5" x14ac:dyDescent="0.25">
      <c r="A32" s="36" t="s">
        <v>49</v>
      </c>
      <c r="B32" s="22" t="s">
        <v>4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16">
        <v>1375</v>
      </c>
      <c r="S32" s="16">
        <v>1375</v>
      </c>
      <c r="T32" s="16">
        <v>1375</v>
      </c>
      <c r="U32" s="16">
        <v>1375</v>
      </c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17">
        <f t="shared" si="0"/>
        <v>5500</v>
      </c>
    </row>
    <row r="33" spans="1:39" ht="25.5" x14ac:dyDescent="0.25">
      <c r="A33" s="36" t="s">
        <v>50</v>
      </c>
      <c r="B33" s="22" t="s">
        <v>4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16">
        <v>11312.5</v>
      </c>
      <c r="S33" s="16">
        <v>11312.5</v>
      </c>
      <c r="T33" s="16">
        <v>11312.5</v>
      </c>
      <c r="U33" s="16">
        <v>11312.5</v>
      </c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17">
        <f t="shared" si="0"/>
        <v>45250</v>
      </c>
    </row>
    <row r="34" spans="1:39" ht="38.25" customHeight="1" x14ac:dyDescent="0.25">
      <c r="A34" s="34" t="s">
        <v>10</v>
      </c>
      <c r="B34" s="1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6">
        <f>SUM(AM35:AM40)</f>
        <v>69289</v>
      </c>
    </row>
    <row r="35" spans="1:39" ht="36" customHeight="1" x14ac:dyDescent="0.25">
      <c r="A35" s="36" t="s">
        <v>11</v>
      </c>
      <c r="B35" s="22" t="s">
        <v>12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16">
        <v>2629</v>
      </c>
      <c r="U35" s="16">
        <v>2629</v>
      </c>
      <c r="V35" s="16">
        <v>2629</v>
      </c>
      <c r="W35" s="16">
        <v>2629</v>
      </c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17">
        <f>SUM(F35:AL35)</f>
        <v>10516</v>
      </c>
    </row>
    <row r="36" spans="1:39" ht="33" customHeight="1" x14ac:dyDescent="0.25">
      <c r="A36" s="32" t="s">
        <v>51</v>
      </c>
      <c r="B36" s="8" t="s">
        <v>4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6">
        <v>7944.75</v>
      </c>
      <c r="U36" s="16">
        <v>7944.75</v>
      </c>
      <c r="V36" s="16">
        <v>7944.75</v>
      </c>
      <c r="W36" s="16">
        <v>7944.75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17">
        <f t="shared" si="0"/>
        <v>31779</v>
      </c>
    </row>
    <row r="37" spans="1:39" ht="33" customHeight="1" x14ac:dyDescent="0.25">
      <c r="A37" s="32" t="s">
        <v>52</v>
      </c>
      <c r="B37" s="8" t="s">
        <v>12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6">
        <v>3223</v>
      </c>
      <c r="U37" s="16">
        <v>3223</v>
      </c>
      <c r="V37" s="16">
        <v>3223</v>
      </c>
      <c r="W37" s="16">
        <v>3223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17">
        <f t="shared" si="0"/>
        <v>12892</v>
      </c>
    </row>
    <row r="38" spans="1:39" ht="33" customHeight="1" x14ac:dyDescent="0.25">
      <c r="A38" s="32" t="s">
        <v>53</v>
      </c>
      <c r="B38" s="8" t="s">
        <v>12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16">
        <v>838.75</v>
      </c>
      <c r="U38" s="16">
        <v>838.75</v>
      </c>
      <c r="V38" s="16">
        <v>838.75</v>
      </c>
      <c r="W38" s="16">
        <v>838.75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17">
        <f t="shared" si="0"/>
        <v>3355</v>
      </c>
    </row>
    <row r="39" spans="1:39" ht="33" customHeight="1" x14ac:dyDescent="0.25">
      <c r="A39" s="32" t="s">
        <v>54</v>
      </c>
      <c r="B39" s="8" t="s">
        <v>12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16">
        <v>745.25</v>
      </c>
      <c r="U39" s="16">
        <v>745.25</v>
      </c>
      <c r="V39" s="16">
        <v>745.25</v>
      </c>
      <c r="W39" s="16">
        <v>745.25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17">
        <f t="shared" si="0"/>
        <v>2981</v>
      </c>
    </row>
    <row r="40" spans="1:39" ht="33" customHeight="1" x14ac:dyDescent="0.25">
      <c r="A40" s="32" t="s">
        <v>55</v>
      </c>
      <c r="B40" s="8" t="s">
        <v>12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16">
        <v>1941.5</v>
      </c>
      <c r="U40" s="16">
        <v>1941.5</v>
      </c>
      <c r="V40" s="16">
        <v>1941.5</v>
      </c>
      <c r="W40" s="16">
        <v>1941.5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17">
        <f t="shared" si="0"/>
        <v>7766</v>
      </c>
    </row>
    <row r="41" spans="1:39" ht="10.15" customHeight="1" x14ac:dyDescent="0.25">
      <c r="A41" s="32" t="s">
        <v>56</v>
      </c>
      <c r="B41" s="8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16">
        <v>58560.298833749999</v>
      </c>
      <c r="U41" s="16">
        <v>58560.298833749999</v>
      </c>
      <c r="V41" s="16">
        <v>58560.298833749999</v>
      </c>
      <c r="W41" s="16">
        <v>58560.298833749999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17">
        <f t="shared" si="0"/>
        <v>234241.195335</v>
      </c>
    </row>
    <row r="42" spans="1:39" ht="25.5" x14ac:dyDescent="0.25">
      <c r="A42" s="42" t="s">
        <v>13</v>
      </c>
      <c r="B42" s="45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46"/>
      <c r="V42" s="46"/>
      <c r="W42" s="46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30">
        <f>AM43+AM45+AM47</f>
        <v>78057</v>
      </c>
    </row>
    <row r="43" spans="1:39" ht="40.5" customHeight="1" x14ac:dyDescent="0.25">
      <c r="A43" s="31" t="s">
        <v>14</v>
      </c>
      <c r="B43" s="1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6">
        <f>SUM(AM44)</f>
        <v>23528.5</v>
      </c>
    </row>
    <row r="44" spans="1:39" ht="40.5" customHeight="1" x14ac:dyDescent="0.25">
      <c r="A44" s="37" t="s">
        <v>15</v>
      </c>
      <c r="B44" s="21" t="s">
        <v>16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16">
        <v>11764.25</v>
      </c>
      <c r="Y44" s="16">
        <v>11764.25</v>
      </c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17">
        <f t="shared" si="0"/>
        <v>23528.5</v>
      </c>
    </row>
    <row r="45" spans="1:39" ht="48.75" customHeight="1" x14ac:dyDescent="0.25">
      <c r="A45" s="38" t="s">
        <v>17</v>
      </c>
      <c r="B45" s="2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9"/>
      <c r="T45" s="19"/>
      <c r="U45" s="19"/>
      <c r="V45" s="19"/>
      <c r="W45" s="19"/>
      <c r="X45" s="20"/>
      <c r="Y45" s="20"/>
      <c r="Z45" s="19"/>
      <c r="AA45" s="19"/>
      <c r="AB45" s="19"/>
      <c r="AC45" s="19"/>
      <c r="AD45" s="19"/>
      <c r="AE45" s="5"/>
      <c r="AF45" s="5"/>
      <c r="AG45" s="5"/>
      <c r="AH45" s="5"/>
      <c r="AI45" s="5"/>
      <c r="AJ45" s="5"/>
      <c r="AK45" s="5"/>
      <c r="AL45" s="5"/>
      <c r="AM45" s="6">
        <f>SUM(AM46)</f>
        <v>23528.5</v>
      </c>
    </row>
    <row r="46" spans="1:39" ht="40.5" customHeight="1" x14ac:dyDescent="0.25">
      <c r="A46" s="36" t="s">
        <v>57</v>
      </c>
      <c r="B46" s="22" t="s">
        <v>16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16">
        <v>11764.25</v>
      </c>
      <c r="Y46" s="16">
        <v>11764.25</v>
      </c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17">
        <f t="shared" si="0"/>
        <v>23528.5</v>
      </c>
    </row>
    <row r="47" spans="1:39" ht="10.15" customHeight="1" x14ac:dyDescent="0.25">
      <c r="A47" s="31" t="s">
        <v>18</v>
      </c>
      <c r="B47" s="1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6">
        <f>SUM(AM48:AM50)</f>
        <v>31000</v>
      </c>
    </row>
    <row r="48" spans="1:39" ht="30" customHeight="1" x14ac:dyDescent="0.25">
      <c r="A48" s="36" t="s">
        <v>58</v>
      </c>
      <c r="B48" s="22" t="s">
        <v>19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16">
        <v>7500</v>
      </c>
      <c r="AA48" s="16">
        <v>7500</v>
      </c>
      <c r="AB48" s="16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17">
        <f t="shared" si="0"/>
        <v>15000</v>
      </c>
    </row>
    <row r="49" spans="1:41" ht="30" customHeight="1" x14ac:dyDescent="0.25">
      <c r="A49" s="36" t="s">
        <v>59</v>
      </c>
      <c r="B49" s="22" t="s">
        <v>19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16">
        <v>3500</v>
      </c>
      <c r="AA49" s="16">
        <v>3500</v>
      </c>
      <c r="AB49" s="16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17">
        <f t="shared" si="0"/>
        <v>7000</v>
      </c>
    </row>
    <row r="50" spans="1:41" ht="27" customHeight="1" x14ac:dyDescent="0.25">
      <c r="A50" s="36" t="s">
        <v>60</v>
      </c>
      <c r="B50" s="22" t="s">
        <v>19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16">
        <v>4500</v>
      </c>
      <c r="AA50" s="16">
        <v>4500</v>
      </c>
      <c r="AB50" s="16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17">
        <f t="shared" si="0"/>
        <v>9000</v>
      </c>
    </row>
    <row r="51" spans="1:41" ht="42.75" customHeight="1" x14ac:dyDescent="0.25">
      <c r="A51" s="44" t="s">
        <v>20</v>
      </c>
      <c r="B51" s="47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30">
        <f>AM52+AM58+AM61</f>
        <v>551699.81222542434</v>
      </c>
    </row>
    <row r="52" spans="1:41" ht="26.25" customHeight="1" x14ac:dyDescent="0.25">
      <c r="A52" s="39" t="s">
        <v>61</v>
      </c>
      <c r="B52" s="1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16"/>
      <c r="AC52" s="16"/>
      <c r="AD52" s="16"/>
      <c r="AE52" s="5"/>
      <c r="AF52" s="5"/>
      <c r="AG52" s="5"/>
      <c r="AH52" s="5"/>
      <c r="AI52" s="5"/>
      <c r="AJ52" s="5"/>
      <c r="AK52" s="5"/>
      <c r="AL52" s="5"/>
      <c r="AM52" s="6">
        <f>SUM(AM53:AM57)</f>
        <v>317043.19293220399</v>
      </c>
    </row>
    <row r="53" spans="1:41" ht="26.25" customHeight="1" x14ac:dyDescent="0.25">
      <c r="A53" s="40" t="s">
        <v>62</v>
      </c>
      <c r="B53" s="24" t="s">
        <v>21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16">
        <v>31704.3192932204</v>
      </c>
      <c r="AC53" s="16">
        <v>31704.3192932204</v>
      </c>
      <c r="AD53" s="16"/>
      <c r="AE53" s="5"/>
      <c r="AF53" s="5"/>
      <c r="AG53" s="5"/>
      <c r="AH53" s="5"/>
      <c r="AI53" s="5"/>
      <c r="AJ53" s="5"/>
      <c r="AK53" s="5"/>
      <c r="AL53" s="5"/>
      <c r="AM53" s="17">
        <f t="shared" si="0"/>
        <v>63408.6385864408</v>
      </c>
    </row>
    <row r="54" spans="1:41" ht="18.75" customHeight="1" x14ac:dyDescent="0.25">
      <c r="A54" s="36" t="s">
        <v>63</v>
      </c>
      <c r="B54" s="22" t="s">
        <v>21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16">
        <v>31704.3192932204</v>
      </c>
      <c r="AC54" s="16">
        <v>31704.3192932204</v>
      </c>
      <c r="AD54" s="16"/>
      <c r="AE54" s="5"/>
      <c r="AF54" s="5"/>
      <c r="AG54" s="5"/>
      <c r="AH54" s="5"/>
      <c r="AI54" s="5"/>
      <c r="AJ54" s="5"/>
      <c r="AK54" s="5"/>
      <c r="AL54" s="5"/>
      <c r="AM54" s="17">
        <f t="shared" si="0"/>
        <v>63408.6385864408</v>
      </c>
    </row>
    <row r="55" spans="1:41" ht="18.75" customHeight="1" x14ac:dyDescent="0.25">
      <c r="A55" s="40" t="s">
        <v>64</v>
      </c>
      <c r="B55" s="24" t="s">
        <v>21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16">
        <v>31704.3192932204</v>
      </c>
      <c r="AC55" s="16">
        <v>31704.3192932204</v>
      </c>
      <c r="AD55" s="16"/>
      <c r="AE55" s="5"/>
      <c r="AF55" s="5"/>
      <c r="AG55" s="5"/>
      <c r="AH55" s="5"/>
      <c r="AI55" s="5"/>
      <c r="AJ55" s="5"/>
      <c r="AK55" s="5"/>
      <c r="AL55" s="5"/>
      <c r="AM55" s="17">
        <f t="shared" si="0"/>
        <v>63408.6385864408</v>
      </c>
    </row>
    <row r="56" spans="1:41" ht="26.25" customHeight="1" x14ac:dyDescent="0.25">
      <c r="A56" s="36" t="s">
        <v>65</v>
      </c>
      <c r="B56" s="22" t="s">
        <v>21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16"/>
      <c r="AC56" s="16"/>
      <c r="AD56" s="16">
        <v>31704.3192932204</v>
      </c>
      <c r="AE56" s="16">
        <v>31704.3192932204</v>
      </c>
      <c r="AF56" s="5"/>
      <c r="AG56" s="5"/>
      <c r="AH56" s="5"/>
      <c r="AI56" s="5"/>
      <c r="AJ56" s="5"/>
      <c r="AK56" s="5"/>
      <c r="AL56" s="5"/>
      <c r="AM56" s="17">
        <f t="shared" si="0"/>
        <v>63408.6385864408</v>
      </c>
    </row>
    <row r="57" spans="1:41" ht="26.25" customHeight="1" x14ac:dyDescent="0.25">
      <c r="A57" s="36" t="s">
        <v>66</v>
      </c>
      <c r="B57" s="22" t="s">
        <v>21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16"/>
      <c r="AC57" s="16"/>
      <c r="AD57" s="5"/>
      <c r="AE57" s="5"/>
      <c r="AF57" s="16">
        <v>31704.3192932204</v>
      </c>
      <c r="AG57" s="16">
        <v>31704.3192932204</v>
      </c>
      <c r="AH57" s="5"/>
      <c r="AI57" s="5"/>
      <c r="AJ57" s="5"/>
      <c r="AK57" s="5"/>
      <c r="AL57" s="5"/>
      <c r="AM57" s="17">
        <f t="shared" si="0"/>
        <v>63408.6385864408</v>
      </c>
    </row>
    <row r="58" spans="1:41" ht="25.5" x14ac:dyDescent="0.25">
      <c r="A58" s="31" t="s">
        <v>67</v>
      </c>
      <c r="B58" s="1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6">
        <f>AM59+AM60</f>
        <v>177406</v>
      </c>
    </row>
    <row r="59" spans="1:41" ht="25.5" x14ac:dyDescent="0.25">
      <c r="A59" s="32" t="s">
        <v>22</v>
      </c>
      <c r="B59" s="22" t="s">
        <v>16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16">
        <v>27906.5</v>
      </c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16">
        <v>27906.5</v>
      </c>
      <c r="AJ59" s="5"/>
      <c r="AK59" s="5"/>
      <c r="AL59" s="5"/>
      <c r="AM59" s="17">
        <f t="shared" si="0"/>
        <v>55813</v>
      </c>
    </row>
    <row r="60" spans="1:41" ht="38.25" customHeight="1" x14ac:dyDescent="0.25">
      <c r="A60" s="32" t="s">
        <v>23</v>
      </c>
      <c r="B60" s="22" t="s">
        <v>16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16">
        <v>30398.25</v>
      </c>
      <c r="X60" s="5"/>
      <c r="Y60" s="5"/>
      <c r="Z60" s="5"/>
      <c r="AA60" s="16">
        <v>30398.25</v>
      </c>
      <c r="AB60" s="5"/>
      <c r="AC60" s="5"/>
      <c r="AD60" s="5"/>
      <c r="AE60" s="5"/>
      <c r="AF60" s="16">
        <v>30398.25</v>
      </c>
      <c r="AG60" s="16"/>
      <c r="AH60" s="16">
        <v>30398.25</v>
      </c>
      <c r="AI60" s="5"/>
      <c r="AJ60" s="5"/>
      <c r="AK60" s="5"/>
      <c r="AL60" s="5"/>
      <c r="AM60" s="17">
        <f t="shared" si="0"/>
        <v>121593</v>
      </c>
    </row>
    <row r="61" spans="1:41" x14ac:dyDescent="0.25">
      <c r="A61" s="32" t="s">
        <v>68</v>
      </c>
      <c r="B61" s="2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16">
        <v>4089.329949515743</v>
      </c>
      <c r="W61" s="16">
        <v>4089.329949515743</v>
      </c>
      <c r="X61" s="16">
        <v>4089.329949515743</v>
      </c>
      <c r="Y61" s="16">
        <v>4089.329949515743</v>
      </c>
      <c r="Z61" s="16">
        <v>4089.329949515743</v>
      </c>
      <c r="AA61" s="16">
        <v>4089.329949515743</v>
      </c>
      <c r="AB61" s="16">
        <v>4089.329949515743</v>
      </c>
      <c r="AC61" s="16">
        <v>4089.329949515743</v>
      </c>
      <c r="AD61" s="16">
        <v>4089.329949515743</v>
      </c>
      <c r="AE61" s="16">
        <v>4089.329949515743</v>
      </c>
      <c r="AF61" s="16">
        <v>4089.329949515743</v>
      </c>
      <c r="AG61" s="16">
        <v>4089.329949515743</v>
      </c>
      <c r="AH61" s="16">
        <v>4089.329949515743</v>
      </c>
      <c r="AI61" s="16">
        <v>4089.329949515743</v>
      </c>
      <c r="AJ61" s="5"/>
      <c r="AK61" s="5"/>
      <c r="AL61" s="5"/>
      <c r="AM61" s="17">
        <f t="shared" si="0"/>
        <v>57250.619293220392</v>
      </c>
    </row>
    <row r="62" spans="1:41" ht="12" customHeight="1" x14ac:dyDescent="0.25">
      <c r="A62" s="32" t="s">
        <v>69</v>
      </c>
      <c r="B62" s="22" t="s">
        <v>75</v>
      </c>
      <c r="C62" s="5"/>
      <c r="D62" s="5"/>
      <c r="E62" s="5"/>
      <c r="F62" s="16">
        <f>440713.8045236/30</f>
        <v>14690.460150786666</v>
      </c>
      <c r="G62" s="16">
        <f>F62</f>
        <v>14690.460150786666</v>
      </c>
      <c r="H62" s="16">
        <f t="shared" ref="H62:AI62" si="1">G62</f>
        <v>14690.460150786666</v>
      </c>
      <c r="I62" s="16">
        <f t="shared" si="1"/>
        <v>14690.460150786666</v>
      </c>
      <c r="J62" s="16">
        <f t="shared" si="1"/>
        <v>14690.460150786666</v>
      </c>
      <c r="K62" s="16">
        <f t="shared" si="1"/>
        <v>14690.460150786666</v>
      </c>
      <c r="L62" s="16">
        <f t="shared" si="1"/>
        <v>14690.460150786666</v>
      </c>
      <c r="M62" s="16">
        <f t="shared" si="1"/>
        <v>14690.460150786666</v>
      </c>
      <c r="N62" s="16">
        <f t="shared" si="1"/>
        <v>14690.460150786666</v>
      </c>
      <c r="O62" s="16">
        <f t="shared" si="1"/>
        <v>14690.460150786666</v>
      </c>
      <c r="P62" s="16">
        <f t="shared" si="1"/>
        <v>14690.460150786666</v>
      </c>
      <c r="Q62" s="16">
        <f t="shared" si="1"/>
        <v>14690.460150786666</v>
      </c>
      <c r="R62" s="16">
        <f t="shared" si="1"/>
        <v>14690.460150786666</v>
      </c>
      <c r="S62" s="16">
        <f t="shared" si="1"/>
        <v>14690.460150786666</v>
      </c>
      <c r="T62" s="16">
        <f t="shared" si="1"/>
        <v>14690.460150786666</v>
      </c>
      <c r="U62" s="16">
        <f t="shared" si="1"/>
        <v>14690.460150786666</v>
      </c>
      <c r="V62" s="16">
        <f t="shared" si="1"/>
        <v>14690.460150786666</v>
      </c>
      <c r="W62" s="16">
        <f t="shared" si="1"/>
        <v>14690.460150786666</v>
      </c>
      <c r="X62" s="16">
        <f t="shared" si="1"/>
        <v>14690.460150786666</v>
      </c>
      <c r="Y62" s="16">
        <f t="shared" si="1"/>
        <v>14690.460150786666</v>
      </c>
      <c r="Z62" s="16">
        <f t="shared" si="1"/>
        <v>14690.460150786666</v>
      </c>
      <c r="AA62" s="16">
        <f t="shared" si="1"/>
        <v>14690.460150786666</v>
      </c>
      <c r="AB62" s="16">
        <f t="shared" si="1"/>
        <v>14690.460150786666</v>
      </c>
      <c r="AC62" s="16">
        <f t="shared" si="1"/>
        <v>14690.460150786666</v>
      </c>
      <c r="AD62" s="16">
        <f t="shared" si="1"/>
        <v>14690.460150786666</v>
      </c>
      <c r="AE62" s="16">
        <f t="shared" si="1"/>
        <v>14690.460150786666</v>
      </c>
      <c r="AF62" s="16">
        <f t="shared" si="1"/>
        <v>14690.460150786666</v>
      </c>
      <c r="AG62" s="16">
        <f t="shared" si="1"/>
        <v>14690.460150786666</v>
      </c>
      <c r="AH62" s="16">
        <f t="shared" si="1"/>
        <v>14690.460150786666</v>
      </c>
      <c r="AI62" s="16">
        <f t="shared" si="1"/>
        <v>14690.460150786666</v>
      </c>
      <c r="AJ62" s="16"/>
      <c r="AK62" s="16"/>
      <c r="AL62" s="16"/>
      <c r="AM62" s="17">
        <f>SUM(F62:AL62)</f>
        <v>440713.80452360015</v>
      </c>
    </row>
    <row r="63" spans="1:41" ht="15" customHeight="1" x14ac:dyDescent="0.25">
      <c r="A63" s="53" t="s">
        <v>29</v>
      </c>
      <c r="B63" s="54"/>
      <c r="C63" s="54"/>
      <c r="D63" s="54"/>
      <c r="E63" s="54"/>
      <c r="F63" s="55">
        <f>SUM(F6:F62)</f>
        <v>1133398.5590003368</v>
      </c>
      <c r="G63" s="55">
        <f t="shared" ref="G63:AL63" si="2">SUM(G6:G62)</f>
        <v>1133398.5590003368</v>
      </c>
      <c r="H63" s="55">
        <f t="shared" si="2"/>
        <v>1133398.5590003368</v>
      </c>
      <c r="I63" s="55">
        <f t="shared" si="2"/>
        <v>1133398.5590003368</v>
      </c>
      <c r="J63" s="55">
        <f t="shared" si="2"/>
        <v>127337.55674633666</v>
      </c>
      <c r="K63" s="55">
        <f t="shared" si="2"/>
        <v>127337.55674633666</v>
      </c>
      <c r="L63" s="55">
        <f t="shared" si="2"/>
        <v>493074.17655078671</v>
      </c>
      <c r="M63" s="55">
        <f t="shared" si="2"/>
        <v>493074.17655078671</v>
      </c>
      <c r="N63" s="55">
        <f t="shared" si="2"/>
        <v>66633.70890078666</v>
      </c>
      <c r="O63" s="55">
        <f t="shared" si="2"/>
        <v>66633.70890078666</v>
      </c>
      <c r="P63" s="55">
        <f t="shared" si="2"/>
        <v>66633.70890078666</v>
      </c>
      <c r="Q63" s="55">
        <f t="shared" si="2"/>
        <v>66633.70890078666</v>
      </c>
      <c r="R63" s="55">
        <f t="shared" si="2"/>
        <v>385727.96015078668</v>
      </c>
      <c r="S63" s="55">
        <f t="shared" si="2"/>
        <v>385727.96015078668</v>
      </c>
      <c r="T63" s="55">
        <f t="shared" si="2"/>
        <v>461610.50898453669</v>
      </c>
      <c r="U63" s="55">
        <f t="shared" si="2"/>
        <v>461610.50898453669</v>
      </c>
      <c r="V63" s="55">
        <f t="shared" si="2"/>
        <v>94662.338934052401</v>
      </c>
      <c r="W63" s="55">
        <f t="shared" si="2"/>
        <v>125060.5889340524</v>
      </c>
      <c r="X63" s="55">
        <f t="shared" si="2"/>
        <v>70214.790100302402</v>
      </c>
      <c r="Y63" s="55">
        <f t="shared" si="2"/>
        <v>42308.290100302409</v>
      </c>
      <c r="Z63" s="55">
        <f t="shared" si="2"/>
        <v>34279.790100302409</v>
      </c>
      <c r="AA63" s="55">
        <f t="shared" si="2"/>
        <v>64678.040100302409</v>
      </c>
      <c r="AB63" s="55">
        <f t="shared" si="2"/>
        <v>113892.74797996361</v>
      </c>
      <c r="AC63" s="55">
        <f t="shared" si="2"/>
        <v>113892.74797996361</v>
      </c>
      <c r="AD63" s="55">
        <f t="shared" si="2"/>
        <v>50484.109393522813</v>
      </c>
      <c r="AE63" s="55">
        <f t="shared" si="2"/>
        <v>50484.109393522813</v>
      </c>
      <c r="AF63" s="55">
        <f t="shared" si="2"/>
        <v>80882.359393522798</v>
      </c>
      <c r="AG63" s="55">
        <f t="shared" si="2"/>
        <v>50484.109393522813</v>
      </c>
      <c r="AH63" s="55">
        <f t="shared" si="2"/>
        <v>49178.040100302409</v>
      </c>
      <c r="AI63" s="55">
        <f t="shared" si="2"/>
        <v>46686.290100302409</v>
      </c>
      <c r="AJ63" s="55">
        <f t="shared" si="2"/>
        <v>0</v>
      </c>
      <c r="AK63" s="55">
        <f t="shared" si="2"/>
        <v>0</v>
      </c>
      <c r="AL63" s="55">
        <f t="shared" si="2"/>
        <v>0</v>
      </c>
      <c r="AM63" s="56">
        <f>AM51+AM42+AM22+AM5+AM62</f>
        <v>8722817.828473324</v>
      </c>
      <c r="AO63" s="25">
        <f>SUM(F63:AL63)</f>
        <v>8722817.8284733258</v>
      </c>
    </row>
    <row r="64" spans="1:41" x14ac:dyDescent="0.25">
      <c r="A64" s="48" t="s">
        <v>70</v>
      </c>
      <c r="B64" s="50" t="s">
        <v>76</v>
      </c>
      <c r="C64" s="5"/>
      <c r="D64" s="5"/>
      <c r="E64" s="5"/>
      <c r="F64" s="16">
        <f>1051956.0125/30</f>
        <v>35065.200416666667</v>
      </c>
      <c r="G64" s="15">
        <f>F64</f>
        <v>35065.200416666667</v>
      </c>
      <c r="H64" s="15">
        <f t="shared" ref="H64:AL64" si="3">G64</f>
        <v>35065.200416666667</v>
      </c>
      <c r="I64" s="15">
        <f t="shared" si="3"/>
        <v>35065.200416666667</v>
      </c>
      <c r="J64" s="15">
        <f t="shared" si="3"/>
        <v>35065.200416666667</v>
      </c>
      <c r="K64" s="15">
        <f t="shared" si="3"/>
        <v>35065.200416666667</v>
      </c>
      <c r="L64" s="15">
        <f t="shared" si="3"/>
        <v>35065.200416666667</v>
      </c>
      <c r="M64" s="15">
        <f t="shared" si="3"/>
        <v>35065.200416666667</v>
      </c>
      <c r="N64" s="15">
        <f t="shared" si="3"/>
        <v>35065.200416666667</v>
      </c>
      <c r="O64" s="15">
        <f t="shared" si="3"/>
        <v>35065.200416666667</v>
      </c>
      <c r="P64" s="15">
        <f t="shared" si="3"/>
        <v>35065.200416666667</v>
      </c>
      <c r="Q64" s="15">
        <f t="shared" si="3"/>
        <v>35065.200416666667</v>
      </c>
      <c r="R64" s="15">
        <f t="shared" si="3"/>
        <v>35065.200416666667</v>
      </c>
      <c r="S64" s="15">
        <f t="shared" si="3"/>
        <v>35065.200416666667</v>
      </c>
      <c r="T64" s="15">
        <f t="shared" si="3"/>
        <v>35065.200416666667</v>
      </c>
      <c r="U64" s="15">
        <f t="shared" si="3"/>
        <v>35065.200416666667</v>
      </c>
      <c r="V64" s="15">
        <f t="shared" si="3"/>
        <v>35065.200416666667</v>
      </c>
      <c r="W64" s="15">
        <f t="shared" si="3"/>
        <v>35065.200416666667</v>
      </c>
      <c r="X64" s="15">
        <f t="shared" si="3"/>
        <v>35065.200416666667</v>
      </c>
      <c r="Y64" s="15">
        <f t="shared" si="3"/>
        <v>35065.200416666667</v>
      </c>
      <c r="Z64" s="15">
        <f t="shared" si="3"/>
        <v>35065.200416666667</v>
      </c>
      <c r="AA64" s="15">
        <f t="shared" si="3"/>
        <v>35065.200416666667</v>
      </c>
      <c r="AB64" s="15">
        <f t="shared" si="3"/>
        <v>35065.200416666667</v>
      </c>
      <c r="AC64" s="15">
        <f t="shared" si="3"/>
        <v>35065.200416666667</v>
      </c>
      <c r="AD64" s="15">
        <f t="shared" si="3"/>
        <v>35065.200416666667</v>
      </c>
      <c r="AE64" s="15">
        <f t="shared" si="3"/>
        <v>35065.200416666667</v>
      </c>
      <c r="AF64" s="15">
        <f t="shared" si="3"/>
        <v>35065.200416666667</v>
      </c>
      <c r="AG64" s="15">
        <f t="shared" si="3"/>
        <v>35065.200416666667</v>
      </c>
      <c r="AH64" s="15">
        <f t="shared" si="3"/>
        <v>35065.200416666667</v>
      </c>
      <c r="AI64" s="15">
        <f t="shared" si="3"/>
        <v>35065.200416666667</v>
      </c>
      <c r="AJ64" s="15"/>
      <c r="AK64" s="15"/>
      <c r="AL64" s="15"/>
      <c r="AM64" s="49">
        <f>SUM(C64:AL64)</f>
        <v>1051956.0125000004</v>
      </c>
      <c r="AO64" s="25">
        <f t="shared" ref="AO64:AO66" si="4">SUM(F64:AL64)</f>
        <v>1051956.0125000004</v>
      </c>
    </row>
    <row r="65" spans="1:41" x14ac:dyDescent="0.25">
      <c r="A65" s="4" t="s">
        <v>72</v>
      </c>
      <c r="B65" s="50" t="s">
        <v>76</v>
      </c>
      <c r="C65" s="49">
        <f>445741.450251963/36</f>
        <v>12381.706951443417</v>
      </c>
      <c r="D65" s="51">
        <f>C65</f>
        <v>12381.706951443417</v>
      </c>
      <c r="E65" s="51">
        <f t="shared" ref="E65:AL65" si="5">D65</f>
        <v>12381.706951443417</v>
      </c>
      <c r="F65" s="51">
        <f t="shared" si="5"/>
        <v>12381.706951443417</v>
      </c>
      <c r="G65" s="51">
        <f t="shared" si="5"/>
        <v>12381.706951443417</v>
      </c>
      <c r="H65" s="51">
        <f t="shared" si="5"/>
        <v>12381.706951443417</v>
      </c>
      <c r="I65" s="51">
        <f t="shared" si="5"/>
        <v>12381.706951443417</v>
      </c>
      <c r="J65" s="51">
        <f t="shared" si="5"/>
        <v>12381.706951443417</v>
      </c>
      <c r="K65" s="51">
        <f t="shared" si="5"/>
        <v>12381.706951443417</v>
      </c>
      <c r="L65" s="51">
        <f t="shared" si="5"/>
        <v>12381.706951443417</v>
      </c>
      <c r="M65" s="51">
        <f t="shared" si="5"/>
        <v>12381.706951443417</v>
      </c>
      <c r="N65" s="51">
        <f t="shared" si="5"/>
        <v>12381.706951443417</v>
      </c>
      <c r="O65" s="51">
        <f t="shared" si="5"/>
        <v>12381.706951443417</v>
      </c>
      <c r="P65" s="51">
        <f t="shared" si="5"/>
        <v>12381.706951443417</v>
      </c>
      <c r="Q65" s="51">
        <f t="shared" si="5"/>
        <v>12381.706951443417</v>
      </c>
      <c r="R65" s="51">
        <f t="shared" si="5"/>
        <v>12381.706951443417</v>
      </c>
      <c r="S65" s="51">
        <f t="shared" si="5"/>
        <v>12381.706951443417</v>
      </c>
      <c r="T65" s="51">
        <f t="shared" si="5"/>
        <v>12381.706951443417</v>
      </c>
      <c r="U65" s="51">
        <f t="shared" si="5"/>
        <v>12381.706951443417</v>
      </c>
      <c r="V65" s="51">
        <f t="shared" si="5"/>
        <v>12381.706951443417</v>
      </c>
      <c r="W65" s="51">
        <f t="shared" si="5"/>
        <v>12381.706951443417</v>
      </c>
      <c r="X65" s="51">
        <f t="shared" si="5"/>
        <v>12381.706951443417</v>
      </c>
      <c r="Y65" s="51">
        <f t="shared" si="5"/>
        <v>12381.706951443417</v>
      </c>
      <c r="Z65" s="51">
        <f t="shared" si="5"/>
        <v>12381.706951443417</v>
      </c>
      <c r="AA65" s="51">
        <f t="shared" si="5"/>
        <v>12381.706951443417</v>
      </c>
      <c r="AB65" s="51">
        <f t="shared" si="5"/>
        <v>12381.706951443417</v>
      </c>
      <c r="AC65" s="51">
        <f t="shared" si="5"/>
        <v>12381.706951443417</v>
      </c>
      <c r="AD65" s="51">
        <f t="shared" si="5"/>
        <v>12381.706951443417</v>
      </c>
      <c r="AE65" s="51">
        <f t="shared" si="5"/>
        <v>12381.706951443417</v>
      </c>
      <c r="AF65" s="51">
        <f t="shared" si="5"/>
        <v>12381.706951443417</v>
      </c>
      <c r="AG65" s="51">
        <f t="shared" si="5"/>
        <v>12381.706951443417</v>
      </c>
      <c r="AH65" s="51">
        <f t="shared" si="5"/>
        <v>12381.706951443417</v>
      </c>
      <c r="AI65" s="51">
        <f t="shared" si="5"/>
        <v>12381.706951443417</v>
      </c>
      <c r="AJ65" s="51">
        <f t="shared" si="5"/>
        <v>12381.706951443417</v>
      </c>
      <c r="AK65" s="51">
        <f t="shared" si="5"/>
        <v>12381.706951443417</v>
      </c>
      <c r="AL65" s="51">
        <f t="shared" si="5"/>
        <v>12381.706951443417</v>
      </c>
      <c r="AM65" s="15">
        <f>SUM(C65:AL65)</f>
        <v>445741.45025196281</v>
      </c>
      <c r="AO65" s="25">
        <f t="shared" si="4"/>
        <v>408596.32939763262</v>
      </c>
    </row>
    <row r="66" spans="1:41" x14ac:dyDescent="0.25">
      <c r="A66" s="48" t="s">
        <v>71</v>
      </c>
      <c r="B66" s="50" t="s">
        <v>76</v>
      </c>
      <c r="C66" s="52">
        <f>171554.97/3</f>
        <v>57184.99</v>
      </c>
      <c r="D66" s="51">
        <f>C66</f>
        <v>57184.99</v>
      </c>
      <c r="E66" s="51">
        <f>D66</f>
        <v>57184.99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26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15">
        <f>SUM(C66:AL66)</f>
        <v>171554.97</v>
      </c>
      <c r="AO66" s="25">
        <f t="shared" si="4"/>
        <v>0</v>
      </c>
    </row>
    <row r="67" spans="1:41" ht="15" customHeight="1" x14ac:dyDescent="0.25">
      <c r="A67" s="37" t="s">
        <v>73</v>
      </c>
      <c r="B67" s="50" t="s">
        <v>76</v>
      </c>
      <c r="C67" s="5"/>
      <c r="D67" s="5"/>
      <c r="E67" s="5"/>
      <c r="F67" s="16">
        <f>616534.266666667/30</f>
        <v>20551.142222222232</v>
      </c>
      <c r="G67" s="15">
        <f>F67</f>
        <v>20551.142222222232</v>
      </c>
      <c r="H67" s="15">
        <f t="shared" ref="H67:AL67" si="6">G67</f>
        <v>20551.142222222232</v>
      </c>
      <c r="I67" s="15">
        <f t="shared" si="6"/>
        <v>20551.142222222232</v>
      </c>
      <c r="J67" s="15">
        <f t="shared" si="6"/>
        <v>20551.142222222232</v>
      </c>
      <c r="K67" s="15">
        <f t="shared" si="6"/>
        <v>20551.142222222232</v>
      </c>
      <c r="L67" s="15">
        <f t="shared" si="6"/>
        <v>20551.142222222232</v>
      </c>
      <c r="M67" s="15">
        <f t="shared" si="6"/>
        <v>20551.142222222232</v>
      </c>
      <c r="N67" s="15">
        <f t="shared" si="6"/>
        <v>20551.142222222232</v>
      </c>
      <c r="O67" s="15">
        <f t="shared" si="6"/>
        <v>20551.142222222232</v>
      </c>
      <c r="P67" s="15">
        <f t="shared" si="6"/>
        <v>20551.142222222232</v>
      </c>
      <c r="Q67" s="15">
        <f t="shared" si="6"/>
        <v>20551.142222222232</v>
      </c>
      <c r="R67" s="15">
        <f t="shared" si="6"/>
        <v>20551.142222222232</v>
      </c>
      <c r="S67" s="15">
        <f t="shared" si="6"/>
        <v>20551.142222222232</v>
      </c>
      <c r="T67" s="15">
        <f t="shared" si="6"/>
        <v>20551.142222222232</v>
      </c>
      <c r="U67" s="15">
        <f t="shared" si="6"/>
        <v>20551.142222222232</v>
      </c>
      <c r="V67" s="15">
        <f t="shared" si="6"/>
        <v>20551.142222222232</v>
      </c>
      <c r="W67" s="15">
        <f t="shared" si="6"/>
        <v>20551.142222222232</v>
      </c>
      <c r="X67" s="15">
        <f t="shared" si="6"/>
        <v>20551.142222222232</v>
      </c>
      <c r="Y67" s="15">
        <f t="shared" si="6"/>
        <v>20551.142222222232</v>
      </c>
      <c r="Z67" s="15">
        <f t="shared" si="6"/>
        <v>20551.142222222232</v>
      </c>
      <c r="AA67" s="15">
        <f t="shared" si="6"/>
        <v>20551.142222222232</v>
      </c>
      <c r="AB67" s="15">
        <f t="shared" si="6"/>
        <v>20551.142222222232</v>
      </c>
      <c r="AC67" s="15">
        <f t="shared" si="6"/>
        <v>20551.142222222232</v>
      </c>
      <c r="AD67" s="15">
        <f t="shared" si="6"/>
        <v>20551.142222222232</v>
      </c>
      <c r="AE67" s="15">
        <f t="shared" si="6"/>
        <v>20551.142222222232</v>
      </c>
      <c r="AF67" s="15">
        <f t="shared" si="6"/>
        <v>20551.142222222232</v>
      </c>
      <c r="AG67" s="15">
        <f t="shared" si="6"/>
        <v>20551.142222222232</v>
      </c>
      <c r="AH67" s="15">
        <f t="shared" si="6"/>
        <v>20551.142222222232</v>
      </c>
      <c r="AI67" s="15">
        <f t="shared" si="6"/>
        <v>20551.142222222232</v>
      </c>
      <c r="AJ67" s="15"/>
      <c r="AK67" s="15"/>
      <c r="AL67" s="15"/>
      <c r="AM67" s="17">
        <f>SUM(F67:AL67)</f>
        <v>616534.26666666684</v>
      </c>
    </row>
    <row r="68" spans="1:41" x14ac:dyDescent="0.25">
      <c r="A68" s="48" t="s">
        <v>74</v>
      </c>
      <c r="B68" s="50" t="s">
        <v>76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49">
        <f>33800.53/3</f>
        <v>11266.843333333332</v>
      </c>
      <c r="AK68" s="49">
        <f>AJ68</f>
        <v>11266.843333333332</v>
      </c>
      <c r="AL68" s="49">
        <f>AK68</f>
        <v>11266.843333333332</v>
      </c>
      <c r="AM68" s="17">
        <f>SUM(F68:AL68)</f>
        <v>33800.53</v>
      </c>
    </row>
    <row r="69" spans="1:41" x14ac:dyDescent="0.25">
      <c r="A69" s="57" t="s">
        <v>77</v>
      </c>
      <c r="B69" s="58"/>
      <c r="C69" s="59">
        <f>SUM(C63:C68)</f>
        <v>69566.696951443417</v>
      </c>
      <c r="D69" s="59">
        <f t="shared" ref="D69:AL69" si="7">SUM(D63:D68)</f>
        <v>69566.696951443417</v>
      </c>
      <c r="E69" s="59">
        <f t="shared" si="7"/>
        <v>69566.696951443417</v>
      </c>
      <c r="F69" s="59">
        <f t="shared" si="7"/>
        <v>1201396.608590669</v>
      </c>
      <c r="G69" s="59">
        <f t="shared" si="7"/>
        <v>1201396.608590669</v>
      </c>
      <c r="H69" s="59">
        <f t="shared" si="7"/>
        <v>1201396.608590669</v>
      </c>
      <c r="I69" s="59">
        <f t="shared" si="7"/>
        <v>1201396.608590669</v>
      </c>
      <c r="J69" s="59">
        <f t="shared" si="7"/>
        <v>195335.60633666898</v>
      </c>
      <c r="K69" s="59">
        <f t="shared" si="7"/>
        <v>195335.60633666898</v>
      </c>
      <c r="L69" s="59">
        <f t="shared" si="7"/>
        <v>561072.22614111914</v>
      </c>
      <c r="M69" s="59">
        <f t="shared" si="7"/>
        <v>561072.22614111914</v>
      </c>
      <c r="N69" s="59">
        <f t="shared" si="7"/>
        <v>134631.75849111896</v>
      </c>
      <c r="O69" s="59">
        <f t="shared" si="7"/>
        <v>134631.75849111896</v>
      </c>
      <c r="P69" s="59">
        <f t="shared" si="7"/>
        <v>134631.75849111896</v>
      </c>
      <c r="Q69" s="59">
        <f t="shared" si="7"/>
        <v>134631.75849111896</v>
      </c>
      <c r="R69" s="59">
        <f t="shared" si="7"/>
        <v>453726.00974111899</v>
      </c>
      <c r="S69" s="59">
        <f t="shared" si="7"/>
        <v>453726.00974111899</v>
      </c>
      <c r="T69" s="59">
        <f t="shared" si="7"/>
        <v>529608.55857486906</v>
      </c>
      <c r="U69" s="59">
        <f t="shared" si="7"/>
        <v>529608.55857486906</v>
      </c>
      <c r="V69" s="59">
        <f t="shared" si="7"/>
        <v>162660.38852438473</v>
      </c>
      <c r="W69" s="59">
        <f t="shared" si="7"/>
        <v>193058.63852438473</v>
      </c>
      <c r="X69" s="59">
        <f t="shared" si="7"/>
        <v>138212.83969063469</v>
      </c>
      <c r="Y69" s="59">
        <f t="shared" si="7"/>
        <v>110306.33969063472</v>
      </c>
      <c r="Z69" s="59">
        <f t="shared" si="7"/>
        <v>102277.83969063472</v>
      </c>
      <c r="AA69" s="59">
        <f t="shared" si="7"/>
        <v>132676.08969063472</v>
      </c>
      <c r="AB69" s="59">
        <f t="shared" si="7"/>
        <v>181890.79757029592</v>
      </c>
      <c r="AC69" s="59">
        <f t="shared" si="7"/>
        <v>181890.79757029592</v>
      </c>
      <c r="AD69" s="59">
        <f t="shared" si="7"/>
        <v>118482.15898385512</v>
      </c>
      <c r="AE69" s="59">
        <f t="shared" si="7"/>
        <v>118482.15898385512</v>
      </c>
      <c r="AF69" s="59">
        <f t="shared" si="7"/>
        <v>148880.4089838551</v>
      </c>
      <c r="AG69" s="59">
        <f t="shared" si="7"/>
        <v>118482.15898385512</v>
      </c>
      <c r="AH69" s="59">
        <f t="shared" si="7"/>
        <v>117176.08969063472</v>
      </c>
      <c r="AI69" s="59">
        <f t="shared" si="7"/>
        <v>114684.33969063472</v>
      </c>
      <c r="AJ69" s="59">
        <f t="shared" si="7"/>
        <v>23648.550284776749</v>
      </c>
      <c r="AK69" s="59">
        <f t="shared" si="7"/>
        <v>23648.550284776749</v>
      </c>
      <c r="AL69" s="59">
        <f t="shared" si="7"/>
        <v>23648.550284776749</v>
      </c>
      <c r="AM69" s="60">
        <f>SUM(AM63:AM68)</f>
        <v>11042405.057891956</v>
      </c>
      <c r="AO69" s="25">
        <f>SUM(C69:AL69)</f>
        <v>11042405.057891956</v>
      </c>
    </row>
  </sheetData>
  <mergeCells count="19">
    <mergeCell ref="A69:B69"/>
    <mergeCell ref="C2:AL2"/>
    <mergeCell ref="AM2:AM4"/>
    <mergeCell ref="A2:A4"/>
    <mergeCell ref="B2:B4"/>
    <mergeCell ref="C3:AL3"/>
    <mergeCell ref="AM11:AM13"/>
    <mergeCell ref="AM7:AM9"/>
    <mergeCell ref="L11:L13"/>
    <mergeCell ref="F7:F9"/>
    <mergeCell ref="G7:G9"/>
    <mergeCell ref="H7:H9"/>
    <mergeCell ref="J11:J13"/>
    <mergeCell ref="K11:K13"/>
    <mergeCell ref="I7:I9"/>
    <mergeCell ref="F11:F13"/>
    <mergeCell ref="G11:G13"/>
    <mergeCell ref="H11:H13"/>
    <mergeCell ref="I11:I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</dc:creator>
  <cp:lastModifiedBy>ORFEI-GERMUT</cp:lastModifiedBy>
  <dcterms:created xsi:type="dcterms:W3CDTF">2020-07-16T13:43:18Z</dcterms:created>
  <dcterms:modified xsi:type="dcterms:W3CDTF">2020-07-22T14:55:08Z</dcterms:modified>
</cp:coreProperties>
</file>