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charts/chartEx1.xml" ContentType="application/vnd.ms-office.chartex+xml"/>
  <Override PartName="/xl/charts/style1.xml" ContentType="application/vnd.ms-office.chartstyle+xml"/>
  <Override PartName="/xl/charts/colors1.xml" ContentType="application/vnd.ms-office.chartcolorstyle+xml"/>
  <Override PartName="/xl/charts/chart1.xml" ContentType="application/vnd.openxmlformats-officedocument.drawingml.chart+xml"/>
  <Override PartName="/xl/charts/style2.xml" ContentType="application/vnd.ms-office.chartstyle+xml"/>
  <Override PartName="/xl/charts/colors2.xml" ContentType="application/vnd.ms-office.chartcolorstyle+xml"/>
  <Override PartName="/xl/charts/chart2.xml" ContentType="application/vnd.openxmlformats-officedocument.drawingml.chart+xml"/>
  <Override PartName="/xl/charts/style3.xml" ContentType="application/vnd.ms-office.chartstyle+xml"/>
  <Override PartName="/xl/charts/colors3.xml" ContentType="application/vnd.ms-office.chartcolorstyle+xml"/>
  <Override PartName="/xl/drawings/drawing3.xml" ContentType="application/vnd.openxmlformats-officedocument.drawingml.chartshapes+xml"/>
  <Override PartName="/xl/charts/chartEx2.xml" ContentType="application/vnd.ms-office.chartex+xml"/>
  <Override PartName="/xl/charts/style4.xml" ContentType="application/vnd.ms-office.chartstyle+xml"/>
  <Override PartName="/xl/charts/colors4.xml" ContentType="application/vnd.ms-office.chartcolorstyle+xml"/>
  <Override PartName="/xl/charts/chart3.xml" ContentType="application/vnd.openxmlformats-officedocument.drawingml.chart+xml"/>
  <Override PartName="/xl/charts/style5.xml" ContentType="application/vnd.ms-office.chartstyle+xml"/>
  <Override PartName="/xl/charts/colors5.xml" ContentType="application/vnd.ms-office.chartcolorstyle+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comments3.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purl.oclc.org/ooxml/officeDocument/relationships/officeDocument" Target="xl/workbook.xml"/><Relationship Id="rId5" Type="http://purl.oclc.org/ooxml/officeDocument/relationships/customProperties" Target="docProps/custom.xml"/><Relationship Id="rId4" Type="http://purl.oclc.org/ooxml/officeDocument/relationships/extendedProperties" Target="docProps/app.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conformance="strict">
  <fileVersion appName="xl" lastEdited="7" lowestEdited="7" rupBuild="10114"/>
  <workbookPr dateCompatibility="0" defaultThemeVersion="166925"/>
  <mc:AlternateContent xmlns:mc="http://schemas.openxmlformats.org/markup-compatibility/2006">
    <mc:Choice Requires="x15">
      <x15ac:absPath xmlns:x15ac="http://schemas.microsoft.com/office/spreadsheetml/2010/11/ac" url="/Users/txr/dev/VERIFI/src/assets/csv_templates/"/>
    </mc:Choice>
  </mc:AlternateContent>
  <xr:revisionPtr revIDLastSave="0" documentId="13_ncr:9_{8BC13033-2EC8-5048-BAF9-A2AF42E5769B}" xr6:coauthVersionLast="47" xr6:coauthVersionMax="47" xr10:uidLastSave="{00000000-0000-0000-0000-000000000000}"/>
  <bookViews>
    <workbookView xWindow="0" yWindow="520" windowWidth="34060" windowHeight="19800" activeTab="2" xr2:uid="{9E0B5763-0FE8-425F-B782-C4A4D911BFA4}"/>
  </bookViews>
  <sheets>
    <sheet name="Aggregation" sheetId="27" state="hidden" r:id="rId1"/>
    <sheet name="Data for Display" sheetId="28" state="hidden" r:id="rId2"/>
    <sheet name="Portfolio Emissions" sheetId="26" r:id="rId3"/>
    <sheet name="Display" sheetId="24" r:id="rId4"/>
    <sheet name="Emissions Reduction Initiatives" sheetId="17" r:id="rId5"/>
    <sheet name="Facility Emissions" sheetId="19" r:id="rId6"/>
    <sheet name="Comments" sheetId="21" r:id="rId7"/>
    <sheet name="Data Validation" sheetId="2" state="hidden" r:id="rId8"/>
    <sheet name="US Emission Factors" sheetId="29" state="hidden" r:id="rId9"/>
  </sheets>
  <definedNames>
    <definedName name="_xlchart.v1.0" hidden="1">Display!$O$31:$O$40</definedName>
    <definedName name="_xlchart.v1.1" hidden="1">Display!$O$32:$O$38</definedName>
    <definedName name="_xlchart.v1.2" hidden="1">Display!$P$31:$P$40</definedName>
    <definedName name="_xlchart.v1.3" hidden="1">Display!$Q$32:$Q$38</definedName>
    <definedName name="_xlchart.v1.4" hidden="1">Display!$O$48:$O$56</definedName>
    <definedName name="_xlchart.v1.5" hidden="1">Display!$P$48:$P$56</definedName>
    <definedName name="_xlchart.v1.6" hidden="1">Display!$Q$32:$Q$38</definedName>
    <definedName name="_xlnm.Print_Area" localSheetId="6">Comments!$A$1:$K$10</definedName>
    <definedName name="_xlnm.Print_Area" localSheetId="4">'Emissions Reduction Initiatives'!$A$1:$K$10</definedName>
    <definedName name="_xlnm.Print_Area" localSheetId="5">'Facility Emissions'!$A$1:$H$12</definedName>
    <definedName name="_xlnm.Print_Area" localSheetId="2">'Portfolio Emissions'!$A$1:$I$37</definedName>
  </definedNames>
  <calcPr calcId="191029"/>
  <extLs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purl.oclc.org/ooxml/spreadsheetml/main">
  <c r="A6" i="27" l="1"/>
  <c r="C6" i="27"/>
  <c r="D6" i="27"/>
  <c r="E6" i="27"/>
  <c r="F6" i="27"/>
  <c r="G6" i="27"/>
  <c r="H6" i="27" a="1"/>
  <c r="H6" i="27" s="1"/>
  <c r="I6" i="27" a="1"/>
  <c r="I6" i="27" s="1"/>
  <c r="J6" i="27" a="1"/>
  <c r="J6" i="27" s="1"/>
  <c r="K6" i="27" a="1"/>
  <c r="K6" i="27" s="1"/>
  <c r="L6" i="27" a="1"/>
  <c r="L6" i="27" s="1"/>
  <c r="M6" i="27" a="1"/>
  <c r="M6" i="27" s="1"/>
  <c r="N6" i="27" a="1"/>
  <c r="N6" i="27" s="1"/>
  <c r="O6" i="27" a="1"/>
  <c r="O6" i="27" s="1"/>
  <c r="P6" i="27" a="1"/>
  <c r="P6" i="27" s="1"/>
  <c r="Q6" i="27" a="1"/>
  <c r="Q6" i="27" s="1"/>
  <c r="R6" i="27" a="1"/>
  <c r="R6" i="27" s="1"/>
  <c r="T6" i="27" a="1"/>
  <c r="T6" i="27" s="1"/>
  <c r="X6" i="27" a="1"/>
  <c r="X6" i="27" s="1"/>
  <c r="CG6" i="27" s="1"/>
  <c r="Y6" i="27" a="1"/>
  <c r="Y6" i="27" s="1"/>
  <c r="Z6" i="27" a="1"/>
  <c r="Z6" i="27" s="1"/>
  <c r="AA6" i="27" a="1"/>
  <c r="AA6" i="27" s="1"/>
  <c r="AB6" i="27" a="1"/>
  <c r="AB6" i="27" s="1"/>
  <c r="AD6" i="27" a="1"/>
  <c r="AD6" i="27" s="1"/>
  <c r="AE6" i="27" a="1"/>
  <c r="AE6" i="27" s="1"/>
  <c r="AF6" i="27" a="1"/>
  <c r="AF6" i="27" s="1"/>
  <c r="AG6" i="27" a="1"/>
  <c r="AG6" i="27" s="1"/>
  <c r="AH6" i="27" a="1"/>
  <c r="AH6" i="27" s="1"/>
  <c r="AI6" i="27" a="1"/>
  <c r="AI6" i="27" s="1"/>
  <c r="AJ6" i="27" a="1"/>
  <c r="AJ6" i="27" s="1"/>
  <c r="AK6" i="27" a="1"/>
  <c r="AK6" i="27" s="1"/>
  <c r="AL6" i="27" a="1"/>
  <c r="AL6" i="27" s="1"/>
  <c r="AM6" i="27" a="1"/>
  <c r="AM6" i="27" s="1"/>
  <c r="AN6" i="27" a="1"/>
  <c r="AN6" i="27" s="1"/>
  <c r="AO6" i="27" a="1"/>
  <c r="AO6" i="27" s="1"/>
  <c r="AP6" i="27" a="1"/>
  <c r="AP6" i="27" s="1"/>
  <c r="AQ6" i="27" a="1"/>
  <c r="AQ6" i="27" s="1"/>
  <c r="AR6" i="27" a="1"/>
  <c r="AR6" i="27" s="1"/>
  <c r="AS6" i="27" a="1"/>
  <c r="AS6" i="27" s="1"/>
  <c r="AT6" i="27" a="1"/>
  <c r="AT6" i="27" s="1"/>
  <c r="AU6" i="27" a="1"/>
  <c r="AU6" i="27" s="1"/>
  <c r="AV6" i="27" a="1"/>
  <c r="AV6" i="27" s="1"/>
  <c r="AW6" i="27" a="1"/>
  <c r="AW6" i="27" s="1"/>
  <c r="AY6" i="27" a="1"/>
  <c r="AY6" i="27" s="1"/>
  <c r="AZ6" i="27" a="1"/>
  <c r="AZ6" i="27" s="1"/>
  <c r="BA6" i="27" a="1"/>
  <c r="BA6" i="27" s="1"/>
  <c r="BB6" i="27" a="1"/>
  <c r="BB6" i="27" s="1"/>
  <c r="BC6" i="27" a="1"/>
  <c r="BC6" i="27" s="1"/>
  <c r="BD6" i="27" a="1"/>
  <c r="BD6" i="27" s="1"/>
  <c r="BE6" i="27" a="1"/>
  <c r="BE6" i="27" s="1"/>
  <c r="BF6" i="27" a="1"/>
  <c r="BF6" i="27" s="1"/>
  <c r="BG6" i="27" a="1"/>
  <c r="BG6" i="27" s="1"/>
  <c r="BK6" i="27" a="1"/>
  <c r="BK6" i="27" s="1"/>
  <c r="A7" i="27"/>
  <c r="C7" i="27"/>
  <c r="D7" i="27"/>
  <c r="E7" i="27"/>
  <c r="F7" i="27"/>
  <c r="G7" i="27"/>
  <c r="H7" i="27" a="1"/>
  <c r="H7" i="27" s="1"/>
  <c r="I7" i="27" a="1"/>
  <c r="I7" i="27" s="1"/>
  <c r="J7" i="27" a="1"/>
  <c r="J7" i="27" s="1"/>
  <c r="K7" i="27" a="1"/>
  <c r="K7" i="27" s="1"/>
  <c r="L7" i="27" a="1"/>
  <c r="L7" i="27" s="1"/>
  <c r="M7" i="27" a="1"/>
  <c r="M7" i="27" s="1"/>
  <c r="N7" i="27" a="1"/>
  <c r="N7" i="27" s="1"/>
  <c r="O7" i="27" a="1"/>
  <c r="O7" i="27" s="1"/>
  <c r="P7" i="27" a="1"/>
  <c r="P7" i="27" s="1"/>
  <c r="Q7" i="27" a="1"/>
  <c r="Q7" i="27" s="1"/>
  <c r="R7" i="27" a="1"/>
  <c r="R7" i="27" s="1"/>
  <c r="T7" i="27" a="1"/>
  <c r="T7" i="27" s="1"/>
  <c r="X7" i="27" a="1"/>
  <c r="X7" i="27" s="1"/>
  <c r="CG7" i="27" s="1"/>
  <c r="Y7" i="27" a="1"/>
  <c r="Y7" i="27" s="1"/>
  <c r="Z7" i="27" a="1"/>
  <c r="Z7" i="27" s="1"/>
  <c r="AA7" i="27" a="1"/>
  <c r="AA7" i="27" s="1"/>
  <c r="AB7" i="27" a="1"/>
  <c r="AB7" i="27" s="1"/>
  <c r="AD7" i="27" a="1"/>
  <c r="AD7" i="27" s="1"/>
  <c r="AE7" i="27" a="1"/>
  <c r="AE7" i="27" s="1"/>
  <c r="AF7" i="27" a="1"/>
  <c r="AF7" i="27" s="1"/>
  <c r="AG7" i="27" a="1"/>
  <c r="AG7" i="27" s="1"/>
  <c r="AH7" i="27" a="1"/>
  <c r="AH7" i="27" s="1"/>
  <c r="AI7" i="27" a="1"/>
  <c r="AI7" i="27" s="1"/>
  <c r="AJ7" i="27" a="1"/>
  <c r="AJ7" i="27" s="1"/>
  <c r="AK7" i="27" a="1"/>
  <c r="AK7" i="27" s="1"/>
  <c r="AL7" i="27" a="1"/>
  <c r="AL7" i="27" s="1"/>
  <c r="AM7" i="27" a="1"/>
  <c r="AM7" i="27" s="1"/>
  <c r="AN7" i="27" a="1"/>
  <c r="AN7" i="27" s="1"/>
  <c r="AO7" i="27" a="1"/>
  <c r="AO7" i="27" s="1"/>
  <c r="AP7" i="27" a="1"/>
  <c r="AP7" i="27" s="1"/>
  <c r="AQ7" i="27" a="1"/>
  <c r="AQ7" i="27" s="1"/>
  <c r="AR7" i="27" a="1"/>
  <c r="AR7" i="27" s="1"/>
  <c r="AS7" i="27" a="1"/>
  <c r="AS7" i="27" s="1"/>
  <c r="AT7" i="27" a="1"/>
  <c r="AT7" i="27" s="1"/>
  <c r="AU7" i="27" a="1"/>
  <c r="AU7" i="27" s="1"/>
  <c r="AV7" i="27" a="1"/>
  <c r="AV7" i="27" s="1"/>
  <c r="AW7" i="27" a="1"/>
  <c r="AW7" i="27" s="1"/>
  <c r="AY7" i="27" a="1"/>
  <c r="AY7" i="27" s="1"/>
  <c r="AZ7" i="27" a="1"/>
  <c r="AZ7" i="27" s="1"/>
  <c r="BA7" i="27" a="1"/>
  <c r="BA7" i="27" s="1"/>
  <c r="BB7" i="27" a="1"/>
  <c r="BB7" i="27" s="1"/>
  <c r="BC7" i="27" a="1"/>
  <c r="BC7" i="27" s="1"/>
  <c r="BD7" i="27" a="1"/>
  <c r="BD7" i="27" s="1"/>
  <c r="BE7" i="27" a="1"/>
  <c r="BE7" i="27" s="1"/>
  <c r="BF7" i="27" a="1"/>
  <c r="BF7" i="27" s="1"/>
  <c r="BG7" i="27" a="1"/>
  <c r="BG7" i="27" s="1"/>
  <c r="BK7" i="27" a="1"/>
  <c r="BK7" i="27" s="1"/>
  <c r="A8" i="27"/>
  <c r="C8" i="27"/>
  <c r="D8" i="27"/>
  <c r="E8" i="27"/>
  <c r="F8" i="27"/>
  <c r="G8" i="27"/>
  <c r="H8" i="27" a="1"/>
  <c r="H8" i="27" s="1"/>
  <c r="I8" i="27" a="1"/>
  <c r="I8" i="27" s="1"/>
  <c r="J8" i="27" a="1"/>
  <c r="J8" i="27" s="1"/>
  <c r="K8" i="27" a="1"/>
  <c r="K8" i="27" s="1"/>
  <c r="L8" i="27" a="1"/>
  <c r="L8" i="27" s="1"/>
  <c r="M8" i="27" a="1"/>
  <c r="M8" i="27" s="1"/>
  <c r="N8" i="27" a="1"/>
  <c r="N8" i="27" s="1"/>
  <c r="O8" i="27" a="1"/>
  <c r="O8" i="27" s="1"/>
  <c r="P8" i="27" a="1"/>
  <c r="P8" i="27" s="1"/>
  <c r="Q8" i="27" a="1"/>
  <c r="Q8" i="27" s="1"/>
  <c r="R8" i="27" a="1"/>
  <c r="R8" i="27" s="1"/>
  <c r="T8" i="27" a="1"/>
  <c r="T8" i="27" s="1"/>
  <c r="X8" i="27" a="1"/>
  <c r="X8" i="27" s="1"/>
  <c r="CG8" i="27" s="1"/>
  <c r="Y8" i="27" a="1"/>
  <c r="Y8" i="27" s="1"/>
  <c r="Z8" i="27" a="1"/>
  <c r="Z8" i="27" s="1"/>
  <c r="AA8" i="27" a="1"/>
  <c r="AA8" i="27" s="1"/>
  <c r="AB8" i="27" a="1"/>
  <c r="AB8" i="27" s="1"/>
  <c r="AD8" i="27" a="1"/>
  <c r="AD8" i="27" s="1"/>
  <c r="AE8" i="27" a="1"/>
  <c r="AE8" i="27" s="1"/>
  <c r="AF8" i="27" a="1"/>
  <c r="AF8" i="27" s="1"/>
  <c r="AG8" i="27" a="1"/>
  <c r="AG8" i="27" s="1"/>
  <c r="AH8" i="27" a="1"/>
  <c r="AH8" i="27" s="1"/>
  <c r="AI8" i="27" a="1"/>
  <c r="AI8" i="27" s="1"/>
  <c r="AJ8" i="27" a="1"/>
  <c r="AJ8" i="27" s="1"/>
  <c r="AK8" i="27" a="1"/>
  <c r="AK8" i="27" s="1"/>
  <c r="AL8" i="27" a="1"/>
  <c r="AL8" i="27" s="1"/>
  <c r="AM8" i="27" a="1"/>
  <c r="AM8" i="27" s="1"/>
  <c r="AN8" i="27" a="1"/>
  <c r="AN8" i="27" s="1"/>
  <c r="AO8" i="27" a="1"/>
  <c r="AO8" i="27" s="1"/>
  <c r="AP8" i="27" a="1"/>
  <c r="AP8" i="27" s="1"/>
  <c r="AQ8" i="27" a="1"/>
  <c r="AQ8" i="27" s="1"/>
  <c r="AR8" i="27" a="1"/>
  <c r="AR8" i="27" s="1"/>
  <c r="AS8" i="27" a="1"/>
  <c r="AS8" i="27" s="1"/>
  <c r="AT8" i="27" a="1"/>
  <c r="AT8" i="27" s="1"/>
  <c r="AU8" i="27" a="1"/>
  <c r="AU8" i="27" s="1"/>
  <c r="AV8" i="27" a="1"/>
  <c r="AV8" i="27" s="1"/>
  <c r="AW8" i="27" a="1"/>
  <c r="AW8" i="27" s="1"/>
  <c r="AY8" i="27" a="1"/>
  <c r="AY8" i="27" s="1"/>
  <c r="AZ8" i="27" a="1"/>
  <c r="AZ8" i="27" s="1"/>
  <c r="BA8" i="27" a="1"/>
  <c r="BA8" i="27" s="1"/>
  <c r="BB8" i="27" a="1"/>
  <c r="BB8" i="27" s="1"/>
  <c r="BC8" i="27" a="1"/>
  <c r="BC8" i="27" s="1"/>
  <c r="BD8" i="27" a="1"/>
  <c r="BD8" i="27" s="1"/>
  <c r="BE8" i="27" a="1"/>
  <c r="BE8" i="27" s="1"/>
  <c r="BF8" i="27" a="1"/>
  <c r="BF8" i="27" s="1"/>
  <c r="BG8" i="27" a="1"/>
  <c r="BG8" i="27" s="1"/>
  <c r="BK8" i="27" a="1"/>
  <c r="BK8" i="27" s="1"/>
  <c r="A9" i="27"/>
  <c r="C9" i="27"/>
  <c r="D9" i="27"/>
  <c r="E9" i="27"/>
  <c r="F9" i="27"/>
  <c r="G9" i="27"/>
  <c r="H9" i="27" a="1"/>
  <c r="H9" i="27" s="1"/>
  <c r="I9" i="27" a="1"/>
  <c r="I9" i="27" s="1"/>
  <c r="J9" i="27" a="1"/>
  <c r="J9" i="27" s="1"/>
  <c r="K9" i="27" a="1"/>
  <c r="K9" i="27" s="1"/>
  <c r="L9" i="27" a="1"/>
  <c r="L9" i="27" s="1"/>
  <c r="M9" i="27" a="1"/>
  <c r="M9" i="27" s="1"/>
  <c r="N9" i="27" a="1"/>
  <c r="N9" i="27" s="1"/>
  <c r="O9" i="27" a="1"/>
  <c r="O9" i="27" s="1"/>
  <c r="P9" i="27" a="1"/>
  <c r="P9" i="27" s="1"/>
  <c r="Q9" i="27" a="1"/>
  <c r="Q9" i="27" s="1"/>
  <c r="R9" i="27" a="1"/>
  <c r="R9" i="27" s="1"/>
  <c r="T9" i="27" a="1"/>
  <c r="T9" i="27" s="1"/>
  <c r="X9" i="27" a="1"/>
  <c r="X9" i="27" s="1"/>
  <c r="CG9" i="27" s="1"/>
  <c r="Y9" i="27" a="1"/>
  <c r="Y9" i="27" s="1"/>
  <c r="Z9" i="27" a="1"/>
  <c r="Z9" i="27" s="1"/>
  <c r="AA9" i="27" a="1"/>
  <c r="AA9" i="27" s="1"/>
  <c r="AB9" i="27" a="1"/>
  <c r="AB9" i="27" s="1"/>
  <c r="AD9" i="27" a="1"/>
  <c r="AD9" i="27" s="1"/>
  <c r="AE9" i="27" a="1"/>
  <c r="AE9" i="27" s="1"/>
  <c r="AF9" i="27" a="1"/>
  <c r="AF9" i="27" s="1"/>
  <c r="AG9" i="27" a="1"/>
  <c r="AG9" i="27" s="1"/>
  <c r="AH9" i="27" a="1"/>
  <c r="AH9" i="27" s="1"/>
  <c r="AI9" i="27" a="1"/>
  <c r="AI9" i="27" s="1"/>
  <c r="AJ9" i="27" a="1"/>
  <c r="AJ9" i="27" s="1"/>
  <c r="AK9" i="27" a="1"/>
  <c r="AK9" i="27" s="1"/>
  <c r="AL9" i="27" a="1"/>
  <c r="AL9" i="27" s="1"/>
  <c r="AM9" i="27" a="1"/>
  <c r="AM9" i="27" s="1"/>
  <c r="AN9" i="27" a="1"/>
  <c r="AN9" i="27" s="1"/>
  <c r="AO9" i="27" a="1"/>
  <c r="AO9" i="27" s="1"/>
  <c r="AP9" i="27" a="1"/>
  <c r="AP9" i="27" s="1"/>
  <c r="AQ9" i="27" a="1"/>
  <c r="AQ9" i="27" s="1"/>
  <c r="AR9" i="27" a="1"/>
  <c r="AR9" i="27" s="1"/>
  <c r="AS9" i="27" a="1"/>
  <c r="AS9" i="27" s="1"/>
  <c r="AT9" i="27" a="1"/>
  <c r="AT9" i="27" s="1"/>
  <c r="AU9" i="27" a="1"/>
  <c r="AU9" i="27" s="1"/>
  <c r="AV9" i="27" a="1"/>
  <c r="AV9" i="27" s="1"/>
  <c r="AW9" i="27" a="1"/>
  <c r="AW9" i="27" s="1"/>
  <c r="AY9" i="27" a="1"/>
  <c r="AY9" i="27" s="1"/>
  <c r="AZ9" i="27" a="1"/>
  <c r="AZ9" i="27" s="1"/>
  <c r="BA9" i="27" a="1"/>
  <c r="BA9" i="27" s="1"/>
  <c r="BB9" i="27" a="1"/>
  <c r="BB9" i="27" s="1"/>
  <c r="BC9" i="27" a="1"/>
  <c r="BC9" i="27" s="1"/>
  <c r="BD9" i="27" a="1"/>
  <c r="BD9" i="27" s="1"/>
  <c r="BE9" i="27" a="1"/>
  <c r="BE9" i="27" s="1"/>
  <c r="BF9" i="27" a="1"/>
  <c r="BF9" i="27" s="1"/>
  <c r="BG9" i="27" a="1"/>
  <c r="BG9" i="27" s="1"/>
  <c r="BK9" i="27" a="1"/>
  <c r="BK9" i="27" s="1"/>
  <c r="E118" i="26"/>
  <c r="F118" i="26"/>
  <c r="G118" i="26"/>
  <c r="H118" i="26"/>
  <c r="I118" i="26"/>
  <c r="J118" i="26"/>
  <c r="K118" i="26"/>
  <c r="L118" i="26"/>
  <c r="M118" i="26"/>
  <c r="N118" i="26"/>
  <c r="O118" i="26"/>
  <c r="P118" i="26"/>
  <c r="Q118" i="26"/>
  <c r="D118" i="26"/>
  <c r="CM8" i="27" l="1"/>
  <c r="CL8" i="27"/>
  <c r="CL6" i="27"/>
  <c r="CM6" i="27"/>
  <c r="CL7" i="27"/>
  <c r="CM7" i="27"/>
  <c r="CL9" i="27"/>
  <c r="CM9" i="27"/>
  <c r="CE7" i="27"/>
  <c r="CE6" i="27"/>
  <c r="CD6" i="27"/>
  <c r="CH6" i="27"/>
  <c r="CF6" i="27"/>
  <c r="CD7" i="27"/>
  <c r="CH7" i="27"/>
  <c r="CF7" i="27"/>
  <c r="CF8" i="27"/>
  <c r="CH9" i="27"/>
  <c r="CD8" i="27"/>
  <c r="CE9" i="27"/>
  <c r="CH8" i="27"/>
  <c r="CE8" i="27"/>
  <c r="CD9" i="27"/>
  <c r="CF9" i="27"/>
  <c r="A63" i="28"/>
  <c r="A62" i="28"/>
  <c r="A61" i="28"/>
  <c r="A60" i="28"/>
  <c r="A59" i="28"/>
  <c r="A58" i="28"/>
  <c r="A57" i="28"/>
  <c r="A26" i="28" l="1"/>
  <c r="A27" i="28"/>
  <c r="A28" i="28"/>
  <c r="A29" i="28"/>
  <c r="A30" i="28"/>
  <c r="A31" i="28"/>
  <c r="A25" i="28"/>
  <c r="F12" i="28" a="1"/>
  <c r="F12" i="28" s="1"/>
  <c r="F11" i="28" a="1"/>
  <c r="F11" i="28" s="1"/>
  <c r="F10" i="28" a="1"/>
  <c r="F10" i="28" s="1"/>
  <c r="F9" i="28" a="1"/>
  <c r="F9" i="28" s="1"/>
  <c r="F8" i="28" a="1"/>
  <c r="F8" i="28" s="1"/>
  <c r="F7" i="28" a="1"/>
  <c r="F7" i="28" s="1"/>
  <c r="F6" i="28" a="1"/>
  <c r="F6" i="28" s="1"/>
  <c r="F5" i="28" a="1"/>
  <c r="F5" i="28" s="1"/>
  <c r="F4" i="28" a="1"/>
  <c r="F4" i="28" s="1"/>
  <c r="F3" i="28" a="1"/>
  <c r="F3" i="28" s="1"/>
  <c r="F2" i="28" a="1"/>
  <c r="F2" i="28" s="1"/>
  <c r="E12" i="28" a="1"/>
  <c r="E12" i="28" s="1"/>
  <c r="E11" i="28" a="1"/>
  <c r="E11" i="28" s="1"/>
  <c r="E10" i="28" a="1"/>
  <c r="E10" i="28" s="1"/>
  <c r="E9" i="28" a="1"/>
  <c r="E9" i="28" s="1"/>
  <c r="E8" i="28" a="1"/>
  <c r="E8" i="28" s="1"/>
  <c r="E7" i="28" a="1"/>
  <c r="E7" i="28" s="1"/>
  <c r="E6" i="28" a="1"/>
  <c r="E6" i="28" s="1"/>
  <c r="E5" i="28" a="1"/>
  <c r="E5" i="28" s="1"/>
  <c r="E4" i="28" a="1"/>
  <c r="E4" i="28" s="1"/>
  <c r="E3" i="28" a="1"/>
  <c r="E3" i="28" s="1"/>
  <c r="E2" i="28" a="1"/>
  <c r="E2" i="28" s="1"/>
  <c r="D12" i="28" a="1"/>
  <c r="D12" i="28" s="1"/>
  <c r="D11" i="28" a="1"/>
  <c r="D11" i="28" s="1"/>
  <c r="D10" i="28" a="1"/>
  <c r="D10" i="28" s="1"/>
  <c r="D9" i="28" a="1"/>
  <c r="D9" i="28" s="1"/>
  <c r="D8" i="28" a="1"/>
  <c r="D8" i="28" s="1"/>
  <c r="D7" i="28" a="1"/>
  <c r="D7" i="28" s="1"/>
  <c r="D6" i="28" a="1"/>
  <c r="D6" i="28" s="1"/>
  <c r="D5" i="28" a="1"/>
  <c r="D5" i="28" s="1"/>
  <c r="D4" i="28" a="1"/>
  <c r="D4" i="28" s="1"/>
  <c r="D3" i="28" a="1"/>
  <c r="D3" i="28" s="1"/>
  <c r="D2" i="28" a="1"/>
  <c r="D2" i="28" s="1"/>
  <c r="C2" i="28"/>
  <c r="C3" i="28"/>
  <c r="C4" i="28"/>
  <c r="C5" i="28"/>
  <c r="C6" i="28"/>
  <c r="C7" i="28"/>
  <c r="C8" i="28"/>
  <c r="C9" i="28"/>
  <c r="C10" i="28"/>
  <c r="C11" i="28"/>
  <c r="C12" i="28"/>
  <c r="O37" i="24" l="1"/>
  <c r="R30" i="24" a="1"/>
  <c r="R30" i="24" s="1"/>
  <c r="H49" i="26" l="1"/>
  <c r="H43" i="26"/>
  <c r="W6" i="27" s="1" a="1"/>
  <c r="W6" i="27" s="1"/>
  <c r="AC6" i="27" l="1" a="1"/>
  <c r="AC6" i="27" s="1"/>
  <c r="CC6" i="27" s="1"/>
  <c r="H119" i="26"/>
  <c r="BM2" i="27" a="1"/>
  <c r="BM2" i="27" s="1"/>
  <c r="BK3" i="27" a="1"/>
  <c r="BK3" i="27" s="1"/>
  <c r="BK4" i="27" a="1"/>
  <c r="BK4" i="27" s="1"/>
  <c r="BK5" i="27" a="1"/>
  <c r="BK5" i="27" s="1"/>
  <c r="BK10" i="27" a="1"/>
  <c r="BK10" i="27" s="1"/>
  <c r="BK2" i="27" a="1"/>
  <c r="BK2" i="27" s="1"/>
  <c r="X3" i="27" a="1"/>
  <c r="X3" i="27" s="1"/>
  <c r="CG3" i="27" s="1"/>
  <c r="Y3" i="27" a="1"/>
  <c r="Y3" i="27" s="1"/>
  <c r="Z3" i="27" a="1"/>
  <c r="Z3" i="27" s="1"/>
  <c r="AA3" i="27" a="1"/>
  <c r="AA3" i="27" s="1"/>
  <c r="AB3" i="27" a="1"/>
  <c r="AB3" i="27" s="1"/>
  <c r="AD3" i="27" a="1"/>
  <c r="AD3" i="27" s="1"/>
  <c r="AE3" i="27" a="1"/>
  <c r="AE3" i="27" s="1"/>
  <c r="AF3" i="27" a="1"/>
  <c r="AF3" i="27" s="1"/>
  <c r="AG3" i="27" a="1"/>
  <c r="AG3" i="27" s="1"/>
  <c r="AH3" i="27" a="1"/>
  <c r="AH3" i="27" s="1"/>
  <c r="AI3" i="27" a="1"/>
  <c r="AI3" i="27" s="1"/>
  <c r="AJ3" i="27" a="1"/>
  <c r="AJ3" i="27" s="1"/>
  <c r="AK3" i="27" a="1"/>
  <c r="AK3" i="27" s="1"/>
  <c r="AL3" i="27" a="1"/>
  <c r="AL3" i="27" s="1"/>
  <c r="AM3" i="27" a="1"/>
  <c r="AM3" i="27" s="1"/>
  <c r="AN3" i="27" a="1"/>
  <c r="AN3" i="27" s="1"/>
  <c r="AO3" i="27" a="1"/>
  <c r="AO3" i="27" s="1"/>
  <c r="AP3" i="27" a="1"/>
  <c r="AP3" i="27" s="1"/>
  <c r="AQ3" i="27" a="1"/>
  <c r="AQ3" i="27" s="1"/>
  <c r="AR3" i="27" a="1"/>
  <c r="AR3" i="27" s="1"/>
  <c r="AS3" i="27" a="1"/>
  <c r="AS3" i="27" s="1"/>
  <c r="AT3" i="27" a="1"/>
  <c r="AT3" i="27" s="1"/>
  <c r="AU3" i="27" a="1"/>
  <c r="AU3" i="27" s="1"/>
  <c r="AV3" i="27" a="1"/>
  <c r="AV3" i="27" s="1"/>
  <c r="AW3" i="27" a="1"/>
  <c r="AW3" i="27" s="1"/>
  <c r="AY3" i="27" a="1"/>
  <c r="AY3" i="27" s="1"/>
  <c r="AZ3" i="27" a="1"/>
  <c r="AZ3" i="27" s="1"/>
  <c r="BA3" i="27" a="1"/>
  <c r="BA3" i="27" s="1"/>
  <c r="BB3" i="27" a="1"/>
  <c r="BB3" i="27" s="1"/>
  <c r="BC3" i="27" a="1"/>
  <c r="BC3" i="27" s="1"/>
  <c r="BD3" i="27" a="1"/>
  <c r="BD3" i="27" s="1"/>
  <c r="BE3" i="27" a="1"/>
  <c r="BE3" i="27" s="1"/>
  <c r="BF3" i="27" a="1"/>
  <c r="BF3" i="27" s="1"/>
  <c r="BG3" i="27" a="1"/>
  <c r="BG3" i="27" s="1"/>
  <c r="X4" i="27" a="1"/>
  <c r="X4" i="27" s="1"/>
  <c r="CG4" i="27" s="1"/>
  <c r="Y4" i="27" a="1"/>
  <c r="Y4" i="27" s="1"/>
  <c r="Z4" i="27" a="1"/>
  <c r="Z4" i="27" s="1"/>
  <c r="AA4" i="27" a="1"/>
  <c r="AA4" i="27" s="1"/>
  <c r="AB4" i="27" a="1"/>
  <c r="AB4" i="27" s="1"/>
  <c r="AD4" i="27" a="1"/>
  <c r="AD4" i="27" s="1"/>
  <c r="AE4" i="27" a="1"/>
  <c r="AE4" i="27" s="1"/>
  <c r="AF4" i="27" a="1"/>
  <c r="AF4" i="27" s="1"/>
  <c r="AG4" i="27" a="1"/>
  <c r="AG4" i="27" s="1"/>
  <c r="AH4" i="27" a="1"/>
  <c r="AH4" i="27" s="1"/>
  <c r="AI4" i="27" a="1"/>
  <c r="AI4" i="27" s="1"/>
  <c r="AJ4" i="27" a="1"/>
  <c r="AJ4" i="27" s="1"/>
  <c r="AK4" i="27" a="1"/>
  <c r="AK4" i="27" s="1"/>
  <c r="AL4" i="27" a="1"/>
  <c r="AL4" i="27" s="1"/>
  <c r="AM4" i="27" a="1"/>
  <c r="AM4" i="27" s="1"/>
  <c r="AN4" i="27" a="1"/>
  <c r="AN4" i="27" s="1"/>
  <c r="AO4" i="27" a="1"/>
  <c r="AO4" i="27" s="1"/>
  <c r="AP4" i="27" a="1"/>
  <c r="AP4" i="27" s="1"/>
  <c r="AQ4" i="27" a="1"/>
  <c r="AQ4" i="27" s="1"/>
  <c r="AR4" i="27" a="1"/>
  <c r="AR4" i="27" s="1"/>
  <c r="AS4" i="27" a="1"/>
  <c r="AS4" i="27" s="1"/>
  <c r="AT4" i="27" a="1"/>
  <c r="AT4" i="27" s="1"/>
  <c r="AU4" i="27" a="1"/>
  <c r="AU4" i="27" s="1"/>
  <c r="AV4" i="27" a="1"/>
  <c r="AV4" i="27" s="1"/>
  <c r="AW4" i="27" a="1"/>
  <c r="AW4" i="27" s="1"/>
  <c r="AY4" i="27" a="1"/>
  <c r="AY4" i="27" s="1"/>
  <c r="AZ4" i="27" a="1"/>
  <c r="AZ4" i="27" s="1"/>
  <c r="BA4" i="27" a="1"/>
  <c r="BA4" i="27" s="1"/>
  <c r="BB4" i="27" a="1"/>
  <c r="BB4" i="27" s="1"/>
  <c r="BC4" i="27" a="1"/>
  <c r="BC4" i="27" s="1"/>
  <c r="BD4" i="27" a="1"/>
  <c r="BD4" i="27" s="1"/>
  <c r="BE4" i="27" a="1"/>
  <c r="BE4" i="27" s="1"/>
  <c r="BF4" i="27" a="1"/>
  <c r="BF4" i="27" s="1"/>
  <c r="BG4" i="27" a="1"/>
  <c r="BG4" i="27" s="1"/>
  <c r="X5" i="27" a="1"/>
  <c r="X5" i="27" s="1"/>
  <c r="CG5" i="27" s="1"/>
  <c r="Y5" i="27" a="1"/>
  <c r="Y5" i="27" s="1"/>
  <c r="Z5" i="27" a="1"/>
  <c r="Z5" i="27" s="1"/>
  <c r="AA5" i="27" a="1"/>
  <c r="AA5" i="27" s="1"/>
  <c r="AB5" i="27" a="1"/>
  <c r="AB5" i="27" s="1"/>
  <c r="AD5" i="27" a="1"/>
  <c r="AD5" i="27" s="1"/>
  <c r="AE5" i="27" a="1"/>
  <c r="AE5" i="27" s="1"/>
  <c r="AF5" i="27" a="1"/>
  <c r="AF5" i="27" s="1"/>
  <c r="AG5" i="27" a="1"/>
  <c r="AG5" i="27" s="1"/>
  <c r="AH5" i="27" a="1"/>
  <c r="AH5" i="27" s="1"/>
  <c r="AI5" i="27" a="1"/>
  <c r="AI5" i="27" s="1"/>
  <c r="AJ5" i="27" a="1"/>
  <c r="AJ5" i="27" s="1"/>
  <c r="AK5" i="27" a="1"/>
  <c r="AK5" i="27" s="1"/>
  <c r="AL5" i="27" a="1"/>
  <c r="AL5" i="27" s="1"/>
  <c r="AM5" i="27" a="1"/>
  <c r="AM5" i="27" s="1"/>
  <c r="AN5" i="27" a="1"/>
  <c r="AN5" i="27" s="1"/>
  <c r="AO5" i="27" a="1"/>
  <c r="AO5" i="27" s="1"/>
  <c r="AP5" i="27" a="1"/>
  <c r="AP5" i="27" s="1"/>
  <c r="AQ5" i="27" a="1"/>
  <c r="AQ5" i="27" s="1"/>
  <c r="AR5" i="27" a="1"/>
  <c r="AR5" i="27" s="1"/>
  <c r="AS5" i="27" a="1"/>
  <c r="AS5" i="27" s="1"/>
  <c r="AT5" i="27" a="1"/>
  <c r="AT5" i="27" s="1"/>
  <c r="AU5" i="27" a="1"/>
  <c r="AU5" i="27" s="1"/>
  <c r="AV5" i="27" a="1"/>
  <c r="AV5" i="27" s="1"/>
  <c r="AW5" i="27" a="1"/>
  <c r="AW5" i="27" s="1"/>
  <c r="AY5" i="27" a="1"/>
  <c r="AY5" i="27" s="1"/>
  <c r="AZ5" i="27" a="1"/>
  <c r="AZ5" i="27" s="1"/>
  <c r="BA5" i="27" a="1"/>
  <c r="BA5" i="27" s="1"/>
  <c r="BB5" i="27" a="1"/>
  <c r="BB5" i="27" s="1"/>
  <c r="BC5" i="27" a="1"/>
  <c r="BC5" i="27" s="1"/>
  <c r="BD5" i="27" a="1"/>
  <c r="BD5" i="27" s="1"/>
  <c r="BE5" i="27" a="1"/>
  <c r="BE5" i="27" s="1"/>
  <c r="BF5" i="27" a="1"/>
  <c r="BF5" i="27" s="1"/>
  <c r="BG5" i="27" a="1"/>
  <c r="BG5" i="27" s="1"/>
  <c r="X10" i="27" a="1"/>
  <c r="X10" i="27" s="1"/>
  <c r="CG10" i="27" s="1"/>
  <c r="Y10" i="27" a="1"/>
  <c r="Y10" i="27" s="1"/>
  <c r="Z10" i="27" a="1"/>
  <c r="Z10" i="27" s="1"/>
  <c r="AA10" i="27" a="1"/>
  <c r="AA10" i="27" s="1"/>
  <c r="AB10" i="27" a="1"/>
  <c r="AB10" i="27" s="1"/>
  <c r="AD10" i="27" a="1"/>
  <c r="AD10" i="27" s="1"/>
  <c r="AE10" i="27" a="1"/>
  <c r="AE10" i="27" s="1"/>
  <c r="AF10" i="27" a="1"/>
  <c r="AF10" i="27" s="1"/>
  <c r="AG10" i="27" a="1"/>
  <c r="AG10" i="27" s="1"/>
  <c r="AH10" i="27" a="1"/>
  <c r="AH10" i="27" s="1"/>
  <c r="AI10" i="27" a="1"/>
  <c r="AI10" i="27" s="1"/>
  <c r="AJ10" i="27" a="1"/>
  <c r="AJ10" i="27" s="1"/>
  <c r="AK10" i="27" a="1"/>
  <c r="AK10" i="27" s="1"/>
  <c r="AL10" i="27" a="1"/>
  <c r="AL10" i="27" s="1"/>
  <c r="AM10" i="27" a="1"/>
  <c r="AM10" i="27" s="1"/>
  <c r="AN10" i="27" a="1"/>
  <c r="AN10" i="27" s="1"/>
  <c r="AO10" i="27" a="1"/>
  <c r="AO10" i="27" s="1"/>
  <c r="AP10" i="27" a="1"/>
  <c r="AP10" i="27" s="1"/>
  <c r="AQ10" i="27" a="1"/>
  <c r="AQ10" i="27" s="1"/>
  <c r="AR10" i="27" a="1"/>
  <c r="AR10" i="27" s="1"/>
  <c r="AS10" i="27" a="1"/>
  <c r="AS10" i="27" s="1"/>
  <c r="AT10" i="27" a="1"/>
  <c r="AT10" i="27" s="1"/>
  <c r="AU10" i="27" a="1"/>
  <c r="AU10" i="27" s="1"/>
  <c r="AV10" i="27" a="1"/>
  <c r="AV10" i="27" s="1"/>
  <c r="AW10" i="27" a="1"/>
  <c r="AW10" i="27" s="1"/>
  <c r="AY10" i="27" a="1"/>
  <c r="AY10" i="27" s="1"/>
  <c r="AZ10" i="27" a="1"/>
  <c r="AZ10" i="27" s="1"/>
  <c r="BA10" i="27" a="1"/>
  <c r="BA10" i="27" s="1"/>
  <c r="BB10" i="27" a="1"/>
  <c r="BB10" i="27" s="1"/>
  <c r="BC10" i="27" a="1"/>
  <c r="BC10" i="27" s="1"/>
  <c r="BD10" i="27" a="1"/>
  <c r="BD10" i="27" s="1"/>
  <c r="BE10" i="27" a="1"/>
  <c r="BE10" i="27" s="1"/>
  <c r="BF10" i="27" a="1"/>
  <c r="BF10" i="27" s="1"/>
  <c r="BG10" i="27" a="1"/>
  <c r="BG10" i="27" s="1"/>
  <c r="BG2" i="27" a="1"/>
  <c r="BG2" i="27" s="1"/>
  <c r="BF2" i="27" a="1"/>
  <c r="BF2" i="27" s="1"/>
  <c r="BE2" i="27" a="1"/>
  <c r="BE2" i="27" s="1"/>
  <c r="BC2" i="27" a="1"/>
  <c r="BC2" i="27" s="1"/>
  <c r="BD2" i="27" a="1"/>
  <c r="BD2" i="27" s="1"/>
  <c r="BB2" i="27" a="1"/>
  <c r="BB2" i="27" s="1"/>
  <c r="BA2" i="27" a="1"/>
  <c r="BA2" i="27" s="1"/>
  <c r="AZ2" i="27" a="1"/>
  <c r="AZ2" i="27" s="1"/>
  <c r="AY2" i="27" a="1"/>
  <c r="AY2" i="27" s="1"/>
  <c r="E83" i="26"/>
  <c r="BH3" i="27" s="1" a="1"/>
  <c r="BH3" i="27" s="1"/>
  <c r="D83" i="26"/>
  <c r="BH2" i="27" s="1" a="1"/>
  <c r="BH2" i="27" s="1"/>
  <c r="Q83" i="26"/>
  <c r="P83" i="26"/>
  <c r="O83" i="26"/>
  <c r="N83" i="26"/>
  <c r="M83" i="26"/>
  <c r="L83" i="26"/>
  <c r="K83" i="26"/>
  <c r="BH9" i="27" s="1" a="1"/>
  <c r="BH9" i="27" s="1"/>
  <c r="J83" i="26"/>
  <c r="BH8" i="27" s="1" a="1"/>
  <c r="BH8" i="27" s="1"/>
  <c r="I83" i="26"/>
  <c r="BH7" i="27" s="1" a="1"/>
  <c r="BH7" i="27" s="1"/>
  <c r="H83" i="26"/>
  <c r="G83" i="26"/>
  <c r="BH5" i="27" s="1" a="1"/>
  <c r="BH5" i="27" s="1"/>
  <c r="F83" i="26"/>
  <c r="BH4" i="27" s="1" a="1"/>
  <c r="BH4" i="27" s="1"/>
  <c r="AW2" i="27" a="1"/>
  <c r="AW2" i="27" s="1"/>
  <c r="AV2" i="27" a="1"/>
  <c r="AV2" i="27" s="1"/>
  <c r="AU2" i="27" a="1"/>
  <c r="AU2" i="27" s="1"/>
  <c r="AT2" i="27" a="1"/>
  <c r="AT2" i="27" s="1"/>
  <c r="AS2" i="27" a="1"/>
  <c r="AS2" i="27" s="1"/>
  <c r="AR2" i="27" a="1"/>
  <c r="AR2" i="27" s="1"/>
  <c r="AQ2" i="27" a="1"/>
  <c r="AQ2" i="27" s="1"/>
  <c r="AP2" i="27" a="1"/>
  <c r="AP2" i="27" s="1"/>
  <c r="AO2" i="27" a="1"/>
  <c r="AO2" i="27" s="1"/>
  <c r="AN2" i="27" a="1"/>
  <c r="AN2" i="27" s="1"/>
  <c r="AM2" i="27" a="1"/>
  <c r="AM2" i="27" s="1"/>
  <c r="AL2" i="27" a="1"/>
  <c r="AL2" i="27" s="1"/>
  <c r="AK2" i="27" a="1"/>
  <c r="AK2" i="27" s="1"/>
  <c r="AJ2" i="27" a="1"/>
  <c r="AJ2" i="27" s="1"/>
  <c r="AI2" i="27" a="1"/>
  <c r="AI2" i="27" s="1"/>
  <c r="AH2" i="27" a="1"/>
  <c r="AH2" i="27" s="1"/>
  <c r="AG2" i="27" a="1"/>
  <c r="AG2" i="27" s="1"/>
  <c r="AF2" i="27" a="1"/>
  <c r="AF2" i="27" s="1"/>
  <c r="AE2" i="27" a="1"/>
  <c r="AE2" i="27" s="1"/>
  <c r="AD2" i="27" a="1"/>
  <c r="AD2" i="27" s="1"/>
  <c r="AB2" i="27" a="1"/>
  <c r="AB2" i="27" s="1"/>
  <c r="AA2" i="27" a="1"/>
  <c r="AA2" i="27" s="1"/>
  <c r="Z2" i="27" a="1"/>
  <c r="Z2" i="27" s="1"/>
  <c r="Y2" i="27" a="1"/>
  <c r="Y2" i="27" s="1"/>
  <c r="X2" i="27" a="1"/>
  <c r="X2" i="27" s="1"/>
  <c r="CG2" i="27" s="1"/>
  <c r="J3" i="27" a="1"/>
  <c r="J3" i="27" s="1"/>
  <c r="K3" i="27" a="1"/>
  <c r="K3" i="27" s="1"/>
  <c r="L3" i="27" a="1"/>
  <c r="L3" i="27" s="1"/>
  <c r="M3" i="27" a="1"/>
  <c r="M3" i="27" s="1"/>
  <c r="N3" i="27" a="1"/>
  <c r="N3" i="27" s="1"/>
  <c r="O3" i="27" a="1"/>
  <c r="O3" i="27" s="1"/>
  <c r="P3" i="27" a="1"/>
  <c r="P3" i="27" s="1"/>
  <c r="Q3" i="27" a="1"/>
  <c r="Q3" i="27" s="1"/>
  <c r="R3" i="27" a="1"/>
  <c r="R3" i="27" s="1"/>
  <c r="T3" i="27" a="1"/>
  <c r="T3" i="27" s="1"/>
  <c r="J4" i="27" a="1"/>
  <c r="J4" i="27" s="1"/>
  <c r="K4" i="27" a="1"/>
  <c r="K4" i="27" s="1"/>
  <c r="L4" i="27" a="1"/>
  <c r="L4" i="27" s="1"/>
  <c r="M4" i="27" a="1"/>
  <c r="M4" i="27" s="1"/>
  <c r="N4" i="27" a="1"/>
  <c r="N4" i="27" s="1"/>
  <c r="O4" i="27" a="1"/>
  <c r="O4" i="27" s="1"/>
  <c r="P4" i="27" a="1"/>
  <c r="P4" i="27" s="1"/>
  <c r="Q4" i="27" a="1"/>
  <c r="Q4" i="27" s="1"/>
  <c r="R4" i="27" a="1"/>
  <c r="R4" i="27" s="1"/>
  <c r="T4" i="27" a="1"/>
  <c r="T4" i="27" s="1"/>
  <c r="J5" i="27" a="1"/>
  <c r="J5" i="27" s="1"/>
  <c r="K5" i="27" a="1"/>
  <c r="K5" i="27" s="1"/>
  <c r="L5" i="27" a="1"/>
  <c r="L5" i="27" s="1"/>
  <c r="M5" i="27" a="1"/>
  <c r="M5" i="27" s="1"/>
  <c r="N5" i="27" a="1"/>
  <c r="N5" i="27" s="1"/>
  <c r="O5" i="27" a="1"/>
  <c r="O5" i="27" s="1"/>
  <c r="P5" i="27" a="1"/>
  <c r="P5" i="27" s="1"/>
  <c r="Q5" i="27" a="1"/>
  <c r="Q5" i="27" s="1"/>
  <c r="R5" i="27" a="1"/>
  <c r="R5" i="27" s="1"/>
  <c r="T5" i="27" a="1"/>
  <c r="T5" i="27" s="1"/>
  <c r="J10" i="27" a="1"/>
  <c r="J10" i="27" s="1"/>
  <c r="K10" i="27" a="1"/>
  <c r="K10" i="27" s="1"/>
  <c r="L10" i="27" a="1"/>
  <c r="L10" i="27" s="1"/>
  <c r="M10" i="27" a="1"/>
  <c r="M10" i="27" s="1"/>
  <c r="N10" i="27" a="1"/>
  <c r="N10" i="27" s="1"/>
  <c r="O10" i="27" a="1"/>
  <c r="O10" i="27" s="1"/>
  <c r="P10" i="27" a="1"/>
  <c r="P10" i="27" s="1"/>
  <c r="Q10" i="27" a="1"/>
  <c r="Q10" i="27" s="1"/>
  <c r="R10" i="27" a="1"/>
  <c r="R10" i="27" s="1"/>
  <c r="T10" i="27" a="1"/>
  <c r="T10" i="27" s="1"/>
  <c r="T2" i="27" a="1"/>
  <c r="T2" i="27" s="1"/>
  <c r="R2" i="27" a="1"/>
  <c r="R2" i="27" s="1"/>
  <c r="Q2" i="27" a="1"/>
  <c r="Q2" i="27" s="1"/>
  <c r="P2" i="27" a="1"/>
  <c r="P2" i="27" s="1"/>
  <c r="O2" i="27" a="1"/>
  <c r="O2" i="27" s="1"/>
  <c r="N2" i="27" a="1"/>
  <c r="N2" i="27" s="1"/>
  <c r="M2" i="27" a="1"/>
  <c r="M2" i="27" s="1"/>
  <c r="L2" i="27" a="1"/>
  <c r="L2" i="27" s="1"/>
  <c r="K2" i="27" a="1"/>
  <c r="K2" i="27" s="1"/>
  <c r="J2" i="27" a="1"/>
  <c r="J2" i="27" s="1"/>
  <c r="I3" i="27" a="1"/>
  <c r="I3" i="27" s="1"/>
  <c r="I4" i="27" a="1"/>
  <c r="I4" i="27" s="1"/>
  <c r="I5" i="27" a="1"/>
  <c r="I5" i="27" s="1"/>
  <c r="I10" i="27" a="1"/>
  <c r="I10" i="27" s="1"/>
  <c r="I2" i="27" a="1"/>
  <c r="I2" i="27" s="1"/>
  <c r="H5" i="27" a="1"/>
  <c r="H5" i="27" s="1"/>
  <c r="H10" i="27" a="1"/>
  <c r="H10" i="27" s="1"/>
  <c r="H3" i="27" a="1"/>
  <c r="H3" i="27" s="1"/>
  <c r="H4" i="27" a="1"/>
  <c r="H4" i="27" s="1"/>
  <c r="H2" i="27" a="1"/>
  <c r="H2" i="27" s="1"/>
  <c r="G3" i="27"/>
  <c r="G4" i="27"/>
  <c r="G5" i="27"/>
  <c r="G10" i="27"/>
  <c r="G2" i="27"/>
  <c r="F3" i="27"/>
  <c r="F4" i="27"/>
  <c r="F5" i="27"/>
  <c r="F10" i="27"/>
  <c r="F2" i="27"/>
  <c r="CM2" i="27" s="1"/>
  <c r="E3" i="27"/>
  <c r="E4" i="27"/>
  <c r="E5" i="27"/>
  <c r="E10" i="27"/>
  <c r="E2" i="27"/>
  <c r="D3" i="27"/>
  <c r="D4" i="27"/>
  <c r="D5" i="27"/>
  <c r="D10" i="27"/>
  <c r="D2" i="27"/>
  <c r="C3" i="27"/>
  <c r="C4" i="27"/>
  <c r="C5" i="27"/>
  <c r="C10" i="27"/>
  <c r="C2" i="27"/>
  <c r="A5" i="27"/>
  <c r="A10" i="27"/>
  <c r="A3" i="27"/>
  <c r="A4" i="27"/>
  <c r="A2" i="27"/>
  <c r="CM10" i="27" l="1"/>
  <c r="CL10" i="27"/>
  <c r="CL5" i="27"/>
  <c r="CM5" i="27"/>
  <c r="CM3" i="27"/>
  <c r="CL3" i="27"/>
  <c r="CM4" i="27"/>
  <c r="CL4" i="27"/>
  <c r="BH10" i="27" a="1"/>
  <c r="BH10" i="27" s="1"/>
  <c r="BH6" i="27" a="1"/>
  <c r="BH6" i="27" s="1"/>
  <c r="CH3" i="27"/>
  <c r="CE2" i="27"/>
  <c r="CF10" i="27"/>
  <c r="CH5" i="27"/>
  <c r="CF4" i="27"/>
  <c r="CD3" i="27"/>
  <c r="CH10" i="27"/>
  <c r="CD2" i="27"/>
  <c r="CD5" i="27"/>
  <c r="CE3" i="27"/>
  <c r="CH4" i="27"/>
  <c r="CF3" i="27"/>
  <c r="CH2" i="27"/>
  <c r="CE5" i="27"/>
  <c r="CD10" i="27"/>
  <c r="CF5" i="27"/>
  <c r="CD4" i="27"/>
  <c r="CF2" i="27"/>
  <c r="CE10" i="27"/>
  <c r="CE4" i="27"/>
  <c r="CL2" i="27"/>
  <c r="Q137" i="26"/>
  <c r="E135" i="26"/>
  <c r="F135" i="26"/>
  <c r="G135" i="26"/>
  <c r="H135" i="26"/>
  <c r="I135" i="26"/>
  <c r="J135" i="26"/>
  <c r="K135" i="26"/>
  <c r="L135" i="26"/>
  <c r="M135" i="26"/>
  <c r="N135" i="26"/>
  <c r="O135" i="26"/>
  <c r="P135" i="26"/>
  <c r="Q135" i="26"/>
  <c r="E136" i="26"/>
  <c r="F136" i="26"/>
  <c r="G136" i="26"/>
  <c r="H136" i="26"/>
  <c r="I136" i="26"/>
  <c r="J136" i="26"/>
  <c r="K136" i="26"/>
  <c r="L136" i="26"/>
  <c r="M136" i="26"/>
  <c r="N136" i="26"/>
  <c r="O136" i="26"/>
  <c r="P136" i="26"/>
  <c r="Q136" i="26"/>
  <c r="E137" i="26"/>
  <c r="F137" i="26"/>
  <c r="G137" i="26"/>
  <c r="H137" i="26"/>
  <c r="I137" i="26"/>
  <c r="J137" i="26"/>
  <c r="K137" i="26"/>
  <c r="L137" i="26"/>
  <c r="M137" i="26"/>
  <c r="N137" i="26"/>
  <c r="O137" i="26"/>
  <c r="P137" i="26"/>
  <c r="E132" i="26"/>
  <c r="F132" i="26"/>
  <c r="G132" i="26"/>
  <c r="H132" i="26"/>
  <c r="I132" i="26"/>
  <c r="J132" i="26"/>
  <c r="K132" i="26"/>
  <c r="L132" i="26"/>
  <c r="M132" i="26"/>
  <c r="N132" i="26"/>
  <c r="O132" i="26"/>
  <c r="P132" i="26"/>
  <c r="Q132" i="26"/>
  <c r="E133" i="26"/>
  <c r="F133" i="26"/>
  <c r="G133" i="26"/>
  <c r="H133" i="26"/>
  <c r="I133" i="26"/>
  <c r="J133" i="26"/>
  <c r="K133" i="26"/>
  <c r="L133" i="26"/>
  <c r="M133" i="26"/>
  <c r="N133" i="26"/>
  <c r="O133" i="26"/>
  <c r="P133" i="26"/>
  <c r="Q133" i="26"/>
  <c r="E120" i="26"/>
  <c r="F120" i="26"/>
  <c r="G120" i="26"/>
  <c r="H120" i="26"/>
  <c r="I120" i="26"/>
  <c r="J120" i="26"/>
  <c r="J140" i="26" s="1"/>
  <c r="K120" i="26"/>
  <c r="K140" i="26" s="1"/>
  <c r="L120" i="26"/>
  <c r="M120" i="26"/>
  <c r="N120" i="26"/>
  <c r="O120" i="26"/>
  <c r="P120" i="26"/>
  <c r="Q120" i="26"/>
  <c r="E121" i="26"/>
  <c r="F121" i="26"/>
  <c r="G121" i="26"/>
  <c r="H121" i="26"/>
  <c r="I121" i="26"/>
  <c r="J121" i="26"/>
  <c r="K121" i="26"/>
  <c r="L121" i="26"/>
  <c r="M121" i="26"/>
  <c r="N121" i="26"/>
  <c r="O121" i="26"/>
  <c r="P121" i="26"/>
  <c r="Q121" i="26"/>
  <c r="E122" i="26"/>
  <c r="F122" i="26"/>
  <c r="G122" i="26"/>
  <c r="H122" i="26"/>
  <c r="I122" i="26"/>
  <c r="J122" i="26"/>
  <c r="K122" i="26"/>
  <c r="L122" i="26"/>
  <c r="M122" i="26"/>
  <c r="N122" i="26"/>
  <c r="O122" i="26"/>
  <c r="P122" i="26"/>
  <c r="Q122" i="26"/>
  <c r="E123" i="26"/>
  <c r="F123" i="26"/>
  <c r="G123" i="26"/>
  <c r="H123" i="26"/>
  <c r="I123" i="26"/>
  <c r="J123" i="26"/>
  <c r="K123" i="26"/>
  <c r="L123" i="26"/>
  <c r="L138" i="26" s="1"/>
  <c r="M123" i="26"/>
  <c r="N123" i="26"/>
  <c r="O123" i="26"/>
  <c r="P123" i="26"/>
  <c r="Q123" i="26"/>
  <c r="E124" i="26"/>
  <c r="F124" i="26"/>
  <c r="G124" i="26"/>
  <c r="H124" i="26"/>
  <c r="I124" i="26"/>
  <c r="J124" i="26"/>
  <c r="K124" i="26"/>
  <c r="L124" i="26"/>
  <c r="M124" i="26"/>
  <c r="N124" i="26"/>
  <c r="O124" i="26"/>
  <c r="P124" i="26"/>
  <c r="Q124" i="26"/>
  <c r="E125" i="26"/>
  <c r="F125" i="26"/>
  <c r="G125" i="26"/>
  <c r="H125" i="26"/>
  <c r="I125" i="26"/>
  <c r="J125" i="26"/>
  <c r="K125" i="26"/>
  <c r="L125" i="26"/>
  <c r="M125" i="26"/>
  <c r="N125" i="26"/>
  <c r="O125" i="26"/>
  <c r="P125" i="26"/>
  <c r="Q125" i="26"/>
  <c r="E126" i="26"/>
  <c r="F126" i="26"/>
  <c r="G126" i="26"/>
  <c r="H126" i="26"/>
  <c r="I126" i="26"/>
  <c r="J126" i="26"/>
  <c r="K126" i="26"/>
  <c r="L126" i="26"/>
  <c r="M126" i="26"/>
  <c r="N126" i="26"/>
  <c r="O126" i="26"/>
  <c r="P126" i="26"/>
  <c r="Q126" i="26"/>
  <c r="E127" i="26"/>
  <c r="F127" i="26"/>
  <c r="G127" i="26"/>
  <c r="H127" i="26"/>
  <c r="I127" i="26"/>
  <c r="J127" i="26"/>
  <c r="K127" i="26"/>
  <c r="L127" i="26"/>
  <c r="M127" i="26"/>
  <c r="N127" i="26"/>
  <c r="O127" i="26"/>
  <c r="P127" i="26"/>
  <c r="Q127" i="26"/>
  <c r="E128" i="26"/>
  <c r="F128" i="26"/>
  <c r="G128" i="26"/>
  <c r="H128" i="26"/>
  <c r="I128" i="26"/>
  <c r="J128" i="26"/>
  <c r="K128" i="26"/>
  <c r="L128" i="26"/>
  <c r="M128" i="26"/>
  <c r="N128" i="26"/>
  <c r="O128" i="26"/>
  <c r="P128" i="26"/>
  <c r="Q128" i="26"/>
  <c r="E129" i="26"/>
  <c r="F129" i="26"/>
  <c r="G129" i="26"/>
  <c r="H129" i="26"/>
  <c r="I129" i="26"/>
  <c r="J129" i="26"/>
  <c r="K129" i="26"/>
  <c r="L129" i="26"/>
  <c r="M129" i="26"/>
  <c r="N129" i="26"/>
  <c r="O129" i="26"/>
  <c r="P129" i="26"/>
  <c r="Q129" i="26"/>
  <c r="D137" i="26"/>
  <c r="D136" i="26"/>
  <c r="D135" i="26"/>
  <c r="D133" i="26"/>
  <c r="D132" i="26"/>
  <c r="D129" i="26"/>
  <c r="D128" i="26"/>
  <c r="D127" i="26"/>
  <c r="D126" i="26"/>
  <c r="D125" i="26"/>
  <c r="D124" i="26"/>
  <c r="D123" i="26"/>
  <c r="D122" i="26"/>
  <c r="D121" i="26"/>
  <c r="D120" i="26"/>
  <c r="K12" i="2"/>
  <c r="K9" i="2"/>
  <c r="K7" i="2"/>
  <c r="M138" i="26" l="1"/>
  <c r="E138" i="26"/>
  <c r="L140" i="26"/>
  <c r="Q138" i="26"/>
  <c r="P138" i="26"/>
  <c r="J138" i="26"/>
  <c r="P140" i="26"/>
  <c r="O138" i="26"/>
  <c r="N140" i="26"/>
  <c r="K138" i="26"/>
  <c r="Q140" i="26"/>
  <c r="O140" i="26"/>
  <c r="N138" i="26"/>
  <c r="M140" i="26"/>
  <c r="D138" i="26"/>
  <c r="I140" i="26"/>
  <c r="I138" i="26"/>
  <c r="H138" i="26"/>
  <c r="G138" i="26"/>
  <c r="F138" i="26"/>
  <c r="H140" i="26"/>
  <c r="H141" i="26"/>
  <c r="D139" i="26"/>
  <c r="D140" i="26"/>
  <c r="E140" i="26"/>
  <c r="G140" i="26"/>
  <c r="F140" i="26"/>
  <c r="Q14" i="24"/>
  <c r="R14" i="24"/>
  <c r="S14" i="24"/>
  <c r="T14" i="24"/>
  <c r="U14" i="24"/>
  <c r="V14" i="24"/>
  <c r="W14" i="24"/>
  <c r="X14" i="24"/>
  <c r="Y14" i="24"/>
  <c r="Z14" i="24"/>
  <c r="AA14" i="24"/>
  <c r="AB14" i="24"/>
  <c r="AC14" i="24"/>
  <c r="P14" i="24"/>
  <c r="E33" i="26"/>
  <c r="F33" i="26"/>
  <c r="G33" i="26"/>
  <c r="H33" i="26"/>
  <c r="I33" i="26"/>
  <c r="J33" i="26"/>
  <c r="K33" i="26"/>
  <c r="S9" i="27" s="1" a="1"/>
  <c r="S9" i="27" s="1"/>
  <c r="L33" i="26"/>
  <c r="M33" i="26"/>
  <c r="N33" i="26"/>
  <c r="N142" i="26" s="1"/>
  <c r="N143" i="26" s="1"/>
  <c r="O33" i="26"/>
  <c r="P33" i="26"/>
  <c r="P142" i="26" s="1"/>
  <c r="P143" i="26" s="1"/>
  <c r="Q33" i="26"/>
  <c r="D33" i="26"/>
  <c r="Q13" i="24"/>
  <c r="R13" i="24"/>
  <c r="S13" i="24"/>
  <c r="T13" i="24"/>
  <c r="U13" i="24"/>
  <c r="V13" i="24"/>
  <c r="W13" i="24"/>
  <c r="X13" i="24"/>
  <c r="Y13" i="24"/>
  <c r="Z13" i="24"/>
  <c r="AA13" i="24"/>
  <c r="AB13" i="24"/>
  <c r="AC13" i="24"/>
  <c r="P13" i="24"/>
  <c r="D15" i="26"/>
  <c r="A2" i="28" s="1" a="1"/>
  <c r="A2" i="28" s="1"/>
  <c r="J102" i="26"/>
  <c r="BS8" i="27" s="1" a="1"/>
  <c r="BS8" i="27" s="1"/>
  <c r="AC12" i="24"/>
  <c r="AA12" i="24"/>
  <c r="AB12" i="24"/>
  <c r="Q12" i="24"/>
  <c r="R12" i="24"/>
  <c r="S12" i="24"/>
  <c r="T12" i="24"/>
  <c r="U12" i="24"/>
  <c r="V12" i="24"/>
  <c r="W12" i="24"/>
  <c r="X12" i="24"/>
  <c r="Y12" i="24"/>
  <c r="Z12" i="24"/>
  <c r="P12" i="24"/>
  <c r="P22" i="24"/>
  <c r="O31" i="24" s="1"/>
  <c r="O33" i="24"/>
  <c r="O50" i="24" s="1"/>
  <c r="O34" i="24"/>
  <c r="O51" i="24" s="1"/>
  <c r="O35" i="24"/>
  <c r="O52" i="24" s="1"/>
  <c r="O36" i="24"/>
  <c r="O53" i="24" s="1"/>
  <c r="O54" i="24"/>
  <c r="O38" i="24"/>
  <c r="O55" i="24" s="1"/>
  <c r="O32" i="24"/>
  <c r="O49" i="24" s="1"/>
  <c r="Q49" i="26"/>
  <c r="Q119" i="26" s="1"/>
  <c r="Q141" i="26" s="1"/>
  <c r="P49" i="26"/>
  <c r="P119" i="26" s="1"/>
  <c r="P141" i="26" s="1"/>
  <c r="O49" i="26"/>
  <c r="O119" i="26" s="1"/>
  <c r="O141" i="26" s="1"/>
  <c r="N49" i="26"/>
  <c r="N119" i="26" s="1"/>
  <c r="N141" i="26" s="1"/>
  <c r="M49" i="26"/>
  <c r="M119" i="26" s="1"/>
  <c r="M141" i="26" s="1"/>
  <c r="L49" i="26"/>
  <c r="K49" i="26"/>
  <c r="J49" i="26"/>
  <c r="I49" i="26"/>
  <c r="G49" i="26"/>
  <c r="G119" i="26" s="1"/>
  <c r="F49" i="26"/>
  <c r="F119" i="26" s="1"/>
  <c r="E49" i="26"/>
  <c r="E119" i="26" s="1"/>
  <c r="D49" i="26"/>
  <c r="D119" i="26" s="1"/>
  <c r="Q43" i="26"/>
  <c r="Q70" i="26" s="1"/>
  <c r="P43" i="26"/>
  <c r="P70" i="26" s="1"/>
  <c r="O43" i="26"/>
  <c r="O70" i="26" s="1"/>
  <c r="N43" i="26"/>
  <c r="N70" i="26" s="1"/>
  <c r="M43" i="26"/>
  <c r="M70" i="26" s="1"/>
  <c r="L43" i="26"/>
  <c r="K43" i="26"/>
  <c r="J43" i="26"/>
  <c r="I43" i="26"/>
  <c r="H70" i="26"/>
  <c r="G43" i="26"/>
  <c r="F43" i="26"/>
  <c r="W4" i="27" s="1" a="1"/>
  <c r="W4" i="27" s="1"/>
  <c r="E43" i="26"/>
  <c r="W3" i="27" s="1" a="1"/>
  <c r="W3" i="27" s="1"/>
  <c r="D43" i="26"/>
  <c r="W2" i="27" s="1" a="1"/>
  <c r="W2" i="27" s="1"/>
  <c r="O56" i="24"/>
  <c r="O39" i="24"/>
  <c r="M89" i="26" l="1"/>
  <c r="M87" i="26"/>
  <c r="L70" i="26"/>
  <c r="W10" i="27" a="1"/>
  <c r="W10" i="27" s="1"/>
  <c r="O89" i="26"/>
  <c r="O87" i="26"/>
  <c r="P89" i="26"/>
  <c r="P87" i="26"/>
  <c r="K119" i="26"/>
  <c r="K141" i="26" s="1"/>
  <c r="AC9" i="27" a="1"/>
  <c r="AC9" i="27" s="1"/>
  <c r="CC9" i="27" s="1"/>
  <c r="AC8" i="27" a="1"/>
  <c r="AC8" i="27" s="1"/>
  <c r="CC8" i="27" s="1"/>
  <c r="J119" i="26"/>
  <c r="J141" i="26" s="1"/>
  <c r="K70" i="26"/>
  <c r="W9" i="27" a="1"/>
  <c r="W9" i="27" s="1"/>
  <c r="N89" i="26"/>
  <c r="N87" i="26"/>
  <c r="Q87" i="26"/>
  <c r="Q89" i="26"/>
  <c r="L119" i="26"/>
  <c r="L141" i="26" s="1"/>
  <c r="AC10" i="27" a="1"/>
  <c r="AC10" i="27" s="1"/>
  <c r="CC10" i="27" s="1"/>
  <c r="J70" i="26"/>
  <c r="W8" i="27" a="1"/>
  <c r="W8" i="27" s="1"/>
  <c r="J142" i="26"/>
  <c r="J143" i="26" s="1"/>
  <c r="S8" i="27" a="1"/>
  <c r="S8" i="27" s="1"/>
  <c r="I70" i="26"/>
  <c r="W7" i="27" a="1"/>
  <c r="W7" i="27" s="1"/>
  <c r="AC7" i="27" a="1"/>
  <c r="AC7" i="27" s="1"/>
  <c r="CC7" i="27" s="1"/>
  <c r="I119" i="26"/>
  <c r="I141" i="26" s="1"/>
  <c r="I106" i="26"/>
  <c r="BU7" i="27" s="1" a="1"/>
  <c r="BU7" i="27" s="1"/>
  <c r="S7" i="27" a="1"/>
  <c r="S7" i="27" s="1"/>
  <c r="H87" i="26"/>
  <c r="H89" i="26"/>
  <c r="BI6" i="27" s="1" a="1"/>
  <c r="BI6" i="27" s="1"/>
  <c r="AX6" i="27" a="1"/>
  <c r="AX6" i="27" s="1"/>
  <c r="S6" i="27" a="1"/>
  <c r="S6" i="27" s="1"/>
  <c r="G5" i="28" a="1"/>
  <c r="G5" i="28" s="1"/>
  <c r="G11" i="28" a="1"/>
  <c r="G11" i="28" s="1"/>
  <c r="M142" i="26"/>
  <c r="M143" i="26" s="1"/>
  <c r="O100" i="26"/>
  <c r="O142" i="26"/>
  <c r="O143" i="26" s="1"/>
  <c r="G10" i="28" a="1"/>
  <c r="G10" i="28" s="1"/>
  <c r="L142" i="26"/>
  <c r="L143" i="26" s="1"/>
  <c r="G9" i="28" a="1"/>
  <c r="G9" i="28" s="1"/>
  <c r="K142" i="26"/>
  <c r="K143" i="26" s="1"/>
  <c r="Q113" i="26"/>
  <c r="Q142" i="26"/>
  <c r="Q143" i="26" s="1"/>
  <c r="G7" i="28" a="1"/>
  <c r="G7" i="28" s="1"/>
  <c r="I142" i="26"/>
  <c r="I143" i="26" s="1"/>
  <c r="D97" i="26"/>
  <c r="BN2" i="27" s="1" a="1"/>
  <c r="BN2" i="27" s="1"/>
  <c r="I107" i="26"/>
  <c r="BV7" i="27" s="1" a="1"/>
  <c r="BV7" i="27" s="1"/>
  <c r="S10" i="27" a="1"/>
  <c r="S10" i="27" s="1"/>
  <c r="G6" i="28" a="1"/>
  <c r="G6" i="28" s="1"/>
  <c r="N97" i="26"/>
  <c r="N98" i="26" s="1"/>
  <c r="G12" i="28" a="1"/>
  <c r="G12" i="28" s="1"/>
  <c r="F97" i="26"/>
  <c r="BN4" i="27" s="1" a="1"/>
  <c r="BN4" i="27" s="1"/>
  <c r="G4" i="28" a="1"/>
  <c r="G4" i="28" s="1"/>
  <c r="E97" i="26"/>
  <c r="BN3" i="27" s="1" a="1"/>
  <c r="BN3" i="27" s="1"/>
  <c r="G3" i="28" a="1"/>
  <c r="G3" i="28" s="1"/>
  <c r="G2" i="28" a="1"/>
  <c r="G2" i="28" s="1"/>
  <c r="G8" i="28" a="1"/>
  <c r="G8" i="28" s="1"/>
  <c r="G107" i="26"/>
  <c r="BV5" i="27" s="1" a="1"/>
  <c r="BV5" i="27" s="1"/>
  <c r="G97" i="26"/>
  <c r="BN5" i="27" s="1" a="1"/>
  <c r="BN5" i="27" s="1"/>
  <c r="N102" i="26"/>
  <c r="AC5" i="27" a="1"/>
  <c r="AC5" i="27" s="1"/>
  <c r="CC5" i="27" s="1"/>
  <c r="G141" i="26"/>
  <c r="AC4" i="27" a="1"/>
  <c r="AC4" i="27" s="1"/>
  <c r="CC4" i="27" s="1"/>
  <c r="F141" i="26"/>
  <c r="AC2" i="27" a="1"/>
  <c r="AC2" i="27" s="1"/>
  <c r="CC2" i="27" s="1"/>
  <c r="D141" i="26"/>
  <c r="D142" i="26" s="1"/>
  <c r="D143" i="26" s="1"/>
  <c r="AC3" i="27" a="1"/>
  <c r="AC3" i="27" s="1"/>
  <c r="CC3" i="27" s="1"/>
  <c r="E141" i="26"/>
  <c r="N100" i="26"/>
  <c r="O39" i="26"/>
  <c r="O96" i="26" s="1"/>
  <c r="N39" i="26"/>
  <c r="N108" i="26"/>
  <c r="O112" i="26"/>
  <c r="J107" i="26"/>
  <c r="BV8" i="27" s="1" a="1"/>
  <c r="BV8" i="27" s="1"/>
  <c r="J108" i="26"/>
  <c r="BW8" i="27" s="1" a="1"/>
  <c r="BW8" i="27" s="1"/>
  <c r="G70" i="26"/>
  <c r="W5" i="27" a="1"/>
  <c r="W5" i="27" s="1"/>
  <c r="AX10" i="27" a="1"/>
  <c r="AX10" i="27" s="1"/>
  <c r="S3" i="27" a="1"/>
  <c r="S3" i="27" s="1"/>
  <c r="F95" i="26"/>
  <c r="D102" i="26"/>
  <c r="BS2" i="27" s="1" a="1"/>
  <c r="BS2" i="27" s="1"/>
  <c r="S2" i="27" a="1"/>
  <c r="S2" i="27" s="1"/>
  <c r="P11" i="24"/>
  <c r="P66" i="24" s="1"/>
  <c r="B2" i="27" a="1"/>
  <c r="B2" i="27" s="1"/>
  <c r="G108" i="26"/>
  <c r="BW5" i="27" s="1" a="1"/>
  <c r="BW5" i="27" s="1"/>
  <c r="S5" i="27" a="1"/>
  <c r="S5" i="27" s="1"/>
  <c r="F108" i="26"/>
  <c r="BW4" i="27" s="1" a="1"/>
  <c r="BW4" i="27" s="1"/>
  <c r="S4" i="27" a="1"/>
  <c r="S4" i="27" s="1"/>
  <c r="F70" i="26"/>
  <c r="E70" i="26"/>
  <c r="D70" i="26"/>
  <c r="G106" i="26"/>
  <c r="BU5" i="27" s="1" a="1"/>
  <c r="BU5" i="27" s="1"/>
  <c r="G101" i="26"/>
  <c r="BR5" i="27" s="1" a="1"/>
  <c r="BR5" i="27" s="1"/>
  <c r="G38" i="26"/>
  <c r="U5" i="27" s="1" a="1"/>
  <c r="U5" i="27" s="1"/>
  <c r="F38" i="26"/>
  <c r="F106" i="26"/>
  <c r="BU4" i="27" s="1" a="1"/>
  <c r="BU4" i="27" s="1"/>
  <c r="F107" i="26"/>
  <c r="BV4" i="27" s="1" a="1"/>
  <c r="BV4" i="27" s="1"/>
  <c r="E95" i="26"/>
  <c r="D38" i="26"/>
  <c r="U2" i="27" s="1" a="1"/>
  <c r="U2" i="27" s="1"/>
  <c r="J101" i="26"/>
  <c r="J111" i="26"/>
  <c r="BZ8" i="27" s="1" a="1"/>
  <c r="BZ8" i="27" s="1"/>
  <c r="L95" i="26"/>
  <c r="X15" i="24" s="1"/>
  <c r="Q103" i="26"/>
  <c r="Q109" i="26"/>
  <c r="Q111" i="26"/>
  <c r="I108" i="26"/>
  <c r="BW7" i="27" s="1" a="1"/>
  <c r="BW7" i="27" s="1"/>
  <c r="M97" i="26"/>
  <c r="M99" i="26" s="1"/>
  <c r="M109" i="26"/>
  <c r="M111" i="26"/>
  <c r="M103" i="26"/>
  <c r="J95" i="26"/>
  <c r="P108" i="26"/>
  <c r="P103" i="26"/>
  <c r="P109" i="26"/>
  <c r="P111" i="26"/>
  <c r="H108" i="26"/>
  <c r="J38" i="26"/>
  <c r="O108" i="26"/>
  <c r="O109" i="26"/>
  <c r="O111" i="26"/>
  <c r="O103" i="26"/>
  <c r="L101" i="26"/>
  <c r="L110" i="26" s="1"/>
  <c r="N101" i="26"/>
  <c r="N109" i="26"/>
  <c r="N111" i="26"/>
  <c r="N103" i="26"/>
  <c r="Q39" i="26"/>
  <c r="Q96" i="26" s="1"/>
  <c r="I102" i="26"/>
  <c r="Q110" i="26"/>
  <c r="Q106" i="26"/>
  <c r="Q112" i="26"/>
  <c r="Q38" i="26"/>
  <c r="Q97" i="26"/>
  <c r="Q99" i="26" s="1"/>
  <c r="I38" i="26"/>
  <c r="Q107" i="26"/>
  <c r="Q108" i="26"/>
  <c r="Q102" i="26"/>
  <c r="F101" i="26"/>
  <c r="BR4" i="27" s="1" a="1"/>
  <c r="BR4" i="27" s="1"/>
  <c r="N110" i="26"/>
  <c r="N107" i="26"/>
  <c r="N113" i="26"/>
  <c r="N38" i="26"/>
  <c r="N112" i="26"/>
  <c r="E15" i="26"/>
  <c r="F102" i="26"/>
  <c r="BS4" i="27" s="1" a="1"/>
  <c r="BS4" i="27" s="1"/>
  <c r="I101" i="26"/>
  <c r="O48" i="24"/>
  <c r="L106" i="26"/>
  <c r="D108" i="26"/>
  <c r="BW2" i="27" s="1" a="1"/>
  <c r="BW2" i="27" s="1"/>
  <c r="D101" i="26"/>
  <c r="BR2" i="27" s="1" a="1"/>
  <c r="BR2" i="27" s="1"/>
  <c r="Q100" i="26"/>
  <c r="J97" i="26"/>
  <c r="E107" i="26"/>
  <c r="BV3" i="27" s="1" a="1"/>
  <c r="BV3" i="27" s="1"/>
  <c r="D107" i="26"/>
  <c r="BV2" i="27" s="1" a="1"/>
  <c r="BV2" i="27" s="1"/>
  <c r="P95" i="26"/>
  <c r="AB15" i="24" s="1"/>
  <c r="L97" i="26"/>
  <c r="L99" i="26" s="1"/>
  <c r="K38" i="26"/>
  <c r="U9" i="27" s="1" a="1"/>
  <c r="U9" i="27" s="1"/>
  <c r="Q101" i="26"/>
  <c r="E108" i="26"/>
  <c r="BW3" i="27" s="1" a="1"/>
  <c r="BW3" i="27" s="1"/>
  <c r="D106" i="26"/>
  <c r="BU2" i="27" s="1" a="1"/>
  <c r="BU2" i="27" s="1"/>
  <c r="H95" i="26"/>
  <c r="BL6" i="27" s="1" a="1"/>
  <c r="BL6" i="27" s="1"/>
  <c r="I95" i="26"/>
  <c r="N106" i="26"/>
  <c r="I97" i="26"/>
  <c r="J106" i="26"/>
  <c r="BU8" i="27" s="1" a="1"/>
  <c r="BU8" i="27" s="1"/>
  <c r="K95" i="26"/>
  <c r="P31" i="24"/>
  <c r="L107" i="26"/>
  <c r="N95" i="26"/>
  <c r="Z15" i="24" s="1"/>
  <c r="M95" i="26"/>
  <c r="Y15" i="24" s="1"/>
  <c r="M39" i="26"/>
  <c r="G95" i="26"/>
  <c r="D95" i="26"/>
  <c r="BL2" i="27" s="1" a="1"/>
  <c r="BL2" i="27" s="1"/>
  <c r="O95" i="26"/>
  <c r="AA15" i="24" s="1"/>
  <c r="L38" i="26"/>
  <c r="L39" i="26" s="1"/>
  <c r="Q95" i="26"/>
  <c r="AC15" i="24" s="1"/>
  <c r="M139" i="26"/>
  <c r="L102" i="26"/>
  <c r="L111" i="26" s="1"/>
  <c r="K139" i="26"/>
  <c r="L108" i="26"/>
  <c r="H139" i="26"/>
  <c r="P139" i="26"/>
  <c r="O139" i="26"/>
  <c r="G139" i="26"/>
  <c r="E139" i="26"/>
  <c r="Q139" i="26"/>
  <c r="L139" i="26"/>
  <c r="I139" i="26"/>
  <c r="N139" i="26"/>
  <c r="F139" i="26"/>
  <c r="J139" i="26"/>
  <c r="H102" i="26"/>
  <c r="N99" i="26"/>
  <c r="P38" i="26"/>
  <c r="H107" i="26"/>
  <c r="O107" i="26"/>
  <c r="P113" i="26"/>
  <c r="G102" i="26"/>
  <c r="BS5" i="27" s="1" a="1"/>
  <c r="BS5" i="27" s="1"/>
  <c r="P107" i="26"/>
  <c r="P102" i="26"/>
  <c r="H38" i="26"/>
  <c r="U6" i="27" s="1" a="1"/>
  <c r="U6" i="27" s="1"/>
  <c r="H97" i="26"/>
  <c r="O113" i="26"/>
  <c r="O102" i="26"/>
  <c r="P112" i="26"/>
  <c r="M107" i="26"/>
  <c r="O101" i="26"/>
  <c r="E101" i="26"/>
  <c r="BR3" i="27" s="1" a="1"/>
  <c r="BR3" i="27" s="1"/>
  <c r="P106" i="26"/>
  <c r="O97" i="26"/>
  <c r="O38" i="26"/>
  <c r="P100" i="26"/>
  <c r="P97" i="26"/>
  <c r="P99" i="26" s="1"/>
  <c r="H106" i="26"/>
  <c r="P110" i="26"/>
  <c r="P39" i="26"/>
  <c r="P96" i="26" s="1"/>
  <c r="O110" i="26"/>
  <c r="O106" i="26"/>
  <c r="M101" i="26"/>
  <c r="M100" i="26"/>
  <c r="E38" i="26"/>
  <c r="K102" i="26"/>
  <c r="P101" i="26"/>
  <c r="H101" i="26"/>
  <c r="K107" i="26"/>
  <c r="BV9" i="27" s="1" a="1"/>
  <c r="BV9" i="27" s="1"/>
  <c r="M112" i="26"/>
  <c r="K97" i="26"/>
  <c r="BN9" i="27" s="1" a="1"/>
  <c r="BN9" i="27" s="1"/>
  <c r="M113" i="26"/>
  <c r="M106" i="26"/>
  <c r="M108" i="26"/>
  <c r="K39" i="26"/>
  <c r="V9" i="27" s="1" a="1"/>
  <c r="V9" i="27" s="1"/>
  <c r="E106" i="26"/>
  <c r="BU3" i="27" s="1" a="1"/>
  <c r="BU3" i="27" s="1"/>
  <c r="M38" i="26"/>
  <c r="M110" i="26"/>
  <c r="K101" i="26"/>
  <c r="M102" i="26"/>
  <c r="E102" i="26"/>
  <c r="BS3" i="27" s="1" a="1"/>
  <c r="BS3" i="27" s="1"/>
  <c r="K106" i="26"/>
  <c r="BU9" i="27" s="1" a="1"/>
  <c r="BU9" i="27" s="1"/>
  <c r="K108" i="26"/>
  <c r="BW9" i="27" s="1" a="1"/>
  <c r="BW9" i="27" s="1"/>
  <c r="J89" i="26" l="1"/>
  <c r="BI8" i="27" s="1" a="1"/>
  <c r="BI8" i="27" s="1"/>
  <c r="J87" i="26"/>
  <c r="AX8" i="27" a="1"/>
  <c r="AX8" i="27" s="1"/>
  <c r="K89" i="26"/>
  <c r="BI9" i="27" s="1" a="1"/>
  <c r="BI9" i="27" s="1"/>
  <c r="K87" i="26"/>
  <c r="AX9" i="27" a="1"/>
  <c r="AX9" i="27" s="1"/>
  <c r="L89" i="26"/>
  <c r="BI10" i="27" s="1" a="1"/>
  <c r="BI10" i="27" s="1"/>
  <c r="L87" i="26"/>
  <c r="K110" i="26"/>
  <c r="BY9" i="27" s="1" a="1"/>
  <c r="BY9" i="27" s="1"/>
  <c r="BR9" i="27" a="1"/>
  <c r="BR9" i="27" s="1"/>
  <c r="K111" i="26"/>
  <c r="BZ9" i="27" s="1" a="1"/>
  <c r="BZ9" i="27" s="1"/>
  <c r="BS9" i="27" a="1"/>
  <c r="BS9" i="27" s="1"/>
  <c r="J100" i="26"/>
  <c r="BQ8" i="27" s="1" a="1"/>
  <c r="BQ8" i="27" s="1"/>
  <c r="BN8" i="27" a="1"/>
  <c r="BN8" i="27" s="1"/>
  <c r="J110" i="26"/>
  <c r="BY8" i="27" s="1" a="1"/>
  <c r="BY8" i="27" s="1"/>
  <c r="BR8" i="27" a="1"/>
  <c r="BR8" i="27" s="1"/>
  <c r="I87" i="26"/>
  <c r="I89" i="26"/>
  <c r="BI7" i="27" s="1" a="1"/>
  <c r="BI7" i="27" s="1"/>
  <c r="AX7" i="27" a="1"/>
  <c r="AX7" i="27" s="1"/>
  <c r="I110" i="26"/>
  <c r="BY7" i="27" s="1" a="1"/>
  <c r="BY7" i="27" s="1"/>
  <c r="BR7" i="27" a="1"/>
  <c r="BR7" i="27" s="1"/>
  <c r="I111" i="26"/>
  <c r="BZ7" i="27" s="1" a="1"/>
  <c r="BZ7" i="27" s="1"/>
  <c r="BS7" i="27" a="1"/>
  <c r="BS7" i="27" s="1"/>
  <c r="I100" i="26"/>
  <c r="BQ7" i="27" s="1" a="1"/>
  <c r="BQ7" i="27" s="1"/>
  <c r="BN7" i="27" a="1"/>
  <c r="BN7" i="27" s="1"/>
  <c r="E87" i="26"/>
  <c r="E89" i="26"/>
  <c r="F87" i="26"/>
  <c r="F89" i="26"/>
  <c r="BI4" i="27" s="1" a="1"/>
  <c r="BI4" i="27" s="1"/>
  <c r="D89" i="26"/>
  <c r="D87" i="26"/>
  <c r="G87" i="26"/>
  <c r="G89" i="26"/>
  <c r="BI5" i="27" s="1" a="1"/>
  <c r="BI5" i="27" s="1"/>
  <c r="BV10" i="27" a="1"/>
  <c r="BV10" i="27" s="1"/>
  <c r="BV6" i="27" a="1"/>
  <c r="BV6" i="27" s="1"/>
  <c r="BW10" i="27" a="1"/>
  <c r="BW10" i="27" s="1"/>
  <c r="BW6" i="27" a="1"/>
  <c r="BW6" i="27" s="1"/>
  <c r="BR10" i="27" a="1"/>
  <c r="BR10" i="27" s="1"/>
  <c r="BR6" i="27" a="1"/>
  <c r="BR6" i="27" s="1"/>
  <c r="BS10" i="27" a="1"/>
  <c r="BS10" i="27" s="1"/>
  <c r="BS6" i="27" a="1"/>
  <c r="BS6" i="27" s="1"/>
  <c r="W15" i="24"/>
  <c r="BL9" i="27" a="1"/>
  <c r="BL9" i="27" s="1"/>
  <c r="BN10" i="27" a="1"/>
  <c r="BN10" i="27" s="1"/>
  <c r="BN6" i="27" a="1"/>
  <c r="BN6" i="27" s="1"/>
  <c r="J39" i="26"/>
  <c r="V8" i="27" s="1" a="1"/>
  <c r="V8" i="27" s="1"/>
  <c r="U8" i="27" a="1"/>
  <c r="U8" i="27" s="1"/>
  <c r="U15" i="24"/>
  <c r="BL7" i="27" a="1"/>
  <c r="BL7" i="27" s="1"/>
  <c r="BU10" i="27" a="1"/>
  <c r="BU10" i="27" s="1"/>
  <c r="BU6" i="27" a="1"/>
  <c r="BU6" i="27" s="1"/>
  <c r="I39" i="26"/>
  <c r="V7" i="27" s="1" a="1"/>
  <c r="V7" i="27" s="1"/>
  <c r="U7" i="27" a="1"/>
  <c r="U7" i="27" s="1"/>
  <c r="V15" i="24"/>
  <c r="BL8" i="27" a="1"/>
  <c r="BL8" i="27" s="1"/>
  <c r="CT2" i="27"/>
  <c r="J109" i="26"/>
  <c r="BX8" i="27" s="1" a="1"/>
  <c r="BX8" i="27" s="1"/>
  <c r="I109" i="26"/>
  <c r="BX7" i="27" s="1" a="1"/>
  <c r="BX7" i="27" s="1"/>
  <c r="G142" i="26"/>
  <c r="G143" i="26" s="1"/>
  <c r="F15" i="26"/>
  <c r="A4" i="28" s="1" a="1"/>
  <c r="A4" i="28" s="1"/>
  <c r="A3" i="28" a="1"/>
  <c r="A3" i="28" s="1"/>
  <c r="L100" i="26"/>
  <c r="L109" i="26" s="1"/>
  <c r="K100" i="26"/>
  <c r="L96" i="26"/>
  <c r="H10" i="28" a="1"/>
  <c r="H10" i="28" s="1"/>
  <c r="K96" i="26"/>
  <c r="BM9" i="27" s="1" a="1"/>
  <c r="BM9" i="27" s="1"/>
  <c r="H9" i="28" a="1"/>
  <c r="H9" i="28" s="1"/>
  <c r="N96" i="26"/>
  <c r="H12" i="28" a="1"/>
  <c r="H12" i="28" s="1"/>
  <c r="Q31" i="24"/>
  <c r="P48" i="24" s="1"/>
  <c r="Q48" i="24" s="1"/>
  <c r="M96" i="26"/>
  <c r="H11" i="28" a="1"/>
  <c r="H11" i="28" s="1"/>
  <c r="Q98" i="26"/>
  <c r="CI2" i="27"/>
  <c r="CJ2" i="27"/>
  <c r="P72" i="24"/>
  <c r="P71" i="24"/>
  <c r="P69" i="24"/>
  <c r="P68" i="24"/>
  <c r="P67" i="24"/>
  <c r="P70" i="24"/>
  <c r="AX3" i="27" a="1"/>
  <c r="AX3" i="27" s="1"/>
  <c r="AX4" i="27" a="1"/>
  <c r="AX4" i="27" s="1"/>
  <c r="AX5" i="27" a="1"/>
  <c r="AX5" i="27" s="1"/>
  <c r="G39" i="26"/>
  <c r="S15" i="24"/>
  <c r="BL5" i="27" a="1"/>
  <c r="BL5" i="27" s="1"/>
  <c r="T15" i="24"/>
  <c r="BL10" i="27" a="1"/>
  <c r="BL10" i="27" s="1"/>
  <c r="Q15" i="24"/>
  <c r="BL3" i="27" a="1"/>
  <c r="BL3" i="27" s="1"/>
  <c r="R15" i="24"/>
  <c r="BL4" i="27" a="1"/>
  <c r="BL4" i="27" s="1"/>
  <c r="F98" i="26"/>
  <c r="BO4" i="27" s="1" a="1"/>
  <c r="BO4" i="27" s="1"/>
  <c r="P15" i="24"/>
  <c r="Q11" i="24"/>
  <c r="Q66" i="24" s="1"/>
  <c r="B3" i="27" a="1"/>
  <c r="B3" i="27" s="1"/>
  <c r="AX2" i="27" a="1"/>
  <c r="AX2" i="27" s="1"/>
  <c r="U4" i="27" a="1"/>
  <c r="U4" i="27" s="1"/>
  <c r="U3" i="27" a="1"/>
  <c r="U3" i="27" s="1"/>
  <c r="H39" i="26"/>
  <c r="U10" i="27" a="1"/>
  <c r="U10" i="27" s="1"/>
  <c r="E39" i="26"/>
  <c r="F99" i="26"/>
  <c r="BP4" i="27" s="1" a="1"/>
  <c r="BP4" i="27" s="1"/>
  <c r="G100" i="26"/>
  <c r="BQ5" i="27" s="1" a="1"/>
  <c r="BQ5" i="27" s="1"/>
  <c r="F39" i="26"/>
  <c r="H4" i="28" s="1" a="1"/>
  <c r="H4" i="28" s="1"/>
  <c r="H100" i="26"/>
  <c r="F100" i="26"/>
  <c r="BQ4" i="27" s="1" a="1"/>
  <c r="BQ4" i="27" s="1"/>
  <c r="E100" i="26"/>
  <c r="D100" i="26"/>
  <c r="BQ2" i="27" s="1" a="1"/>
  <c r="BQ2" i="27" s="1"/>
  <c r="D39" i="26"/>
  <c r="M98" i="26"/>
  <c r="G15" i="26"/>
  <c r="E142" i="26"/>
  <c r="E143" i="26" s="1"/>
  <c r="J99" i="26"/>
  <c r="BP8" i="27" s="1" a="1"/>
  <c r="BP8" i="27" s="1"/>
  <c r="J98" i="26"/>
  <c r="D98" i="26"/>
  <c r="D99" i="26"/>
  <c r="I98" i="26"/>
  <c r="I99" i="26"/>
  <c r="BP7" i="27" s="1" a="1"/>
  <c r="BP7" i="27" s="1"/>
  <c r="H142" i="26"/>
  <c r="H143" i="26" s="1"/>
  <c r="L98" i="26"/>
  <c r="L103" i="26" s="1"/>
  <c r="L112" i="26" s="1"/>
  <c r="G98" i="26"/>
  <c r="BO5" i="27" s="1" a="1"/>
  <c r="BO5" i="27" s="1"/>
  <c r="G99" i="26"/>
  <c r="BP5" i="27" s="1" a="1"/>
  <c r="BP5" i="27" s="1"/>
  <c r="P98" i="26"/>
  <c r="O98" i="26"/>
  <c r="O99" i="26"/>
  <c r="H98" i="26"/>
  <c r="BO6" i="27" s="1" a="1"/>
  <c r="BO6" i="27" s="1"/>
  <c r="H99" i="26"/>
  <c r="K99" i="26"/>
  <c r="BP9" i="27" s="1" a="1"/>
  <c r="BP9" i="27" s="1"/>
  <c r="K98" i="26"/>
  <c r="E99" i="26"/>
  <c r="BP3" i="27" s="1" a="1"/>
  <c r="BP3" i="27" s="1"/>
  <c r="E98" i="26"/>
  <c r="BO3" i="27" s="1" a="1"/>
  <c r="BO3" i="27" s="1"/>
  <c r="R11" i="24" l="1"/>
  <c r="R66" i="24" s="1"/>
  <c r="B4" i="27" a="1"/>
  <c r="B4" i="27" s="1"/>
  <c r="J96" i="26"/>
  <c r="BM8" i="27" s="1" a="1"/>
  <c r="BM8" i="27" s="1"/>
  <c r="H7" i="28" a="1"/>
  <c r="H7" i="28" s="1"/>
  <c r="I96" i="26"/>
  <c r="BM7" i="27" s="1" a="1"/>
  <c r="BM7" i="27" s="1"/>
  <c r="H8" i="28" a="1"/>
  <c r="H8" i="28" s="1"/>
  <c r="H6" i="28" a="1"/>
  <c r="H6" i="28" s="1"/>
  <c r="V6" i="27" a="1"/>
  <c r="V6" i="27" s="1"/>
  <c r="CT3" i="27"/>
  <c r="CT4" i="27"/>
  <c r="K109" i="26"/>
  <c r="BX9" i="27" s="1" a="1"/>
  <c r="BX9" i="27" s="1"/>
  <c r="BQ9" i="27" a="1"/>
  <c r="BQ9" i="27" s="1"/>
  <c r="J103" i="26"/>
  <c r="BO8" i="27" a="1"/>
  <c r="BO8" i="27" s="1"/>
  <c r="BQ10" i="27" a="1"/>
  <c r="BQ10" i="27" s="1"/>
  <c r="BQ6" i="27" a="1"/>
  <c r="BQ6" i="27" s="1"/>
  <c r="I103" i="26"/>
  <c r="BO7" i="27" a="1"/>
  <c r="BO7" i="27" s="1"/>
  <c r="K103" i="26"/>
  <c r="BO9" i="27" a="1"/>
  <c r="BO9" i="27" s="1"/>
  <c r="BP10" i="27" a="1"/>
  <c r="BP10" i="27" s="1"/>
  <c r="BP6" i="27" a="1"/>
  <c r="BP6" i="27" s="1"/>
  <c r="G88" i="26"/>
  <c r="F88" i="26"/>
  <c r="F142" i="26"/>
  <c r="F143" i="26" s="1"/>
  <c r="D88" i="26"/>
  <c r="E90" i="26"/>
  <c r="BJ3" i="27" s="1" a="1"/>
  <c r="BJ3" i="27" s="1"/>
  <c r="E88" i="26"/>
  <c r="N88" i="26"/>
  <c r="J88" i="26"/>
  <c r="K88" i="26"/>
  <c r="M88" i="26"/>
  <c r="L88" i="26"/>
  <c r="O88" i="26"/>
  <c r="H88" i="26"/>
  <c r="Q88" i="26"/>
  <c r="I88" i="26"/>
  <c r="P88" i="26"/>
  <c r="BI3" i="27" a="1"/>
  <c r="BI3" i="27" s="1"/>
  <c r="B5" i="27" a="1"/>
  <c r="B5" i="27" s="1"/>
  <c r="A5" i="28" a="1"/>
  <c r="A5" i="28" s="1"/>
  <c r="L113" i="26"/>
  <c r="K113" i="26"/>
  <c r="CB9" i="27" s="1" a="1"/>
  <c r="CB9" i="27" s="1"/>
  <c r="V2" i="27" a="1"/>
  <c r="V2" i="27" s="1"/>
  <c r="CP2" i="27" s="1"/>
  <c r="H2" i="28" a="1"/>
  <c r="H2" i="28" s="1"/>
  <c r="V3" i="27" a="1"/>
  <c r="V3" i="27" s="1"/>
  <c r="CP3" i="27" s="1"/>
  <c r="H3" i="28" a="1"/>
  <c r="H3" i="28" s="1"/>
  <c r="BQ3" i="27" a="1"/>
  <c r="BQ3" i="27" s="1"/>
  <c r="E109" i="26"/>
  <c r="BX3" i="27" s="1" a="1"/>
  <c r="BX3" i="27" s="1"/>
  <c r="V5" i="27" a="1"/>
  <c r="V5" i="27" s="1"/>
  <c r="H5" i="28" a="1"/>
  <c r="H5" i="28" s="1"/>
  <c r="CQ2" i="27"/>
  <c r="Q69" i="24"/>
  <c r="Q68" i="24"/>
  <c r="Q70" i="24"/>
  <c r="R67" i="24"/>
  <c r="CJ4" i="27"/>
  <c r="CI4" i="27"/>
  <c r="CQ4" i="27" s="1"/>
  <c r="R72" i="24"/>
  <c r="R70" i="24"/>
  <c r="R68" i="24"/>
  <c r="CI3" i="27"/>
  <c r="CJ3" i="27"/>
  <c r="Q71" i="24"/>
  <c r="R71" i="24"/>
  <c r="R69" i="24"/>
  <c r="Q67" i="24"/>
  <c r="Q72" i="24"/>
  <c r="G90" i="26"/>
  <c r="BJ5" i="27" s="1" a="1"/>
  <c r="BJ5" i="27" s="1"/>
  <c r="F90" i="26"/>
  <c r="BJ4" i="27" s="1" a="1"/>
  <c r="BJ4" i="27" s="1"/>
  <c r="BI2" i="27" a="1"/>
  <c r="BI2" i="27" s="1"/>
  <c r="O90" i="26"/>
  <c r="J90" i="26"/>
  <c r="BJ8" i="27" s="1" a="1"/>
  <c r="BJ8" i="27" s="1"/>
  <c r="N90" i="26"/>
  <c r="Q90" i="26"/>
  <c r="M90" i="26"/>
  <c r="I90" i="26"/>
  <c r="BJ7" i="27" s="1" a="1"/>
  <c r="BJ7" i="27" s="1"/>
  <c r="L90" i="26"/>
  <c r="P90" i="26"/>
  <c r="K90" i="26"/>
  <c r="BJ9" i="27" s="1" a="1"/>
  <c r="BJ9" i="27" s="1"/>
  <c r="H90" i="26"/>
  <c r="D90" i="26"/>
  <c r="BJ2" i="27" s="1" a="1"/>
  <c r="BJ2" i="27" s="1"/>
  <c r="H103" i="26"/>
  <c r="BO10" i="27" a="1"/>
  <c r="BO10" i="27" s="1"/>
  <c r="H111" i="26"/>
  <c r="BP2" i="27" a="1"/>
  <c r="BP2" i="27" s="1"/>
  <c r="E103" i="26"/>
  <c r="BT3" i="27" s="1" a="1"/>
  <c r="BT3" i="27" s="1"/>
  <c r="E96" i="26"/>
  <c r="BM3" i="27" s="1" a="1"/>
  <c r="BM3" i="27" s="1"/>
  <c r="F103" i="26"/>
  <c r="BT4" i="27" s="1" a="1"/>
  <c r="BT4" i="27" s="1"/>
  <c r="BO2" i="27" a="1"/>
  <c r="BO2" i="27" s="1"/>
  <c r="H96" i="26"/>
  <c r="V10" i="27" a="1"/>
  <c r="V10" i="27" s="1"/>
  <c r="V4" i="27" a="1"/>
  <c r="V4" i="27" s="1"/>
  <c r="CP4" i="27" s="1"/>
  <c r="H109" i="26"/>
  <c r="G103" i="26"/>
  <c r="BT5" i="27" s="1" a="1"/>
  <c r="BT5" i="27" s="1"/>
  <c r="G109" i="26"/>
  <c r="BX5" i="27" s="1" a="1"/>
  <c r="BX5" i="27" s="1"/>
  <c r="F110" i="26"/>
  <c r="BY4" i="27" s="1" a="1"/>
  <c r="BY4" i="27" s="1"/>
  <c r="E111" i="26"/>
  <c r="BZ3" i="27" s="1" a="1"/>
  <c r="BZ3" i="27" s="1"/>
  <c r="H110" i="26"/>
  <c r="BY6" i="27" s="1" a="1"/>
  <c r="BY6" i="27" s="1"/>
  <c r="E110" i="26"/>
  <c r="BY3" i="27" s="1" a="1"/>
  <c r="BY3" i="27" s="1"/>
  <c r="G110" i="26"/>
  <c r="BY5" i="27" s="1" a="1"/>
  <c r="BY5" i="27" s="1"/>
  <c r="G111" i="26"/>
  <c r="BZ5" i="27" s="1" a="1"/>
  <c r="BZ5" i="27" s="1"/>
  <c r="F111" i="26"/>
  <c r="BZ4" i="27" s="1" a="1"/>
  <c r="BZ4" i="27" s="1"/>
  <c r="G96" i="26"/>
  <c r="BM5" i="27" s="1" a="1"/>
  <c r="BM5" i="27" s="1"/>
  <c r="F96" i="26"/>
  <c r="BM4" i="27" s="1" a="1"/>
  <c r="BM4" i="27" s="1"/>
  <c r="F109" i="26"/>
  <c r="BX4" i="27" s="1" a="1"/>
  <c r="BX4" i="27" s="1"/>
  <c r="D111" i="26"/>
  <c r="BZ2" i="27" s="1" a="1"/>
  <c r="BZ2" i="27" s="1"/>
  <c r="D110" i="26"/>
  <c r="BY2" i="27" s="1" a="1"/>
  <c r="BY2" i="27" s="1"/>
  <c r="D109" i="26"/>
  <c r="BX2" i="27" s="1" a="1"/>
  <c r="BX2" i="27" s="1"/>
  <c r="D103" i="26"/>
  <c r="BT2" i="27" s="1" a="1"/>
  <c r="BT2" i="27" s="1"/>
  <c r="S11" i="24"/>
  <c r="S66" i="24" s="1"/>
  <c r="H15" i="26"/>
  <c r="B6" i="27" s="1" a="1"/>
  <c r="B6" i="27" s="1"/>
  <c r="CI6" i="27" l="1"/>
  <c r="CQ6" i="27" s="1"/>
  <c r="CJ6" i="27"/>
  <c r="CT6" i="27"/>
  <c r="CP6" i="27"/>
  <c r="CN6" i="27" s="1"/>
  <c r="BM10" i="27" a="1"/>
  <c r="BM10" i="27" s="1"/>
  <c r="BM6" i="27" a="1"/>
  <c r="BM6" i="27" s="1"/>
  <c r="CN4" i="27"/>
  <c r="CP5" i="27"/>
  <c r="CT5" i="27"/>
  <c r="BJ10" i="27" a="1"/>
  <c r="BJ10" i="27" s="1"/>
  <c r="BJ6" i="27" a="1"/>
  <c r="BJ6" i="27" s="1"/>
  <c r="I112" i="26"/>
  <c r="BT7" i="27" a="1"/>
  <c r="BT7" i="27" s="1"/>
  <c r="BX10" i="27" a="1"/>
  <c r="BX10" i="27" s="1"/>
  <c r="BX6" i="27" a="1"/>
  <c r="BX6" i="27" s="1"/>
  <c r="J112" i="26"/>
  <c r="BT8" i="27" a="1"/>
  <c r="BT8" i="27" s="1"/>
  <c r="BZ10" i="27" a="1"/>
  <c r="BZ10" i="27" s="1"/>
  <c r="BZ6" i="27" a="1"/>
  <c r="BZ6" i="27" s="1"/>
  <c r="BT10" i="27" a="1"/>
  <c r="BT10" i="27" s="1"/>
  <c r="BT6" i="27" a="1"/>
  <c r="BT6" i="27" s="1"/>
  <c r="K112" i="26"/>
  <c r="CA9" i="27" s="1" a="1"/>
  <c r="CA9" i="27" s="1"/>
  <c r="BT9" i="27" a="1"/>
  <c r="BT9" i="27" s="1"/>
  <c r="CQ3" i="27"/>
  <c r="CN3" i="27" s="1"/>
  <c r="A6" i="28" a="1"/>
  <c r="A6" i="28" s="1"/>
  <c r="CI5" i="27"/>
  <c r="S71" i="24"/>
  <c r="CJ5" i="27"/>
  <c r="CN2" i="27"/>
  <c r="S72" i="24"/>
  <c r="S67" i="24"/>
  <c r="S69" i="24"/>
  <c r="S68" i="24"/>
  <c r="S70" i="24"/>
  <c r="H112" i="26"/>
  <c r="BY10" i="27" a="1"/>
  <c r="BY10" i="27" s="1"/>
  <c r="F112" i="26"/>
  <c r="G112" i="26"/>
  <c r="H113" i="26"/>
  <c r="E112" i="26"/>
  <c r="D112" i="26"/>
  <c r="T11" i="24"/>
  <c r="T66" i="24" s="1"/>
  <c r="T67" i="24" s="1"/>
  <c r="I15" i="26"/>
  <c r="A7" i="28" l="1" a="1"/>
  <c r="A7" i="28" s="1"/>
  <c r="B7" i="27" a="1"/>
  <c r="B7" i="27" s="1"/>
  <c r="I113" i="26"/>
  <c r="CB7" i="27" s="1" a="1"/>
  <c r="CB7" i="27" s="1"/>
  <c r="CA7" i="27" a="1"/>
  <c r="CA7" i="27" s="1"/>
  <c r="J113" i="26"/>
  <c r="CB8" i="27" s="1" a="1"/>
  <c r="CB8" i="27" s="1"/>
  <c r="CA8" i="27" a="1"/>
  <c r="CA8" i="27" s="1"/>
  <c r="CA10" i="27" a="1"/>
  <c r="CA10" i="27" s="1"/>
  <c r="CA6" i="27" a="1"/>
  <c r="CA6" i="27" s="1"/>
  <c r="CB10" i="27" a="1"/>
  <c r="CB10" i="27" s="1"/>
  <c r="CB6" i="27" a="1"/>
  <c r="CB6" i="27" s="1"/>
  <c r="CQ5" i="27"/>
  <c r="CN5" i="27" s="1"/>
  <c r="T69" i="24"/>
  <c r="T71" i="24"/>
  <c r="T72" i="24"/>
  <c r="T70" i="24"/>
  <c r="T68" i="24"/>
  <c r="G113" i="26"/>
  <c r="CB5" i="27" s="1" a="1"/>
  <c r="CB5" i="27" s="1"/>
  <c r="CA5" i="27" a="1"/>
  <c r="CA5" i="27" s="1"/>
  <c r="F113" i="26"/>
  <c r="CB4" i="27" s="1" a="1"/>
  <c r="CB4" i="27" s="1"/>
  <c r="CA4" i="27" a="1"/>
  <c r="CA4" i="27" s="1"/>
  <c r="E113" i="26"/>
  <c r="CB3" i="27" s="1" a="1"/>
  <c r="CB3" i="27" s="1"/>
  <c r="CA3" i="27" a="1"/>
  <c r="CA3" i="27" s="1"/>
  <c r="D113" i="26"/>
  <c r="CB2" i="27" s="1" a="1"/>
  <c r="CB2" i="27" s="1"/>
  <c r="CA2" i="27" a="1"/>
  <c r="CA2" i="27" s="1"/>
  <c r="U11" i="24"/>
  <c r="U66" i="24" s="1"/>
  <c r="J15" i="26"/>
  <c r="CI7" i="27" l="1"/>
  <c r="CJ7" i="27"/>
  <c r="CT7" i="27"/>
  <c r="CP7" i="27"/>
  <c r="A8" i="28" a="1"/>
  <c r="A8" i="28" s="1"/>
  <c r="B8" i="27" a="1"/>
  <c r="B8" i="27" s="1"/>
  <c r="U69" i="24"/>
  <c r="U71" i="24"/>
  <c r="U68" i="24"/>
  <c r="U67" i="24"/>
  <c r="U70" i="24"/>
  <c r="U72" i="24"/>
  <c r="V11" i="24"/>
  <c r="V66" i="24" s="1"/>
  <c r="K15" i="26"/>
  <c r="CI8" i="27" l="1"/>
  <c r="CJ8" i="27"/>
  <c r="CT8" i="27"/>
  <c r="CP8" i="27"/>
  <c r="A9" i="28" a="1"/>
  <c r="A9" i="28" s="1"/>
  <c r="B9" i="27" a="1"/>
  <c r="B9" i="27" s="1"/>
  <c r="CQ7" i="27"/>
  <c r="CN7" i="27" s="1"/>
  <c r="V71" i="24"/>
  <c r="V70" i="24"/>
  <c r="V67" i="24"/>
  <c r="V69" i="24"/>
  <c r="V72" i="24"/>
  <c r="V68" i="24"/>
  <c r="W11" i="24"/>
  <c r="W66" i="24" s="1"/>
  <c r="L15" i="26"/>
  <c r="CT9" i="27" l="1"/>
  <c r="CI9" i="27"/>
  <c r="CJ9" i="27"/>
  <c r="CP9" i="27"/>
  <c r="A10" i="28" a="1"/>
  <c r="A10" i="28" s="1"/>
  <c r="B10" i="27" a="1"/>
  <c r="B10" i="27" s="1"/>
  <c r="CK9" i="27" s="1" a="1"/>
  <c r="CK9" i="27" s="1"/>
  <c r="CQ8" i="27"/>
  <c r="CN8" i="27" s="1"/>
  <c r="W72" i="24"/>
  <c r="W69" i="24"/>
  <c r="W68" i="24"/>
  <c r="W70" i="24"/>
  <c r="W71" i="24"/>
  <c r="W67" i="24"/>
  <c r="M15" i="26"/>
  <c r="X11" i="24"/>
  <c r="X66" i="24" s="1"/>
  <c r="CQ9" i="27" l="1"/>
  <c r="CN9" i="27" s="1"/>
  <c r="C23" i="28" a="1"/>
  <c r="C23" i="28" s="1"/>
  <c r="C50" i="28"/>
  <c r="A11" i="28" a="1"/>
  <c r="A11" i="28" s="1"/>
  <c r="C30" i="28" a="1"/>
  <c r="C30" i="28" s="1"/>
  <c r="CK3" i="27" a="1"/>
  <c r="CK3" i="27" s="1"/>
  <c r="CT10" i="27"/>
  <c r="C62" i="28" s="1" a="1"/>
  <c r="C62" i="28" s="1"/>
  <c r="CP10" i="27"/>
  <c r="CJ10" i="27"/>
  <c r="CK10" i="27" a="1"/>
  <c r="CK10" i="27" s="1"/>
  <c r="CI10" i="27"/>
  <c r="D31" i="28" s="1"/>
  <c r="CK7" i="27" a="1"/>
  <c r="CK7" i="27" s="1"/>
  <c r="CK5" i="27" a="1"/>
  <c r="CK5" i="27" s="1"/>
  <c r="CK8" i="27" a="1"/>
  <c r="CK8" i="27" s="1"/>
  <c r="CK2" i="27" a="1"/>
  <c r="CK2" i="27" s="1"/>
  <c r="CK6" i="27" a="1"/>
  <c r="CK6" i="27" s="1"/>
  <c r="CK4" i="27" a="1"/>
  <c r="CK4" i="27" s="1"/>
  <c r="C52" i="28"/>
  <c r="X72" i="24"/>
  <c r="X70" i="24"/>
  <c r="X67" i="24"/>
  <c r="X69" i="24"/>
  <c r="X68" i="24"/>
  <c r="X71" i="24"/>
  <c r="P56" i="24"/>
  <c r="Q56" i="24" s="1"/>
  <c r="Y11" i="24"/>
  <c r="Y66" i="24" s="1"/>
  <c r="N15" i="26"/>
  <c r="D63" i="28" l="1"/>
  <c r="C26" i="28"/>
  <c r="D26" i="28"/>
  <c r="B7" i="28"/>
  <c r="C40" i="28"/>
  <c r="C57" i="28"/>
  <c r="C58" i="28"/>
  <c r="B3" i="28"/>
  <c r="D28" i="28"/>
  <c r="D57" i="28"/>
  <c r="B5" i="28"/>
  <c r="D21" i="28"/>
  <c r="D52" i="28"/>
  <c r="B9" i="28"/>
  <c r="C53" i="28"/>
  <c r="B10" i="28"/>
  <c r="D29" i="28"/>
  <c r="D18" i="28"/>
  <c r="D24" i="28"/>
  <c r="C61" i="28"/>
  <c r="D25" i="28"/>
  <c r="D22" i="28"/>
  <c r="CQ10" i="27"/>
  <c r="CN10" i="27" s="1"/>
  <c r="C51" i="28"/>
  <c r="D55" i="28"/>
  <c r="D54" i="28"/>
  <c r="C55" i="28" a="1"/>
  <c r="C55" i="28" s="1"/>
  <c r="D62" i="28"/>
  <c r="D50" i="28"/>
  <c r="C22" i="28"/>
  <c r="C28" i="28" s="1"/>
  <c r="D58" i="28"/>
  <c r="D61" i="28"/>
  <c r="D19" i="28"/>
  <c r="C20" i="28"/>
  <c r="C60" i="28"/>
  <c r="B4" i="28"/>
  <c r="D27" i="28"/>
  <c r="A12" i="28" a="1"/>
  <c r="A12" i="28" s="1"/>
  <c r="D53" i="28"/>
  <c r="D56" i="28"/>
  <c r="B8" i="28"/>
  <c r="B2" i="28"/>
  <c r="C18" i="28"/>
  <c r="D51" i="28"/>
  <c r="C27" i="28"/>
  <c r="C25" i="28"/>
  <c r="C29" i="28"/>
  <c r="C19" i="28"/>
  <c r="D59" i="28"/>
  <c r="D60" i="28"/>
  <c r="B6" i="28"/>
  <c r="D23" i="28"/>
  <c r="C59" i="28"/>
  <c r="B11" i="28"/>
  <c r="D30" i="28"/>
  <c r="D20" i="28"/>
  <c r="C54" i="28"/>
  <c r="B12" i="28"/>
  <c r="Y69" i="24"/>
  <c r="Y67" i="24"/>
  <c r="Y72" i="24"/>
  <c r="Y71" i="24"/>
  <c r="Y70" i="24"/>
  <c r="Y68" i="24"/>
  <c r="Z11" i="24"/>
  <c r="Z66" i="24" s="1"/>
  <c r="O15" i="26"/>
  <c r="C63" i="28" l="1"/>
  <c r="C56" i="28"/>
  <c r="C31" i="28"/>
  <c r="C35" i="28" s="1"/>
  <c r="C39" i="28"/>
  <c r="C21" i="28"/>
  <c r="Z70" i="24"/>
  <c r="Z71" i="24"/>
  <c r="Z72" i="24"/>
  <c r="Z68" i="24"/>
  <c r="Z69" i="24"/>
  <c r="Z67" i="24"/>
  <c r="AA11" i="24"/>
  <c r="AA66" i="24" s="1"/>
  <c r="P15" i="26"/>
  <c r="C24" i="28" l="1"/>
  <c r="C38" i="28"/>
  <c r="AA67" i="24"/>
  <c r="AA70" i="24"/>
  <c r="AA69" i="24"/>
  <c r="AA71" i="24"/>
  <c r="AA72" i="24"/>
  <c r="AA68" i="24"/>
  <c r="AB11" i="24"/>
  <c r="AB66" i="24" s="1"/>
  <c r="Q15" i="26"/>
  <c r="AC11" i="24" l="1"/>
  <c r="AC66" i="24" s="1"/>
  <c r="P34" i="24"/>
  <c r="P39" i="24"/>
  <c r="Q39" i="24" s="1"/>
  <c r="P37" i="24"/>
  <c r="P35" i="24"/>
  <c r="P36" i="24"/>
  <c r="P33" i="24"/>
  <c r="C34" i="28"/>
  <c r="C41" i="28"/>
  <c r="P32" i="24"/>
  <c r="P38" i="24"/>
  <c r="AC69" i="24"/>
  <c r="AC72" i="24"/>
  <c r="AC67" i="24"/>
  <c r="AC68" i="24"/>
  <c r="AC70" i="24"/>
  <c r="AC71" i="24"/>
  <c r="AB68" i="24"/>
  <c r="AB71" i="24"/>
  <c r="AB67" i="24"/>
  <c r="AB69" i="24"/>
  <c r="AB72" i="24"/>
  <c r="AB70" i="24"/>
  <c r="Q36" i="24" l="1"/>
  <c r="P53" i="24"/>
  <c r="Q53" i="24" s="1"/>
  <c r="Q38" i="24"/>
  <c r="P55" i="24"/>
  <c r="Q55" i="24" s="1"/>
  <c r="Q33" i="24"/>
  <c r="P50" i="24"/>
  <c r="Q50" i="24" s="1"/>
  <c r="Q35" i="24"/>
  <c r="P52" i="24"/>
  <c r="Q52" i="24" s="1"/>
  <c r="P54" i="24"/>
  <c r="Q54" i="24" s="1"/>
  <c r="Q37" i="24"/>
  <c r="Q32" i="24"/>
  <c r="P49" i="24"/>
  <c r="Q49" i="24" s="1"/>
  <c r="Q34" i="24"/>
  <c r="P51" i="24"/>
  <c r="Q51" i="24" s="1"/>
</calcChain>
</file>

<file path=xl/comments1.xml><?xml version="1.0" encoding="utf-8"?>
<comments xmlns="http://purl.oclc.org/ooxml/spreadsheetml/main" xmlns:xdr="http://purl.oclc.org/ooxml/drawingml/spreadsheetDrawing" xmlns:v="urn:schemas-microsoft-com:vml" xmlns:mc="http://schemas.openxmlformats.org/markup-compatibility/2006" xmlns:xr="http://schemas.microsoft.com/office/spreadsheetml/2014/revision" mc:Ignorable="xr">
  <authors>
    <author>Cotton, Rebecca</author>
    <author>Applegate, Sydney</author>
    <author>Lisauskas, Sara</author>
  </authors>
  <commentList>
    <comment ref="F14" authorId="0" shapeId="1025" xr:uid="{543994E0-0E22-41DB-8BEA-BC3C6D59168A}">
      <text>
        <r>
          <rPr>
            <sz val="9"/>
            <color rgb="FF000000"/>
            <rFont val="Tahoma"/>
            <family val="2"/>
          </rPr>
          <t xml:space="preserve">Please enter the Energy Efficiency target associated with your Better Climate Challenge commitment. Partners using their Better Buildings/Better Plants energy goal may indicate that here. </t>
        </r>
      </text>
      <mc:AlternateContent xmlns:mc="http://schemas.openxmlformats.org/markup-compatibility/2006">
        <mc:Choice Requires="v"/>
        <mc:Fallback>
          <commentPr defaultSize="0" autoFill="0" autoLine="0">
            <anchor>
              <from>
                <xdr:col>9</xdr:col>
                <xdr:colOff>101600</xdr:colOff>
                <xdr:row>12</xdr:row>
                <xdr:rowOff>152400</xdr:rowOff>
              </from>
              <to>
                <xdr:col>13</xdr:col>
                <xdr:colOff>711200</xdr:colOff>
                <xdr:row>14</xdr:row>
                <xdr:rowOff>203200</xdr:rowOff>
              </to>
            </anchor>
          </commentPr>
        </mc:Fallback>
      </mc:AlternateContent>
    </comment>
    <comment ref="B19" authorId="1" shapeId="1026" xr:uid="{E66ABCAD-E6FF-4460-8420-2FF987177140}">
      <text>
        <r>
          <rPr>
            <sz val="9"/>
            <color indexed="81"/>
            <rFont val="Tahoma"/>
            <family val="2"/>
          </rPr>
          <t>Partners can fill in either the committed square footage or number of facilities fields, or both.</t>
        </r>
      </text>
      <mc:AlternateContent xmlns:mc="http://schemas.openxmlformats.org/markup-compatibility/2006">
        <mc:Choice Requires="v"/>
        <mc:Fallback>
          <commentPr defaultSize="0" autoFill="0" autoLine="0">
            <anchor>
              <from>
                <xdr:col>2</xdr:col>
                <xdr:colOff>5842000</xdr:colOff>
                <xdr:row>16</xdr:row>
                <xdr:rowOff>203200</xdr:rowOff>
              </from>
              <to>
                <xdr:col>6</xdr:col>
                <xdr:colOff>965200</xdr:colOff>
                <xdr:row>19</xdr:row>
                <xdr:rowOff>50800</xdr:rowOff>
              </to>
            </anchor>
          </commentPr>
        </mc:Fallback>
      </mc:AlternateContent>
    </comment>
    <comment ref="B20" authorId="1" shapeId="1027" xr:uid="{F2B02D4A-2DE5-4B68-8E88-A1F0E4BCA8FB}">
      <text>
        <r>
          <rPr>
            <sz val="9"/>
            <color indexed="81"/>
            <rFont val="Tahoma"/>
            <family val="2"/>
          </rPr>
          <t>Partners can fill in either the committed square footage or number of facilities fields, or both.</t>
        </r>
      </text>
      <mc:AlternateContent xmlns:mc="http://schemas.openxmlformats.org/markup-compatibility/2006">
        <mc:Choice Requires="v"/>
        <mc:Fallback>
          <commentPr defaultSize="0" autoFill="0" autoLine="0">
            <anchor>
              <from>
                <xdr:col>2</xdr:col>
                <xdr:colOff>6096000</xdr:colOff>
                <xdr:row>18</xdr:row>
                <xdr:rowOff>355600</xdr:rowOff>
              </from>
              <to>
                <xdr:col>6</xdr:col>
                <xdr:colOff>1016000</xdr:colOff>
                <xdr:row>20</xdr:row>
                <xdr:rowOff>50800</xdr:rowOff>
              </to>
            </anchor>
          </commentPr>
        </mc:Fallback>
      </mc:AlternateContent>
    </comment>
    <comment ref="B24" authorId="1" shapeId="1028" xr:uid="{44B093D9-21BD-4BE3-BEDD-37D127813C8A}">
      <text>
        <r>
          <rPr>
            <sz val="9"/>
            <color indexed="81"/>
            <rFont val="Tahoma"/>
            <family val="2"/>
          </rPr>
          <t>Scope 1: Direct GHG emissions that occur from sources that are owned or controlled by the company, for example, emissions from combustion in owned or controlled boilers, furnaces, vehicles, etc.
Questions C6.1 or C7.2 in the CDP Climate Questionnaire</t>
        </r>
      </text>
      <mc:AlternateContent xmlns:mc="http://schemas.openxmlformats.org/markup-compatibility/2006">
        <mc:Choice Requires="v"/>
        <mc:Fallback>
          <commentPr defaultSize="0" autoFill="0" autoLine="0">
            <anchor>
              <from>
                <xdr:col>2</xdr:col>
                <xdr:colOff>6096000</xdr:colOff>
                <xdr:row>24</xdr:row>
                <xdr:rowOff>50800</xdr:rowOff>
              </from>
              <to>
                <xdr:col>6</xdr:col>
                <xdr:colOff>965200</xdr:colOff>
                <xdr:row>26</xdr:row>
                <xdr:rowOff>0</xdr:rowOff>
              </to>
            </anchor>
          </commentPr>
        </mc:Fallback>
      </mc:AlternateContent>
    </comment>
    <comment ref="B25" authorId="1" shapeId="1029" xr:uid="{E7FC7B21-D339-4F2C-98A5-7DA7FA8BBF76}">
      <text>
        <r>
          <rPr>
            <sz val="9"/>
            <color indexed="81"/>
            <rFont val="Tahoma"/>
            <family val="2"/>
          </rPr>
          <t>Includes fuel consumption at a facility to produce electricity, steam, or heat. The combustion of fossil fuels by natural gas boilers, diesel generators and other equipment emits carbon dioxide, methane, and nitrous oxide into the atmosphere.</t>
        </r>
      </text>
      <mc:AlternateContent xmlns:mc="http://schemas.openxmlformats.org/markup-compatibility/2006">
        <mc:Choice Requires="v"/>
        <mc:Fallback>
          <commentPr defaultSize="0" autoFill="0" autoLine="0">
            <anchor>
              <from>
                <xdr:col>2</xdr:col>
                <xdr:colOff>5943600</xdr:colOff>
                <xdr:row>25</xdr:row>
                <xdr:rowOff>152400</xdr:rowOff>
              </from>
              <to>
                <xdr:col>6</xdr:col>
                <xdr:colOff>965200</xdr:colOff>
                <xdr:row>27</xdr:row>
                <xdr:rowOff>304800</xdr:rowOff>
              </to>
            </anchor>
          </commentPr>
        </mc:Fallback>
      </mc:AlternateContent>
    </comment>
    <comment ref="B26" authorId="1" shapeId="1030" xr:uid="{E3375CFB-49C8-4564-9F6E-0D986DECEC67}">
      <text>
        <r>
          <rPr>
            <sz val="9"/>
            <color indexed="81"/>
            <rFont val="Tahoma"/>
            <family val="2"/>
          </rPr>
          <t>Mobile emissions result from the combustion of fuels in company owned/controlled mobile combustion sources (e.g., trucks, trains, ships, airplanes, buses, and cars). It is optional to report this category of emissions.</t>
        </r>
      </text>
      <mc:AlternateContent xmlns:mc="http://schemas.openxmlformats.org/markup-compatibility/2006">
        <mc:Choice Requires="v"/>
        <mc:Fallback>
          <commentPr defaultSize="0" autoFill="0" autoLine="0">
            <anchor>
              <from>
                <xdr:col>2</xdr:col>
                <xdr:colOff>6096000</xdr:colOff>
                <xdr:row>26</xdr:row>
                <xdr:rowOff>50800</xdr:rowOff>
              </from>
              <to>
                <xdr:col>6</xdr:col>
                <xdr:colOff>965200</xdr:colOff>
                <xdr:row>28</xdr:row>
                <xdr:rowOff>101600</xdr:rowOff>
              </to>
            </anchor>
          </commentPr>
        </mc:Fallback>
      </mc:AlternateContent>
    </comment>
    <comment ref="B27" authorId="1" shapeId="1031" xr:uid="{075C8F7B-CC79-428A-940A-4A4A4830135C}">
      <text>
        <r>
          <rPr>
            <sz val="9"/>
            <color indexed="81"/>
            <rFont val="Tahoma"/>
            <family val="2"/>
          </rPr>
          <t>Fugitive emissions. These emissions result from intentional or unintentional releases, e.g., equipment leaks from joints, seals, packing, and gaskets; methane emissions from coal mines and venting; hydrofluorocarbon (HFC) emissions during the use of refrigeration and air conditioning equipment; and methane leakages from gas transport.</t>
        </r>
      </text>
      <mc:AlternateContent xmlns:mc="http://schemas.openxmlformats.org/markup-compatibility/2006">
        <mc:Choice Requires="v"/>
        <mc:Fallback>
          <commentPr defaultSize="0" autoFill="0" autoLine="0">
            <anchor>
              <from>
                <xdr:col>2</xdr:col>
                <xdr:colOff>6096000</xdr:colOff>
                <xdr:row>27</xdr:row>
                <xdr:rowOff>50800</xdr:rowOff>
              </from>
              <to>
                <xdr:col>6</xdr:col>
                <xdr:colOff>965200</xdr:colOff>
                <xdr:row>30</xdr:row>
                <xdr:rowOff>50800</xdr:rowOff>
              </to>
            </anchor>
          </commentPr>
        </mc:Fallback>
      </mc:AlternateContent>
    </comment>
    <comment ref="B28" authorId="1" shapeId="1032" xr:uid="{1EF17C55-C58F-4FD1-B115-1E7B67D0826E}">
      <text>
        <r>
          <rPr>
            <sz val="9"/>
            <color indexed="81"/>
            <rFont val="Tahoma"/>
            <family val="2"/>
          </rPr>
          <t>Physical or chemical processing: Most of these emissions result from manufacture or processing of chemicals and materials, e.g., cement, aluminum, adipic acid, ammonia manufacture, and waste processing</t>
        </r>
      </text>
      <mc:AlternateContent xmlns:mc="http://schemas.openxmlformats.org/markup-compatibility/2006">
        <mc:Choice Requires="v"/>
        <mc:Fallback>
          <commentPr defaultSize="0" autoFill="0" autoLine="0">
            <anchor>
              <from>
                <xdr:col>2</xdr:col>
                <xdr:colOff>6096000</xdr:colOff>
                <xdr:row>28</xdr:row>
                <xdr:rowOff>0</xdr:rowOff>
              </from>
              <to>
                <xdr:col>6</xdr:col>
                <xdr:colOff>558800</xdr:colOff>
                <xdr:row>29</xdr:row>
                <xdr:rowOff>254000</xdr:rowOff>
              </to>
            </anchor>
          </commentPr>
        </mc:Fallback>
      </mc:AlternateContent>
    </comment>
    <comment ref="B29" authorId="1" shapeId="1033" xr:uid="{D3EC9EB4-EFA1-4E3A-8B1D-33B504892E12}">
      <text>
        <r>
          <rPr>
            <sz val="9"/>
            <color indexed="81"/>
            <rFont val="Tahoma"/>
            <family val="2"/>
          </rPr>
          <t xml:space="preserve">Scope 2 accounts for GHG emissions from the generation of purchased electricity, steam, heat, or cooling consumed by the organization. The location-based method uses the eGRID electricity to emissions conversion factor for grid electricity and offsite green power.
Question C6.3 or C7.5 in the CDP Climate Questionnaire
</t>
        </r>
      </text>
      <mc:AlternateContent xmlns:mc="http://schemas.openxmlformats.org/markup-compatibility/2006">
        <mc:Choice Requires="v"/>
        <mc:Fallback>
          <commentPr defaultSize="0" autoFill="0" autoLine="0">
            <anchor>
              <from>
                <xdr:col>2</xdr:col>
                <xdr:colOff>6096000</xdr:colOff>
                <xdr:row>29</xdr:row>
                <xdr:rowOff>101600</xdr:rowOff>
              </from>
              <to>
                <xdr:col>6</xdr:col>
                <xdr:colOff>965200</xdr:colOff>
                <xdr:row>32</xdr:row>
                <xdr:rowOff>254000</xdr:rowOff>
              </to>
            </anchor>
          </commentPr>
        </mc:Fallback>
      </mc:AlternateContent>
    </comment>
    <comment ref="B30" authorId="1" shapeId="1034" xr:uid="{A3625642-874F-4F06-B6CC-B9EE40F55BA5}">
      <text>
        <r>
          <rPr>
            <sz val="9"/>
            <color indexed="81"/>
            <rFont val="Tahoma"/>
            <family val="2"/>
          </rPr>
          <t>Scope 2 accounts for GHG emissions from the generation of purchased electricity, steam, heat, or cooling consumed by the organization. The market-based method uses the electricity to emissions conversion factor supplied by a green power provider for offsite green power.
Question C6.3 or C7.5 in the CDP Climate Questionnaire</t>
        </r>
      </text>
      <mc:AlternateContent xmlns:mc="http://schemas.openxmlformats.org/markup-compatibility/2006">
        <mc:Choice Requires="v"/>
        <mc:Fallback>
          <commentPr defaultSize="0" autoFill="0" autoLine="0">
            <anchor>
              <from>
                <xdr:col>2</xdr:col>
                <xdr:colOff>6096000</xdr:colOff>
                <xdr:row>30</xdr:row>
                <xdr:rowOff>50800</xdr:rowOff>
              </from>
              <to>
                <xdr:col>6</xdr:col>
                <xdr:colOff>1066800</xdr:colOff>
                <xdr:row>33</xdr:row>
                <xdr:rowOff>152400</xdr:rowOff>
              </to>
            </anchor>
          </commentPr>
        </mc:Fallback>
      </mc:AlternateContent>
    </comment>
    <comment ref="B31" authorId="2" shapeId="1035" xr:uid="{3FB903D8-01B8-4F16-AAF9-0349349641D9}">
      <text>
        <r>
          <rPr>
            <b/>
            <sz val="9"/>
            <color rgb="FF000000"/>
            <rFont val="Tahoma"/>
            <family val="2"/>
          </rPr>
          <t>Only applicable to partners with leased assets (e.g., energy consumption of tenants in a commercial real estate facility).  Only include any scope 3 emissions that are for facility energy use of leased assets.</t>
        </r>
        <r>
          <rPr>
            <sz val="9"/>
            <color rgb="FF000000"/>
            <rFont val="Tahoma"/>
            <family val="2"/>
          </rPr>
          <t xml:space="preserve">
</t>
        </r>
        <r>
          <rPr>
            <sz val="9"/>
            <color rgb="FF000000"/>
            <rFont val="Tahoma"/>
            <family val="2"/>
          </rPr>
          <t xml:space="preserve">
</t>
        </r>
        <r>
          <rPr>
            <sz val="9"/>
            <color rgb="FF000000"/>
            <rFont val="Tahoma"/>
            <family val="2"/>
          </rPr>
          <t>Scope 3 includes other indirect GHG emissions that are the result of activities from assets not owned or controlled by the reporting organization, but that the organization indirectly impacts in its value chain.</t>
        </r>
        <r>
          <rPr>
            <b/>
            <sz val="9"/>
            <color rgb="FF000000"/>
            <rFont val="Tahoma"/>
            <family val="2"/>
          </rPr>
          <t xml:space="preserve"> </t>
        </r>
        <r>
          <rPr>
            <sz val="9"/>
            <color rgb="FF000000"/>
            <rFont val="Tahoma"/>
            <family val="2"/>
          </rPr>
          <t xml:space="preserve">The location-based method uses the eGRID electricity to emissions conversion factor for grid electricity and offsite green power. </t>
        </r>
      </text>
      <mc:AlternateContent xmlns:mc="http://schemas.openxmlformats.org/markup-compatibility/2006">
        <mc:Choice Requires="v"/>
        <mc:Fallback>
          <commentPr defaultSize="0" autoFill="0" autoLine="0">
            <anchor>
              <from>
                <xdr:col>3</xdr:col>
                <xdr:colOff>101600</xdr:colOff>
                <xdr:row>29</xdr:row>
                <xdr:rowOff>76200</xdr:rowOff>
              </from>
              <to>
                <xdr:col>7</xdr:col>
                <xdr:colOff>609600</xdr:colOff>
                <xdr:row>33</xdr:row>
                <xdr:rowOff>203200</xdr:rowOff>
              </to>
            </anchor>
          </commentPr>
        </mc:Fallback>
      </mc:AlternateContent>
    </comment>
    <comment ref="B32" authorId="2" shapeId="1036" xr:uid="{477E323E-8E98-4286-9967-4FA14F1F2734}">
      <text>
        <r>
          <rPr>
            <b/>
            <sz val="9"/>
            <color indexed="81"/>
            <rFont val="Tahoma"/>
            <family val="2"/>
          </rPr>
          <t>Only applicable to partners with leased assets (e.g., energy consumption of tenants in a commercial real estate facility).  Only include any scope 3 emissions that are for facility energy use of leased assets.</t>
        </r>
        <r>
          <rPr>
            <sz val="9"/>
            <color indexed="81"/>
            <rFont val="Tahoma"/>
            <family val="2"/>
          </rPr>
          <t xml:space="preserve">
Scope 3 includes other indirect GHG emissions that are the result of activities from assets not owned or controlled by the reporting organization, but that the organization indirectly impacts in its value chain. The market-based method uses the electricity to emissions conversion factor supplied by a green power provider for offsite green power. </t>
        </r>
      </text>
      <mc:AlternateContent xmlns:mc="http://schemas.openxmlformats.org/markup-compatibility/2006">
        <mc:Choice Requires="v"/>
        <mc:Fallback>
          <commentPr defaultSize="0" autoFill="0" autoLine="0">
            <anchor>
              <from>
                <xdr:col>3</xdr:col>
                <xdr:colOff>152400</xdr:colOff>
                <xdr:row>30</xdr:row>
                <xdr:rowOff>101600</xdr:rowOff>
              </from>
              <to>
                <xdr:col>7</xdr:col>
                <xdr:colOff>762000</xdr:colOff>
                <xdr:row>35</xdr:row>
                <xdr:rowOff>101600</xdr:rowOff>
              </to>
            </anchor>
          </commentPr>
        </mc:Fallback>
      </mc:AlternateContent>
    </comment>
    <comment ref="B34" authorId="1" shapeId="1037" xr:uid="{E09D138F-0FD3-48D9-8BD2-5AF7C6D18839}">
      <text>
        <r>
          <rPr>
            <sz val="9"/>
            <color indexed="81"/>
            <rFont val="Tahoma"/>
            <family val="2"/>
          </rPr>
          <t>Direct CO2 emissions from the combustion of biomass
shall not be included in scope 1 but reported separately.</t>
        </r>
      </text>
      <mc:AlternateContent xmlns:mc="http://schemas.openxmlformats.org/markup-compatibility/2006">
        <mc:Choice Requires="v"/>
        <mc:Fallback>
          <commentPr defaultSize="0" autoFill="0" autoLine="0">
            <anchor>
              <from>
                <xdr:col>2</xdr:col>
                <xdr:colOff>6096000</xdr:colOff>
                <xdr:row>33</xdr:row>
                <xdr:rowOff>254000</xdr:rowOff>
              </from>
              <to>
                <xdr:col>5</xdr:col>
                <xdr:colOff>1016000</xdr:colOff>
                <xdr:row>36</xdr:row>
                <xdr:rowOff>0</xdr:rowOff>
              </to>
            </anchor>
          </commentPr>
        </mc:Fallback>
      </mc:AlternateContent>
    </comment>
    <comment ref="B43" authorId="1" shapeId="1038" xr:uid="{58FC84FF-4FB5-48ED-8FE8-AF64F3AD2D95}">
      <text>
        <r>
          <rPr>
            <sz val="9"/>
            <color indexed="81"/>
            <rFont val="Tahoma"/>
            <family val="2"/>
          </rPr>
          <t>This row is auto-summed, it can overridden if needed.
Electricity and fuel use is included in Questions C8.2a, C8.2c, C8.2d, and C8.2e in the CDP Climate Questionnaire</t>
        </r>
      </text>
      <mc:AlternateContent xmlns:mc="http://schemas.openxmlformats.org/markup-compatibility/2006">
        <mc:Choice Requires="v"/>
        <mc:Fallback>
          <commentPr defaultSize="0" autoFill="0" autoLine="0">
            <anchor>
              <from>
                <xdr:col>2</xdr:col>
                <xdr:colOff>6096000</xdr:colOff>
                <xdr:row>42</xdr:row>
                <xdr:rowOff>0</xdr:rowOff>
              </from>
              <to>
                <xdr:col>6</xdr:col>
                <xdr:colOff>965200</xdr:colOff>
                <xdr:row>44</xdr:row>
                <xdr:rowOff>50800</xdr:rowOff>
              </to>
            </anchor>
          </commentPr>
        </mc:Fallback>
      </mc:AlternateContent>
    </comment>
    <comment ref="B44" authorId="1" shapeId="1039" xr:uid="{4B08FC7D-5C97-4C24-872F-067C31694652}">
      <text>
        <r>
          <rPr>
            <sz val="9"/>
            <color indexed="81"/>
            <rFont val="Tahoma"/>
            <family val="2"/>
          </rPr>
          <t>Include only renewable energy generated and used on-site where your organization retains the RECs or has followed appropriate protocols for REC arbitrage.</t>
        </r>
      </text>
      <mc:AlternateContent xmlns:mc="http://schemas.openxmlformats.org/markup-compatibility/2006">
        <mc:Choice Requires="v"/>
        <mc:Fallback>
          <commentPr defaultSize="0" autoFill="0" autoLine="0">
            <anchor>
              <from>
                <xdr:col>2</xdr:col>
                <xdr:colOff>6096000</xdr:colOff>
                <xdr:row>44</xdr:row>
                <xdr:rowOff>50800</xdr:rowOff>
              </from>
              <to>
                <xdr:col>6</xdr:col>
                <xdr:colOff>965200</xdr:colOff>
                <xdr:row>45</xdr:row>
                <xdr:rowOff>304800</xdr:rowOff>
              </to>
            </anchor>
          </commentPr>
        </mc:Fallback>
      </mc:AlternateContent>
    </comment>
    <comment ref="B45" authorId="1" shapeId="1040" xr:uid="{68810B5D-A101-425E-8316-1453863E0618}">
      <text>
        <r>
          <rPr>
            <sz val="9"/>
            <color indexed="81"/>
            <rFont val="Tahoma"/>
            <family val="2"/>
          </rPr>
          <t>Enter all electricity here, excluding renewable energy generated on-site. Please break out any purchased or acquired renewable energy accounted for at a zero emissions factor below. The remaining non-renewable grid electricity will be calculated.</t>
        </r>
      </text>
      <mc:AlternateContent xmlns:mc="http://schemas.openxmlformats.org/markup-compatibility/2006">
        <mc:Choice Requires="v"/>
        <mc:Fallback>
          <commentPr defaultSize="0" autoFill="0" autoLine="0">
            <anchor>
              <from>
                <xdr:col>2</xdr:col>
                <xdr:colOff>6096000</xdr:colOff>
                <xdr:row>45</xdr:row>
                <xdr:rowOff>0</xdr:rowOff>
              </from>
              <to>
                <xdr:col>6</xdr:col>
                <xdr:colOff>914400</xdr:colOff>
                <xdr:row>47</xdr:row>
                <xdr:rowOff>152400</xdr:rowOff>
              </to>
            </anchor>
          </commentPr>
        </mc:Fallback>
      </mc:AlternateContent>
    </comment>
    <comment ref="B46" authorId="2" shapeId="1041" xr:uid="{E0215CF0-680D-4B36-96F8-E6A2C8AE2057}">
      <text>
        <r>
          <rPr>
            <sz val="9"/>
            <color indexed="81"/>
            <rFont val="Tahoma"/>
            <family val="2"/>
          </rPr>
          <t>See https://www.epa.gov/green-power-markets/green-power-supply-options for definitions</t>
        </r>
      </text>
      <mc:AlternateContent xmlns:mc="http://schemas.openxmlformats.org/markup-compatibility/2006">
        <mc:Choice Requires="v"/>
        <mc:Fallback>
          <commentPr defaultSize="0" autoFill="0" autoLine="0">
            <anchor>
              <from>
                <xdr:col>2</xdr:col>
                <xdr:colOff>6096000</xdr:colOff>
                <xdr:row>45</xdr:row>
                <xdr:rowOff>152400</xdr:rowOff>
              </from>
              <to>
                <xdr:col>7</xdr:col>
                <xdr:colOff>863600</xdr:colOff>
                <xdr:row>46</xdr:row>
                <xdr:rowOff>152400</xdr:rowOff>
              </to>
            </anchor>
          </commentPr>
        </mc:Fallback>
      </mc:AlternateContent>
    </comment>
    <comment ref="B47" authorId="2" shapeId="1042" xr:uid="{D491DB68-7FA9-43DE-A320-5491AE98EE28}">
      <text>
        <r>
          <rPr>
            <sz val="9"/>
            <color indexed="81"/>
            <rFont val="Tahoma"/>
            <family val="2"/>
          </rPr>
          <t>See https://www.epa.gov/green-power-markets/green-power-supply-options for definitions</t>
        </r>
      </text>
      <mc:AlternateContent xmlns:mc="http://schemas.openxmlformats.org/markup-compatibility/2006">
        <mc:Choice Requires="v"/>
        <mc:Fallback>
          <commentPr defaultSize="0" autoFill="0" autoLine="0">
            <anchor>
              <from>
                <xdr:col>2</xdr:col>
                <xdr:colOff>5334000</xdr:colOff>
                <xdr:row>51</xdr:row>
                <xdr:rowOff>50800</xdr:rowOff>
              </from>
              <to>
                <xdr:col>7</xdr:col>
                <xdr:colOff>304800</xdr:colOff>
                <xdr:row>52</xdr:row>
                <xdr:rowOff>50800</xdr:rowOff>
              </to>
            </anchor>
          </commentPr>
        </mc:Fallback>
      </mc:AlternateContent>
    </comment>
    <comment ref="B48" authorId="2" shapeId="1043" xr:uid="{0ECB7453-37FB-455E-9A89-D73252D426CC}">
      <text>
        <r>
          <rPr>
            <sz val="9"/>
            <color indexed="81"/>
            <rFont val="Tahoma"/>
            <family val="2"/>
          </rPr>
          <t>See https://www.epa.gov/green-power-markets/green-power-supply-options for definitions</t>
        </r>
      </text>
      <mc:AlternateContent xmlns:mc="http://schemas.openxmlformats.org/markup-compatibility/2006">
        <mc:Choice Requires="v"/>
        <mc:Fallback>
          <commentPr defaultSize="0" autoFill="0" autoLine="0">
            <anchor>
              <from>
                <xdr:col>2</xdr:col>
                <xdr:colOff>6096000</xdr:colOff>
                <xdr:row>47</xdr:row>
                <xdr:rowOff>152400</xdr:rowOff>
              </from>
              <to>
                <xdr:col>7</xdr:col>
                <xdr:colOff>863600</xdr:colOff>
                <xdr:row>48</xdr:row>
                <xdr:rowOff>152400</xdr:rowOff>
              </to>
            </anchor>
          </commentPr>
        </mc:Fallback>
      </mc:AlternateContent>
    </comment>
    <comment ref="B49" authorId="1" shapeId="1044" xr:uid="{BE2EC7E6-400A-470C-AE0F-BFAE64B68617}">
      <text>
        <r>
          <rPr>
            <sz val="9"/>
            <color indexed="81"/>
            <rFont val="Tahoma"/>
            <family val="2"/>
          </rPr>
          <t>Calculated based on information above. Includes any power purchased from utility or energy provider without green power.</t>
        </r>
        <r>
          <rPr>
            <sz val="9"/>
            <color indexed="81"/>
            <rFont val="Tahoma"/>
            <family val="2"/>
          </rPr>
          <t xml:space="preserve">
</t>
        </r>
      </text>
      <mc:AlternateContent xmlns:mc="http://schemas.openxmlformats.org/markup-compatibility/2006">
        <mc:Choice Requires="v"/>
        <mc:Fallback>
          <commentPr defaultSize="0" autoFill="0" autoLine="0">
            <anchor>
              <from>
                <xdr:col>2</xdr:col>
                <xdr:colOff>6096000</xdr:colOff>
                <xdr:row>49</xdr:row>
                <xdr:rowOff>0</xdr:rowOff>
              </from>
              <to>
                <xdr:col>6</xdr:col>
                <xdr:colOff>914400</xdr:colOff>
                <xdr:row>50</xdr:row>
                <xdr:rowOff>254000</xdr:rowOff>
              </to>
            </anchor>
          </commentPr>
        </mc:Fallback>
      </mc:AlternateContent>
    </comment>
    <comment ref="B50" authorId="1" shapeId="1045" xr:uid="{7451102E-F66B-4625-A3F2-CAB48F384F4A}">
      <text>
        <r>
          <rPr>
            <sz val="9"/>
            <color indexed="81"/>
            <rFont val="Tahoma"/>
            <family val="2"/>
          </rPr>
          <t>Referred to in CDP reporting as "purchased or consumed steam". If you have district energy use in MWh, multiply the MWh value by 3.412 to convert to MMBtu.</t>
        </r>
      </text>
      <mc:AlternateContent xmlns:mc="http://schemas.openxmlformats.org/markup-compatibility/2006">
        <mc:Choice Requires="v"/>
        <mc:Fallback>
          <commentPr defaultSize="0" autoFill="0" autoLine="0">
            <anchor>
              <from>
                <xdr:col>2</xdr:col>
                <xdr:colOff>6096000</xdr:colOff>
                <xdr:row>50</xdr:row>
                <xdr:rowOff>50800</xdr:rowOff>
              </from>
              <to>
                <xdr:col>6</xdr:col>
                <xdr:colOff>863600</xdr:colOff>
                <xdr:row>52</xdr:row>
                <xdr:rowOff>101600</xdr:rowOff>
              </to>
            </anchor>
          </commentPr>
        </mc:Fallback>
      </mc:AlternateContent>
    </comment>
    <comment ref="B51" authorId="1" shapeId="1046" xr:uid="{685A9C3F-1A60-4082-9567-86EF38BE6ACD}">
      <text>
        <r>
          <rPr>
            <sz val="9"/>
            <color indexed="81"/>
            <rFont val="Tahoma"/>
            <family val="2"/>
          </rPr>
          <t>Referred to in CDP reporting as "purchased or consumed heat". If you have district energy use in MWh, multiply the MWh value by 3.412 to convert to MMBtu.</t>
        </r>
      </text>
      <mc:AlternateContent xmlns:mc="http://schemas.openxmlformats.org/markup-compatibility/2006">
        <mc:Choice Requires="v"/>
        <mc:Fallback>
          <commentPr defaultSize="0" autoFill="0" autoLine="0">
            <anchor>
              <from>
                <xdr:col>2</xdr:col>
                <xdr:colOff>6096000</xdr:colOff>
                <xdr:row>51</xdr:row>
                <xdr:rowOff>0</xdr:rowOff>
              </from>
              <to>
                <xdr:col>6</xdr:col>
                <xdr:colOff>914400</xdr:colOff>
                <xdr:row>53</xdr:row>
                <xdr:rowOff>0</xdr:rowOff>
              </to>
            </anchor>
          </commentPr>
        </mc:Fallback>
      </mc:AlternateContent>
    </comment>
    <comment ref="B52" authorId="1" shapeId="1047" xr:uid="{06A20174-570C-4FBC-9C78-5FAD826C1488}">
      <text>
        <r>
          <rPr>
            <sz val="9"/>
            <color indexed="81"/>
            <rFont val="Tahoma"/>
            <family val="2"/>
          </rPr>
          <t>Referred to in CDP reporting as "purchased or consumed cooling". If you have district energy use in MWh, multiply the MWh value by 3.412 to convert to MMBtu.</t>
        </r>
      </text>
      <mc:AlternateContent xmlns:mc="http://schemas.openxmlformats.org/markup-compatibility/2006">
        <mc:Choice Requires="v"/>
        <mc:Fallback>
          <commentPr defaultSize="0" autoFill="0" autoLine="0">
            <anchor>
              <from>
                <xdr:col>2</xdr:col>
                <xdr:colOff>6096000</xdr:colOff>
                <xdr:row>52</xdr:row>
                <xdr:rowOff>0</xdr:rowOff>
              </from>
              <to>
                <xdr:col>6</xdr:col>
                <xdr:colOff>914400</xdr:colOff>
                <xdr:row>53</xdr:row>
                <xdr:rowOff>203200</xdr:rowOff>
              </to>
            </anchor>
          </commentPr>
        </mc:Fallback>
      </mc:AlternateContent>
    </comment>
    <comment ref="B91" authorId="0" shapeId="1048" xr:uid="{6CB3F9E0-653C-4949-B729-24B34A835E68}">
      <text>
        <r>
          <rPr>
            <sz val="9"/>
            <color indexed="81"/>
            <rFont val="Tahoma"/>
            <family val="2"/>
          </rPr>
          <t xml:space="preserve">If your Energy Efficiency target is better tracked with a different metric, please enter it here. </t>
        </r>
      </text>
      <mc:AlternateContent xmlns:mc="http://schemas.openxmlformats.org/markup-compatibility/2006">
        <mc:Choice Requires="v"/>
        <mc:Fallback>
          <commentPr defaultSize="0" autoFill="0" autoLine="0">
            <anchor>
              <from>
                <xdr:col>3</xdr:col>
                <xdr:colOff>101600</xdr:colOff>
                <xdr:row>89</xdr:row>
                <xdr:rowOff>254000</xdr:rowOff>
              </from>
              <to>
                <xdr:col>6</xdr:col>
                <xdr:colOff>304800</xdr:colOff>
                <xdr:row>90</xdr:row>
                <xdr:rowOff>203200</xdr:rowOff>
              </to>
            </anchor>
          </commentPr>
        </mc:Fallback>
      </mc:AlternateContent>
    </comment>
    <comment ref="B98" authorId="1" shapeId="1049" xr:uid="{9A710555-DC99-4E54-9595-249B25AB645C}">
      <text>
        <r>
          <rPr>
            <sz val="9"/>
            <color indexed="81"/>
            <rFont val="Tahoma"/>
            <family val="2"/>
          </rPr>
          <t>Scope 2 Market-Based Emissions / Total Scope 2 Energy Use</t>
        </r>
      </text>
      <mc:AlternateContent xmlns:mc="http://schemas.openxmlformats.org/markup-compatibility/2006">
        <mc:Choice Requires="v"/>
        <mc:Fallback>
          <commentPr defaultSize="0" autoFill="0" autoLine="0">
            <anchor>
              <from>
                <xdr:col>3</xdr:col>
                <xdr:colOff>101600</xdr:colOff>
                <xdr:row>97</xdr:row>
                <xdr:rowOff>254000</xdr:rowOff>
              </from>
              <to>
                <xdr:col>6</xdr:col>
                <xdr:colOff>660400</xdr:colOff>
                <xdr:row>98</xdr:row>
                <xdr:rowOff>152400</xdr:rowOff>
              </to>
            </anchor>
          </commentPr>
        </mc:Fallback>
      </mc:AlternateContent>
    </comment>
    <comment ref="B99" authorId="1" shapeId="1050" xr:uid="{9C039528-2E38-4748-8739-B895CD9776EF}">
      <text>
        <r>
          <rPr>
            <sz val="9"/>
            <color indexed="81"/>
            <rFont val="Tahoma"/>
            <family val="2"/>
          </rPr>
          <t xml:space="preserve">Scope 2 Location-Based Emissions / Total Scope 2 Energy Use
</t>
        </r>
      </text>
      <mc:AlternateContent xmlns:mc="http://schemas.openxmlformats.org/markup-compatibility/2006">
        <mc:Choice Requires="v"/>
        <mc:Fallback>
          <commentPr defaultSize="0" autoFill="0" autoLine="0">
            <anchor>
              <from>
                <xdr:col>2</xdr:col>
                <xdr:colOff>6096000</xdr:colOff>
                <xdr:row>100</xdr:row>
                <xdr:rowOff>304800</xdr:rowOff>
              </from>
              <to>
                <xdr:col>4</xdr:col>
                <xdr:colOff>1422400</xdr:colOff>
                <xdr:row>102</xdr:row>
                <xdr:rowOff>0</xdr:rowOff>
              </to>
            </anchor>
          </commentPr>
        </mc:Fallback>
      </mc:AlternateContent>
    </comment>
    <comment ref="B117" authorId="0" shapeId="1051" xr:uid="{D21E282E-B56C-4144-84E3-55954AB1F9B4}">
      <text>
        <r>
          <rPr>
            <sz val="9"/>
            <color indexed="81"/>
            <rFont val="Tahoma"/>
            <family val="2"/>
          </rPr>
          <t>2022 US national average electricity emissions factor: 109.335 CO2e / MMBtu 
Test different emissions factors by year using this row
Reference table in hidden tab US Emission Factors</t>
        </r>
      </text>
      <mc:AlternateContent xmlns:mc="http://schemas.openxmlformats.org/markup-compatibility/2006">
        <mc:Choice Requires="v"/>
        <mc:Fallback>
          <commentPr defaultSize="0" autoFill="0" autoLine="0">
            <anchor>
              <from>
                <xdr:col>3</xdr:col>
                <xdr:colOff>101600</xdr:colOff>
                <xdr:row>116</xdr:row>
                <xdr:rowOff>203200</xdr:rowOff>
              </from>
              <to>
                <xdr:col>5</xdr:col>
                <xdr:colOff>1066800</xdr:colOff>
                <xdr:row>118</xdr:row>
                <xdr:rowOff>254000</xdr:rowOff>
              </to>
            </anchor>
          </commentPr>
        </mc:Fallback>
      </mc:AlternateContent>
    </comment>
    <comment ref="B118" authorId="0" shapeId="1052" xr:uid="{E2D852F4-65E7-4BE3-92F7-93C6396B0415}">
      <text>
        <r>
          <rPr>
            <sz val="9"/>
            <color indexed="81"/>
            <rFont val="Tahoma"/>
            <family val="2"/>
          </rPr>
          <t>Multiplies all grid electricity use (including offsite renewables) by EF in row 117</t>
        </r>
      </text>
      <mc:AlternateContent xmlns:mc="http://schemas.openxmlformats.org/markup-compatibility/2006">
        <mc:Choice Requires="v"/>
        <mc:Fallback>
          <commentPr defaultSize="0" autoFill="0" autoLine="0">
            <anchor>
              <from>
                <xdr:col>3</xdr:col>
                <xdr:colOff>0</xdr:colOff>
                <xdr:row>118</xdr:row>
                <xdr:rowOff>101600</xdr:rowOff>
              </from>
              <to>
                <xdr:col>5</xdr:col>
                <xdr:colOff>863600</xdr:colOff>
                <xdr:row>119</xdr:row>
                <xdr:rowOff>203200</xdr:rowOff>
              </to>
            </anchor>
          </commentPr>
        </mc:Fallback>
      </mc:AlternateContent>
    </comment>
    <comment ref="B119" authorId="0" shapeId="1053" xr:uid="{AE222F86-ACE9-440A-8A08-4E5FF31FD974}">
      <text>
        <r>
          <rPr>
            <sz val="9"/>
            <color indexed="81"/>
            <rFont val="Tahoma"/>
            <family val="2"/>
          </rPr>
          <t>Multiplies grid electricity (excluding offsite renewables) by EF in row 117</t>
        </r>
      </text>
      <mc:AlternateContent xmlns:mc="http://schemas.openxmlformats.org/markup-compatibility/2006">
        <mc:Choice Requires="v"/>
        <mc:Fallback>
          <commentPr defaultSize="0" autoFill="0" autoLine="0">
            <anchor>
              <from>
                <xdr:col>3</xdr:col>
                <xdr:colOff>0</xdr:colOff>
                <xdr:row>119</xdr:row>
                <xdr:rowOff>50800</xdr:rowOff>
              </from>
              <to>
                <xdr:col>5</xdr:col>
                <xdr:colOff>914400</xdr:colOff>
                <xdr:row>120</xdr:row>
                <xdr:rowOff>152400</xdr:rowOff>
              </to>
            </anchor>
          </commentPr>
        </mc:Fallback>
      </mc:AlternateContent>
    </comment>
    <comment ref="B120" authorId="0" shapeId="1054" xr:uid="{FDE7D2E4-FE2C-4AA4-8C75-14F65F086EA4}">
      <text>
        <r>
          <rPr>
            <sz val="9"/>
            <color indexed="81"/>
            <rFont val="Tahoma"/>
            <family val="2"/>
          </rPr>
          <t xml:space="preserve">Sometimes in Scope 1. Adjust if necessary. </t>
        </r>
      </text>
      <mc:AlternateContent xmlns:mc="http://schemas.openxmlformats.org/markup-compatibility/2006">
        <mc:Choice Requires="v"/>
        <mc:Fallback>
          <commentPr defaultSize="0" autoFill="0" autoLine="0">
            <anchor>
              <from>
                <xdr:col>3</xdr:col>
                <xdr:colOff>0</xdr:colOff>
                <xdr:row>120</xdr:row>
                <xdr:rowOff>50800</xdr:rowOff>
              </from>
              <to>
                <xdr:col>4</xdr:col>
                <xdr:colOff>406400</xdr:colOff>
                <xdr:row>121</xdr:row>
                <xdr:rowOff>203200</xdr:rowOff>
              </to>
            </anchor>
          </commentPr>
        </mc:Fallback>
      </mc:AlternateContent>
    </comment>
    <comment ref="B121" authorId="0" shapeId="1055" xr:uid="{C9BAB060-81ED-45D2-942E-8C93527536FF}">
      <text>
        <r>
          <rPr>
            <sz val="9"/>
            <color indexed="81"/>
            <rFont val="Tahoma"/>
            <family val="2"/>
          </rPr>
          <t xml:space="preserve">Sometimes in Scope 1. Adjust as necessary. </t>
        </r>
      </text>
      <mc:AlternateContent xmlns:mc="http://schemas.openxmlformats.org/markup-compatibility/2006">
        <mc:Choice Requires="v"/>
        <mc:Fallback>
          <commentPr defaultSize="0" autoFill="0" autoLine="0">
            <anchor>
              <from>
                <xdr:col>3</xdr:col>
                <xdr:colOff>0</xdr:colOff>
                <xdr:row>121</xdr:row>
                <xdr:rowOff>50800</xdr:rowOff>
              </from>
              <to>
                <xdr:col>4</xdr:col>
                <xdr:colOff>508000</xdr:colOff>
                <xdr:row>122</xdr:row>
                <xdr:rowOff>203200</xdr:rowOff>
              </to>
            </anchor>
          </commentPr>
        </mc:Fallback>
      </mc:AlternateContent>
    </comment>
    <comment ref="B122" authorId="0" shapeId="1056" xr:uid="{E01ABE03-5110-425D-84A3-EFC3A39D24D7}">
      <text>
        <r>
          <rPr>
            <sz val="9"/>
            <color indexed="81"/>
            <rFont val="Tahoma"/>
            <family val="2"/>
          </rPr>
          <t xml:space="preserve">3 Emissions Factor options: 
Electric Driven Chiller: 52.7 kg CO2e/MMBtu
Absorption Chiller using NG: 73.86 kg CO2e/MMBtu
Engine Driven Chiller NG: 49.29 kg CO2e/MMBtu
Sometimes in Scope 1. Adjust as necessary. </t>
        </r>
      </text>
      <mc:AlternateContent xmlns:mc="http://schemas.openxmlformats.org/markup-compatibility/2006">
        <mc:Choice Requires="v"/>
        <mc:Fallback>
          <commentPr defaultSize="0" autoFill="0" autoLine="0">
            <anchor>
              <from>
                <xdr:col>3</xdr:col>
                <xdr:colOff>101600</xdr:colOff>
                <xdr:row>120</xdr:row>
                <xdr:rowOff>203200</xdr:rowOff>
              </from>
              <to>
                <xdr:col>5</xdr:col>
                <xdr:colOff>1422400</xdr:colOff>
                <xdr:row>123</xdr:row>
                <xdr:rowOff>101600</xdr:rowOff>
              </to>
            </anchor>
          </commentPr>
        </mc:Fallback>
      </mc:AlternateContent>
    </comment>
    <comment ref="B124" authorId="0" shapeId="1057" xr:uid="{6EAEECE8-9BA1-4DCF-9C59-6538FEBB5100}">
      <text>
        <r>
          <rPr>
            <sz val="9"/>
            <color indexed="81"/>
            <rFont val="Tahoma"/>
            <family val="2"/>
          </rPr>
          <t>3 Emissions Factor options: 
Fuel Oil #1: 74.21 kg CO2e/MMBtu
Fuel Oil #2: 73.5 kg CO2e/MMBtu
Fuel Oil #4: 75.29 kg CO2e/MMBtu</t>
        </r>
      </text>
      <mc:AlternateContent xmlns:mc="http://schemas.openxmlformats.org/markup-compatibility/2006">
        <mc:Choice Requires="v"/>
        <mc:Fallback>
          <commentPr defaultSize="0" autoFill="0" autoLine="0">
            <anchor>
              <from>
                <xdr:col>3</xdr:col>
                <xdr:colOff>101600</xdr:colOff>
                <xdr:row>123</xdr:row>
                <xdr:rowOff>0</xdr:rowOff>
              </from>
              <to>
                <xdr:col>5</xdr:col>
                <xdr:colOff>863600</xdr:colOff>
                <xdr:row>125</xdr:row>
                <xdr:rowOff>152400</xdr:rowOff>
              </to>
            </anchor>
          </commentPr>
        </mc:Fallback>
      </mc:AlternateContent>
    </comment>
    <comment ref="B127" authorId="0" shapeId="1058" xr:uid="{0E3168B3-7C2C-4F87-B7A3-B8F7CAE6FC88}">
      <text>
        <r>
          <rPr>
            <sz val="9"/>
            <color indexed="81"/>
            <rFont val="Tahoma"/>
            <family val="2"/>
          </rPr>
          <t>2 emission factor options: 
Coal (anthracite): 104.44 kg CO2e/MMBtu
Coal (bituminous): 94.03 kg CO2e/MMBtu</t>
        </r>
      </text>
      <mc:AlternateContent xmlns:mc="http://schemas.openxmlformats.org/markup-compatibility/2006">
        <mc:Choice Requires="v"/>
        <mc:Fallback>
          <commentPr defaultSize="0" autoFill="0" autoLine="0">
            <anchor>
              <from>
                <xdr:col>3</xdr:col>
                <xdr:colOff>101600</xdr:colOff>
                <xdr:row>126</xdr:row>
                <xdr:rowOff>203200</xdr:rowOff>
              </from>
              <to>
                <xdr:col>5</xdr:col>
                <xdr:colOff>863600</xdr:colOff>
                <xdr:row>128</xdr:row>
                <xdr:rowOff>254000</xdr:rowOff>
              </to>
            </anchor>
          </commentPr>
        </mc:Fallback>
      </mc:AlternateContent>
    </comment>
    <comment ref="B129" authorId="0" shapeId="1059" xr:uid="{59565018-8273-474C-AD25-EF6E5A64C8D9}">
      <text>
        <r>
          <rPr>
            <sz val="9"/>
            <color indexed="81"/>
            <rFont val="Tahoma"/>
            <family val="2"/>
          </rPr>
          <t>Used emissions factor for wood</t>
        </r>
      </text>
      <mc:AlternateContent xmlns:mc="http://schemas.openxmlformats.org/markup-compatibility/2006">
        <mc:Choice Requires="v"/>
        <mc:Fallback>
          <commentPr defaultSize="0" autoFill="0" autoLine="0">
            <anchor>
              <from>
                <xdr:col>3</xdr:col>
                <xdr:colOff>101600</xdr:colOff>
                <xdr:row>129</xdr:row>
                <xdr:rowOff>304800</xdr:rowOff>
              </from>
              <to>
                <xdr:col>5</xdr:col>
                <xdr:colOff>203200</xdr:colOff>
                <xdr:row>131</xdr:row>
                <xdr:rowOff>101600</xdr:rowOff>
              </to>
            </anchor>
          </commentPr>
        </mc:Fallback>
      </mc:AlternateContent>
    </comment>
    <comment ref="B132" authorId="0" shapeId="1060" xr:uid="{9D25C9FF-5148-483D-9625-667F368BC1DF}">
      <text>
        <r>
          <rPr>
            <sz val="9"/>
            <color indexed="81"/>
            <rFont val="Tahoma"/>
            <family val="2"/>
          </rPr>
          <t>https://www.eia.gov/environment/emissions/co2_vol_mass.php</t>
        </r>
      </text>
      <mc:AlternateContent xmlns:mc="http://schemas.openxmlformats.org/markup-compatibility/2006">
        <mc:Choice Requires="v"/>
        <mc:Fallback>
          <commentPr defaultSize="0" autoFill="0" autoLine="0">
            <anchor>
              <from>
                <xdr:col>3</xdr:col>
                <xdr:colOff>50800</xdr:colOff>
                <xdr:row>130</xdr:row>
                <xdr:rowOff>355600</xdr:rowOff>
              </from>
              <to>
                <xdr:col>6</xdr:col>
                <xdr:colOff>457200</xdr:colOff>
                <xdr:row>131</xdr:row>
                <xdr:rowOff>254000</xdr:rowOff>
              </to>
            </anchor>
          </commentPr>
        </mc:Fallback>
      </mc:AlternateContent>
    </comment>
    <comment ref="C135" authorId="0" shapeId="1061" xr:uid="{4CE0B60B-8058-46FD-BD17-F50674000DD1}">
      <text>
        <r>
          <rPr>
            <sz val="9"/>
            <color indexed="81"/>
            <rFont val="Tahoma"/>
            <family val="2"/>
          </rPr>
          <t>Estimated with same emissions factor as regular Natural Gas</t>
        </r>
      </text>
      <mc:AlternateContent xmlns:mc="http://schemas.openxmlformats.org/markup-compatibility/2006">
        <mc:Choice Requires="v"/>
        <mc:Fallback>
          <commentPr defaultSize="0" autoFill="0" autoLine="0">
            <anchor>
              <from>
                <xdr:col>3</xdr:col>
                <xdr:colOff>101600</xdr:colOff>
                <xdr:row>134</xdr:row>
                <xdr:rowOff>50800</xdr:rowOff>
              </from>
              <to>
                <xdr:col>6</xdr:col>
                <xdr:colOff>508000</xdr:colOff>
                <xdr:row>135</xdr:row>
                <xdr:rowOff>0</xdr:rowOff>
              </to>
            </anchor>
          </commentPr>
        </mc:Fallback>
      </mc:AlternateContent>
    </comment>
    <comment ref="B136" authorId="0" shapeId="1062" xr:uid="{495A6528-1486-4B90-9C07-8693DDFC852E}">
      <text>
        <r>
          <rPr>
            <sz val="9"/>
            <color indexed="81"/>
            <rFont val="Tahoma"/>
            <family val="2"/>
          </rPr>
          <t>Estimated with same emissions factor as regular natural gas</t>
        </r>
      </text>
      <mc:AlternateContent xmlns:mc="http://schemas.openxmlformats.org/markup-compatibility/2006">
        <mc:Choice Requires="v"/>
        <mc:Fallback>
          <commentPr defaultSize="0" autoFill="0" autoLine="0">
            <anchor>
              <from>
                <xdr:col>3</xdr:col>
                <xdr:colOff>101600</xdr:colOff>
                <xdr:row>135</xdr:row>
                <xdr:rowOff>50800</xdr:rowOff>
              </from>
              <to>
                <xdr:col>6</xdr:col>
                <xdr:colOff>457200</xdr:colOff>
                <xdr:row>135</xdr:row>
                <xdr:rowOff>304800</xdr:rowOff>
              </to>
            </anchor>
          </commentPr>
        </mc:Fallback>
      </mc:AlternateContent>
    </comment>
    <comment ref="C137" authorId="0" shapeId="1063" xr:uid="{88BA1AFC-1AB6-447F-8A2B-51E1BDBEB29A}">
      <text>
        <r>
          <rPr>
            <sz val="9"/>
            <color indexed="81"/>
            <rFont val="Tahoma"/>
            <family val="2"/>
          </rPr>
          <t>https://www.eia.gov/environment/emissions/co2_vol_mass.php
Referenced "Finished motor oil"</t>
        </r>
      </text>
      <mc:AlternateContent xmlns:mc="http://schemas.openxmlformats.org/markup-compatibility/2006">
        <mc:Choice Requires="v"/>
        <mc:Fallback>
          <commentPr defaultSize="0" autoFill="0" autoLine="0">
            <anchor>
              <from>
                <xdr:col>3</xdr:col>
                <xdr:colOff>101600</xdr:colOff>
                <xdr:row>136</xdr:row>
                <xdr:rowOff>50800</xdr:rowOff>
              </from>
              <to>
                <xdr:col>6</xdr:col>
                <xdr:colOff>508000</xdr:colOff>
                <xdr:row>137</xdr:row>
                <xdr:rowOff>203200</xdr:rowOff>
              </to>
            </anchor>
          </commentPr>
        </mc:Fallback>
      </mc:AlternateContent>
    </comment>
  </commentList>
</comments>
</file>

<file path=xl/comments2.xml><?xml version="1.0" encoding="utf-8"?>
<comments xmlns="http://purl.oclc.org/ooxml/spreadsheetml/main" xmlns:xdr="http://purl.oclc.org/ooxml/drawingml/spreadsheetDrawing" xmlns:v="urn:schemas-microsoft-com:vml" xmlns:mc="http://schemas.openxmlformats.org/markup-compatibility/2006" xmlns:xr="http://schemas.microsoft.com/office/spreadsheetml/2014/revision" mc:Ignorable="xr">
  <authors>
    <author>Lisauskas, Sara</author>
  </authors>
  <commentList>
    <comment ref="O13" authorId="0" shapeId="2049" xr:uid="{25066132-1743-47BA-952B-D22F7B8CC36F}">
      <text>
        <r>
          <rPr>
            <sz val="9"/>
            <color indexed="81"/>
            <rFont val="Tahoma"/>
            <family val="2"/>
          </rPr>
          <t>Selects market-based or location based emissions depending on which the partner is using for its goal.</t>
        </r>
      </text>
      <mc:AlternateContent xmlns:mc="http://schemas.openxmlformats.org/markup-compatibility/2006">
        <mc:Choice Requires="v"/>
        <mc:Fallback>
          <commentPr defaultSize="0" autoFill="0" autoLine="0">
            <anchor>
              <from>
                <xdr:col>15</xdr:col>
                <xdr:colOff>101600</xdr:colOff>
                <xdr:row>12</xdr:row>
                <xdr:rowOff>203200</xdr:rowOff>
              </from>
              <to>
                <xdr:col>16</xdr:col>
                <xdr:colOff>1371600</xdr:colOff>
                <xdr:row>16</xdr:row>
                <xdr:rowOff>0</xdr:rowOff>
              </to>
            </anchor>
          </commentPr>
        </mc:Fallback>
      </mc:AlternateContent>
    </comment>
  </commentList>
</comments>
</file>

<file path=xl/comments3.xml><?xml version="1.0" encoding="utf-8"?>
<comments xmlns="http://purl.oclc.org/ooxml/spreadsheetml/main" xmlns:xdr="http://purl.oclc.org/ooxml/drawingml/spreadsheetDrawing" xmlns:v="urn:schemas-microsoft-com:vml" xmlns:mc="http://schemas.openxmlformats.org/markup-compatibility/2006" xmlns:xr="http://schemas.microsoft.com/office/spreadsheetml/2014/revision" mc:Ignorable="xr">
  <authors>
    <author>Cotton, Rebecca</author>
  </authors>
  <commentList>
    <comment ref="I7" authorId="0" shapeId="6145" xr:uid="{5F6573FA-3469-4735-8E9A-9BF63D4CAA08}">
      <text>
        <r>
          <rPr>
            <sz val="9"/>
            <color indexed="81"/>
            <rFont val="Tahoma"/>
            <family val="2"/>
          </rPr>
          <t>Average of 3 chiller EF options</t>
        </r>
      </text>
      <mc:AlternateContent xmlns:mc="http://schemas.openxmlformats.org/markup-compatibility/2006">
        <mc:Choice Requires="v"/>
        <mc:Fallback>
          <commentPr defaultSize="0" autoFill="0" autoLine="0">
            <anchor>
              <from>
                <xdr:col>10</xdr:col>
                <xdr:colOff>304800</xdr:colOff>
                <xdr:row>5</xdr:row>
                <xdr:rowOff>0</xdr:rowOff>
              </from>
              <to>
                <xdr:col>13</xdr:col>
                <xdr:colOff>355600</xdr:colOff>
                <xdr:row>6</xdr:row>
                <xdr:rowOff>101600</xdr:rowOff>
              </to>
            </anchor>
          </commentPr>
        </mc:Fallback>
      </mc:AlternateContent>
    </comment>
    <comment ref="I9" authorId="0" shapeId="6146" xr:uid="{B619AA27-557D-4049-9F61-AD88EADB44A3}">
      <text>
        <r>
          <rPr>
            <sz val="9"/>
            <color indexed="81"/>
            <rFont val="Tahoma"/>
            <family val="2"/>
          </rPr>
          <t>Average of 3 fuel oil  EF options</t>
        </r>
      </text>
      <mc:AlternateContent xmlns:mc="http://schemas.openxmlformats.org/markup-compatibility/2006">
        <mc:Choice Requires="v"/>
        <mc:Fallback>
          <commentPr defaultSize="0" autoFill="0" autoLine="0">
            <anchor>
              <from>
                <xdr:col>10</xdr:col>
                <xdr:colOff>609600</xdr:colOff>
                <xdr:row>7</xdr:row>
                <xdr:rowOff>101600</xdr:rowOff>
              </from>
              <to>
                <xdr:col>14</xdr:col>
                <xdr:colOff>203200</xdr:colOff>
                <xdr:row>8</xdr:row>
                <xdr:rowOff>203200</xdr:rowOff>
              </to>
            </anchor>
          </commentPr>
        </mc:Fallback>
      </mc:AlternateContent>
    </comment>
    <comment ref="I12" authorId="0" shapeId="6147" xr:uid="{D5D593D4-6248-4B95-AE17-65A54DB587DA}">
      <text>
        <r>
          <rPr>
            <sz val="9"/>
            <color indexed="81"/>
            <rFont val="Tahoma"/>
            <family val="2"/>
          </rPr>
          <t>Average of 2 emission factor options</t>
        </r>
      </text>
      <mc:AlternateContent xmlns:mc="http://schemas.openxmlformats.org/markup-compatibility/2006">
        <mc:Choice Requires="v"/>
        <mc:Fallback>
          <commentPr defaultSize="0" autoFill="0" autoLine="0">
            <anchor>
              <from>
                <xdr:col>10</xdr:col>
                <xdr:colOff>101600</xdr:colOff>
                <xdr:row>9</xdr:row>
                <xdr:rowOff>203200</xdr:rowOff>
              </from>
              <to>
                <xdr:col>13</xdr:col>
                <xdr:colOff>508000</xdr:colOff>
                <xdr:row>11</xdr:row>
                <xdr:rowOff>0</xdr:rowOff>
              </to>
            </anchor>
          </commentPr>
        </mc:Fallback>
      </mc:AlternateContent>
    </comment>
    <comment ref="I14" authorId="0" shapeId="6148" xr:uid="{9D995D52-9C78-47E7-9A12-6DC9EB5BF4BC}">
      <text>
        <r>
          <rPr>
            <sz val="9"/>
            <color indexed="81"/>
            <rFont val="Tahoma"/>
            <family val="2"/>
          </rPr>
          <t xml:space="preserve">Used emissions factor for wood </t>
        </r>
      </text>
      <mc:AlternateContent xmlns:mc="http://schemas.openxmlformats.org/markup-compatibility/2006">
        <mc:Choice Requires="v"/>
        <mc:Fallback>
          <commentPr defaultSize="0" autoFill="0" autoLine="0">
            <anchor>
              <from>
                <xdr:col>10</xdr:col>
                <xdr:colOff>254000</xdr:colOff>
                <xdr:row>11</xdr:row>
                <xdr:rowOff>152400</xdr:rowOff>
              </from>
              <to>
                <xdr:col>13</xdr:col>
                <xdr:colOff>355600</xdr:colOff>
                <xdr:row>12</xdr:row>
                <xdr:rowOff>152400</xdr:rowOff>
              </to>
            </anchor>
          </commentPr>
        </mc:Fallback>
      </mc:AlternateContent>
    </comment>
    <comment ref="I17" authorId="0" shapeId="6149" xr:uid="{8111D43E-ECF2-45AE-A083-D16AA323E445}">
      <text>
        <r>
          <rPr>
            <sz val="9"/>
            <color indexed="81"/>
            <rFont val="Tahoma"/>
            <family val="2"/>
          </rPr>
          <t>https://www.eia.gov/environment/emissions/co2_vol_mass.php</t>
        </r>
      </text>
      <mc:AlternateContent xmlns:mc="http://schemas.openxmlformats.org/markup-compatibility/2006">
        <mc:Choice Requires="v"/>
        <mc:Fallback>
          <commentPr defaultSize="0" autoFill="0" autoLine="0">
            <anchor>
              <from>
                <xdr:col>10</xdr:col>
                <xdr:colOff>355600</xdr:colOff>
                <xdr:row>14</xdr:row>
                <xdr:rowOff>0</xdr:rowOff>
              </from>
              <to>
                <xdr:col>14</xdr:col>
                <xdr:colOff>2692400</xdr:colOff>
                <xdr:row>15</xdr:row>
                <xdr:rowOff>0</xdr:rowOff>
              </to>
            </anchor>
          </commentPr>
        </mc:Fallback>
      </mc:AlternateContent>
    </comment>
    <comment ref="J22" authorId="0" shapeId="6150" xr:uid="{4E115F28-A759-4852-9C88-B20ABED0508B}">
      <text>
        <r>
          <rPr>
            <sz val="9"/>
            <color indexed="81"/>
            <rFont val="Tahoma"/>
            <family val="2"/>
          </rPr>
          <t>https://www.eia.gov/environment/emissions/co2_vol_mass.php</t>
        </r>
      </text>
      <mc:AlternateContent xmlns:mc="http://schemas.openxmlformats.org/markup-compatibility/2006">
        <mc:Choice Requires="v"/>
        <mc:Fallback>
          <commentPr defaultSize="0" autoFill="0" autoLine="0">
            <anchor>
              <from>
                <xdr:col>10</xdr:col>
                <xdr:colOff>152400</xdr:colOff>
                <xdr:row>18</xdr:row>
                <xdr:rowOff>101600</xdr:rowOff>
              </from>
              <to>
                <xdr:col>14</xdr:col>
                <xdr:colOff>2184400</xdr:colOff>
                <xdr:row>19</xdr:row>
                <xdr:rowOff>152400</xdr:rowOff>
              </to>
            </anchor>
          </commentPr>
        </mc:Fallback>
      </mc:AlternateContent>
    </comment>
  </commentList>
</comments>
</file>

<file path=xl/metadata.xml><?xml version="1.0" encoding="utf-8"?>
<metadata xmlns="http://purl.oclc.org/ooxml/spreadsheetml/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<sst xmlns="http://purl.oclc.org/ooxml/spreadsheetml/main" count="654" uniqueCount="361">
  <si>
    <t>Instructions</t>
  </si>
  <si>
    <t>Mobile Emissions</t>
  </si>
  <si>
    <t>Fugitive Emissions</t>
  </si>
  <si>
    <t>Stationary Emissions</t>
  </si>
  <si>
    <t>Renewable Energy Generated and Used On-site (MWh)</t>
  </si>
  <si>
    <t>Total Emissions (Metric Tons)</t>
  </si>
  <si>
    <t>District Steam (MMBtu)</t>
  </si>
  <si>
    <t>District Hot Water (MMBtu)</t>
  </si>
  <si>
    <t>District Chilled Water (MMBtu)</t>
  </si>
  <si>
    <t>Natural Gas (MMBtu)</t>
  </si>
  <si>
    <t>Distillate or Light Fuel Oil (#1, 2, &amp; 4) (MMBtu)</t>
  </si>
  <si>
    <t>Propane (MMBtu)</t>
  </si>
  <si>
    <t xml:space="preserve">Coke (MMBtu) </t>
  </si>
  <si>
    <t>Coal (MMBtu)</t>
  </si>
  <si>
    <t>Residual or Heavy Fuel Oil (# 5, 6, Navy Special &amp; Bunker C) (MMBtu)</t>
  </si>
  <si>
    <t>Other Fuel (please specify) (MMBtu)</t>
  </si>
  <si>
    <t>Biomass (MMBtu)</t>
  </si>
  <si>
    <t>Renewable Natural Gas (MMBtu)</t>
  </si>
  <si>
    <t>Hydrogen (MMBtu)</t>
  </si>
  <si>
    <t xml:space="preserve">If Applicable: Bioenergy and Biomass Emissions </t>
  </si>
  <si>
    <t>Purchased or Acquired Electricity (MWh)</t>
  </si>
  <si>
    <t>Remaining Grid Electricity (MWh)</t>
  </si>
  <si>
    <t>Unbundled RECs (MWh)</t>
  </si>
  <si>
    <t>Total Electricity Consumption (MWh)</t>
  </si>
  <si>
    <t>Scope 1 Emissions</t>
  </si>
  <si>
    <t>Scope 2 Emissions (Location-Based) from Electricity &amp; District Energy</t>
  </si>
  <si>
    <t>Scope 2 Emissions (Market-Based) from Electricity &amp; District Energy</t>
  </si>
  <si>
    <t>Process Emissions</t>
  </si>
  <si>
    <t>GHG Emissions Reductions (%)</t>
  </si>
  <si>
    <t>Reporting period</t>
  </si>
  <si>
    <t>Calendar Year (December 31)</t>
  </si>
  <si>
    <t>January 31</t>
  </si>
  <si>
    <t>March 31</t>
  </si>
  <si>
    <t>April 30</t>
  </si>
  <si>
    <t>May 31</t>
  </si>
  <si>
    <t>June 30</t>
  </si>
  <si>
    <t>July 31</t>
  </si>
  <si>
    <t>August 31</t>
  </si>
  <si>
    <t>October 31</t>
  </si>
  <si>
    <t>November 30</t>
  </si>
  <si>
    <t>September 30</t>
  </si>
  <si>
    <t>February 29</t>
  </si>
  <si>
    <t>Physical PPAs, Competitive or Utility Products, CCAs, Self-supply (MWh)</t>
  </si>
  <si>
    <t>Year</t>
  </si>
  <si>
    <t>Market-Based GHG Goal</t>
  </si>
  <si>
    <t>Location-Based GHG Goal</t>
  </si>
  <si>
    <t>Gasoline (MMBtu)</t>
  </si>
  <si>
    <t>Diesel (MMBtu)</t>
  </si>
  <si>
    <t>Latitude</t>
  </si>
  <si>
    <t>Longitude</t>
  </si>
  <si>
    <t>Gross Floor Area (Sq. Ft.)</t>
  </si>
  <si>
    <t>Facility Name or ID</t>
  </si>
  <si>
    <t>Emissions Reductions Initiatives</t>
  </si>
  <si>
    <r>
      <t>Scope 1 emissions 
(metric tons CO</t>
    </r>
    <r>
      <rPr>
        <b/>
        <vertAlign val="subscript"/>
        <sz val="11"/>
        <color theme="0"/>
        <rFont val="Ariel"/>
      </rPr>
      <t>2</t>
    </r>
    <r>
      <rPr>
        <b/>
        <sz val="11"/>
        <color theme="0"/>
        <rFont val="Ariel"/>
      </rPr>
      <t>e)</t>
    </r>
  </si>
  <si>
    <r>
      <t>Scope 2, market-based
(metric tons CO</t>
    </r>
    <r>
      <rPr>
        <b/>
        <vertAlign val="subscript"/>
        <sz val="11"/>
        <color theme="0"/>
        <rFont val="Ariel"/>
      </rPr>
      <t>2</t>
    </r>
    <r>
      <rPr>
        <b/>
        <sz val="11"/>
        <color theme="0"/>
        <rFont val="Ariel"/>
      </rPr>
      <t>e)</t>
    </r>
  </si>
  <si>
    <t>Reporting Year</t>
  </si>
  <si>
    <t>Portfolio Emissions</t>
  </si>
  <si>
    <t>Facility Emissions</t>
  </si>
  <si>
    <t>Description: Enter your response below</t>
  </si>
  <si>
    <t>Comments</t>
  </si>
  <si>
    <t>Base year options</t>
  </si>
  <si>
    <r>
      <t>Scope 2, location-based
(metric tons CO</t>
    </r>
    <r>
      <rPr>
        <b/>
        <vertAlign val="subscript"/>
        <sz val="11"/>
        <color theme="0"/>
        <rFont val="Ariel"/>
      </rPr>
      <t>2</t>
    </r>
    <r>
      <rPr>
        <b/>
        <sz val="11"/>
        <color theme="0"/>
        <rFont val="Ariel"/>
      </rPr>
      <t>e)</t>
    </r>
  </si>
  <si>
    <t>Biodiesel (MMBtu)</t>
  </si>
  <si>
    <t>Liquified Natural Gas (LNG) (MMBtu)</t>
  </si>
  <si>
    <t>Compressed Natural Gas (CNG) (MMBtu)</t>
  </si>
  <si>
    <t>Ethanol Fuel Blend (E85) (MMBtu)</t>
  </si>
  <si>
    <t>Emissions Performance</t>
  </si>
  <si>
    <t>Base Year</t>
  </si>
  <si>
    <t>Current Year</t>
  </si>
  <si>
    <t xml:space="preserve">Pillars of Decarbonization </t>
  </si>
  <si>
    <t>GHG Emissions (Metric Tons)</t>
  </si>
  <si>
    <t>% of Total GHG Emissions</t>
  </si>
  <si>
    <t>Annual Percent Improvement</t>
  </si>
  <si>
    <t>Increase in Onsite Renewable Energy Use (MMBtu)</t>
  </si>
  <si>
    <t>Total</t>
  </si>
  <si>
    <t>Goal for Emissions</t>
  </si>
  <si>
    <t>Scope 2 Total Energy Use (MMBtu)</t>
  </si>
  <si>
    <t>Decrease in Scope 2 Energy Use (MMBtu)</t>
  </si>
  <si>
    <t>Square Feet</t>
  </si>
  <si>
    <t>Number of facilities</t>
  </si>
  <si>
    <t>GHG emissions reduction goal (%)</t>
  </si>
  <si>
    <t>Data reporting period (calendar or fiscal year)</t>
  </si>
  <si>
    <t>Reporting toward a market-based or location-based goal?</t>
  </si>
  <si>
    <t>Goal End Date</t>
  </si>
  <si>
    <t>Section 3: GHG Emissions Reductions</t>
  </si>
  <si>
    <t>Scope 2 
On-site Renewables</t>
  </si>
  <si>
    <t>Scope 2 
Off-site Renewables</t>
  </si>
  <si>
    <t>Scope 2 
Greening of Grid / Other</t>
  </si>
  <si>
    <t xml:space="preserve">Section 2: Enter the scope 1, scope 2 location-based, and scope 2 market-based emissions for the facilities included in the Better Climate Challenge for the years that are applicable to your organization. For scope 1, include a break out of stationary, mobile, process, and fugitive emissions. </t>
  </si>
  <si>
    <t xml:space="preserve">Section 4: Enter total portfolio site energy consumption. Electricity use should be entered in MWh and all other fuels should be entered in MMBtu. Please break out any purchased or acquired electricity accounted for at a zero emissions factor. </t>
  </si>
  <si>
    <t>DRAFT DISPLAY CONTENT</t>
  </si>
  <si>
    <t xml:space="preserve">Electricity Use (MWh) </t>
  </si>
  <si>
    <t>Section 1:  Portfolio Information</t>
  </si>
  <si>
    <t>Scope 2 
Change in Energy Use</t>
  </si>
  <si>
    <t>Scope 1 
Stationary</t>
  </si>
  <si>
    <t>Scope 1 
Mobile</t>
  </si>
  <si>
    <t>Total Energy Use (MMBtu)</t>
  </si>
  <si>
    <t>Scope 1 
Fugitive &amp; Process</t>
  </si>
  <si>
    <t>Scope 2 Emissions</t>
  </si>
  <si>
    <t>Goal</t>
  </si>
  <si>
    <t>DOE will work with partners to develop emissions reductions results to share on the Better Buildings Solutions Center, in a format similar to the graphs below.  Coordinate with your account manager to review results and options for your portfolio.</t>
  </si>
  <si>
    <t>Optional: Provide any additional comments or notes to describe your organization's portfolio, inventory, emissions calculations methodology, or emissions factors, including current status or any changes from previous years.</t>
  </si>
  <si>
    <r>
      <t xml:space="preserve">Provide a brief description (2-3 sentences) of your organization’s emissions reduction initiatives that were active during the reporting year. Please focus on the initiatives implemented to reduce Scope 1-2 emissions, which will help DOE understand pathways leveraged to make progress toward your goal. Provide specifics on emissions reduced by activity, if available. Using this information, DOE will work with organizations to develop content that will be shared on the Better Buildings Solutions Center, with partner approval, and linked to your profile page.  
</t>
    </r>
    <r>
      <rPr>
        <i/>
        <sz val="11"/>
        <rFont val="Ariel"/>
      </rPr>
      <t xml:space="preserve">*Note: this information aligns with questions C4.3a-C4.3c in the CDP Climate Questionnaire. </t>
    </r>
  </si>
  <si>
    <r>
      <t xml:space="preserve">Optional: Break out your total U.S. Scope 1 and Scope 2 emissions by facility. Using this information, DOE can provide more detailed technical assistance and help you determine at which facilities you should focus your emissions reduction planning.  Complete a separate worksheet for each reporting year that data is submitted. Insert additional rows as needed.
</t>
    </r>
    <r>
      <rPr>
        <i/>
        <sz val="11"/>
        <rFont val="Ariel"/>
      </rPr>
      <t xml:space="preserve">*Note: this information aligns with questions C7.3b-C7.6b in the CDP Climate Questionnaire. </t>
    </r>
  </si>
  <si>
    <r>
      <t>Portfolio Average Scope 2 Emissions Factor- Market Based (kg CO</t>
    </r>
    <r>
      <rPr>
        <vertAlign val="subscript"/>
        <sz val="11"/>
        <color theme="1"/>
        <rFont val="Arial"/>
        <family val="2"/>
      </rPr>
      <t>2</t>
    </r>
    <r>
      <rPr>
        <sz val="11"/>
        <color theme="1"/>
        <rFont val="Arial"/>
        <family val="2"/>
      </rPr>
      <t>e/MMBtu)</t>
    </r>
  </si>
  <si>
    <t>Portfolio Average Scope 2 Emissions Factor - Location Based (kg CO2e/MMBtu)</t>
  </si>
  <si>
    <r>
      <t>Emissions Reduction from Change in Scope 2 Emissions Factor (Metric tons CO</t>
    </r>
    <r>
      <rPr>
        <vertAlign val="subscript"/>
        <sz val="11"/>
        <color theme="1"/>
        <rFont val="Arial"/>
        <family val="2"/>
      </rPr>
      <t>2</t>
    </r>
    <r>
      <rPr>
        <sz val="11"/>
        <color theme="1"/>
        <rFont val="Arial"/>
        <family val="2"/>
      </rPr>
      <t>e)</t>
    </r>
  </si>
  <si>
    <t>Financial / Virtual PPAs (MWh)</t>
  </si>
  <si>
    <t>Scope 3 Emissions</t>
  </si>
  <si>
    <t>Date Last Updated</t>
  </si>
  <si>
    <t>Increase in Offsite Renewable Energy Use (MMBtu)</t>
  </si>
  <si>
    <t xml:space="preserve">Partner Name: </t>
  </si>
  <si>
    <r>
      <t>Enter data in cells that are shaded in gray. Cells in</t>
    </r>
    <r>
      <rPr>
        <sz val="11"/>
        <color rgb="FF7D9D4D"/>
        <rFont val="Arial"/>
        <family val="2"/>
      </rPr>
      <t xml:space="preserve"> </t>
    </r>
    <r>
      <rPr>
        <b/>
        <sz val="11"/>
        <color rgb="FF7D9D4D"/>
        <rFont val="Arial"/>
        <family val="2"/>
      </rPr>
      <t>green</t>
    </r>
    <r>
      <rPr>
        <sz val="11"/>
        <color theme="9" tint="-0.249977111117893"/>
        <rFont val="Arial"/>
        <family val="2"/>
      </rPr>
      <t xml:space="preserve"> </t>
    </r>
    <r>
      <rPr>
        <sz val="11"/>
        <rFont val="Arial"/>
        <family val="2"/>
      </rPr>
      <t>are calculated. The reporting year column headers will populate once you enter your base year. Refer to hover-over text for additional definitions or instructions for each row.</t>
    </r>
  </si>
  <si>
    <r>
      <t>Section 2: Absolute Emissions (Metric tons CO</t>
    </r>
    <r>
      <rPr>
        <b/>
        <vertAlign val="subscript"/>
        <sz val="12"/>
        <color theme="0"/>
        <rFont val="Arial"/>
        <family val="2"/>
      </rPr>
      <t>2</t>
    </r>
    <r>
      <rPr>
        <b/>
        <sz val="12"/>
        <color theme="0"/>
        <rFont val="Arial"/>
        <family val="2"/>
      </rPr>
      <t>e)</t>
    </r>
  </si>
  <si>
    <r>
      <t xml:space="preserve">Scope 3 Emissions (Location-Based) from Leased Assets </t>
    </r>
    <r>
      <rPr>
        <i/>
        <sz val="11"/>
        <rFont val="Arial"/>
        <family val="2"/>
      </rPr>
      <t>(if applicable, see notes)</t>
    </r>
  </si>
  <si>
    <r>
      <t>Scope 3 Emissions (Market-Based) from Leased Assets</t>
    </r>
    <r>
      <rPr>
        <i/>
        <sz val="11"/>
        <rFont val="Arial"/>
        <family val="2"/>
      </rPr>
      <t xml:space="preserve"> (if applicable, see notes)</t>
    </r>
  </si>
  <si>
    <r>
      <t>GHG Emissions Reductions (Metric tons CO</t>
    </r>
    <r>
      <rPr>
        <vertAlign val="subscript"/>
        <sz val="11"/>
        <rFont val="Arial"/>
        <family val="2"/>
      </rPr>
      <t>2</t>
    </r>
    <r>
      <rPr>
        <sz val="11"/>
        <rFont val="Arial"/>
        <family val="2"/>
      </rPr>
      <t>e)</t>
    </r>
  </si>
  <si>
    <r>
      <t xml:space="preserve">Section 5: Energy Use for Vehicles     </t>
    </r>
    <r>
      <rPr>
        <i/>
        <sz val="12"/>
        <color theme="0"/>
        <rFont val="Arial"/>
        <family val="2"/>
      </rPr>
      <t>(Organizations with significant vehicle energy use should provide the portion of Section 4 energy use that is associated with vehicles.)</t>
    </r>
  </si>
  <si>
    <t>kg CO2e/MMbtu</t>
  </si>
  <si>
    <t>Expected Scope 1 Emissions from Fuel Use</t>
  </si>
  <si>
    <t>Expected Scope 2 Emissions - no electricity</t>
  </si>
  <si>
    <t>Energy efficiency target</t>
  </si>
  <si>
    <r>
      <t xml:space="preserve">Section 7: Calculations for Graphs     </t>
    </r>
    <r>
      <rPr>
        <i/>
        <sz val="12"/>
        <color theme="0"/>
        <rFont val="Arial"/>
        <family val="2"/>
      </rPr>
      <t>(For program use only)</t>
    </r>
  </si>
  <si>
    <t xml:space="preserve">Section 6: This section is optional for organizations to track progress toward their Energy Efficiency target. Organizations with a Better Buildings/Better Plants energy goal do not need to complete this section. </t>
  </si>
  <si>
    <t>Section 5: This section is required for organizations with significant vehicle energy use and optional for others. Enter the portion of Section 4 energy use that is associated with vehicles.</t>
  </si>
  <si>
    <t>Emissions Factors QC Reference Table</t>
  </si>
  <si>
    <t>Electric Driven Chiller: 52.7 kg CO2e/MMBtu</t>
  </si>
  <si>
    <t>Absorption Chiller using NG: 73.86 kg CO2e/MMBtu</t>
  </si>
  <si>
    <t>Engine Driven Chiller NG: 49.29 kg CO2e/MMBtu</t>
  </si>
  <si>
    <t>Fuel Oil #1: 74.21 kg CO2e/MMBtu</t>
  </si>
  <si>
    <t>Fuel Oil #2: 73.5 kg CO2e/MMBtu</t>
  </si>
  <si>
    <t>Fuel Oil #4: 75.29 kg CO2e/MMBtu</t>
  </si>
  <si>
    <t>Estimated emissions from District Steam</t>
  </si>
  <si>
    <t>Estimated emissions from District Hot Water</t>
  </si>
  <si>
    <t>Estimated emissions from District Chilled Water</t>
  </si>
  <si>
    <t>Estimated emissions from Natural Gas</t>
  </si>
  <si>
    <t>Estimated emissions from Distillate or Light Fuel Oil (#1, 2, &amp; 4)</t>
  </si>
  <si>
    <t>Estimated emissions from Propane</t>
  </si>
  <si>
    <t>Estimated emissions from Coke</t>
  </si>
  <si>
    <t>Estimated emissions from Coal</t>
  </si>
  <si>
    <t xml:space="preserve">Estimated emissions from Residual or Heavy Fuel Oil (# 5, 6, Navy Special &amp; Bunker C) </t>
  </si>
  <si>
    <t>Estimated emissions from Biomass</t>
  </si>
  <si>
    <t>Estimated emissions from Renewable Natural Gas</t>
  </si>
  <si>
    <t>Estimated emissions from Hydrogen</t>
  </si>
  <si>
    <t>Estimated emissions from Gasoline</t>
  </si>
  <si>
    <t>Estimated emissions from Diesel</t>
  </si>
  <si>
    <t>Estimated emissions from Biodiesel</t>
  </si>
  <si>
    <t>Estimated emissions from Compressed Natural Gas (CNG)</t>
  </si>
  <si>
    <t>Estimated emissions from Liquified Natural Gas (LNG)</t>
  </si>
  <si>
    <t>Estimated emissions from Ethanol Fuel Blend (E85)</t>
  </si>
  <si>
    <r>
      <t xml:space="preserve">Section 8: Data Quality Check     </t>
    </r>
    <r>
      <rPr>
        <i/>
        <sz val="12"/>
        <color theme="0"/>
        <rFont val="Arial"/>
        <family val="2"/>
      </rPr>
      <t>(For program use only. All units in Metric Tons of CO</t>
    </r>
    <r>
      <rPr>
        <i/>
        <vertAlign val="subscript"/>
        <sz val="12"/>
        <color theme="0"/>
        <rFont val="Arial"/>
        <family val="2"/>
      </rPr>
      <t>2</t>
    </r>
    <r>
      <rPr>
        <i/>
        <sz val="12"/>
        <color theme="0"/>
        <rFont val="Arial"/>
        <family val="2"/>
      </rPr>
      <t xml:space="preserve">e. To check for alignment between energy and emissions data.) </t>
    </r>
  </si>
  <si>
    <t>Coal (anthracite): 104.44 kg CO2e/MMBtu</t>
  </si>
  <si>
    <t>Coal (bituminous): 94.03 kg CO2e/MMBtu</t>
  </si>
  <si>
    <t>Building Emissions Calculator Methodology (energystar.gov)</t>
  </si>
  <si>
    <t>All Emission Factors from BEC Methodology unless otherwise noted</t>
  </si>
  <si>
    <t>Custom Metric (please specify)</t>
  </si>
  <si>
    <t>https://www.eia.gov/environment/emissions/co2_vol_mass.php</t>
  </si>
  <si>
    <t>For gasoline &amp; ethanol EF</t>
  </si>
  <si>
    <t>Partner</t>
  </si>
  <si>
    <t xml:space="preserve">Scope 2 Reporting? </t>
  </si>
  <si>
    <t>GHG Emissions Reductions (Metric tons CO2e)</t>
  </si>
  <si>
    <t>Total Vehicle Energy Use (MMBtu)</t>
  </si>
  <si>
    <t>Portfolio Average Scope 2 Emissions Factor- Market Based (kg CO2e/MMBtu)</t>
  </si>
  <si>
    <t>Incresae in Offsite Renewable Energy Use (MMBtu)</t>
  </si>
  <si>
    <t>Emissions Reduction from Change in Scope 2 Emissions Factor (Metric tons CO2e)</t>
  </si>
  <si>
    <t>Energy Efficiency Target</t>
  </si>
  <si>
    <t>Scope 3 Emissions (Location-Based) from Leased Assets</t>
  </si>
  <si>
    <t>Scope 3 Emissions (Market-Based) from Leased Assets</t>
  </si>
  <si>
    <r>
      <t xml:space="preserve">Section 6: Energy Efficiency Target Tracking - Optional     </t>
    </r>
    <r>
      <rPr>
        <i/>
        <sz val="12"/>
        <color theme="0"/>
        <rFont val="Arial"/>
        <family val="2"/>
      </rPr>
      <t>(Organizations using a Better Buildings or Better Plants energy goal do not need to complete this section.)</t>
    </r>
  </si>
  <si>
    <r>
      <t>Emissions Reductions (Metric tons CO</t>
    </r>
    <r>
      <rPr>
        <b/>
        <vertAlign val="subscript"/>
        <sz val="11"/>
        <color theme="1"/>
        <rFont val="Arial"/>
        <family val="2"/>
      </rPr>
      <t>2</t>
    </r>
    <r>
      <rPr>
        <b/>
        <sz val="11"/>
        <color theme="1"/>
        <rFont val="Arial"/>
        <family val="2"/>
      </rPr>
      <t>e) Strategies Deployed</t>
    </r>
  </si>
  <si>
    <t>Total Site Energy Use Intensity Reductions (%)</t>
  </si>
  <si>
    <t>Total Site Energy Use Intensity (kBtu/sq. ft.)</t>
  </si>
  <si>
    <t>Other Fuel (please specify) (MMBtu)2</t>
  </si>
  <si>
    <t>Gasoline (MMBtu)3</t>
  </si>
  <si>
    <t>Diesel (MMBtu)4</t>
  </si>
  <si>
    <t>Biodiesel (MMBtu)5</t>
  </si>
  <si>
    <t>Compressed Natural Gas (CNG) (MMBtu)6</t>
  </si>
  <si>
    <t>Liquified Natural Gas (LNG) (MMBtu)7</t>
  </si>
  <si>
    <t>Ethanol Fuel Blend (E85) (MMBtu)8</t>
  </si>
  <si>
    <t>Other Fuel (please specify) (MMBtu)9</t>
  </si>
  <si>
    <t>Other Fuel (please specify) (MMBtu)10</t>
  </si>
  <si>
    <t>BY Indicator</t>
  </si>
  <si>
    <t>CY Indicator</t>
  </si>
  <si>
    <t>Max Year Indicator</t>
  </si>
  <si>
    <t>Location-based Indicator</t>
  </si>
  <si>
    <t>Market-based Indicator</t>
  </si>
  <si>
    <t>Partner on Track?</t>
  </si>
  <si>
    <t>Year Data Updated</t>
  </si>
  <si>
    <t>Actual Savings Per Year</t>
  </si>
  <si>
    <t>Target Savings Per Year</t>
  </si>
  <si>
    <t>Goal Achieved Year</t>
  </si>
  <si>
    <t>Years with Data Display</t>
  </si>
  <si>
    <t>Fuels</t>
  </si>
  <si>
    <t>Renewable Fuels</t>
  </si>
  <si>
    <t>Other</t>
  </si>
  <si>
    <t>Grid Electricity</t>
  </si>
  <si>
    <t>Offsite Renewables</t>
  </si>
  <si>
    <t>Onsite Renewables</t>
  </si>
  <si>
    <t>Estimated Location-based emissions from Electricity</t>
  </si>
  <si>
    <t>Estimated Market-based emissions from Electricity</t>
  </si>
  <si>
    <t>Expected Scope 2 Emissions - total location-based</t>
  </si>
  <si>
    <t>Expected Scope 2 Emissions - total market-based</t>
  </si>
  <si>
    <t>Expected Total Emissions</t>
  </si>
  <si>
    <t>A (energystar.gov)</t>
  </si>
  <si>
    <t xml:space="preserve">Site to source conversion for SumProduct </t>
  </si>
  <si>
    <t>MWh to MMBtu conversion</t>
  </si>
  <si>
    <t>Total Source Energy Use Intensity (kBtu/sq. ft.)</t>
  </si>
  <si>
    <t>Total Source Energy Use Intensity Reductions (%)</t>
  </si>
  <si>
    <t>Absolute Energy Use chart not for website display</t>
  </si>
  <si>
    <t>Total Emission</t>
  </si>
  <si>
    <t>Year Category</t>
  </si>
  <si>
    <t>Breakdown</t>
  </si>
  <si>
    <t>Emissions</t>
  </si>
  <si>
    <r>
      <rPr>
        <b/>
        <sz val="11"/>
        <color theme="1"/>
        <rFont val="Calibri"/>
        <family val="2"/>
        <scheme val="minor"/>
      </rPr>
      <t>Waterfall Chart</t>
    </r>
    <r>
      <rPr>
        <sz val="11"/>
        <color theme="1"/>
        <rFont val="Calibri"/>
        <family val="2"/>
        <scheme val="minor"/>
      </rPr>
      <t xml:space="preserve"> - number of rows should be static. Update comparison year</t>
    </r>
  </si>
  <si>
    <t xml:space="preserve">Comparison Year: </t>
  </si>
  <si>
    <t>Scope 1 -&gt; Easy</t>
  </si>
  <si>
    <t>Greening of the Grid</t>
  </si>
  <si>
    <t>Waterfall Indicator</t>
  </si>
  <si>
    <t>Waterfall Breakdown calculations - have to rewrite combo formulas into individual BY/Comparison Year values</t>
  </si>
  <si>
    <t xml:space="preserve">Combo: </t>
  </si>
  <si>
    <t>(BY Scope 2 Total Energy Use - CY Scope 2 Total Energy Use) * BY EF / 1000</t>
  </si>
  <si>
    <t xml:space="preserve">BY: </t>
  </si>
  <si>
    <t>(BY Scope 2 Total Energy Use) * BY EF / 1000</t>
  </si>
  <si>
    <t xml:space="preserve">CY: </t>
  </si>
  <si>
    <t>CY Scope 2 Total Energy Use * BY EF / 1000</t>
  </si>
  <si>
    <t>*EF is either LB or MB depending on partner goal</t>
  </si>
  <si>
    <t>Scope 2 Change in Energy Use</t>
  </si>
  <si>
    <t>(CY Onsite (MWh) - BY Onsite (MWh)) * 3.412 * LB BY EF / 1000</t>
  </si>
  <si>
    <t>-1 * BY Onsite (MWh) * 3.412 * LB BY EF / 1000</t>
  </si>
  <si>
    <t>-1 * CY Onsite (MWh) * 3.412 * LB BY EF / 1000</t>
  </si>
  <si>
    <t>Same as onsite but always 0 for LB partner</t>
  </si>
  <si>
    <t>(BY EF - CY EF) * CY Scope 2 Total Energy Use / 1000 - Combo Onsite Renewables - Combo Offsite Renewables</t>
  </si>
  <si>
    <t xml:space="preserve">Problem with combo in Power BI waterfall: difference between two numbers is correct, but individual sums double count part of Change in Energy Use category, so you get total bars &gt;100% </t>
  </si>
  <si>
    <t xml:space="preserve">Therefore, use a "cheat" BY and CY calc to get the right values for the waterfall total bars. </t>
  </si>
  <si>
    <t>BY Total emissions - Scope 3 emissions - Sum(all other waterfall categories)</t>
  </si>
  <si>
    <t xml:space="preserve">CY Total emissions - Scope 3 emissions - Sum(all other waterfall categories) </t>
  </si>
  <si>
    <t>***Scope 3 not currently in waterfall. If added, remove (-Scope 3 emissions) from Greening of the Grid category</t>
  </si>
  <si>
    <t>Breakdown Index</t>
  </si>
  <si>
    <t>Year Index</t>
  </si>
  <si>
    <t>OLD METHODOLOGY - RESULTED IN EXTRA GREENING OF GRID VALUES</t>
  </si>
  <si>
    <t xml:space="preserve">This is the formula we used to create the Excel waterfall chart. </t>
  </si>
  <si>
    <t xml:space="preserve">OLD METHODOLOGY TABLE - adjusted offsite/onsite BY emissions through Greening of Grid category. Changed calculations to capture this adjustment in Change in Energy Use category </t>
  </si>
  <si>
    <t>BY Total emissions check (no scope 3)</t>
  </si>
  <si>
    <t>CY Total emissions check (no scope 3)</t>
  </si>
  <si>
    <t>Check if difference is correct (should match numbers in Display tab)</t>
  </si>
  <si>
    <r>
      <t xml:space="preserve">Section 4: Total Energy Use for Portfolio   </t>
    </r>
    <r>
      <rPr>
        <i/>
        <sz val="12"/>
        <color theme="0"/>
        <rFont val="Arial"/>
        <family val="2"/>
      </rPr>
      <t xml:space="preserve">  (Provide total Site Energy used across your organization, including facilities, vehicles, and other uses.  This includes energy use associated with scope 1 and 2 emissions sources and scope 3 Leased Assets, as applicable.)</t>
    </r>
  </si>
  <si>
    <t xml:space="preserve">Since we want to account for this 0 emissions energy in the offsite/onsite energy categories, we need to add any starting BY offsite/onsite avoided emissions back into the Change in Energy Use category so total emissions values are correct in the BY and CY bars. </t>
  </si>
  <si>
    <t xml:space="preserve">However, when a partner has offsite/onsite energy use in their base year, the calculated average BY EF includes this 0 emissions energy. </t>
  </si>
  <si>
    <t xml:space="preserve">Since we will add the same value to both the BY and CY Change in Energy Use disaggregation, the difference between these values will not change, producing the correct waterfall bar length. </t>
  </si>
  <si>
    <r>
      <t xml:space="preserve">(BY Scope 2 Total Energy Use - CY Scope 2 Total Energy Use) * </t>
    </r>
    <r>
      <rPr>
        <sz val="11"/>
        <color rgb="FFFF0000"/>
        <rFont val="Calibri"/>
        <family val="2"/>
        <scheme val="minor"/>
      </rPr>
      <t>BY EF</t>
    </r>
    <r>
      <rPr>
        <sz val="11"/>
        <color theme="1"/>
        <rFont val="Calibri"/>
        <family val="2"/>
        <scheme val="minor"/>
      </rPr>
      <t xml:space="preserve"> / 1000</t>
    </r>
  </si>
  <si>
    <t xml:space="preserve">BY EF = </t>
  </si>
  <si>
    <t>Grid electricity</t>
  </si>
  <si>
    <t>District energy</t>
  </si>
  <si>
    <t>Onsite RE</t>
  </si>
  <si>
    <t>Offsite RE</t>
  </si>
  <si>
    <t>divided by</t>
  </si>
  <si>
    <t>Total Scope 2 emissions</t>
  </si>
  <si>
    <t>--&gt; Already counts the 0 emissions from BY onsite/offsite RE</t>
  </si>
  <si>
    <t>--&gt; Also counts the 0 emissions from BY onsite/offsite RE</t>
  </si>
  <si>
    <t xml:space="preserve">Without adjustment, BY total emissions with be over-counted because this term is repeated twice </t>
  </si>
  <si>
    <r>
      <t xml:space="preserve">-1 * </t>
    </r>
    <r>
      <rPr>
        <sz val="11"/>
        <color rgb="FFFF0000"/>
        <rFont val="Calibri"/>
        <family val="2"/>
        <scheme val="minor"/>
      </rPr>
      <t>BY Onsite (MWh) * 3.412 * LB BY EF</t>
    </r>
    <r>
      <rPr>
        <sz val="11"/>
        <color theme="1"/>
        <rFont val="Calibri"/>
        <family val="2"/>
        <scheme val="minor"/>
      </rPr>
      <t xml:space="preserve"> / 1000</t>
    </r>
  </si>
  <si>
    <r>
      <t xml:space="preserve">(BY Scope 2 Total Energy Use) * </t>
    </r>
    <r>
      <rPr>
        <sz val="11"/>
        <color rgb="FFFF0000"/>
        <rFont val="Calibri"/>
        <family val="2"/>
        <scheme val="minor"/>
      </rPr>
      <t>BY EF</t>
    </r>
    <r>
      <rPr>
        <sz val="11"/>
        <color theme="1"/>
        <rFont val="Calibri"/>
        <family val="2"/>
        <scheme val="minor"/>
      </rPr>
      <t xml:space="preserve"> / 1000 </t>
    </r>
    <r>
      <rPr>
        <sz val="11"/>
        <color theme="9"/>
        <rFont val="Calibri"/>
        <family val="2"/>
        <scheme val="minor"/>
      </rPr>
      <t>- SUM(BY Onsite avoided emissions, BY Offsite avoided emissions)</t>
    </r>
  </si>
  <si>
    <t>Green = adjustment</t>
  </si>
  <si>
    <r>
      <t xml:space="preserve">CY Scope 2 Total Energy Use * </t>
    </r>
    <r>
      <rPr>
        <sz val="11"/>
        <color rgb="FFFF0000"/>
        <rFont val="Calibri"/>
        <family val="2"/>
        <scheme val="minor"/>
      </rPr>
      <t>BY EF</t>
    </r>
    <r>
      <rPr>
        <sz val="11"/>
        <color theme="1"/>
        <rFont val="Calibri"/>
        <family val="2"/>
        <scheme val="minor"/>
      </rPr>
      <t xml:space="preserve"> / 1000 </t>
    </r>
    <r>
      <rPr>
        <sz val="11"/>
        <color theme="9"/>
        <rFont val="Calibri"/>
        <family val="2"/>
        <scheme val="minor"/>
      </rPr>
      <t>- SUM(BY Onsite avoided emissions, BY Offsite avoided emissions)</t>
    </r>
  </si>
  <si>
    <t>% Difference from Reported Total Emissions</t>
  </si>
  <si>
    <t>Estimated Emissions Factor (kg CO2 / MMBtu)</t>
  </si>
  <si>
    <t>effective December 11, 2022</t>
  </si>
  <si>
    <t>US Emissions Factors (kg CO2eq/MBtu)</t>
  </si>
  <si>
    <t>Fuel Type</t>
  </si>
  <si>
    <t>Subregion</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</si>
  <si>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</si>
  <si>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</si>
  <si>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</si>
  <si>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</si>
  <si>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</si>
  <si>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</si>
  <si>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</si>
  <si>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</si>
  <si>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</si>
  <si>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</si>
  <si>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</si>
  <si>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</si>
  <si>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</si>
  <si>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</si>
  <si>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</si>
  <si>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</si>
  <si>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</si>
  <si>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</si>
  <si>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</si>
  <si>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</si>
  <si>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</si>
  <si>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</si>
  <si>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2022</t>
  </si>
  <si>
    <t>Direct GHG Emissions</t>
  </si>
  <si>
    <t>Natural Gas</t>
  </si>
  <si>
    <t/>
  </si>
  <si>
    <t>Propane</t>
  </si>
  <si>
    <t>Fuel Oil (No. 1)</t>
  </si>
  <si>
    <t>Fuel Oil (No. 2)</t>
  </si>
  <si>
    <t>Fuel Oil (No. 4)</t>
  </si>
  <si>
    <t>Fuel Oil (No. 5 &amp; No. 6)</t>
  </si>
  <si>
    <t>Diesel</t>
  </si>
  <si>
    <t>Coal (anthracite)</t>
  </si>
  <si>
    <t>Coal (bituminous)</t>
  </si>
  <si>
    <t>Coke</t>
  </si>
  <si>
    <t>Kerosene</t>
  </si>
  <si>
    <t>Indirect GHG Emissions - District Fuels</t>
  </si>
  <si>
    <t>District Steam</t>
  </si>
  <si>
    <t>District Hot Water</t>
  </si>
  <si>
    <t>District Chilled Water - Electric Driven Chiller</t>
  </si>
  <si>
    <t>District Chilled Water - Absorption Chiller using Natural Gas</t>
  </si>
  <si>
    <t>District Chilled Water - Engine-Driven Chiller Natural Gas</t>
  </si>
  <si>
    <t>Biomass GHG Emissions</t>
  </si>
  <si>
    <t>Wood</t>
  </si>
  <si>
    <t>Indirect GHG Emissions - Electricity</t>
  </si>
  <si>
    <t>Electricity - Grid</t>
  </si>
  <si>
    <t>AKGD</t>
  </si>
  <si>
    <t>AKMS</t>
  </si>
  <si>
    <t>AZNM</t>
  </si>
  <si>
    <t>CAMX</t>
  </si>
  <si>
    <t>ERCT</t>
  </si>
  <si>
    <t>FRCC</t>
  </si>
  <si>
    <t>HIMS</t>
  </si>
  <si>
    <t>HIOA</t>
  </si>
  <si>
    <t>MROE</t>
  </si>
  <si>
    <t>MROW</t>
  </si>
  <si>
    <t>NEWE</t>
  </si>
  <si>
    <t>NWPP</t>
  </si>
  <si>
    <t>NYCW</t>
  </si>
  <si>
    <t>NYLI</t>
  </si>
  <si>
    <t>NYUP</t>
  </si>
  <si>
    <t>PRMS</t>
  </si>
  <si>
    <t>RFCE</t>
  </si>
  <si>
    <t>RFCM</t>
  </si>
  <si>
    <t>RFCW</t>
  </si>
  <si>
    <t>RMPA</t>
  </si>
  <si>
    <t>SPNO</t>
  </si>
  <si>
    <t>SPSO</t>
  </si>
  <si>
    <t>SRMV</t>
  </si>
  <si>
    <t>SRMW</t>
  </si>
  <si>
    <t>SRSO</t>
  </si>
  <si>
    <t>SRTV</t>
  </si>
  <si>
    <t>SRVC</t>
  </si>
  <si>
    <t>National</t>
  </si>
  <si>
    <t>Data Source for Period Ending Date</t>
  </si>
  <si>
    <t>eGRID 2005</t>
  </si>
  <si>
    <t>eGRID 2007</t>
  </si>
  <si>
    <t>eGRID 2009</t>
  </si>
  <si>
    <t>eGRID 2010</t>
  </si>
  <si>
    <t>eGRID 2012</t>
  </si>
  <si>
    <t>eGRID 2014</t>
  </si>
  <si>
    <t>eGRID 2016</t>
  </si>
  <si>
    <t>eGRID 2018</t>
  </si>
  <si>
    <t>eGRID 2019</t>
  </si>
  <si>
    <t>eGRID 2020</t>
  </si>
  <si>
    <t>* eGRID region PRMS (Puerto Rico) uses version eGRID2019 for all years before 2019</t>
  </si>
  <si>
    <t>Sources for emissions factors:</t>
  </si>
  <si>
    <t>• U.S. Environmental Protection Agency Emissions &amp; Generation Resource Integrated Database (eGRID), https://www.epa.gov/egrid</t>
  </si>
  <si>
    <t>• U.S Environmental Protection Agency Center for Corporate Climate Leadership GHG Emission Factors Hub, https://www.epa.gov/climateleadership/ghg-emission-factors-hub</t>
  </si>
  <si>
    <t>Historical Greenhouse Gas Factors, 2000 - 2022 | ENERGY STAR</t>
  </si>
  <si>
    <t>Other Fuel (Jet Fuel) (MMBtu)</t>
  </si>
</sst>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3" formatCode="_(* #,##0.00_);_(* \(#,##0.00\);_(* &quot;-&quot;??_);_(@_)"/>
    <numFmt numFmtId="164" formatCode="_(* #,##0_);_(* \(#,##0\);_(* &quot;-&quot;??_);_(@_)"/>
    <numFmt numFmtId="165" formatCode="0.0%"/>
    <numFmt numFmtId="166" formatCode="0.0"/>
    <numFmt numFmtId="167" formatCode="0.00000"/>
    <numFmt numFmtId="168" formatCode="0.0000"/>
  </numFmts>
  <fonts count="74">
    <font>
      <sz val="11"/>
      <color theme="1"/>
      <name val="Calibri"/>
      <family val="2"/>
      <scheme val="minor"/>
    </font>
    <font>
      <b/>
      <sz val="11"/>
      <color theme="1"/>
      <name val="Calibri"/>
      <family val="2"/>
      <scheme val="minor"/>
    </font>
    <font>
      <sz val="9"/>
      <color indexed="81"/>
      <name val="Tahoma"/>
      <family val="2"/>
    </font>
    <font>
      <b/>
      <sz val="20"/>
      <color theme="1"/>
      <name val="Calibri"/>
      <family val="2"/>
      <scheme val="minor"/>
    </font>
    <font>
      <sz val="11"/>
      <color theme="1"/>
      <name val="Calibri"/>
      <family val="2"/>
      <scheme val="minor"/>
    </font>
    <font>
      <sz val="11"/>
      <name val="Calibri"/>
      <family val="2"/>
      <scheme val="minor"/>
    </font>
    <font>
      <sz val="11"/>
      <color theme="1" tint="0.34998626667073579"/>
      <name val="Calibri"/>
      <family val="2"/>
      <scheme val="minor"/>
    </font>
    <font>
      <sz val="11"/>
      <color theme="1"/>
      <name val="Ariel"/>
    </font>
    <font>
      <b/>
      <sz val="11"/>
      <name val="Calibri"/>
      <family val="2"/>
      <scheme val="minor"/>
    </font>
    <font>
      <sz val="11"/>
      <color indexed="8"/>
      <name val="Calibri"/>
      <family val="2"/>
      <scheme val="minor"/>
    </font>
    <font>
      <b/>
      <sz val="20"/>
      <color rgb="FF002060"/>
      <name val="Calibri"/>
      <family val="2"/>
      <scheme val="minor"/>
    </font>
    <font>
      <b/>
      <sz val="11"/>
      <color theme="0"/>
      <name val="Ariel"/>
    </font>
    <font>
      <b/>
      <sz val="20"/>
      <color rgb="FF002060"/>
      <name val="Ariel"/>
    </font>
    <font>
      <sz val="11"/>
      <color theme="1" tint="0.34998626667073579"/>
      <name val="Ariel"/>
    </font>
    <font>
      <sz val="11"/>
      <name val="Ariel"/>
    </font>
    <font>
      <sz val="11"/>
      <color theme="0"/>
      <name val="Ariel"/>
    </font>
    <font>
      <b/>
      <sz val="11"/>
      <color theme="1"/>
      <name val="Ariel"/>
    </font>
    <font>
      <b/>
      <sz val="13"/>
      <name val="Ariel"/>
    </font>
    <font>
      <b/>
      <sz val="12"/>
      <name val="Ariel"/>
    </font>
    <font>
      <b/>
      <sz val="11"/>
      <name val="Ariel"/>
    </font>
    <font>
      <i/>
      <sz val="11"/>
      <name val="Ariel"/>
    </font>
    <font>
      <b/>
      <vertAlign val="subscript"/>
      <sz val="11"/>
      <color theme="0"/>
      <name val="Ariel"/>
    </font>
    <font>
      <sz val="11"/>
      <color theme="1"/>
      <name val="Arial"/>
      <family val="2"/>
    </font>
    <font>
      <b/>
      <sz val="11"/>
      <color theme="1"/>
      <name val="Arial"/>
      <family val="2"/>
    </font>
    <font>
      <b/>
      <sz val="20"/>
      <color rgb="FF1D428A"/>
      <name val="Ariel"/>
    </font>
    <font>
      <vertAlign val="subscript"/>
      <sz val="11"/>
      <color theme="1"/>
      <name val="Arial"/>
      <family val="2"/>
    </font>
    <font>
      <b/>
      <vertAlign val="subscript"/>
      <sz val="11"/>
      <color theme="1"/>
      <name val="Arial"/>
      <family val="2"/>
    </font>
    <font>
      <b/>
      <sz val="9"/>
      <color indexed="81"/>
      <name val="Tahoma"/>
      <family val="2"/>
    </font>
    <font>
      <sz val="10"/>
      <color theme="1"/>
      <name val="Arial"/>
      <family val="2"/>
    </font>
    <font>
      <b/>
      <sz val="14"/>
      <color theme="1"/>
      <name val="Arial"/>
      <family val="2"/>
    </font>
    <font>
      <sz val="11"/>
      <name val="Arial"/>
      <family val="2"/>
    </font>
    <font>
      <sz val="14"/>
      <color theme="1"/>
      <name val="Arial"/>
      <family val="2"/>
    </font>
    <font>
      <sz val="14"/>
      <name val="Arial"/>
      <family val="2"/>
    </font>
    <font>
      <b/>
      <sz val="20"/>
      <color theme="1"/>
      <name val="Arial"/>
      <family val="2"/>
    </font>
    <font>
      <b/>
      <sz val="20"/>
      <color rgb="FF1D428A"/>
      <name val="Arial"/>
      <family val="2"/>
    </font>
    <font>
      <b/>
      <sz val="20"/>
      <color rgb="FF002060"/>
      <name val="Arial"/>
      <family val="2"/>
    </font>
    <font>
      <b/>
      <sz val="12"/>
      <name val="Arial"/>
      <family val="2"/>
    </font>
    <font>
      <b/>
      <sz val="13"/>
      <name val="Arial"/>
      <family val="2"/>
    </font>
    <font>
      <b/>
      <sz val="11"/>
      <color theme="0"/>
      <name val="Arial"/>
      <family val="2"/>
    </font>
    <font>
      <sz val="11"/>
      <color rgb="FF7D9D4D"/>
      <name val="Arial"/>
      <family val="2"/>
    </font>
    <font>
      <b/>
      <sz val="11"/>
      <color rgb="FF7D9D4D"/>
      <name val="Arial"/>
      <family val="2"/>
    </font>
    <font>
      <sz val="11"/>
      <color theme="9" tint="-0.249977111117893"/>
      <name val="Arial"/>
      <family val="2"/>
    </font>
    <font>
      <sz val="11"/>
      <color theme="1" tint="0.34998626667073579"/>
      <name val="Arial"/>
      <family val="2"/>
    </font>
    <font>
      <b/>
      <sz val="12"/>
      <color theme="0"/>
      <name val="Arial"/>
      <family val="2"/>
    </font>
    <font>
      <b/>
      <vertAlign val="subscript"/>
      <sz val="12"/>
      <color theme="0"/>
      <name val="Arial"/>
      <family val="2"/>
    </font>
    <font>
      <i/>
      <sz val="11"/>
      <name val="Arial"/>
      <family val="2"/>
    </font>
    <font>
      <vertAlign val="subscript"/>
      <sz val="11"/>
      <name val="Arial"/>
      <family val="2"/>
    </font>
    <font>
      <i/>
      <sz val="12"/>
      <color theme="0"/>
      <name val="Arial"/>
      <family val="2"/>
    </font>
    <font>
      <b/>
      <sz val="11"/>
      <name val="Arial"/>
      <family val="2"/>
    </font>
    <font>
      <b/>
      <sz val="11"/>
      <color rgb="FFFF0000"/>
      <name val="Arial"/>
      <family val="2"/>
    </font>
    <font>
      <u/>
      <sz val="11"/>
      <color theme="10"/>
      <name val="Calibri"/>
      <family val="2"/>
      <scheme val="minor"/>
    </font>
    <font>
      <i/>
      <vertAlign val="subscript"/>
      <sz val="12"/>
      <color theme="0"/>
      <name val="Arial"/>
      <family val="2"/>
    </font>
    <font>
      <sz val="8"/>
      <name val="Calibri"/>
      <family val="2"/>
      <scheme val="minor"/>
    </font>
    <font>
      <b/>
      <sz val="16"/>
      <color rgb="FF93272C"/>
      <name val="Arial"/>
      <family val="2"/>
    </font>
    <font>
      <b/>
      <sz val="10"/>
      <name val="Arial"/>
      <family val="2"/>
    </font>
    <font>
      <b/>
      <u/>
      <sz val="11"/>
      <color theme="10"/>
      <name val="Calibri"/>
      <family val="2"/>
      <scheme val="minor"/>
    </font>
    <font>
      <b/>
      <sz val="16"/>
      <color rgb="FFFF0000"/>
      <name val="Arial"/>
      <family val="2"/>
    </font>
    <font>
      <sz val="11"/>
      <color indexed="8"/>
      <name val="Calibri"/>
      <family val="2"/>
    </font>
    <font>
      <sz val="11"/>
      <color indexed="8"/>
      <name val="Calibri"/>
      <family val="2"/>
    </font>
    <font>
      <sz val="11"/>
      <color rgb="FFFF0000"/>
      <name val="Calibri"/>
      <family val="2"/>
      <scheme val="minor"/>
    </font>
    <font>
      <b/>
      <sz val="12"/>
      <color rgb="FFFF0000"/>
      <name val="Arial"/>
      <family val="2"/>
    </font>
    <font>
      <sz val="11"/>
      <color theme="9"/>
      <name val="Calibri"/>
      <family val="2"/>
      <scheme val="minor"/>
    </font>
    <font>
      <sz val="11"/>
      <color theme="1"/>
      <name val="Arial Narrow"/>
      <family val="2"/>
    </font>
    <font>
      <b/>
      <sz val="15"/>
      <name val="Arial Narrow"/>
      <family val="2"/>
    </font>
    <font>
      <b/>
      <sz val="12"/>
      <color rgb="FFFFFFFF"/>
      <name val="Arial Narrow"/>
      <family val="2"/>
    </font>
    <font>
      <b/>
      <sz val="12"/>
      <color rgb="FF0070C0"/>
      <name val="Arial Narrow"/>
      <family val="2"/>
    </font>
    <font>
      <sz val="12"/>
      <name val="Arial Narrow"/>
      <family val="2"/>
    </font>
    <font>
      <b/>
      <sz val="12"/>
      <color theme="4" tint="-0.249977111117893"/>
      <name val="Arial Narrow"/>
      <family val="2"/>
    </font>
    <font>
      <b/>
      <sz val="10"/>
      <color rgb="FFFFFFFF"/>
      <name val="Arial Narrow"/>
      <family val="2"/>
    </font>
    <font>
      <i/>
      <sz val="12"/>
      <name val="Arial Narrow"/>
      <family val="2"/>
    </font>
    <font>
      <b/>
      <sz val="12"/>
      <name val="Arial Narrow"/>
      <family val="2"/>
    </font>
    <font>
      <b/>
      <sz val="11"/>
      <color rgb="FFFF0000"/>
      <name val="Arial Narrow"/>
      <family val="2"/>
    </font>
    <font>
      <b/>
      <sz val="9"/>
      <color rgb="FF000000"/>
      <name val="Tahoma"/>
      <family val="2"/>
    </font>
    <font>
      <sz val="9"/>
      <color rgb="FF000000"/>
      <name val="Tahoma"/>
      <family val="2"/>
    </font>
  </fonts>
  <fills count="15">
    <fill>
      <patternFill patternType="none"/>
    </fill>
    <fill>
      <patternFill patternType="gray125"/>
    </fill>
    <fill>
      <patternFill patternType="solid">
        <fgColor theme="0"/>
        <bgColor indexed="64"/>
      </patternFill>
    </fill>
    <fill>
      <patternFill patternType="solid">
        <fgColor theme="2"/>
        <bgColor indexed="64"/>
      </patternFill>
    </fill>
    <fill>
      <patternFill patternType="solid">
        <fgColor theme="0" tint="-0.14999847407452621"/>
        <bgColor indexed="64"/>
      </patternFill>
    </fill>
    <fill>
      <patternFill patternType="solid">
        <fgColor rgb="FF1D428A"/>
        <bgColor indexed="64"/>
      </patternFill>
    </fill>
    <fill>
      <patternFill patternType="solid">
        <fgColor rgb="FFD0DEBB"/>
        <bgColor indexed="64"/>
      </patternFill>
    </fill>
    <fill>
      <patternFill patternType="solid">
        <fgColor rgb="FFFFFF00"/>
        <bgColor indexed="64"/>
      </patternFill>
    </fill>
    <fill>
      <patternFill patternType="solid">
        <fgColor theme="9"/>
        <bgColor indexed="64"/>
      </patternFill>
    </fill>
    <fill>
      <patternFill patternType="solid">
        <fgColor theme="8" tint="0.79998168889431442"/>
        <bgColor indexed="64"/>
      </patternFill>
    </fill>
    <fill>
      <patternFill patternType="solid">
        <fgColor theme="4" tint="0.39997558519241921"/>
        <bgColor indexed="64"/>
      </patternFill>
    </fill>
    <fill>
      <patternFill patternType="solid">
        <fgColor theme="4" tint="0.79998168889431442"/>
        <bgColor indexed="64"/>
      </patternFill>
    </fill>
    <fill>
      <patternFill patternType="solid">
        <fgColor rgb="FF006BB3"/>
      </patternFill>
    </fill>
    <fill>
      <patternFill patternType="solid">
        <fgColor rgb="FFF8F8F8"/>
      </patternFill>
    </fill>
    <fill>
      <patternFill patternType="solid">
        <fgColor theme="0" tint="-4.9989318521683403E-2"/>
        <bgColor indexed="64"/>
      </patternFill>
    </fill>
  </fills>
  <borders count="28">
    <border>
      <start/>
      <end/>
      <top/>
      <bottom/>
      <diagonal/>
    </border>
    <border>
      <start style="thin">
        <color indexed="64"/>
      </start>
      <end style="thin">
        <color indexed="64"/>
      </end>
      <top style="thin">
        <color indexed="64"/>
      </top>
      <bottom style="thin">
        <color indexed="64"/>
      </bottom>
      <diagonal/>
    </border>
    <border>
      <start/>
      <end/>
      <top style="thin">
        <color indexed="64"/>
      </top>
      <bottom style="thin">
        <color indexed="64"/>
      </bottom>
      <diagonal/>
    </border>
    <border>
      <start/>
      <end style="thin">
        <color indexed="64"/>
      </end>
      <top/>
      <bottom/>
      <diagonal/>
    </border>
    <border>
      <start style="thin">
        <color indexed="64"/>
      </start>
      <end/>
      <top style="thin">
        <color indexed="64"/>
      </top>
      <bottom style="thin">
        <color indexed="64"/>
      </bottom>
      <diagonal/>
    </border>
    <border>
      <start/>
      <end style="thin">
        <color indexed="64"/>
      </end>
      <top style="thin">
        <color indexed="64"/>
      </top>
      <bottom style="thin">
        <color indexed="64"/>
      </bottom>
      <diagonal/>
    </border>
    <border>
      <start style="thin">
        <color indexed="64"/>
      </start>
      <end style="thin">
        <color indexed="64"/>
      </end>
      <top/>
      <bottom style="thin">
        <color indexed="64"/>
      </bottom>
      <diagonal/>
    </border>
    <border>
      <start style="thin">
        <color indexed="64"/>
      </start>
      <end style="thin">
        <color indexed="64"/>
      </end>
      <top style="thin">
        <color indexed="64"/>
      </top>
      <bottom/>
      <diagonal/>
    </border>
    <border>
      <start style="thin">
        <color theme="1"/>
      </start>
      <end style="thin">
        <color theme="1"/>
      </end>
      <top style="thin">
        <color theme="1"/>
      </top>
      <bottom style="thin">
        <color theme="1"/>
      </bottom>
      <diagonal/>
    </border>
    <border>
      <start style="thin">
        <color theme="1"/>
      </start>
      <end/>
      <top style="thin">
        <color theme="1"/>
      </top>
      <bottom style="thin">
        <color theme="1"/>
      </bottom>
      <diagonal/>
    </border>
    <border>
      <start/>
      <end style="thin">
        <color theme="1"/>
      </end>
      <top style="thin">
        <color theme="1"/>
      </top>
      <bottom style="thin">
        <color theme="1"/>
      </bottom>
      <diagonal/>
    </border>
    <border>
      <start/>
      <end/>
      <top style="thin">
        <color theme="1"/>
      </top>
      <bottom style="thin">
        <color theme="1"/>
      </bottom>
      <diagonal/>
    </border>
    <border>
      <start style="thin">
        <color theme="1"/>
      </start>
      <end/>
      <top style="thin">
        <color theme="1"/>
      </top>
      <bottom/>
      <diagonal/>
    </border>
    <border>
      <start/>
      <end/>
      <top style="thin">
        <color theme="1"/>
      </top>
      <bottom/>
      <diagonal/>
    </border>
    <border>
      <start/>
      <end style="thin">
        <color theme="1"/>
      </end>
      <top style="thin">
        <color theme="1"/>
      </top>
      <bottom/>
      <diagonal/>
    </border>
    <border>
      <start style="thin">
        <color theme="1"/>
      </start>
      <end/>
      <top/>
      <bottom/>
      <diagonal/>
    </border>
    <border>
      <start/>
      <end style="thin">
        <color theme="1"/>
      </end>
      <top/>
      <bottom/>
      <diagonal/>
    </border>
    <border>
      <start style="thin">
        <color theme="1"/>
      </start>
      <end/>
      <top/>
      <bottom style="thin">
        <color theme="1"/>
      </bottom>
      <diagonal/>
    </border>
    <border>
      <start/>
      <end/>
      <top/>
      <bottom style="thin">
        <color theme="1"/>
      </bottom>
      <diagonal/>
    </border>
    <border>
      <start/>
      <end style="thin">
        <color theme="1"/>
      </end>
      <top/>
      <bottom style="thin">
        <color theme="1"/>
      </bottom>
      <diagonal/>
    </border>
    <border>
      <start style="medium">
        <color indexed="64"/>
      </start>
      <end/>
      <top style="medium">
        <color indexed="64"/>
      </top>
      <bottom/>
      <diagonal/>
    </border>
    <border>
      <start/>
      <end/>
      <top style="medium">
        <color indexed="64"/>
      </top>
      <bottom/>
      <diagonal/>
    </border>
    <border>
      <start/>
      <end style="medium">
        <color indexed="64"/>
      </end>
      <top style="medium">
        <color indexed="64"/>
      </top>
      <bottom/>
      <diagonal/>
    </border>
    <border>
      <start style="medium">
        <color indexed="64"/>
      </start>
      <end/>
      <top/>
      <bottom/>
      <diagonal/>
    </border>
    <border>
      <start/>
      <end style="medium">
        <color indexed="64"/>
      </end>
      <top/>
      <bottom/>
      <diagonal/>
    </border>
    <border>
      <start style="medium">
        <color indexed="64"/>
      </start>
      <end/>
      <top/>
      <bottom style="medium">
        <color indexed="64"/>
      </bottom>
      <diagonal/>
    </border>
    <border>
      <start/>
      <end/>
      <top/>
      <bottom style="medium">
        <color indexed="64"/>
      </bottom>
      <diagonal/>
    </border>
    <border>
      <start/>
      <end style="medium">
        <color indexed="64"/>
      </end>
      <top/>
      <bottom style="medium">
        <color indexed="64"/>
      </bottom>
      <diagonal/>
    </border>
  </borders>
  <cellStyleXfs count="6">
    <xf numFmtId="0" fontId="0" fillId="0" borderId="0"/>
    <xf numFmtId="0" fontId="4" fillId="0" borderId="0"/>
    <xf numFmtId="43" fontId="4" fillId="0" borderId="0" applyFont="0" applyFill="0" applyBorder="0" applyAlignment="0" applyProtection="0"/>
    <xf numFmtId="9" fontId="4" fillId="0" borderId="0" applyFont="0" applyFill="0" applyBorder="0" applyAlignment="0" applyProtection="0"/>
    <xf numFmtId="0" fontId="9" fillId="0" borderId="0"/>
    <xf numFmtId="0" fontId="50" fillId="0" borderId="0" applyNumberFormat="0" applyFill="0" applyBorder="0" applyAlignment="0" applyProtection="0"/>
  </cellStyleXfs>
  <cellXfs count="290">
    <xf numFmtId="0" fontId="0" fillId="0" borderId="0" xfId="0"/>
    <xf numFmtId="0" fontId="1" fillId="0" borderId="0" xfId="0" applyFont="1"/>
    <xf numFmtId="0" fontId="3" fillId="0" borderId="0" xfId="0" applyFont="1" applyAlignment="1">
      <alignment vertical="center" wrapText="1"/>
    </xf>
    <xf numFmtId="0" fontId="3" fillId="0" borderId="0" xfId="0" applyFont="1" applyAlignment="1">
      <alignment vertical="center"/>
    </xf>
    <xf numFmtId="0" fontId="5" fillId="0" borderId="0" xfId="0" quotePrefix="1" applyFont="1" applyAlignment="1">
      <alignment vertical="center" wrapText="1"/>
    </xf>
    <xf numFmtId="0" fontId="6" fillId="0" borderId="0" xfId="0" applyFont="1" applyAlignment="1">
      <alignment vertical="center" wrapText="1"/>
    </xf>
    <xf numFmtId="0" fontId="1" fillId="0" borderId="0" xfId="0" applyFont="1" applyAlignment="1">
      <alignment vertical="center" wrapText="1"/>
    </xf>
    <xf numFmtId="0" fontId="0" fillId="2" borderId="0" xfId="0" applyFill="1"/>
    <xf numFmtId="0" fontId="7" fillId="0" borderId="0" xfId="0" applyFont="1"/>
    <xf numFmtId="0" fontId="0" fillId="0" borderId="0" xfId="0" applyAlignment="1">
      <alignment vertical="center"/>
    </xf>
    <xf numFmtId="0" fontId="10" fillId="0" borderId="0" xfId="0" applyFont="1" applyAlignment="1">
      <alignment vertical="center"/>
    </xf>
    <xf numFmtId="0" fontId="13" fillId="2" borderId="0" xfId="0" applyFont="1" applyFill="1" applyAlignment="1">
      <alignment horizontal="center" vertical="center" wrapText="1"/>
    </xf>
    <xf numFmtId="0" fontId="11" fillId="2" borderId="0" xfId="0" applyFont="1" applyFill="1" applyAlignment="1">
      <alignment vertical="center"/>
    </xf>
    <xf numFmtId="0" fontId="13" fillId="2" borderId="0" xfId="0" applyFont="1" applyFill="1" applyAlignment="1">
      <alignment vertical="center" wrapText="1"/>
    </xf>
    <xf numFmtId="49" fontId="0" fillId="0" borderId="0" xfId="0" applyNumberFormat="1"/>
    <xf numFmtId="0" fontId="14" fillId="2" borderId="0" xfId="0" applyFont="1" applyFill="1" applyAlignment="1">
      <alignment vertical="center"/>
    </xf>
    <xf numFmtId="0" fontId="7" fillId="2" borderId="0" xfId="0" applyFont="1" applyFill="1"/>
    <xf numFmtId="0" fontId="11" fillId="2" borderId="0" xfId="0" applyFont="1" applyFill="1" applyAlignment="1">
      <alignment vertical="center" wrapText="1"/>
    </xf>
    <xf numFmtId="0" fontId="14" fillId="2" borderId="0" xfId="0" quotePrefix="1" applyFont="1" applyFill="1" applyAlignment="1">
      <alignment vertical="center" wrapText="1"/>
    </xf>
    <xf numFmtId="0" fontId="19" fillId="2" borderId="1" xfId="0" applyFont="1" applyFill="1" applyBorder="1" applyAlignment="1">
      <alignment horizontal="center" vertical="center"/>
    </xf>
    <xf numFmtId="0" fontId="12" fillId="0" borderId="0" xfId="0" applyFont="1" applyAlignment="1">
      <alignment horizontal="left"/>
    </xf>
    <xf numFmtId="0" fontId="18" fillId="0" borderId="0" xfId="0" applyFont="1" applyAlignment="1">
      <alignment horizontal="left" vertical="center" wrapText="1"/>
    </xf>
    <xf numFmtId="0" fontId="17" fillId="0" borderId="0" xfId="0" applyFont="1" applyAlignment="1">
      <alignment horizontal="left" vertical="center" wrapText="1"/>
    </xf>
    <xf numFmtId="0" fontId="14" fillId="2" borderId="1" xfId="0" applyFont="1" applyFill="1" applyBorder="1" applyAlignment="1">
      <alignment horizontal="left" vertical="center"/>
    </xf>
    <xf numFmtId="3" fontId="14" fillId="2" borderId="1" xfId="0" applyNumberFormat="1" applyFont="1" applyFill="1" applyBorder="1" applyAlignment="1">
      <alignment horizontal="center" vertical="center"/>
    </xf>
    <xf numFmtId="4" fontId="14" fillId="2" borderId="1" xfId="0" applyNumberFormat="1" applyFont="1" applyFill="1" applyBorder="1" applyAlignment="1">
      <alignment horizontal="center" vertical="center"/>
    </xf>
    <xf numFmtId="0" fontId="12" fillId="0" borderId="0" xfId="0" applyFont="1"/>
    <xf numFmtId="0" fontId="15" fillId="3" borderId="1" xfId="0" applyFont="1" applyFill="1" applyBorder="1" applyAlignment="1">
      <alignment horizontal="left" vertical="center"/>
    </xf>
    <xf numFmtId="0" fontId="1" fillId="0" borderId="0" xfId="0" applyFont="1" applyAlignment="1">
      <alignment horizontal="center"/>
    </xf>
    <xf numFmtId="0" fontId="0" fillId="0" borderId="0" xfId="0" applyAlignment="1">
      <alignment horizontal="center"/>
    </xf>
    <xf numFmtId="0" fontId="24" fillId="0" borderId="0" xfId="0" applyFont="1" applyAlignment="1">
      <alignment horizontal="left"/>
    </xf>
    <xf numFmtId="0" fontId="24" fillId="0" borderId="0" xfId="0" applyFont="1"/>
    <xf numFmtId="0" fontId="11" fillId="5" borderId="4" xfId="0" applyFont="1" applyFill="1" applyBorder="1" applyAlignment="1">
      <alignment horizontal="left" vertical="center"/>
    </xf>
    <xf numFmtId="0" fontId="11" fillId="5" borderId="2" xfId="0" applyFont="1" applyFill="1" applyBorder="1" applyAlignment="1">
      <alignment horizontal="left" vertical="center"/>
    </xf>
    <xf numFmtId="0" fontId="11" fillId="5" borderId="5" xfId="0" applyFont="1" applyFill="1" applyBorder="1" applyAlignment="1">
      <alignment horizontal="left" vertical="center"/>
    </xf>
    <xf numFmtId="0" fontId="11" fillId="5" borderId="4" xfId="0" applyFont="1" applyFill="1" applyBorder="1" applyAlignment="1">
      <alignment horizontal="center" vertical="center"/>
    </xf>
    <xf numFmtId="0" fontId="11" fillId="5" borderId="1" xfId="0" applyFont="1" applyFill="1" applyBorder="1" applyAlignment="1">
      <alignment horizontal="left" vertical="center"/>
    </xf>
    <xf numFmtId="3" fontId="11" fillId="5" borderId="1" xfId="0" applyNumberFormat="1" applyFont="1" applyFill="1" applyBorder="1" applyAlignment="1">
      <alignment horizontal="center" vertical="center" wrapText="1"/>
    </xf>
    <xf numFmtId="0" fontId="11" fillId="5" borderId="1" xfId="0" applyFont="1" applyFill="1" applyBorder="1" applyAlignment="1">
      <alignment horizontal="center" vertical="center" wrapText="1"/>
    </xf>
    <xf numFmtId="0" fontId="22" fillId="0" borderId="0" xfId="0" applyFont="1"/>
    <xf numFmtId="0" fontId="22" fillId="2" borderId="0" xfId="0" applyFont="1" applyFill="1"/>
    <xf numFmtId="0" fontId="34" fillId="0" borderId="0" xfId="0" applyFont="1" applyAlignment="1">
      <alignment horizontal="left"/>
    </xf>
    <xf numFmtId="0" fontId="35" fillId="0" borderId="0" xfId="0" applyFont="1" applyAlignment="1">
      <alignment horizontal="left"/>
    </xf>
    <xf numFmtId="1" fontId="23" fillId="0" borderId="0" xfId="0" applyNumberFormat="1" applyFont="1" applyAlignment="1">
      <alignment horizontal="center" wrapText="1"/>
    </xf>
    <xf numFmtId="164" fontId="30" fillId="6" borderId="1" xfId="2" applyNumberFormat="1" applyFont="1" applyFill="1" applyBorder="1" applyAlignment="1">
      <alignment horizontal="right" vertical="center"/>
    </xf>
    <xf numFmtId="0" fontId="48" fillId="2" borderId="0" xfId="0" applyFont="1" applyFill="1" applyAlignment="1">
      <alignment horizontal="left" vertical="center"/>
    </xf>
    <xf numFmtId="0" fontId="50" fillId="0" borderId="0" xfId="5"/>
    <xf numFmtId="0" fontId="5" fillId="0" borderId="0" xfId="0" applyFont="1" applyAlignment="1">
      <alignment horizontal="left" vertical="center"/>
    </xf>
    <xf numFmtId="0" fontId="5" fillId="0" borderId="0" xfId="0" applyFont="1" applyAlignment="1">
      <alignment horizontal="left" vertical="center" wrapText="1"/>
    </xf>
    <xf numFmtId="0" fontId="5" fillId="0" borderId="0" xfId="0" applyFont="1" applyAlignment="1">
      <alignment vertical="center" wrapText="1"/>
    </xf>
    <xf numFmtId="0" fontId="50" fillId="0" borderId="0" xfId="5" applyFill="1" applyBorder="1"/>
    <xf numFmtId="0" fontId="0" fillId="3" borderId="0" xfId="0" applyFill="1" applyAlignment="1">
      <alignment wrapText="1"/>
    </xf>
    <xf numFmtId="0" fontId="0" fillId="6" borderId="0" xfId="0" applyFill="1" applyAlignment="1">
      <alignment wrapText="1"/>
    </xf>
    <xf numFmtId="0" fontId="0" fillId="0" borderId="0" xfId="0" applyAlignment="1">
      <alignment wrapText="1"/>
    </xf>
    <xf numFmtId="9" fontId="0" fillId="0" borderId="0" xfId="0" applyNumberFormat="1"/>
    <xf numFmtId="1" fontId="0" fillId="0" borderId="0" xfId="0" applyNumberFormat="1"/>
    <xf numFmtId="9" fontId="0" fillId="0" borderId="0" xfId="3" applyFont="1"/>
    <xf numFmtId="0" fontId="0" fillId="0" borderId="0" xfId="3" applyNumberFormat="1" applyFont="1"/>
    <xf numFmtId="0" fontId="0" fillId="8" borderId="0" xfId="0" applyFill="1" applyAlignment="1">
      <alignment wrapText="1"/>
    </xf>
    <xf numFmtId="9" fontId="0" fillId="8" borderId="0" xfId="3" applyFont="1" applyFill="1" applyAlignment="1">
      <alignment wrapText="1"/>
    </xf>
    <xf numFmtId="166" fontId="0" fillId="0" borderId="0" xfId="0" applyNumberFormat="1"/>
    <xf numFmtId="0" fontId="53" fillId="2" borderId="0" xfId="0" applyFont="1" applyFill="1"/>
    <xf numFmtId="0" fontId="38" fillId="5" borderId="1" xfId="0" applyFont="1" applyFill="1" applyBorder="1" applyAlignment="1">
      <alignment horizontal="left" vertical="center" wrapText="1"/>
    </xf>
    <xf numFmtId="0" fontId="38" fillId="5" borderId="1" xfId="0" applyFont="1" applyFill="1" applyBorder="1"/>
    <xf numFmtId="0" fontId="22" fillId="6" borderId="1" xfId="0" applyFont="1" applyFill="1" applyBorder="1" applyAlignment="1">
      <alignment horizontal="right"/>
    </xf>
    <xf numFmtId="0" fontId="22" fillId="4" borderId="1" xfId="0" applyFont="1" applyFill="1" applyBorder="1"/>
    <xf numFmtId="0" fontId="38" fillId="5" borderId="1" xfId="0" applyFont="1" applyFill="1" applyBorder="1" applyAlignment="1">
      <alignment horizontal="center" vertical="center" wrapText="1"/>
    </xf>
    <xf numFmtId="0" fontId="38" fillId="5" borderId="1" xfId="1" applyFont="1" applyFill="1" applyBorder="1" applyAlignment="1">
      <alignment horizontal="center" vertical="center" wrapText="1"/>
    </xf>
    <xf numFmtId="0" fontId="23" fillId="6" borderId="1" xfId="1" applyFont="1" applyFill="1" applyBorder="1" applyAlignment="1">
      <alignment horizontal="left"/>
    </xf>
    <xf numFmtId="164" fontId="23" fillId="6" borderId="1" xfId="2" applyNumberFormat="1" applyFont="1" applyFill="1" applyBorder="1" applyAlignment="1">
      <alignment horizontal="right"/>
    </xf>
    <xf numFmtId="9" fontId="22" fillId="6" borderId="1" xfId="3" applyFont="1" applyFill="1" applyBorder="1" applyAlignment="1"/>
    <xf numFmtId="9" fontId="30" fillId="2" borderId="0" xfId="3" applyFont="1" applyFill="1" applyBorder="1" applyAlignment="1" applyProtection="1">
      <alignment horizontal="center" vertical="center" wrapText="1"/>
      <protection locked="0"/>
    </xf>
    <xf numFmtId="0" fontId="30" fillId="6" borderId="1" xfId="0" applyFont="1" applyFill="1" applyBorder="1" applyAlignment="1">
      <alignment horizontal="left" wrapText="1"/>
    </xf>
    <xf numFmtId="164" fontId="30" fillId="6" borderId="1" xfId="2" applyNumberFormat="1" applyFont="1" applyFill="1" applyBorder="1" applyAlignment="1">
      <alignment horizontal="right" wrapText="1"/>
    </xf>
    <xf numFmtId="9" fontId="48" fillId="2" borderId="0" xfId="3" applyFont="1" applyFill="1" applyBorder="1" applyAlignment="1">
      <alignment horizontal="center" vertical="center" wrapText="1"/>
    </xf>
    <xf numFmtId="0" fontId="23" fillId="6" borderId="1" xfId="0" applyFont="1" applyFill="1" applyBorder="1" applyAlignment="1">
      <alignment horizontal="left"/>
    </xf>
    <xf numFmtId="165" fontId="23" fillId="6" borderId="1" xfId="3" applyNumberFormat="1" applyFont="1" applyFill="1" applyBorder="1" applyAlignment="1"/>
    <xf numFmtId="0" fontId="23" fillId="2" borderId="0" xfId="0" applyFont="1" applyFill="1" applyAlignment="1">
      <alignment horizontal="left"/>
    </xf>
    <xf numFmtId="164" fontId="23" fillId="2" borderId="0" xfId="2" applyNumberFormat="1" applyFont="1" applyFill="1" applyBorder="1" applyAlignment="1">
      <alignment horizontal="right"/>
    </xf>
    <xf numFmtId="9" fontId="23" fillId="2" borderId="0" xfId="3" applyFont="1" applyFill="1" applyBorder="1"/>
    <xf numFmtId="9" fontId="23" fillId="6" borderId="1" xfId="3" applyFont="1" applyFill="1" applyBorder="1" applyAlignment="1"/>
    <xf numFmtId="1" fontId="28" fillId="0" borderId="0" xfId="0" applyNumberFormat="1" applyFont="1"/>
    <xf numFmtId="1" fontId="28" fillId="0" borderId="0" xfId="3" applyNumberFormat="1" applyFont="1"/>
    <xf numFmtId="0" fontId="54" fillId="9" borderId="6" xfId="0" applyFont="1" applyFill="1" applyBorder="1" applyAlignment="1">
      <alignment wrapText="1"/>
    </xf>
    <xf numFmtId="0" fontId="54" fillId="10" borderId="6" xfId="0" applyFont="1" applyFill="1" applyBorder="1" applyAlignment="1">
      <alignment wrapText="1"/>
    </xf>
    <xf numFmtId="0" fontId="55" fillId="0" borderId="0" xfId="5" applyFont="1"/>
    <xf numFmtId="0" fontId="56" fillId="2" borderId="0" xfId="0" applyFont="1" applyFill="1"/>
    <xf numFmtId="0" fontId="57" fillId="8" borderId="0" xfId="0" applyFont="1" applyFill="1"/>
    <xf numFmtId="0" fontId="58" fillId="8" borderId="0" xfId="0" applyFont="1" applyFill="1"/>
    <xf numFmtId="0" fontId="0" fillId="7" borderId="0" xfId="0" applyFill="1"/>
    <xf numFmtId="0" fontId="54" fillId="6" borderId="0" xfId="0" applyFont="1" applyFill="1" applyAlignment="1">
      <alignment wrapText="1"/>
    </xf>
    <xf numFmtId="0" fontId="0" fillId="0" borderId="0" xfId="0" quotePrefix="1"/>
    <xf numFmtId="164" fontId="22" fillId="2" borderId="0" xfId="0" applyNumberFormat="1" applyFont="1" applyFill="1"/>
    <xf numFmtId="167" fontId="0" fillId="0" borderId="0" xfId="0" applyNumberFormat="1"/>
    <xf numFmtId="164" fontId="0" fillId="0" borderId="0" xfId="2" applyNumberFormat="1" applyFont="1"/>
    <xf numFmtId="164" fontId="0" fillId="0" borderId="0" xfId="0" applyNumberFormat="1"/>
    <xf numFmtId="0" fontId="59" fillId="0" borderId="0" xfId="0" quotePrefix="1" applyFont="1"/>
    <xf numFmtId="0" fontId="59" fillId="0" borderId="0" xfId="0" applyFont="1"/>
    <xf numFmtId="0" fontId="61" fillId="0" borderId="0" xfId="0" applyFont="1"/>
    <xf numFmtId="0" fontId="62" fillId="0" borderId="0" xfId="0" applyFont="1"/>
    <xf numFmtId="168" fontId="62" fillId="0" borderId="0" xfId="0" applyNumberFormat="1" applyFont="1" applyAlignment="1">
      <alignment horizontal="right"/>
    </xf>
    <xf numFmtId="168" fontId="63" fillId="0" borderId="0" xfId="0" applyNumberFormat="1" applyFont="1" applyAlignment="1">
      <alignment horizontal="right"/>
    </xf>
    <xf numFmtId="0" fontId="64" fillId="12" borderId="20" xfId="0" applyFont="1" applyFill="1" applyBorder="1" applyAlignment="1">
      <alignment horizontal="left" vertical="center"/>
    </xf>
    <xf numFmtId="0" fontId="64" fillId="12" borderId="21" xfId="0" applyFont="1" applyFill="1" applyBorder="1" applyAlignment="1">
      <alignment horizontal="center" vertical="center" wrapText="1"/>
    </xf>
    <xf numFmtId="168" fontId="64" fillId="12" borderId="21" xfId="0" applyNumberFormat="1" applyFont="1" applyFill="1" applyBorder="1" applyAlignment="1">
      <alignment horizontal="right" vertical="center" wrapText="1"/>
    </xf>
    <xf numFmtId="168" fontId="64" fillId="12" borderId="22" xfId="0" applyNumberFormat="1" applyFont="1" applyFill="1" applyBorder="1" applyAlignment="1">
      <alignment horizontal="right" vertical="center" wrapText="1"/>
    </xf>
    <xf numFmtId="0" fontId="65" fillId="11" borderId="23" xfId="0" applyFont="1" applyFill="1" applyBorder="1" applyAlignment="1">
      <alignment horizontal="left" vertical="center"/>
    </xf>
    <xf numFmtId="0" fontId="65" fillId="11" borderId="0" xfId="0" applyFont="1" applyFill="1" applyAlignment="1">
      <alignment horizontal="center" vertical="center" wrapText="1"/>
    </xf>
    <xf numFmtId="168" fontId="65" fillId="11" borderId="0" xfId="0" applyNumberFormat="1" applyFont="1" applyFill="1" applyAlignment="1">
      <alignment horizontal="right" vertical="center" wrapText="1"/>
    </xf>
    <xf numFmtId="168" fontId="65" fillId="11" borderId="24" xfId="0" applyNumberFormat="1" applyFont="1" applyFill="1" applyBorder="1" applyAlignment="1">
      <alignment horizontal="right" vertical="center" wrapText="1"/>
    </xf>
    <xf numFmtId="0" fontId="66" fillId="13" borderId="23" xfId="0" applyFont="1" applyFill="1" applyBorder="1" applyAlignment="1">
      <alignment horizontal="left" vertical="center"/>
    </xf>
    <xf numFmtId="0" fontId="66" fillId="13" borderId="0" xfId="0" applyFont="1" applyFill="1" applyAlignment="1">
      <alignment horizontal="center" vertical="center" wrapText="1"/>
    </xf>
    <xf numFmtId="168" fontId="66" fillId="13" borderId="0" xfId="0" applyNumberFormat="1" applyFont="1" applyFill="1" applyAlignment="1">
      <alignment horizontal="right" vertical="center" wrapText="1"/>
    </xf>
    <xf numFmtId="168" fontId="66" fillId="13" borderId="24" xfId="0" applyNumberFormat="1" applyFont="1" applyFill="1" applyBorder="1" applyAlignment="1">
      <alignment horizontal="right" vertical="center" wrapText="1"/>
    </xf>
    <xf numFmtId="0" fontId="66" fillId="13" borderId="25" xfId="0" applyFont="1" applyFill="1" applyBorder="1" applyAlignment="1">
      <alignment horizontal="left" vertical="center"/>
    </xf>
    <xf numFmtId="0" fontId="66" fillId="13" borderId="26" xfId="0" applyFont="1" applyFill="1" applyBorder="1" applyAlignment="1">
      <alignment horizontal="center" vertical="center" wrapText="1"/>
    </xf>
    <xf numFmtId="168" fontId="66" fillId="13" borderId="26" xfId="0" applyNumberFormat="1" applyFont="1" applyFill="1" applyBorder="1" applyAlignment="1">
      <alignment horizontal="right" vertical="center" wrapText="1"/>
    </xf>
    <xf numFmtId="168" fontId="66" fillId="13" borderId="27" xfId="0" applyNumberFormat="1" applyFont="1" applyFill="1" applyBorder="1" applyAlignment="1">
      <alignment horizontal="right" vertical="center" wrapText="1"/>
    </xf>
    <xf numFmtId="0" fontId="65" fillId="11" borderId="20" xfId="0" applyFont="1" applyFill="1" applyBorder="1" applyAlignment="1">
      <alignment horizontal="left" vertical="center"/>
    </xf>
    <xf numFmtId="0" fontId="66" fillId="11" borderId="21" xfId="0" applyFont="1" applyFill="1" applyBorder="1" applyAlignment="1">
      <alignment horizontal="center" vertical="center" wrapText="1"/>
    </xf>
    <xf numFmtId="168" fontId="66" fillId="11" borderId="21" xfId="0" applyNumberFormat="1" applyFont="1" applyFill="1" applyBorder="1" applyAlignment="1">
      <alignment horizontal="right" vertical="center" wrapText="1"/>
    </xf>
    <xf numFmtId="168" fontId="66" fillId="11" borderId="22" xfId="0" applyNumberFormat="1" applyFont="1" applyFill="1" applyBorder="1" applyAlignment="1">
      <alignment horizontal="right" vertical="center" wrapText="1"/>
    </xf>
    <xf numFmtId="0" fontId="66" fillId="14" borderId="25" xfId="0" applyFont="1" applyFill="1" applyBorder="1" applyAlignment="1">
      <alignment horizontal="left" vertical="center"/>
    </xf>
    <xf numFmtId="0" fontId="66" fillId="14" borderId="26" xfId="0" applyFont="1" applyFill="1" applyBorder="1" applyAlignment="1">
      <alignment horizontal="center" vertical="center" wrapText="1"/>
    </xf>
    <xf numFmtId="168" fontId="66" fillId="14" borderId="26" xfId="0" applyNumberFormat="1" applyFont="1" applyFill="1" applyBorder="1" applyAlignment="1">
      <alignment horizontal="right" vertical="center" wrapText="1"/>
    </xf>
    <xf numFmtId="168" fontId="66" fillId="14" borderId="27" xfId="0" applyNumberFormat="1" applyFont="1" applyFill="1" applyBorder="1" applyAlignment="1">
      <alignment horizontal="right" vertical="center" wrapText="1"/>
    </xf>
    <xf numFmtId="0" fontId="65" fillId="11" borderId="0" xfId="0" applyFont="1" applyFill="1" applyAlignment="1">
      <alignment horizontal="left" vertical="center"/>
    </xf>
    <xf numFmtId="0" fontId="66" fillId="11" borderId="0" xfId="0" applyFont="1" applyFill="1" applyAlignment="1">
      <alignment horizontal="center" vertical="center" wrapText="1"/>
    </xf>
    <xf numFmtId="168" fontId="66" fillId="11" borderId="0" xfId="0" applyNumberFormat="1" applyFont="1" applyFill="1" applyAlignment="1">
      <alignment horizontal="right" vertical="center" wrapText="1"/>
    </xf>
    <xf numFmtId="0" fontId="66" fillId="13" borderId="0" xfId="0" applyFont="1" applyFill="1" applyAlignment="1">
      <alignment horizontal="left" vertical="center"/>
    </xf>
    <xf numFmtId="0" fontId="67" fillId="14" borderId="0" xfId="0" applyFont="1" applyFill="1" applyAlignment="1">
      <alignment horizontal="left" vertical="center"/>
    </xf>
    <xf numFmtId="0" fontId="67" fillId="14" borderId="0" xfId="0" applyFont="1" applyFill="1" applyAlignment="1">
      <alignment horizontal="center" vertical="center" wrapText="1"/>
    </xf>
    <xf numFmtId="168" fontId="67" fillId="14" borderId="0" xfId="0" applyNumberFormat="1" applyFont="1" applyFill="1" applyAlignment="1">
      <alignment horizontal="right" vertical="center" wrapText="1"/>
    </xf>
    <xf numFmtId="0" fontId="68" fillId="12" borderId="0" xfId="0" applyFont="1" applyFill="1" applyAlignment="1">
      <alignment horizontal="left" vertical="center"/>
    </xf>
    <xf numFmtId="0" fontId="68" fillId="12" borderId="0" xfId="0" applyFont="1" applyFill="1" applyAlignment="1">
      <alignment horizontal="center" vertical="center" wrapText="1"/>
    </xf>
    <xf numFmtId="168" fontId="68" fillId="12" borderId="0" xfId="0" applyNumberFormat="1" applyFont="1" applyFill="1" applyAlignment="1">
      <alignment horizontal="right" vertical="center" wrapText="1"/>
    </xf>
    <xf numFmtId="0" fontId="66" fillId="0" borderId="0" xfId="0" applyFont="1" applyAlignment="1">
      <alignment horizontal="left" vertical="center"/>
    </xf>
    <xf numFmtId="168" fontId="66" fillId="0" borderId="0" xfId="0" applyNumberFormat="1" applyFont="1" applyAlignment="1">
      <alignment horizontal="right" vertical="center"/>
    </xf>
    <xf numFmtId="0" fontId="62" fillId="0" borderId="0" xfId="0" applyFont="1" applyAlignment="1">
      <alignment horizontal="left"/>
    </xf>
    <xf numFmtId="0" fontId="71" fillId="0" borderId="0" xfId="0" applyFont="1" applyAlignment="1">
      <alignment horizontal="left"/>
    </xf>
    <xf numFmtId="0" fontId="33" fillId="0" borderId="0" xfId="0" applyFont="1" applyAlignment="1" applyProtection="1">
      <alignment vertical="center"/>
      <protection locked="0"/>
    </xf>
    <xf numFmtId="0" fontId="34" fillId="0" borderId="0" xfId="0" applyFont="1" applyAlignment="1" applyProtection="1">
      <alignment horizontal="left"/>
      <protection locked="0"/>
    </xf>
    <xf numFmtId="0" fontId="35" fillId="0" borderId="0" xfId="0" applyFont="1" applyAlignment="1" applyProtection="1">
      <alignment horizontal="left"/>
      <protection locked="0"/>
    </xf>
    <xf numFmtId="0" fontId="35" fillId="0" borderId="0" xfId="0" applyFont="1" applyAlignment="1" applyProtection="1">
      <alignment vertical="center"/>
      <protection locked="0"/>
    </xf>
    <xf numFmtId="0" fontId="22" fillId="0" borderId="0" xfId="0" applyFont="1" applyProtection="1">
      <protection locked="0"/>
    </xf>
    <xf numFmtId="0" fontId="0" fillId="0" borderId="0" xfId="0" applyProtection="1">
      <protection locked="0"/>
    </xf>
    <xf numFmtId="0" fontId="36" fillId="0" borderId="0" xfId="0" applyFont="1" applyAlignment="1" applyProtection="1">
      <alignment horizontal="left" vertical="center" wrapText="1"/>
      <protection locked="0"/>
    </xf>
    <xf numFmtId="0" fontId="37" fillId="0" borderId="0" xfId="0" applyFont="1" applyAlignment="1" applyProtection="1">
      <alignment horizontal="left" vertical="center" wrapText="1"/>
      <protection locked="0"/>
    </xf>
    <xf numFmtId="0" fontId="38" fillId="5" borderId="7" xfId="0" applyFont="1" applyFill="1" applyBorder="1" applyAlignment="1" applyProtection="1">
      <alignment horizontal="left" vertical="center"/>
      <protection locked="0"/>
    </xf>
    <xf numFmtId="0" fontId="38" fillId="5" borderId="7" xfId="0" applyFont="1" applyFill="1" applyBorder="1" applyAlignment="1" applyProtection="1">
      <alignment horizontal="left" vertical="center" wrapText="1"/>
      <protection locked="0"/>
    </xf>
    <xf numFmtId="0" fontId="23" fillId="0" borderId="0" xfId="0" applyFont="1" applyAlignment="1" applyProtection="1">
      <alignment vertical="center" wrapText="1"/>
      <protection locked="0"/>
    </xf>
    <xf numFmtId="0" fontId="30" fillId="0" borderId="0" xfId="0" quotePrefix="1" applyFont="1" applyAlignment="1" applyProtection="1">
      <alignment vertical="center" wrapText="1"/>
      <protection locked="0"/>
    </xf>
    <xf numFmtId="0" fontId="22" fillId="2" borderId="0" xfId="0" applyFont="1" applyFill="1" applyProtection="1">
      <protection locked="0"/>
    </xf>
    <xf numFmtId="0" fontId="31" fillId="0" borderId="0" xfId="0" applyFont="1" applyProtection="1">
      <protection locked="0"/>
    </xf>
    <xf numFmtId="0" fontId="29" fillId="0" borderId="4" xfId="0" applyFont="1" applyBorder="1" applyProtection="1">
      <protection locked="0"/>
    </xf>
    <xf numFmtId="0" fontId="29" fillId="0" borderId="5" xfId="0" applyFont="1" applyBorder="1" applyProtection="1">
      <protection locked="0"/>
    </xf>
    <xf numFmtId="0" fontId="31" fillId="2" borderId="0" xfId="0" applyFont="1" applyFill="1" applyProtection="1">
      <protection locked="0"/>
    </xf>
    <xf numFmtId="0" fontId="32" fillId="0" borderId="0" xfId="0" quotePrefix="1" applyFont="1" applyAlignment="1" applyProtection="1">
      <alignment vertical="center" wrapText="1"/>
      <protection locked="0"/>
    </xf>
    <xf numFmtId="9" fontId="30" fillId="2" borderId="9" xfId="3" applyFont="1" applyFill="1" applyBorder="1" applyAlignment="1" applyProtection="1">
      <alignment horizontal="left" vertical="center"/>
      <protection locked="0"/>
    </xf>
    <xf numFmtId="9" fontId="38" fillId="2" borderId="10" xfId="3" applyFont="1" applyFill="1" applyBorder="1" applyAlignment="1" applyProtection="1">
      <alignment horizontal="left" vertical="center"/>
      <protection locked="0"/>
    </xf>
    <xf numFmtId="9" fontId="30" fillId="3" borderId="8" xfId="3" applyFont="1" applyFill="1" applyBorder="1" applyAlignment="1" applyProtection="1">
      <alignment horizontal="right" vertical="center"/>
      <protection locked="0"/>
    </xf>
    <xf numFmtId="0" fontId="30" fillId="3" borderId="8" xfId="0" applyFont="1" applyFill="1" applyBorder="1" applyAlignment="1" applyProtection="1">
      <alignment horizontal="right" vertical="center"/>
      <protection locked="0"/>
    </xf>
    <xf numFmtId="49" fontId="22" fillId="0" borderId="0" xfId="0" applyNumberFormat="1" applyFont="1" applyProtection="1">
      <protection locked="0"/>
    </xf>
    <xf numFmtId="0" fontId="42" fillId="0" borderId="0" xfId="0" applyFont="1" applyAlignment="1" applyProtection="1">
      <alignment vertical="center" wrapText="1"/>
      <protection locked="0"/>
    </xf>
    <xf numFmtId="0" fontId="22" fillId="0" borderId="0" xfId="0" applyFont="1" applyAlignment="1" applyProtection="1">
      <alignment vertical="center"/>
      <protection locked="0"/>
    </xf>
    <xf numFmtId="1" fontId="23" fillId="0" borderId="0" xfId="0" applyNumberFormat="1" applyFont="1" applyAlignment="1" applyProtection="1">
      <alignment horizontal="center" wrapText="1"/>
      <protection locked="0"/>
    </xf>
    <xf numFmtId="0" fontId="0" fillId="0" borderId="0" xfId="0" applyAlignment="1" applyProtection="1">
      <alignment vertical="center"/>
      <protection locked="0"/>
    </xf>
    <xf numFmtId="0" fontId="43" fillId="2" borderId="0" xfId="0" applyFont="1" applyFill="1" applyAlignment="1" applyProtection="1">
      <alignment horizontal="left" vertical="center"/>
      <protection locked="0"/>
    </xf>
    <xf numFmtId="0" fontId="0" fillId="2" borderId="0" xfId="0" applyFill="1" applyProtection="1">
      <protection locked="0"/>
    </xf>
    <xf numFmtId="164" fontId="7" fillId="3" borderId="1" xfId="2" applyNumberFormat="1" applyFont="1" applyFill="1" applyBorder="1" applyAlignment="1" applyProtection="1">
      <alignment horizontal="right" vertical="center"/>
      <protection locked="0"/>
    </xf>
    <xf numFmtId="164" fontId="22" fillId="3" borderId="1" xfId="2" applyNumberFormat="1" applyFont="1" applyFill="1" applyBorder="1" applyAlignment="1" applyProtection="1">
      <alignment horizontal="right" vertical="center"/>
      <protection locked="0"/>
    </xf>
    <xf numFmtId="0" fontId="30" fillId="0" borderId="0" xfId="0" applyFont="1" applyAlignment="1" applyProtection="1">
      <alignment horizontal="left" vertical="center" wrapText="1"/>
      <protection locked="0"/>
    </xf>
    <xf numFmtId="0" fontId="30" fillId="0" borderId="0" xfId="0" applyFont="1" applyAlignment="1" applyProtection="1">
      <alignment horizontal="left" vertical="center" wrapText="1" indent="3"/>
      <protection locked="0"/>
    </xf>
    <xf numFmtId="164" fontId="23" fillId="6" borderId="1" xfId="2" applyNumberFormat="1" applyFont="1" applyFill="1" applyBorder="1" applyAlignment="1" applyProtection="1">
      <alignment horizontal="right" vertical="center"/>
      <protection locked="0"/>
    </xf>
    <xf numFmtId="9" fontId="23" fillId="6" borderId="1" xfId="3" applyFont="1" applyFill="1" applyBorder="1" applyAlignment="1" applyProtection="1">
      <alignment horizontal="right" vertical="center"/>
      <protection locked="0"/>
    </xf>
    <xf numFmtId="0" fontId="48" fillId="0" borderId="0" xfId="0" applyFont="1" applyAlignment="1" applyProtection="1">
      <alignment vertical="center"/>
      <protection locked="0"/>
    </xf>
    <xf numFmtId="164" fontId="30" fillId="6" borderId="1" xfId="2" applyNumberFormat="1" applyFont="1" applyFill="1" applyBorder="1" applyAlignment="1" applyProtection="1">
      <alignment horizontal="right" vertical="center"/>
      <protection locked="0"/>
    </xf>
    <xf numFmtId="0" fontId="8" fillId="0" borderId="0" xfId="0" applyFont="1" applyAlignment="1" applyProtection="1">
      <alignment vertical="center"/>
      <protection locked="0"/>
    </xf>
    <xf numFmtId="164" fontId="22" fillId="3" borderId="1" xfId="2" applyNumberFormat="1" applyFont="1" applyFill="1" applyBorder="1" applyAlignment="1" applyProtection="1">
      <alignment vertical="center"/>
      <protection locked="0"/>
    </xf>
    <xf numFmtId="164" fontId="14" fillId="3" borderId="1" xfId="2" applyNumberFormat="1" applyFont="1" applyFill="1" applyBorder="1" applyAlignment="1" applyProtection="1">
      <alignment horizontal="right" vertical="center"/>
      <protection locked="0"/>
    </xf>
    <xf numFmtId="164" fontId="30" fillId="3" borderId="1" xfId="2" applyNumberFormat="1" applyFont="1" applyFill="1" applyBorder="1" applyAlignment="1" applyProtection="1">
      <alignment horizontal="right" vertical="center"/>
      <protection locked="0"/>
    </xf>
    <xf numFmtId="164" fontId="14" fillId="3" borderId="1" xfId="2" applyNumberFormat="1" applyFont="1" applyFill="1" applyBorder="1" applyAlignment="1" applyProtection="1">
      <alignment vertical="center"/>
      <protection locked="0"/>
    </xf>
    <xf numFmtId="164" fontId="22" fillId="6" borderId="1" xfId="2" applyNumberFormat="1" applyFont="1" applyFill="1" applyBorder="1" applyAlignment="1" applyProtection="1">
      <alignment vertical="center"/>
      <protection locked="0"/>
    </xf>
    <xf numFmtId="0" fontId="30" fillId="0" borderId="0" xfId="0" applyFont="1" applyAlignment="1" applyProtection="1">
      <alignment horizontal="left" wrapText="1"/>
      <protection locked="0"/>
    </xf>
    <xf numFmtId="0" fontId="30" fillId="2" borderId="3" xfId="0" applyFont="1" applyFill="1" applyBorder="1" applyAlignment="1" applyProtection="1">
      <alignment horizontal="left" vertical="center" wrapText="1"/>
      <protection locked="0"/>
    </xf>
    <xf numFmtId="164" fontId="7" fillId="3" borderId="1" xfId="2" applyNumberFormat="1" applyFont="1" applyFill="1" applyBorder="1" applyAlignment="1" applyProtection="1">
      <alignment horizontal="center" vertical="center"/>
      <protection locked="0"/>
    </xf>
    <xf numFmtId="164" fontId="22" fillId="3" borderId="1" xfId="2" applyNumberFormat="1" applyFont="1" applyFill="1" applyBorder="1" applyAlignment="1" applyProtection="1">
      <alignment horizontal="center" vertical="center"/>
      <protection locked="0"/>
    </xf>
    <xf numFmtId="0" fontId="30" fillId="2" borderId="0" xfId="0" applyFont="1" applyFill="1" applyAlignment="1" applyProtection="1">
      <alignment horizontal="left" vertical="center"/>
      <protection locked="0"/>
    </xf>
    <xf numFmtId="164" fontId="16" fillId="6" borderId="1" xfId="2" applyNumberFormat="1" applyFont="1" applyFill="1" applyBorder="1" applyAlignment="1" applyProtection="1">
      <alignment horizontal="right" vertical="center"/>
      <protection locked="0"/>
    </xf>
    <xf numFmtId="1" fontId="22" fillId="6" borderId="1" xfId="2" applyNumberFormat="1" applyFont="1" applyFill="1" applyBorder="1" applyAlignment="1" applyProtection="1">
      <alignment horizontal="right" vertical="center"/>
      <protection locked="0"/>
    </xf>
    <xf numFmtId="9" fontId="22" fillId="6" borderId="1" xfId="3" applyFont="1" applyFill="1" applyBorder="1" applyAlignment="1" applyProtection="1">
      <alignment horizontal="right" vertical="center"/>
      <protection locked="0"/>
    </xf>
    <xf numFmtId="0" fontId="49" fillId="0" borderId="0" xfId="0" applyFont="1" applyAlignment="1" applyProtection="1">
      <alignment vertical="center"/>
      <protection locked="0"/>
    </xf>
    <xf numFmtId="9" fontId="22" fillId="4" borderId="1" xfId="3" applyFont="1" applyFill="1" applyBorder="1" applyAlignment="1" applyProtection="1">
      <alignment horizontal="right" vertical="center"/>
      <protection locked="0"/>
    </xf>
    <xf numFmtId="0" fontId="49" fillId="0" borderId="0" xfId="0" applyFont="1" applyProtection="1">
      <protection locked="0"/>
    </xf>
    <xf numFmtId="0" fontId="43" fillId="2" borderId="0" xfId="0" applyFont="1" applyFill="1" applyAlignment="1">
      <alignment horizontal="left" vertical="center"/>
    </xf>
    <xf numFmtId="0" fontId="48" fillId="0" borderId="0" xfId="0" applyFont="1" applyAlignment="1">
      <alignment vertical="center"/>
    </xf>
    <xf numFmtId="164" fontId="22" fillId="6" borderId="1" xfId="2" applyNumberFormat="1" applyFont="1" applyFill="1" applyBorder="1" applyAlignment="1" applyProtection="1">
      <alignment horizontal="right" vertical="center"/>
    </xf>
    <xf numFmtId="0" fontId="8" fillId="0" borderId="0" xfId="0" applyFont="1" applyAlignment="1">
      <alignment vertical="center"/>
    </xf>
    <xf numFmtId="9" fontId="22" fillId="6" borderId="1" xfId="3" applyFont="1" applyFill="1" applyBorder="1" applyAlignment="1" applyProtection="1">
      <alignment horizontal="right" vertical="center"/>
    </xf>
    <xf numFmtId="0" fontId="22" fillId="0" borderId="0" xfId="0" applyFont="1" applyAlignment="1">
      <alignment horizontal="left" vertical="center"/>
    </xf>
    <xf numFmtId="0" fontId="22" fillId="0" borderId="3" xfId="0" applyFont="1" applyBorder="1" applyAlignment="1">
      <alignment horizontal="left" vertical="center"/>
    </xf>
    <xf numFmtId="164" fontId="22" fillId="6" borderId="1" xfId="3" applyNumberFormat="1" applyFont="1" applyFill="1" applyBorder="1" applyAlignment="1" applyProtection="1">
      <alignment horizontal="right" vertical="center"/>
    </xf>
    <xf numFmtId="0" fontId="22" fillId="0" borderId="0" xfId="0" quotePrefix="1" applyFont="1"/>
    <xf numFmtId="1" fontId="22" fillId="6" borderId="1" xfId="0" applyNumberFormat="1" applyFont="1" applyFill="1" applyBorder="1" applyAlignment="1">
      <alignment horizontal="right"/>
    </xf>
    <xf numFmtId="1" fontId="30" fillId="6" borderId="1" xfId="0" applyNumberFormat="1" applyFont="1" applyFill="1" applyBorder="1" applyAlignment="1">
      <alignment horizontal="right"/>
    </xf>
    <xf numFmtId="43" fontId="22" fillId="0" borderId="0" xfId="0" applyNumberFormat="1" applyFont="1"/>
    <xf numFmtId="0" fontId="23" fillId="0" borderId="0" xfId="0" applyFont="1" applyAlignment="1">
      <alignment horizontal="left" vertical="center"/>
    </xf>
    <xf numFmtId="164" fontId="23" fillId="6" borderId="1" xfId="3" applyNumberFormat="1" applyFont="1" applyFill="1" applyBorder="1" applyAlignment="1" applyProtection="1">
      <alignment horizontal="right" vertical="center"/>
    </xf>
    <xf numFmtId="0" fontId="60" fillId="2" borderId="0" xfId="0" applyFont="1" applyFill="1" applyAlignment="1">
      <alignment horizontal="left" vertical="center"/>
    </xf>
    <xf numFmtId="164" fontId="22" fillId="3" borderId="1" xfId="2" applyNumberFormat="1" applyFont="1" applyFill="1" applyBorder="1" applyAlignment="1" applyProtection="1">
      <alignment horizontal="right" vertical="center"/>
    </xf>
    <xf numFmtId="0" fontId="30" fillId="2" borderId="3" xfId="0" applyFont="1" applyFill="1" applyBorder="1" applyAlignment="1">
      <alignment horizontal="left" vertical="center" wrapText="1"/>
    </xf>
    <xf numFmtId="164" fontId="22" fillId="3" borderId="1" xfId="3" applyNumberFormat="1" applyFont="1" applyFill="1" applyBorder="1" applyAlignment="1" applyProtection="1">
      <alignment horizontal="right" vertical="center"/>
    </xf>
    <xf numFmtId="0" fontId="30" fillId="2" borderId="0" xfId="0" applyFont="1" applyFill="1" applyAlignment="1">
      <alignment horizontal="left" vertical="center"/>
    </xf>
    <xf numFmtId="0" fontId="48" fillId="2" borderId="3" xfId="0" applyFont="1" applyFill="1" applyBorder="1" applyAlignment="1">
      <alignment horizontal="left" vertical="center" wrapText="1"/>
    </xf>
    <xf numFmtId="9" fontId="23" fillId="6" borderId="1" xfId="3" applyFont="1" applyFill="1" applyBorder="1" applyAlignment="1" applyProtection="1">
      <alignment horizontal="right" vertical="center"/>
    </xf>
    <xf numFmtId="0" fontId="49" fillId="0" borderId="0" xfId="0" applyFont="1"/>
    <xf numFmtId="0" fontId="28" fillId="0" borderId="0" xfId="0" applyFont="1"/>
    <xf numFmtId="0" fontId="28" fillId="0" borderId="0" xfId="0" applyFont="1" applyAlignment="1">
      <alignment horizontal="right"/>
    </xf>
    <xf numFmtId="14" fontId="28" fillId="0" borderId="0" xfId="0" applyNumberFormat="1" applyFont="1"/>
    <xf numFmtId="0" fontId="19" fillId="2" borderId="1" xfId="0" applyFont="1" applyFill="1" applyBorder="1" applyAlignment="1">
      <alignment horizontal="center" vertical="center" wrapText="1"/>
    </xf>
    <xf numFmtId="9" fontId="30" fillId="0" borderId="9" xfId="3" applyFont="1" applyFill="1" applyBorder="1" applyAlignment="1" applyProtection="1">
      <protection locked="0"/>
    </xf>
    <xf numFmtId="9" fontId="30" fillId="0" borderId="11" xfId="3" applyFont="1" applyFill="1" applyBorder="1" applyAlignment="1" applyProtection="1">
      <protection locked="0"/>
    </xf>
    <xf numFmtId="9" fontId="30" fillId="0" borderId="10" xfId="3" applyFont="1" applyFill="1" applyBorder="1" applyAlignment="1" applyProtection="1">
      <protection locked="0"/>
    </xf>
    <xf numFmtId="0" fontId="30" fillId="2" borderId="0" xfId="0" applyFont="1" applyFill="1" applyAlignment="1">
      <alignment horizontal="left" vertical="center" wrapText="1"/>
    </xf>
    <xf numFmtId="0" fontId="30" fillId="2" borderId="3" xfId="0" applyFont="1" applyFill="1" applyBorder="1" applyAlignment="1">
      <alignment horizontal="left" vertical="center" wrapText="1"/>
    </xf>
    <xf numFmtId="0" fontId="30" fillId="0" borderId="0" xfId="0" applyFont="1" applyAlignment="1">
      <alignment vertical="center" wrapText="1"/>
    </xf>
    <xf numFmtId="0" fontId="30" fillId="0" borderId="3" xfId="0" applyFont="1" applyBorder="1" applyAlignment="1">
      <alignment vertical="center" wrapText="1"/>
    </xf>
    <xf numFmtId="0" fontId="30" fillId="0" borderId="0" xfId="0" applyFont="1" applyAlignment="1">
      <alignment horizontal="left" vertical="center" wrapText="1"/>
    </xf>
    <xf numFmtId="0" fontId="30" fillId="0" borderId="0" xfId="0" applyFont="1" applyAlignment="1">
      <alignment horizontal="left" vertical="center"/>
    </xf>
    <xf numFmtId="0" fontId="30" fillId="0" borderId="3" xfId="0" applyFont="1" applyBorder="1" applyAlignment="1">
      <alignment horizontal="left" vertical="center"/>
    </xf>
    <xf numFmtId="0" fontId="30" fillId="0" borderId="0" xfId="0" applyFont="1" applyAlignment="1" applyProtection="1">
      <alignment horizontal="left" vertical="center"/>
      <protection locked="0"/>
    </xf>
    <xf numFmtId="0" fontId="14" fillId="0" borderId="0" xfId="0" applyFont="1" applyAlignment="1" applyProtection="1">
      <alignment horizontal="left" vertical="center" wrapText="1"/>
      <protection locked="0"/>
    </xf>
    <xf numFmtId="0" fontId="29" fillId="3" borderId="4" xfId="0" applyFont="1" applyFill="1" applyBorder="1" applyAlignment="1" applyProtection="1">
      <alignment horizontal="left"/>
      <protection locked="0"/>
    </xf>
    <xf numFmtId="0" fontId="29" fillId="3" borderId="2" xfId="0" applyFont="1" applyFill="1" applyBorder="1" applyAlignment="1" applyProtection="1">
      <alignment horizontal="left"/>
      <protection locked="0"/>
    </xf>
    <xf numFmtId="0" fontId="29" fillId="3" borderId="5" xfId="0" applyFont="1" applyFill="1" applyBorder="1" applyAlignment="1" applyProtection="1">
      <alignment horizontal="left"/>
      <protection locked="0"/>
    </xf>
    <xf numFmtId="0" fontId="43" fillId="5" borderId="6" xfId="0" applyFont="1" applyFill="1" applyBorder="1" applyAlignment="1">
      <alignment horizontal="left" vertical="center"/>
    </xf>
    <xf numFmtId="0" fontId="30" fillId="3" borderId="9" xfId="0" applyFont="1" applyFill="1" applyBorder="1" applyAlignment="1" applyProtection="1">
      <alignment horizontal="left" vertical="center"/>
      <protection locked="0"/>
    </xf>
    <xf numFmtId="0" fontId="30" fillId="3" borderId="11" xfId="0" applyFont="1" applyFill="1" applyBorder="1" applyAlignment="1" applyProtection="1">
      <alignment horizontal="left" vertical="center"/>
      <protection locked="0"/>
    </xf>
    <xf numFmtId="0" fontId="30" fillId="3" borderId="10" xfId="0" applyFont="1" applyFill="1" applyBorder="1" applyAlignment="1" applyProtection="1">
      <alignment horizontal="left" vertical="center"/>
      <protection locked="0"/>
    </xf>
    <xf numFmtId="0" fontId="30" fillId="0" borderId="0" xfId="0" applyFont="1" applyAlignment="1" applyProtection="1">
      <alignment horizontal="left" vertical="center" wrapText="1" indent="2"/>
      <protection locked="0"/>
    </xf>
    <xf numFmtId="0" fontId="22" fillId="0" borderId="0" xfId="0" applyFont="1" applyAlignment="1">
      <alignment horizontal="left" vertical="center" wrapText="1"/>
    </xf>
    <xf numFmtId="0" fontId="22" fillId="0" borderId="3" xfId="0" applyFont="1" applyBorder="1" applyAlignment="1">
      <alignment horizontal="left" vertical="center" wrapText="1"/>
    </xf>
    <xf numFmtId="0" fontId="30" fillId="2" borderId="0" xfId="0" applyFont="1" applyFill="1" applyAlignment="1" applyProtection="1">
      <alignment horizontal="left" vertical="center" wrapText="1"/>
      <protection locked="0"/>
    </xf>
    <xf numFmtId="0" fontId="30" fillId="2" borderId="3" xfId="0" applyFont="1" applyFill="1" applyBorder="1" applyAlignment="1" applyProtection="1">
      <alignment horizontal="left" vertical="center" wrapText="1"/>
      <protection locked="0"/>
    </xf>
    <xf numFmtId="0" fontId="30" fillId="0" borderId="0" xfId="0" applyFont="1" applyAlignment="1" applyProtection="1">
      <alignment vertical="center" wrapText="1"/>
      <protection locked="0"/>
    </xf>
    <xf numFmtId="0" fontId="43" fillId="5" borderId="6" xfId="0" applyFont="1" applyFill="1" applyBorder="1" applyAlignment="1" applyProtection="1">
      <alignment horizontal="left" vertical="center"/>
      <protection locked="0"/>
    </xf>
    <xf numFmtId="0" fontId="30" fillId="0" borderId="12" xfId="0" quotePrefix="1" applyFont="1" applyBorder="1" applyAlignment="1" applyProtection="1">
      <alignment vertical="center" wrapText="1"/>
      <protection locked="0"/>
    </xf>
    <xf numFmtId="0" fontId="30" fillId="0" borderId="13" xfId="0" quotePrefix="1" applyFont="1" applyBorder="1" applyAlignment="1" applyProtection="1">
      <alignment vertical="center" wrapText="1"/>
      <protection locked="0"/>
    </xf>
    <xf numFmtId="0" fontId="30" fillId="0" borderId="14" xfId="0" quotePrefix="1" applyFont="1" applyBorder="1" applyAlignment="1" applyProtection="1">
      <alignment vertical="center" wrapText="1"/>
      <protection locked="0"/>
    </xf>
    <xf numFmtId="0" fontId="30" fillId="0" borderId="15" xfId="0" quotePrefix="1" applyFont="1" applyBorder="1" applyAlignment="1" applyProtection="1">
      <alignment vertical="center" wrapText="1"/>
      <protection locked="0"/>
    </xf>
    <xf numFmtId="0" fontId="30" fillId="0" borderId="0" xfId="0" quotePrefix="1" applyFont="1" applyAlignment="1" applyProtection="1">
      <alignment vertical="center" wrapText="1"/>
      <protection locked="0"/>
    </xf>
    <xf numFmtId="0" fontId="30" fillId="0" borderId="16" xfId="0" quotePrefix="1" applyFont="1" applyBorder="1" applyAlignment="1" applyProtection="1">
      <alignment vertical="center" wrapText="1"/>
      <protection locked="0"/>
    </xf>
    <xf numFmtId="49" fontId="30" fillId="3" borderId="9" xfId="0" applyNumberFormat="1" applyFont="1" applyFill="1" applyBorder="1" applyAlignment="1" applyProtection="1">
      <alignment horizontal="left" vertical="center"/>
      <protection locked="0"/>
    </xf>
    <xf numFmtId="49" fontId="30" fillId="3" borderId="11" xfId="0" applyNumberFormat="1" applyFont="1" applyFill="1" applyBorder="1" applyAlignment="1" applyProtection="1">
      <alignment horizontal="left" vertical="center"/>
      <protection locked="0"/>
    </xf>
    <xf numFmtId="49" fontId="30" fillId="3" borderId="10" xfId="0" applyNumberFormat="1" applyFont="1" applyFill="1" applyBorder="1" applyAlignment="1" applyProtection="1">
      <alignment horizontal="left" vertical="center"/>
      <protection locked="0"/>
    </xf>
    <xf numFmtId="0" fontId="30" fillId="0" borderId="0" xfId="0" applyFont="1" applyAlignment="1" applyProtection="1">
      <alignment horizontal="left" vertical="center" wrapText="1"/>
      <protection locked="0"/>
    </xf>
    <xf numFmtId="0" fontId="30" fillId="0" borderId="3" xfId="0" applyFont="1" applyBorder="1" applyAlignment="1" applyProtection="1">
      <alignment horizontal="left" vertical="center" wrapText="1" indent="2"/>
      <protection locked="0"/>
    </xf>
    <xf numFmtId="0" fontId="30" fillId="0" borderId="0" xfId="0" applyFont="1" applyAlignment="1" applyProtection="1">
      <alignment horizontal="left" vertical="center" wrapText="1" indent="3"/>
      <protection locked="0"/>
    </xf>
    <xf numFmtId="0" fontId="22" fillId="0" borderId="0" xfId="0" applyFont="1" applyAlignment="1" applyProtection="1">
      <alignment vertical="center"/>
      <protection locked="0"/>
    </xf>
    <xf numFmtId="0" fontId="22" fillId="0" borderId="3" xfId="0" applyFont="1" applyBorder="1" applyAlignment="1" applyProtection="1">
      <alignment vertical="center"/>
      <protection locked="0"/>
    </xf>
    <xf numFmtId="9" fontId="30" fillId="3" borderId="9" xfId="0" applyNumberFormat="1" applyFont="1" applyFill="1" applyBorder="1" applyAlignment="1" applyProtection="1">
      <alignment horizontal="left" vertical="center"/>
      <protection locked="0"/>
    </xf>
    <xf numFmtId="0" fontId="30" fillId="0" borderId="17" xfId="0" quotePrefix="1" applyFont="1" applyBorder="1" applyAlignment="1" applyProtection="1">
      <alignment vertical="center" wrapText="1"/>
      <protection locked="0"/>
    </xf>
    <xf numFmtId="0" fontId="30" fillId="0" borderId="18" xfId="0" quotePrefix="1" applyFont="1" applyBorder="1" applyAlignment="1" applyProtection="1">
      <alignment vertical="center" wrapText="1"/>
      <protection locked="0"/>
    </xf>
    <xf numFmtId="0" fontId="30" fillId="0" borderId="19" xfId="0" quotePrefix="1" applyFont="1" applyBorder="1" applyAlignment="1" applyProtection="1">
      <alignment vertical="center" wrapText="1"/>
      <protection locked="0"/>
    </xf>
    <xf numFmtId="0" fontId="30" fillId="0" borderId="0" xfId="0" applyFont="1" applyAlignment="1" applyProtection="1">
      <alignment horizontal="left" vertical="center" wrapText="1" indent="4"/>
      <protection locked="0"/>
    </xf>
    <xf numFmtId="0" fontId="30" fillId="0" borderId="3" xfId="0" applyFont="1" applyBorder="1" applyAlignment="1" applyProtection="1">
      <alignment horizontal="left" vertical="center"/>
      <protection locked="0"/>
    </xf>
    <xf numFmtId="0" fontId="30" fillId="0" borderId="0" xfId="0" applyFont="1" applyAlignment="1" applyProtection="1">
      <alignment horizontal="left" wrapText="1"/>
      <protection locked="0"/>
    </xf>
    <xf numFmtId="0" fontId="30" fillId="0" borderId="3" xfId="0" applyFont="1" applyBorder="1" applyAlignment="1" applyProtection="1">
      <alignment vertical="center" wrapText="1"/>
      <protection locked="0"/>
    </xf>
    <xf numFmtId="0" fontId="30" fillId="0" borderId="4" xfId="0" quotePrefix="1" applyFont="1" applyBorder="1" applyAlignment="1">
      <alignment horizontal="left" vertical="center" wrapText="1"/>
    </xf>
    <xf numFmtId="0" fontId="30" fillId="0" borderId="2" xfId="0" quotePrefix="1" applyFont="1" applyBorder="1" applyAlignment="1">
      <alignment horizontal="left" vertical="center" wrapText="1"/>
    </xf>
    <xf numFmtId="0" fontId="30" fillId="0" borderId="5" xfId="0" quotePrefix="1" applyFont="1" applyBorder="1" applyAlignment="1">
      <alignment horizontal="left" vertical="center" wrapText="1"/>
    </xf>
    <xf numFmtId="0" fontId="38" fillId="5" borderId="4" xfId="0" applyFont="1" applyFill="1" applyBorder="1" applyAlignment="1">
      <alignment horizontal="left" vertical="center" wrapText="1"/>
    </xf>
    <xf numFmtId="0" fontId="38" fillId="5" borderId="2" xfId="0" applyFont="1" applyFill="1" applyBorder="1" applyAlignment="1">
      <alignment horizontal="left" vertical="center" wrapText="1"/>
    </xf>
    <xf numFmtId="0" fontId="38" fillId="5" borderId="5" xfId="0" applyFont="1" applyFill="1" applyBorder="1" applyAlignment="1">
      <alignment horizontal="left" vertical="center" wrapText="1"/>
    </xf>
    <xf numFmtId="0" fontId="11" fillId="5" borderId="2" xfId="0" applyFont="1" applyFill="1" applyBorder="1" applyAlignment="1">
      <alignment horizontal="center" vertical="center"/>
    </xf>
    <xf numFmtId="0" fontId="11" fillId="5" borderId="5" xfId="0" applyFont="1" applyFill="1" applyBorder="1" applyAlignment="1">
      <alignment horizontal="center" vertical="center"/>
    </xf>
    <xf numFmtId="0" fontId="14" fillId="2" borderId="2" xfId="0" applyFont="1" applyFill="1" applyBorder="1" applyAlignment="1">
      <alignment horizontal="left" vertical="center" wrapText="1"/>
    </xf>
    <xf numFmtId="0" fontId="14" fillId="2" borderId="5" xfId="0" applyFont="1" applyFill="1" applyBorder="1" applyAlignment="1">
      <alignment horizontal="left" vertical="center" wrapText="1"/>
    </xf>
    <xf numFmtId="0" fontId="14" fillId="0" borderId="4" xfId="0" quotePrefix="1" applyFont="1" applyBorder="1" applyAlignment="1">
      <alignment horizontal="left" vertical="center" wrapText="1"/>
    </xf>
    <xf numFmtId="0" fontId="14" fillId="0" borderId="2" xfId="0" quotePrefix="1" applyFont="1" applyBorder="1" applyAlignment="1">
      <alignment horizontal="left" vertical="center" wrapText="1"/>
    </xf>
    <xf numFmtId="0" fontId="14" fillId="0" borderId="5" xfId="0" quotePrefix="1" applyFont="1" applyBorder="1" applyAlignment="1">
      <alignment horizontal="left" vertical="center" wrapText="1"/>
    </xf>
    <xf numFmtId="0" fontId="11" fillId="5" borderId="1" xfId="0" applyFont="1" applyFill="1" applyBorder="1" applyAlignment="1">
      <alignment horizontal="left" vertical="center" wrapText="1"/>
    </xf>
    <xf numFmtId="0" fontId="14" fillId="0" borderId="1" xfId="0" quotePrefix="1" applyFont="1" applyBorder="1" applyAlignment="1">
      <alignment horizontal="left" vertical="center" wrapText="1"/>
    </xf>
    <xf numFmtId="0" fontId="11" fillId="5" borderId="4" xfId="0" applyFont="1" applyFill="1" applyBorder="1" applyAlignment="1">
      <alignment horizontal="left" vertical="center" wrapText="1"/>
    </xf>
    <xf numFmtId="0" fontId="11" fillId="5" borderId="2" xfId="0" applyFont="1" applyFill="1" applyBorder="1" applyAlignment="1">
      <alignment horizontal="left" vertical="center" wrapText="1"/>
    </xf>
    <xf numFmtId="0" fontId="11" fillId="5" borderId="5" xfId="0" applyFont="1" applyFill="1" applyBorder="1" applyAlignment="1">
      <alignment horizontal="left" vertical="center" wrapText="1"/>
    </xf>
    <xf numFmtId="0" fontId="5" fillId="0" borderId="0" xfId="0" applyFont="1" applyAlignment="1">
      <alignment horizontal="left" vertical="center"/>
    </xf>
    <xf numFmtId="0" fontId="70" fillId="0" borderId="0" xfId="0" applyFont="1" applyAlignment="1">
      <alignment horizontal="left" vertical="center"/>
    </xf>
    <xf numFmtId="0" fontId="63" fillId="0" borderId="0" xfId="0" applyFont="1" applyAlignment="1">
      <alignment horizontal="center"/>
    </xf>
    <xf numFmtId="0" fontId="69" fillId="0" borderId="0" xfId="0" applyFont="1" applyAlignment="1">
      <alignment horizontal="left" vertical="center"/>
    </xf>
  </cellXfs>
  <cellStyles count="6">
    <cellStyle name="Comma" xfId="2" builtinId="3"/>
    <cellStyle name="Hyperlink" xfId="5" builtinId="8"/>
    <cellStyle name="Normal" xfId="0" builtinId="0"/>
    <cellStyle name="Normal 2" xfId="1" xr:uid="{D426AADF-15BF-4DEB-BFCC-B1D4501E09AB}"/>
    <cellStyle name="Normal 3" xfId="4" xr:uid="{E0111CA2-60F9-49F9-A8D7-2399BECF48A9}"/>
    <cellStyle name="Percent" xfId="3" builtinId="5"/>
  </cellStyles>
  <dxfs count="92">
    <dxf>
      <font>
        <color theme="5" tint="-0.24994659260841701"/>
      </font>
    </dxf>
    <dxf>
      <font>
        <color rgb="FFFF0000"/>
      </font>
    </dxf>
    <dxf>
      <numFmt numFmtId="164" formatCode="_(* #,##0_);_(* \(#,##0\);_(* &quot;-&quot;??_);_(@_)"/>
    </dxf>
    <dxf>
      <numFmt numFmtId="164" formatCode="_(* #,##0_);_(* \(#,##0\);_(* &quot;-&quot;??_);_(@_)"/>
    </dxf>
    <dxf>
      <font>
        <b/>
        <i val="0"/>
        <strike val="0"/>
        <condense val="0"/>
        <extend val="0"/>
        <outline val="0"/>
        <shadow val="0"/>
        <u val="none"/>
        <vertAlign val="baseline"/>
        <sz val="11"/>
        <color theme="1"/>
        <name val="Calibri"/>
        <family val="2"/>
        <scheme val="minor"/>
      </font>
    </dxf>
    <dxf>
      <numFmt numFmtId="164" formatCode="_(* #,##0_);_(* \(#,##0\);_(* &quot;-&quot;??_);_(@_)"/>
    </dxf>
    <dxf>
      <numFmt numFmtId="164" formatCode="_(* #,##0_);_(* \(#,##0\);_(* &quot;-&quot;??_);_(@_)"/>
    </dxf>
    <dxf>
      <font>
        <b/>
        <i val="0"/>
        <strike val="0"/>
        <condense val="0"/>
        <extend val="0"/>
        <outline val="0"/>
        <shadow val="0"/>
        <u val="none"/>
        <vertAlign val="baseline"/>
        <sz val="11"/>
        <color theme="1"/>
        <name val="Calibri"/>
        <family val="2"/>
        <scheme val="minor"/>
      </font>
    </dxf>
    <dxf>
      <numFmt numFmtId="164" formatCode="_(* #,##0_);_(* \(#,##0\);_(* &quot;-&quot;??_);_(@_)"/>
    </dxf>
    <dxf>
      <numFmt numFmtId="164" formatCode="_(* #,##0_);_(* \(#,##0\);_(* &quot;-&quot;??_);_(@_)"/>
    </dxf>
    <dxf>
      <numFmt numFmtId="164" formatCode="_(* #,##0_);_(* \(#,##0\);_(* &quot;-&quot;??_);_(@_)"/>
    </dxf>
    <dxf>
      <numFmt numFmtId="164" formatCode="_(* #,##0_);_(* \(#,##0\);_(* &quot;-&quot;??_);_(@_)"/>
    </dxf>
    <dxf>
      <numFmt numFmtId="0" formatCode="General"/>
    </dxf>
    <dxf>
      <numFmt numFmtId="164" formatCode="_(* #,##0_);_(* \(#,##0\);_(* &quot;-&quot;??_);_(@_)"/>
    </dxf>
    <dxf>
      <font>
        <b val="0"/>
        <i val="0"/>
        <strike val="0"/>
        <condense val="0"/>
        <extend val="0"/>
        <outline val="0"/>
        <shadow val="0"/>
        <u val="none"/>
        <vertAlign val="baseline"/>
        <sz val="11"/>
        <color indexed="8"/>
        <name val="Calibri"/>
        <family val="2"/>
        <scheme val="none"/>
      </font>
      <fill>
        <patternFill patternType="solid">
          <fgColor indexed="64"/>
          <bgColor theme="9"/>
        </patternFill>
      </fill>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66" formatCode="0.0"/>
    </dxf>
    <dxf>
      <numFmt numFmtId="166" formatCode="0.0"/>
    </dxf>
    <dxf>
      <numFmt numFmtId="1" formatCode="0"/>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numFmt numFmtId="0" formatCode="General"/>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3" formatCode="0%"/>
    </dxf>
    <dxf>
      <fill>
        <patternFill patternType="solid">
          <fgColor indexed="64"/>
          <bgColor rgb="FFD0DEBB"/>
        </patternFill>
      </fill>
      <alignment horizontal="general" vertical="bottom" textRotation="0" wrapText="1" indent="0" justifyLastLine="0" shrinkToFit="0" readingOrder="0"/>
    </dxf>
  </dxfs>
  <tableStyles count="0" defaultTableStyle="TableStyleMedium2" defaultPivotStyle="PivotStyleLight16"/>
  <colors>
    <mruColors>
      <color rgb="FFA0DAB3"/>
      <color rgb="FFD0DEBB"/>
      <color rgb="FF00A3E0"/>
      <color rgb="FF969696"/>
      <color rgb="FF319B42"/>
      <color rgb="FF1D428A"/>
      <color rgb="FF007A3E"/>
      <color rgb="FF7D9D4D"/>
      <color rgb="FFB1C88E"/>
      <color rgb="FF93272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purl.oclc.org/ooxml/officeDocument/relationships/worksheet" Target="worksheets/sheet8.xml"/><Relationship Id="rId13" Type="http://purl.oclc.org/ooxml/officeDocument/relationships/sheetMetadata" Target="metadata.xml"/><Relationship Id="rId3" Type="http://purl.oclc.org/ooxml/officeDocument/relationships/worksheet" Target="worksheets/sheet3.xml"/><Relationship Id="rId7" Type="http://purl.oclc.org/ooxml/officeDocument/relationships/worksheet" Target="worksheets/sheet7.xml"/><Relationship Id="rId12" Type="http://purl.oclc.org/ooxml/officeDocument/relationships/sharedStrings" Target="sharedStrings.xml"/><Relationship Id="rId17" Type="http://purl.oclc.org/ooxml/officeDocument/relationships/customXml" Target="../customXml/item3.xml"/><Relationship Id="rId2" Type="http://purl.oclc.org/ooxml/officeDocument/relationships/worksheet" Target="worksheets/sheet2.xml"/><Relationship Id="rId16" Type="http://purl.oclc.org/ooxml/officeDocument/relationships/customXml" Target="../customXml/item2.xml"/><Relationship Id="rId1" Type="http://purl.oclc.org/ooxml/officeDocument/relationships/worksheet" Target="worksheets/sheet1.xml"/><Relationship Id="rId6" Type="http://purl.oclc.org/ooxml/officeDocument/relationships/worksheet" Target="worksheets/sheet6.xml"/><Relationship Id="rId11" Type="http://purl.oclc.org/ooxml/officeDocument/relationships/styles" Target="styles.xml"/><Relationship Id="rId5" Type="http://purl.oclc.org/ooxml/officeDocument/relationships/worksheet" Target="worksheets/sheet5.xml"/><Relationship Id="rId15" Type="http://purl.oclc.org/ooxml/officeDocument/relationships/customXml" Target="../customXml/item1.xml"/><Relationship Id="rId10" Type="http://purl.oclc.org/ooxml/officeDocument/relationships/theme" Target="theme/theme1.xml"/><Relationship Id="rId4" Type="http://purl.oclc.org/ooxml/officeDocument/relationships/worksheet" Target="worksheets/sheet4.xml"/><Relationship Id="rId9" Type="http://purl.oclc.org/ooxml/officeDocument/relationships/worksheet" Target="worksheets/sheet9.xml"/><Relationship Id="rId14" Type="http://purl.oclc.org/ooxml/officeDocument/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2.xml.rels><?xml version="1.0" encoding="UTF-8" standalone="yes"?>
<Relationships xmlns="http://schemas.openxmlformats.org/package/2006/relationships"><Relationship Id="rId3" Type="http://purl.oclc.org/ooxml/officeDocument/relationships/chartUserShapes" Target="../drawings/drawing3.xml"/><Relationship Id="rId2" Type="http://schemas.microsoft.com/office/2011/relationships/chartColorStyle" Target="colors3.xml"/><Relationship Id="rId1" Type="http://schemas.microsoft.com/office/2011/relationships/chartStyle" Target="style3.xml"/></Relationships>
</file>

<file path=xl/charts/_rels/chart3.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Ex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Ex2.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purl.oclc.org/ooxml/drawingml/chart" xmlns:a="http://purl.oclc.org/ooxml/drawingml/main" xmlns:r="http://purl.oclc.org/ooxml/officeDocument/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4192887985775968"/>
          <c:y val="5.7478783869075095E-2"/>
          <c:w val="0.82347980695961387"/>
          <c:h val="0.7219892219834767"/>
        </c:manualLayout>
      </c:layout>
      <c:barChart>
        <c:barDir val="col"/>
        <c:grouping val="stacked"/>
        <c:varyColors val="0"/>
        <c:ser>
          <c:idx val="7"/>
          <c:order val="0"/>
          <c:tx>
            <c:v>Emissions from Electricity &amp; District Energy (Scope 2)</c:v>
          </c:tx>
          <c:spPr>
            <a:solidFill>
              <a:srgbClr val="154DFF"/>
            </a:solidFill>
            <a:ln>
              <a:noFill/>
            </a:ln>
            <a:effectLst/>
          </c:spPr>
          <c:invertIfNegative val="0"/>
          <c:cat>
            <c:numLit>
              <c:formatCode>General</c:formatCode>
              <c:ptCount val="11"/>
              <c:pt idx="0">
                <c:v>2016</c:v>
              </c:pt>
              <c:pt idx="1">
                <c:v>2017</c:v>
              </c:pt>
              <c:pt idx="2">
                <c:v>2018</c:v>
              </c:pt>
              <c:pt idx="3">
                <c:v>2019</c:v>
              </c:pt>
              <c:pt idx="4">
                <c:v>2020</c:v>
              </c:pt>
              <c:pt idx="5">
                <c:v>2021</c:v>
              </c:pt>
              <c:pt idx="6">
                <c:v>2022</c:v>
              </c:pt>
              <c:pt idx="7">
                <c:v>2023</c:v>
              </c:pt>
              <c:pt idx="8">
                <c:v>2024</c:v>
              </c:pt>
              <c:pt idx="9">
                <c:v>2025</c:v>
              </c:pt>
              <c:pt idx="10">
                <c:v>2026</c:v>
              </c:pt>
            </c:numLit>
          </c:cat>
          <c:val>
            <c:numLit>
              <c:formatCode>General</c:formatCode>
              <c:ptCount val="11"/>
              <c:pt idx="0">
                <c:v>3.2900317633461538</c:v>
              </c:pt>
              <c:pt idx="1">
                <c:v>3.2900317633461538</c:v>
              </c:pt>
              <c:pt idx="2">
                <c:v>3.2900317633461538</c:v>
              </c:pt>
              <c:pt idx="3">
                <c:v>3.2900317633461538</c:v>
              </c:pt>
              <c:pt idx="4">
                <c:v>3.2900317633461538</c:v>
              </c:pt>
              <c:pt idx="5">
                <c:v>2.6431019999999998</c:v>
              </c:pt>
              <c:pt idx="6">
                <c:v>2.6431019999999998</c:v>
              </c:pt>
              <c:pt idx="7">
                <c:v>2.6431019999999998</c:v>
              </c:pt>
              <c:pt idx="8">
                <c:v>2.6431019999999998</c:v>
              </c:pt>
              <c:pt idx="9">
                <c:v>2.6431019999999998</c:v>
              </c:pt>
              <c:pt idx="10">
                <c:v>1.3349000000000002</c:v>
              </c:pt>
            </c:numLit>
          </c:val>
          <c:extLst>
            <c:ext xmlns:c16="http://schemas.microsoft.com/office/drawing/2014/chart" uri="{C3380CC4-5D6E-409C-BE32-E72D297353CC}">
              <c16:uniqueId val="{00000000-4A33-4F2B-B560-ADAF009F795F}"/>
            </c:ext>
          </c:extLst>
        </c:ser>
        <c:ser>
          <c:idx val="5"/>
          <c:order val="1"/>
          <c:tx>
            <c:v>Emissions from Fuels (Scope 1)</c:v>
          </c:tx>
          <c:spPr>
            <a:solidFill>
              <a:srgbClr val="002060"/>
            </a:solidFill>
            <a:ln>
              <a:noFill/>
            </a:ln>
            <a:effectLst/>
          </c:spPr>
          <c:invertIfNegative val="0"/>
          <c:cat>
            <c:numLit>
              <c:formatCode>General</c:formatCode>
              <c:ptCount val="11"/>
              <c:pt idx="0">
                <c:v>2016</c:v>
              </c:pt>
              <c:pt idx="1">
                <c:v>2017</c:v>
              </c:pt>
              <c:pt idx="2">
                <c:v>2018</c:v>
              </c:pt>
              <c:pt idx="3">
                <c:v>2019</c:v>
              </c:pt>
              <c:pt idx="4">
                <c:v>2020</c:v>
              </c:pt>
              <c:pt idx="5">
                <c:v>2021</c:v>
              </c:pt>
              <c:pt idx="6">
                <c:v>2022</c:v>
              </c:pt>
              <c:pt idx="7">
                <c:v>2023</c:v>
              </c:pt>
              <c:pt idx="8">
                <c:v>2024</c:v>
              </c:pt>
              <c:pt idx="9">
                <c:v>2025</c:v>
              </c:pt>
              <c:pt idx="10">
                <c:v>2026</c:v>
              </c:pt>
            </c:numLit>
          </c:cat>
          <c:val>
            <c:numLit>
              <c:formatCode>General</c:formatCode>
              <c:ptCount val="11"/>
              <c:pt idx="0">
                <c:v>5.3072000000000001E-2</c:v>
              </c:pt>
              <c:pt idx="1">
                <c:v>5.3072000000000001E-2</c:v>
              </c:pt>
              <c:pt idx="2">
                <c:v>5.3072000000000001E-2</c:v>
              </c:pt>
              <c:pt idx="3">
                <c:v>5.3072000000000001E-2</c:v>
              </c:pt>
              <c:pt idx="4">
                <c:v>5.3072000000000001E-2</c:v>
              </c:pt>
              <c:pt idx="5">
                <c:v>5.3072000000000001E-2</c:v>
              </c:pt>
              <c:pt idx="6">
                <c:v>5.3072000000000001E-2</c:v>
              </c:pt>
              <c:pt idx="7">
                <c:v>5.3072000000000001E-2</c:v>
              </c:pt>
              <c:pt idx="8">
                <c:v>5.3072000000000001E-2</c:v>
              </c:pt>
              <c:pt idx="9">
                <c:v>5.3072000000000001E-2</c:v>
              </c:pt>
              <c:pt idx="10">
                <c:v>5.3109999999999997E-2</c:v>
              </c:pt>
            </c:numLit>
          </c:val>
          <c:extLst>
            <c:ext xmlns:c16="http://schemas.microsoft.com/office/drawing/2014/chart" uri="{C3380CC4-5D6E-409C-BE32-E72D297353CC}">
              <c16:uniqueId val="{00000001-4A33-4F2B-B560-ADAF009F795F}"/>
            </c:ext>
          </c:extLst>
        </c:ser>
        <c:dLbls>
          <c:showLegendKey val="0"/>
          <c:showVal val="0"/>
          <c:showCatName val="0"/>
          <c:showSerName val="0"/>
          <c:showPercent val="0"/>
          <c:showBubbleSize val="0"/>
        </c:dLbls>
        <c:gapWidth val="150"/>
        <c:overlap val="100"/>
        <c:axId val="268809423"/>
        <c:axId val="288082783"/>
      </c:barChart>
      <c:lineChart>
        <c:grouping val="standard"/>
        <c:varyColors val="0"/>
        <c:ser>
          <c:idx val="0"/>
          <c:order val="2"/>
          <c:tx>
            <c:v>Goal</c:v>
          </c:tx>
          <c:spPr>
            <a:ln w="22225" cap="rnd">
              <a:solidFill>
                <a:schemeClr val="bg2">
                  <a:lumMod val="50%"/>
                </a:schemeClr>
              </a:solidFill>
              <a:round/>
            </a:ln>
            <a:effectLst/>
          </c:spPr>
          <c:marker>
            <c:symbol val="none"/>
          </c:marker>
          <c:cat>
            <c:numLit>
              <c:formatCode>General</c:formatCode>
              <c:ptCount val="11"/>
              <c:pt idx="0">
                <c:v>2016</c:v>
              </c:pt>
              <c:pt idx="1">
                <c:v>2017</c:v>
              </c:pt>
              <c:pt idx="2">
                <c:v>2018</c:v>
              </c:pt>
              <c:pt idx="3">
                <c:v>2019</c:v>
              </c:pt>
              <c:pt idx="4">
                <c:v>2020</c:v>
              </c:pt>
              <c:pt idx="5">
                <c:v>2021</c:v>
              </c:pt>
              <c:pt idx="6">
                <c:v>2022</c:v>
              </c:pt>
              <c:pt idx="7">
                <c:v>2023</c:v>
              </c:pt>
              <c:pt idx="8">
                <c:v>2024</c:v>
              </c:pt>
              <c:pt idx="9">
                <c:v>2025</c:v>
              </c:pt>
              <c:pt idx="10">
                <c:v>2026</c:v>
              </c:pt>
            </c:numLit>
          </c:cat>
          <c:val>
            <c:numLit>
              <c:formatCode>General</c:formatCode>
              <c:ptCount val="11"/>
              <c:pt idx="0">
                <c:v>1.6715518816730768</c:v>
              </c:pt>
              <c:pt idx="1">
                <c:v>1.6715518816730768</c:v>
              </c:pt>
              <c:pt idx="2">
                <c:v>1.6715518816730768</c:v>
              </c:pt>
              <c:pt idx="3">
                <c:v>1.6715518816730768</c:v>
              </c:pt>
              <c:pt idx="4">
                <c:v>1.6715518816730768</c:v>
              </c:pt>
              <c:pt idx="5">
                <c:v>1.6715518816730768</c:v>
              </c:pt>
              <c:pt idx="6">
                <c:v>1.6715518816730768</c:v>
              </c:pt>
              <c:pt idx="7">
                <c:v>1.6715518816730768</c:v>
              </c:pt>
              <c:pt idx="8">
                <c:v>1.6715518816730768</c:v>
              </c:pt>
              <c:pt idx="9">
                <c:v>1.6715518816730768</c:v>
              </c:pt>
              <c:pt idx="10">
                <c:v>1.6715518816730768</c:v>
              </c:pt>
            </c:numLit>
          </c:val>
          <c:smooth val="0"/>
          <c:extLst>
            <c:ext xmlns:c16="http://schemas.microsoft.com/office/drawing/2014/chart" uri="{C3380CC4-5D6E-409C-BE32-E72D297353CC}">
              <c16:uniqueId val="{00000002-4A33-4F2B-B560-ADAF009F795F}"/>
            </c:ext>
          </c:extLst>
        </c:ser>
        <c:dLbls>
          <c:showLegendKey val="0"/>
          <c:showVal val="0"/>
          <c:showCatName val="0"/>
          <c:showSerName val="0"/>
          <c:showPercent val="0"/>
          <c:showBubbleSize val="0"/>
        </c:dLbls>
        <c:marker val="1"/>
        <c:smooth val="0"/>
        <c:axId val="268809423"/>
        <c:axId val="288082783"/>
      </c:lineChart>
      <c:dateAx>
        <c:axId val="268809423"/>
        <c:scaling>
          <c:orientation val="minMax"/>
        </c:scaling>
        <c:delete val="0"/>
        <c:axPos val="b"/>
        <c:numFmt formatCode="General" sourceLinked="1"/>
        <c:majorTickMark val="none"/>
        <c:minorTickMark val="none"/>
        <c:tickLblPos val="nextTo"/>
        <c:spPr>
          <a:noFill/>
          <a:ln w="6350" cap="flat" cmpd="sng" algn="ctr">
            <a:solidFill>
              <a:srgbClr val="868686"/>
            </a:solidFill>
            <a:round/>
          </a:ln>
          <a:effectLst/>
        </c:spPr>
        <c:txPr>
          <a:bodyPr rot="-60000000" spcFirstLastPara="1" vertOverflow="ellipsis" vert="horz" wrap="square" anchor="ctr" anchorCtr="1"/>
          <a:lstStyle/>
          <a:p>
            <a:pPr>
              <a:defRPr sz="800" b="0" i="0" u="none" strike="noStrike" kern="1200" baseline="0%">
                <a:solidFill>
                  <a:schemeClr val="tx1">
                    <a:lumMod val="65%"/>
                    <a:lumOff val="35%"/>
                  </a:schemeClr>
                </a:solidFill>
                <a:latin typeface="Arial" panose="020B0604020202020204" pitchFamily="34" charset="0"/>
                <a:ea typeface="+mn-ea"/>
                <a:cs typeface="Arial" panose="020B0604020202020204" pitchFamily="34" charset="0"/>
              </a:defRPr>
            </a:pPr>
            <a:endParaRPr lang="en-US"/>
          </a:p>
        </c:txPr>
        <c:crossAx val="288082783"/>
        <c:crosses val="autoZero"/>
        <c:auto val="0"/>
        <c:lblOffset val="100"/>
        <c:baseTimeUnit val="days"/>
      </c:dateAx>
      <c:valAx>
        <c:axId val="288082783"/>
        <c:scaling>
          <c:orientation val="minMax"/>
          <c:max val="3.5"/>
        </c:scaling>
        <c:delete val="0"/>
        <c:axPos val="l"/>
        <c:title>
          <c:tx>
            <c:rich>
              <a:bodyPr rot="-5400000" spcFirstLastPara="1" vertOverflow="ellipsis" vert="horz" wrap="square" anchor="ctr" anchorCtr="1"/>
              <a:lstStyle/>
              <a:p>
                <a:pPr>
                  <a:defRPr sz="800" b="0" i="0" u="none" strike="noStrike" kern="1200" baseline="0%">
                    <a:solidFill>
                      <a:schemeClr val="tx1">
                        <a:lumMod val="65%"/>
                        <a:lumOff val="35%"/>
                      </a:schemeClr>
                    </a:solidFill>
                    <a:latin typeface="Arial" panose="020B0604020202020204" pitchFamily="34" charset="0"/>
                    <a:ea typeface="+mn-ea"/>
                    <a:cs typeface="Arial" panose="020B0604020202020204" pitchFamily="34" charset="0"/>
                  </a:defRPr>
                </a:pPr>
                <a:r>
                  <a:rPr lang="en-US" sz="800">
                    <a:latin typeface="Arial" panose="020B0604020202020204" pitchFamily="34" charset="0"/>
                    <a:cs typeface="Arial" panose="020B0604020202020204" pitchFamily="34" charset="0"/>
                  </a:rPr>
                  <a:t>GHG Emissions</a:t>
                </a:r>
                <a:r>
                  <a:rPr lang="en-US" sz="800" baseline="0%">
                    <a:latin typeface="Arial" panose="020B0604020202020204" pitchFamily="34" charset="0"/>
                    <a:cs typeface="Arial" panose="020B0604020202020204" pitchFamily="34" charset="0"/>
                  </a:rPr>
                  <a:t> </a:t>
                </a:r>
              </a:p>
              <a:p>
                <a:pPr>
                  <a:defRPr sz="800">
                    <a:latin typeface="Arial" panose="020B0604020202020204" pitchFamily="34" charset="0"/>
                    <a:cs typeface="Arial" panose="020B0604020202020204" pitchFamily="34" charset="0"/>
                  </a:defRPr>
                </a:pPr>
                <a:r>
                  <a:rPr lang="en-US" sz="800" baseline="0%">
                    <a:latin typeface="Arial" panose="020B0604020202020204" pitchFamily="34" charset="0"/>
                    <a:cs typeface="Arial" panose="020B0604020202020204" pitchFamily="34" charset="0"/>
                  </a:rPr>
                  <a:t>(1000 Metric Tons of CO2e)</a:t>
                </a:r>
                <a:endParaRPr lang="en-US" sz="800">
                  <a:latin typeface="Arial" panose="020B0604020202020204" pitchFamily="34" charset="0"/>
                  <a:cs typeface="Arial" panose="020B0604020202020204" pitchFamily="34" charset="0"/>
                </a:endParaRPr>
              </a:p>
            </c:rich>
          </c:tx>
          <c:layout>
            <c:manualLayout>
              <c:xMode val="edge"/>
              <c:yMode val="edge"/>
              <c:x val="5.2513640204070039E-2"/>
              <c:y val="0.18919715226010952"/>
            </c:manualLayout>
          </c:layout>
          <c:overlay val="0"/>
          <c:spPr>
            <a:noFill/>
            <a:ln>
              <a:noFill/>
            </a:ln>
            <a:effectLst/>
          </c:spPr>
          <c:txPr>
            <a:bodyPr rot="-5400000" spcFirstLastPara="1" vertOverflow="ellipsis" vert="horz" wrap="square" anchor="ctr" anchorCtr="1"/>
            <a:lstStyle/>
            <a:p>
              <a:pPr>
                <a:defRPr sz="800" b="0" i="0" u="none" strike="noStrike" kern="1200" baseline="0%">
                  <a:solidFill>
                    <a:schemeClr val="tx1">
                      <a:lumMod val="65%"/>
                      <a:lumOff val="35%"/>
                    </a:schemeClr>
                  </a:solidFill>
                  <a:latin typeface="Arial" panose="020B0604020202020204" pitchFamily="34" charset="0"/>
                  <a:ea typeface="+mn-ea"/>
                  <a:cs typeface="Arial" panose="020B0604020202020204" pitchFamily="34" charset="0"/>
                </a:defRPr>
              </a:pPr>
              <a:endParaRPr lang="en-US"/>
            </a:p>
          </c:txPr>
        </c:title>
        <c:numFmt formatCode="#,##0.0" sourceLinked="0"/>
        <c:majorTickMark val="none"/>
        <c:minorTickMark val="none"/>
        <c:tickLblPos val="nextTo"/>
        <c:spPr>
          <a:noFill/>
          <a:ln w="6350">
            <a:solidFill>
              <a:srgbClr val="868686"/>
            </a:solidFill>
          </a:ln>
          <a:effectLst/>
        </c:spPr>
        <c:txPr>
          <a:bodyPr rot="-60000000" spcFirstLastPara="1" vertOverflow="ellipsis" vert="horz" wrap="square" anchor="ctr" anchorCtr="1"/>
          <a:lstStyle/>
          <a:p>
            <a:pPr>
              <a:defRPr sz="800" b="0" i="0" u="none" strike="noStrike" kern="1200" baseline="0%">
                <a:solidFill>
                  <a:schemeClr val="tx1">
                    <a:lumMod val="65%"/>
                    <a:lumOff val="35%"/>
                  </a:schemeClr>
                </a:solidFill>
                <a:latin typeface="Arial" panose="020B0604020202020204" pitchFamily="34" charset="0"/>
                <a:ea typeface="+mn-ea"/>
                <a:cs typeface="Arial" panose="020B0604020202020204" pitchFamily="34" charset="0"/>
              </a:defRPr>
            </a:pPr>
            <a:endParaRPr lang="en-US"/>
          </a:p>
        </c:txPr>
        <c:crossAx val="268809423"/>
        <c:crosses val="autoZero"/>
        <c:crossBetween val="between"/>
      </c:valAx>
      <c:spPr>
        <a:noFill/>
        <a:ln w="25400">
          <a:noFill/>
        </a:ln>
        <a:effectLst/>
      </c:spPr>
    </c:plotArea>
    <c:legend>
      <c:legendPos val="r"/>
      <c:legendEntry>
        <c:idx val="2"/>
        <c:delete val="1"/>
      </c:legendEntry>
      <c:layout>
        <c:manualLayout>
          <c:xMode val="edge"/>
          <c:yMode val="edge"/>
          <c:x val="0.13870967741935483"/>
          <c:y val="0.85569916760094744"/>
          <c:w val="0.81437719075438153"/>
          <c:h val="0.14332496721125798"/>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orientation="portrait"/>
  </c:printSettings>
</c:chartSpace>
</file>

<file path=xl/charts/chart2.xml><?xml version="1.0" encoding="utf-8"?>
<c:chartSpace xmlns:c="http://purl.oclc.org/ooxml/drawingml/chart" xmlns:a="http://purl.oclc.org/ooxml/drawingml/main" xmlns:r="http://purl.oclc.org/ooxml/officeDocument/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
                    <a:lumOff val="35%"/>
                  </a:schemeClr>
                </a:solidFill>
                <a:latin typeface="Arial" panose="020B0604020202020204" pitchFamily="34" charset="0"/>
                <a:ea typeface="+mn-ea"/>
                <a:cs typeface="Arial" panose="020B0604020202020204" pitchFamily="34" charset="0"/>
              </a:defRPr>
            </a:pPr>
            <a:r>
              <a:rPr lang="en-US" b="1"/>
              <a:t>Emissions by Reporting Period</a:t>
            </a:r>
          </a:p>
        </c:rich>
      </c:tx>
      <c:layout>
        <c:manualLayout>
          <c:xMode val="edge"/>
          <c:yMode val="edge"/>
          <c:x val="0.33274727466194948"/>
          <c:y val="1.6190198010624959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
                  <a:lumOff val="35%"/>
                </a:schemeClr>
              </a:solidFill>
              <a:latin typeface="Arial" panose="020B0604020202020204" pitchFamily="34" charset="0"/>
              <a:ea typeface="+mn-ea"/>
              <a:cs typeface="Arial" panose="020B0604020202020204" pitchFamily="34" charset="0"/>
            </a:defRPr>
          </a:pPr>
          <a:endParaRPr lang="en-US"/>
        </a:p>
      </c:txPr>
    </c:title>
    <c:autoTitleDeleted val="0"/>
    <c:plotArea>
      <c:layout>
        <c:manualLayout>
          <c:layoutTarget val="inner"/>
          <c:xMode val="edge"/>
          <c:yMode val="edge"/>
          <c:x val="0.17224748894126318"/>
          <c:y val="0.12279731663918907"/>
          <c:w val="0.79130090472383885"/>
          <c:h val="0.5836814670577698"/>
        </c:manualLayout>
      </c:layout>
      <c:barChart>
        <c:barDir val="col"/>
        <c:grouping val="stacked"/>
        <c:varyColors val="0"/>
        <c:ser>
          <c:idx val="5"/>
          <c:order val="1"/>
          <c:tx>
            <c:v>Scope 1 Emissions (Fuels)</c:v>
          </c:tx>
          <c:spPr>
            <a:solidFill>
              <a:srgbClr val="1D428A"/>
            </a:solidFill>
            <a:ln>
              <a:noFill/>
            </a:ln>
            <a:effectLst/>
          </c:spPr>
          <c:invertIfNegative val="0"/>
          <c:cat>
            <c:strRef>
              <c:extLst>
                <c:ext xmlns:c15="http://schemas.microsoft.com/office/drawing/2012/chart" uri="{02D57815-91ED-43cb-92C2-25804820EDAC}">
                  <c15:fullRef>
                    <c15:sqref>'Portfolio Emissions'!$D$15:$Q$15</c15:sqref>
                  </c15:fullRef>
                </c:ext>
              </c:extLst>
              <c:f>'Portfolio Emissions'!$D$15:$H$15</c:f>
              <c:strCache>
                <c:ptCount val="1"/>
                <c:pt idx="0">
                  <c:v>Select Base Year</c:v>
                </c:pt>
              </c:strCache>
            </c:strRef>
          </c:cat>
          <c:val>
            <c:numRef>
              <c:extLst>
                <c:ext xmlns:c15="http://schemas.microsoft.com/office/drawing/2012/chart" uri="{02D57815-91ED-43cb-92C2-25804820EDAC}">
                  <c15:fullRef>
                    <c15:sqref>Display!$P$12:$AC$12</c15:sqref>
                  </c15:fullRef>
                </c:ext>
              </c:extLst>
              <c:f>Display!$P$12:$T$12</c:f>
              <c:numCache>
                <c:formatCode>_(* #,##0_);_(* \(#,##0\);_(* "-"??_);_(@_)</c:formatCode>
                <c:ptCount val="5"/>
                <c:pt idx="0">
                  <c:v>0</c:v>
                </c:pt>
                <c:pt idx="1">
                  <c:v>0</c:v>
                </c:pt>
                <c:pt idx="2">
                  <c:v>0</c:v>
                </c:pt>
                <c:pt idx="3">
                  <c:v>0</c:v>
                </c:pt>
                <c:pt idx="4">
                  <c:v>0</c:v>
                </c:pt>
              </c:numCache>
            </c:numRef>
          </c:val>
          <c:extLst>
            <c:ext xmlns:c16="http://schemas.microsoft.com/office/drawing/2014/chart" uri="{C3380CC4-5D6E-409C-BE32-E72D297353CC}">
              <c16:uniqueId val="{00000000-A7DE-441F-BBD7-694D4BC6230C}"/>
            </c:ext>
          </c:extLst>
        </c:ser>
        <c:ser>
          <c:idx val="7"/>
          <c:order val="2"/>
          <c:tx>
            <c:v>Scope 2 Emissions (Electricity &amp; District Energy)</c:v>
          </c:tx>
          <c:spPr>
            <a:solidFill>
              <a:srgbClr val="007A3E"/>
            </a:solidFill>
            <a:ln>
              <a:noFill/>
            </a:ln>
            <a:effectLst/>
          </c:spPr>
          <c:invertIfNegative val="0"/>
          <c:cat>
            <c:strRef>
              <c:extLst>
                <c:ext xmlns:c15="http://schemas.microsoft.com/office/drawing/2012/chart" uri="{02D57815-91ED-43cb-92C2-25804820EDAC}">
                  <c15:fullRef>
                    <c15:sqref>'Portfolio Emissions'!$D$15:$Q$15</c15:sqref>
                  </c15:fullRef>
                </c:ext>
              </c:extLst>
              <c:f>'Portfolio Emissions'!$D$15:$H$15</c:f>
              <c:strCache>
                <c:ptCount val="1"/>
                <c:pt idx="0">
                  <c:v>Select Base Year</c:v>
                </c:pt>
              </c:strCache>
            </c:strRef>
          </c:cat>
          <c:val>
            <c:numRef>
              <c:extLst>
                <c:ext xmlns:c15="http://schemas.microsoft.com/office/drawing/2012/chart" uri="{02D57815-91ED-43cb-92C2-25804820EDAC}">
                  <c15:fullRef>
                    <c15:sqref>Display!$P$13:$AC$13</c15:sqref>
                  </c15:fullRef>
                </c:ext>
              </c:extLst>
              <c:f>Display!$P$13:$T$13</c:f>
              <c:numCache>
                <c:formatCode>_(* #,##0_);_(* \(#,##0\);_(* "-"??_);_(@_)</c:formatCode>
                <c:ptCount val="5"/>
                <c:pt idx="0">
                  <c:v>0</c:v>
                </c:pt>
                <c:pt idx="1">
                  <c:v>0</c:v>
                </c:pt>
                <c:pt idx="2">
                  <c:v>0</c:v>
                </c:pt>
                <c:pt idx="3">
                  <c:v>0</c:v>
                </c:pt>
                <c:pt idx="4">
                  <c:v>0</c:v>
                </c:pt>
              </c:numCache>
            </c:numRef>
          </c:val>
          <c:extLst>
            <c:ext xmlns:c16="http://schemas.microsoft.com/office/drawing/2014/chart" uri="{C3380CC4-5D6E-409C-BE32-E72D297353CC}">
              <c16:uniqueId val="{00000001-A7DE-441F-BBD7-694D4BC6230C}"/>
            </c:ext>
          </c:extLst>
        </c:ser>
        <c:ser>
          <c:idx val="1"/>
          <c:order val="3"/>
          <c:tx>
            <c:strRef>
              <c:f>Display!$O$14</c:f>
              <c:strCache>
                <c:ptCount val="1"/>
                <c:pt idx="0">
                  <c:v>Scope 3 Emissions</c:v>
                </c:pt>
              </c:strCache>
            </c:strRef>
          </c:tx>
          <c:spPr>
            <a:solidFill>
              <a:srgbClr val="0070C0"/>
            </a:solidFill>
            <a:ln>
              <a:noFill/>
            </a:ln>
            <a:effectLst/>
          </c:spPr>
          <c:invertIfNegative val="0"/>
          <c:cat>
            <c:strRef>
              <c:extLst>
                <c:ext xmlns:c15="http://schemas.microsoft.com/office/drawing/2012/chart" uri="{02D57815-91ED-43cb-92C2-25804820EDAC}">
                  <c15:fullRef>
                    <c15:sqref>Display!$P$11:$AC$11</c15:sqref>
                  </c15:fullRef>
                </c:ext>
              </c:extLst>
              <c:f>Display!$P$11:$T$11</c:f>
              <c:strCache>
                <c:ptCount val="1"/>
                <c:pt idx="0">
                  <c:v>Select Base Year</c:v>
                </c:pt>
              </c:strCache>
            </c:strRef>
          </c:cat>
          <c:val>
            <c:numRef>
              <c:extLst>
                <c:ext xmlns:c15="http://schemas.microsoft.com/office/drawing/2012/chart" uri="{02D57815-91ED-43cb-92C2-25804820EDAC}">
                  <c15:fullRef>
                    <c15:sqref>Display!$P$14:$AC$14</c15:sqref>
                  </c15:fullRef>
                </c:ext>
              </c:extLst>
              <c:f>Display!$P$14:$T$14</c:f>
              <c:numCache>
                <c:formatCode>_(* #,##0_);_(* \(#,##0\);_(* "-"??_);_(@_)</c:formatCode>
                <c:ptCount val="5"/>
                <c:pt idx="0">
                  <c:v>0</c:v>
                </c:pt>
                <c:pt idx="1">
                  <c:v>0</c:v>
                </c:pt>
                <c:pt idx="2">
                  <c:v>0</c:v>
                </c:pt>
                <c:pt idx="3">
                  <c:v>0</c:v>
                </c:pt>
                <c:pt idx="4">
                  <c:v>0</c:v>
                </c:pt>
              </c:numCache>
            </c:numRef>
          </c:val>
          <c:extLst>
            <c:ext xmlns:c16="http://schemas.microsoft.com/office/drawing/2014/chart" uri="{C3380CC4-5D6E-409C-BE32-E72D297353CC}">
              <c16:uniqueId val="{00000001-47F5-4861-82D1-39AE464EDFDA}"/>
            </c:ext>
          </c:extLst>
        </c:ser>
        <c:dLbls>
          <c:showLegendKey val="0"/>
          <c:showVal val="0"/>
          <c:showCatName val="0"/>
          <c:showSerName val="0"/>
          <c:showPercent val="0"/>
          <c:showBubbleSize val="0"/>
        </c:dLbls>
        <c:gapWidth val="150"/>
        <c:overlap val="100"/>
        <c:axId val="268809423"/>
        <c:axId val="288082783"/>
      </c:barChart>
      <c:lineChart>
        <c:grouping val="standard"/>
        <c:varyColors val="0"/>
        <c:ser>
          <c:idx val="0"/>
          <c:order val="0"/>
          <c:tx>
            <c:v>Goal</c:v>
          </c:tx>
          <c:spPr>
            <a:ln w="28575" cap="rnd">
              <a:solidFill>
                <a:schemeClr val="tx1"/>
              </a:solidFill>
              <a:round/>
            </a:ln>
            <a:effectLst/>
          </c:spPr>
          <c:marker>
            <c:symbol val="none"/>
          </c:marker>
          <c:trendline>
            <c:spPr>
              <a:ln w="19050" cap="rnd">
                <a:solidFill>
                  <a:schemeClr val="accent1"/>
                </a:solidFill>
                <a:prstDash val="sysDot"/>
              </a:ln>
              <a:effectLst/>
            </c:spPr>
            <c:trendlineType val="linear"/>
            <c:dispRSqr val="0"/>
            <c:dispEq val="0"/>
          </c:trendline>
          <c:trendline>
            <c:spPr>
              <a:ln w="19050" cap="rnd">
                <a:solidFill>
                  <a:schemeClr val="accent1"/>
                </a:solidFill>
                <a:prstDash val="sysDot"/>
              </a:ln>
              <a:effectLst/>
            </c:spPr>
            <c:trendlineType val="linear"/>
            <c:dispRSqr val="0"/>
            <c:dispEq val="0"/>
          </c:trendline>
          <c:trendline>
            <c:spPr>
              <a:ln w="19050" cap="rnd">
                <a:solidFill>
                  <a:schemeClr val="bg2">
                    <a:lumMod val="25%"/>
                  </a:schemeClr>
                </a:solidFill>
                <a:prstDash val="solid"/>
              </a:ln>
              <a:effectLst/>
            </c:spPr>
            <c:trendlineType val="linear"/>
            <c:forward val="0.35000000000000003"/>
            <c:backward val="0.5"/>
            <c:dispRSqr val="0"/>
            <c:dispEq val="0"/>
          </c:trendline>
          <c:cat>
            <c:strRef>
              <c:extLst>
                <c:ext xmlns:c15="http://schemas.microsoft.com/office/drawing/2012/chart" uri="{02D57815-91ED-43cb-92C2-25804820EDAC}">
                  <c15:fullRef>
                    <c15:sqref>Display!$P$11:$AC$11</c15:sqref>
                  </c15:fullRef>
                </c:ext>
              </c:extLst>
              <c:f>Display!$P$11:$T$11</c:f>
              <c:strCache>
                <c:ptCount val="1"/>
                <c:pt idx="0">
                  <c:v>Select Base Year</c:v>
                </c:pt>
              </c:strCache>
            </c:strRef>
          </c:cat>
          <c:val>
            <c:numRef>
              <c:extLst>
                <c:ext xmlns:c15="http://schemas.microsoft.com/office/drawing/2012/chart" uri="{02D57815-91ED-43cb-92C2-25804820EDAC}">
                  <c15:fullRef>
                    <c15:sqref>Display!$P$15:$AC$15</c15:sqref>
                  </c15:fullRef>
                </c:ext>
              </c:extLst>
              <c:f>Display!$P$15:$T$15</c:f>
              <c:numCache>
                <c:formatCode>_(* #,##0_);_(* \(#,##0\);_(* "-"??_);_(@_)</c:formatCode>
                <c:ptCount val="5"/>
                <c:pt idx="0">
                  <c:v>0</c:v>
                </c:pt>
                <c:pt idx="1">
                  <c:v>0</c:v>
                </c:pt>
                <c:pt idx="2">
                  <c:v>0</c:v>
                </c:pt>
                <c:pt idx="3">
                  <c:v>0</c:v>
                </c:pt>
                <c:pt idx="4">
                  <c:v>0</c:v>
                </c:pt>
              </c:numCache>
            </c:numRef>
          </c:val>
          <c:smooth val="0"/>
          <c:extLst>
            <c:ext xmlns:c16="http://schemas.microsoft.com/office/drawing/2014/chart" uri="{C3380CC4-5D6E-409C-BE32-E72D297353CC}">
              <c16:uniqueId val="{00000002-A7DE-441F-BBD7-694D4BC6230C}"/>
            </c:ext>
          </c:extLst>
        </c:ser>
        <c:dLbls>
          <c:showLegendKey val="0"/>
          <c:showVal val="0"/>
          <c:showCatName val="0"/>
          <c:showSerName val="0"/>
          <c:showPercent val="0"/>
          <c:showBubbleSize val="0"/>
        </c:dLbls>
        <c:marker val="1"/>
        <c:smooth val="0"/>
        <c:axId val="268809423"/>
        <c:axId val="288082783"/>
      </c:lineChart>
      <c:dateAx>
        <c:axId val="268809423"/>
        <c:scaling>
          <c:orientation val="minMax"/>
        </c:scaling>
        <c:delete val="0"/>
        <c:axPos val="b"/>
        <c:numFmt formatCode="General" sourceLinked="1"/>
        <c:majorTickMark val="none"/>
        <c:minorTickMark val="none"/>
        <c:tickLblPos val="nextTo"/>
        <c:spPr>
          <a:noFill/>
          <a:ln w="6350" cap="flat" cmpd="sng" algn="ctr">
            <a:solidFill>
              <a:srgbClr val="868686"/>
            </a:solidFill>
            <a:round/>
          </a:ln>
          <a:effectLst/>
        </c:spPr>
        <c:txPr>
          <a:bodyPr rot="-60000000" spcFirstLastPara="1" vertOverflow="ellipsis" vert="horz" wrap="square" anchor="ctr" anchorCtr="1"/>
          <a:lstStyle/>
          <a:p>
            <a:pPr>
              <a:defRPr sz="1200" b="0" i="0" u="none" strike="noStrike" kern="1200" baseline="0%">
                <a:solidFill>
                  <a:schemeClr val="tx1">
                    <a:lumMod val="65%"/>
                    <a:lumOff val="35%"/>
                  </a:schemeClr>
                </a:solidFill>
                <a:latin typeface="Arial" panose="020B0604020202020204" pitchFamily="34" charset="0"/>
                <a:ea typeface="+mn-ea"/>
                <a:cs typeface="Arial" panose="020B0604020202020204" pitchFamily="34" charset="0"/>
              </a:defRPr>
            </a:pPr>
            <a:endParaRPr lang="en-US"/>
          </a:p>
        </c:txPr>
        <c:crossAx val="288082783"/>
        <c:crosses val="autoZero"/>
        <c:auto val="0"/>
        <c:lblOffset val="100"/>
        <c:baseTimeUnit val="days"/>
      </c:dateAx>
      <c:valAx>
        <c:axId val="288082783"/>
        <c:scaling>
          <c:orientation val="minMax"/>
        </c:scaling>
        <c:delete val="0"/>
        <c:axPos val="l"/>
        <c:title>
          <c:tx>
            <c:rich>
              <a:bodyPr rot="-5400000" spcFirstLastPara="1" vertOverflow="ellipsis" vert="horz" wrap="square" anchor="ctr" anchorCtr="1"/>
              <a:lstStyle/>
              <a:p>
                <a:pPr>
                  <a:defRPr sz="1200" b="0" i="0" u="none" strike="noStrike" kern="1200" baseline="0%">
                    <a:solidFill>
                      <a:schemeClr val="tx1">
                        <a:lumMod val="65%"/>
                        <a:lumOff val="35%"/>
                      </a:schemeClr>
                    </a:solidFill>
                    <a:latin typeface="Arial" panose="020B0604020202020204" pitchFamily="34" charset="0"/>
                    <a:ea typeface="+mn-ea"/>
                    <a:cs typeface="Arial" panose="020B0604020202020204" pitchFamily="34" charset="0"/>
                  </a:defRPr>
                </a:pPr>
                <a:r>
                  <a:rPr lang="en-US" sz="1200" b="0"/>
                  <a:t>GHG Emissions </a:t>
                </a:r>
              </a:p>
              <a:p>
                <a:pPr>
                  <a:defRPr sz="1200"/>
                </a:pPr>
                <a:r>
                  <a:rPr lang="en-US" sz="1200" b="0"/>
                  <a:t> (Metric Tons of CO2e)</a:t>
                </a:r>
              </a:p>
            </c:rich>
          </c:tx>
          <c:layout>
            <c:manualLayout>
              <c:xMode val="edge"/>
              <c:yMode val="edge"/>
              <c:x val="1.015825451928965E-2"/>
              <c:y val="0.21528289322841712"/>
            </c:manualLayout>
          </c:layout>
          <c:overlay val="0"/>
          <c:spPr>
            <a:noFill/>
            <a:ln>
              <a:noFill/>
            </a:ln>
            <a:effectLst/>
          </c:spPr>
          <c:txPr>
            <a:bodyPr rot="-5400000" spcFirstLastPara="1" vertOverflow="ellipsis" vert="horz" wrap="square" anchor="ctr" anchorCtr="1"/>
            <a:lstStyle/>
            <a:p>
              <a:pPr>
                <a:defRPr sz="1200" b="0" i="0" u="none" strike="noStrike" kern="1200" baseline="0%">
                  <a:solidFill>
                    <a:schemeClr val="tx1">
                      <a:lumMod val="65%"/>
                      <a:lumOff val="35%"/>
                    </a:schemeClr>
                  </a:solidFill>
                  <a:latin typeface="Arial" panose="020B0604020202020204" pitchFamily="34" charset="0"/>
                  <a:ea typeface="+mn-ea"/>
                  <a:cs typeface="Arial" panose="020B0604020202020204" pitchFamily="34" charset="0"/>
                </a:defRPr>
              </a:pPr>
              <a:endParaRPr lang="en-US"/>
            </a:p>
          </c:txPr>
        </c:title>
        <c:numFmt formatCode="#,##0" sourceLinked="0"/>
        <c:majorTickMark val="none"/>
        <c:minorTickMark val="none"/>
        <c:tickLblPos val="nextTo"/>
        <c:spPr>
          <a:noFill/>
          <a:ln w="6350">
            <a:solidFill>
              <a:srgbClr val="868686"/>
            </a:solidFill>
          </a:ln>
          <a:effectLst/>
        </c:spPr>
        <c:txPr>
          <a:bodyPr rot="-60000000" spcFirstLastPara="1" vertOverflow="ellipsis" vert="horz" wrap="square" anchor="ctr" anchorCtr="1"/>
          <a:lstStyle/>
          <a:p>
            <a:pPr>
              <a:defRPr sz="1050" b="0" i="0" u="none" strike="noStrike" kern="1200" baseline="0%">
                <a:solidFill>
                  <a:schemeClr val="tx1">
                    <a:lumMod val="65%"/>
                    <a:lumOff val="35%"/>
                  </a:schemeClr>
                </a:solidFill>
                <a:latin typeface="Arial" panose="020B0604020202020204" pitchFamily="34" charset="0"/>
                <a:ea typeface="+mn-ea"/>
                <a:cs typeface="Arial" panose="020B0604020202020204" pitchFamily="34" charset="0"/>
              </a:defRPr>
            </a:pPr>
            <a:endParaRPr lang="en-US"/>
          </a:p>
        </c:txPr>
        <c:crossAx val="268809423"/>
        <c:crosses val="autoZero"/>
        <c:crossBetween val="between"/>
      </c:valAx>
      <c:spPr>
        <a:noFill/>
        <a:ln w="25400">
          <a:noFill/>
        </a:ln>
        <a:effectLst/>
      </c:spPr>
    </c:plotArea>
    <c:legend>
      <c:legendPos val="r"/>
      <c:legendEntry>
        <c:idx val="3"/>
        <c:delete val="1"/>
      </c:legendEntry>
      <c:legendEntry>
        <c:idx val="4"/>
        <c:delete val="1"/>
      </c:legendEntry>
      <c:legendEntry>
        <c:idx val="5"/>
        <c:delete val="1"/>
      </c:legendEntry>
      <c:legendEntry>
        <c:idx val="6"/>
        <c:delete val="1"/>
      </c:legendEntry>
      <c:layout>
        <c:manualLayout>
          <c:xMode val="edge"/>
          <c:yMode val="edge"/>
          <c:x val="0.26815516006540452"/>
          <c:y val="0.81641965395772897"/>
          <c:w val="0.60650905779265529"/>
          <c:h val="0.17371192498963944"/>
        </c:manualLayout>
      </c:layout>
      <c:overlay val="0"/>
      <c:spPr>
        <a:noFill/>
        <a:ln>
          <a:noFill/>
        </a:ln>
        <a:effectLst/>
      </c:spPr>
      <c:txPr>
        <a:bodyPr rot="0" spcFirstLastPara="1" vertOverflow="ellipsis" vert="horz" wrap="square" anchor="ctr" anchorCtr="1"/>
        <a:lstStyle/>
        <a:p>
          <a:pPr>
            <a:defRPr sz="1100" b="0" i="0" u="none" strike="noStrike" kern="1200" baseline="0%">
              <a:solidFill>
                <a:schemeClr val="tx1">
                  <a:lumMod val="65%"/>
                  <a:lumOff val="35%"/>
                </a:schemeClr>
              </a:solidFill>
              <a:latin typeface="Arial" panose="020B0604020202020204" pitchFamily="34" charset="0"/>
              <a:ea typeface="+mn-ea"/>
              <a:cs typeface="Arial" panose="020B060402020202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latin typeface="Arial" panose="020B0604020202020204" pitchFamily="34" charset="0"/>
          <a:cs typeface="Arial" panose="020B0604020202020204" pitchFamily="34" charset="0"/>
        </a:defRPr>
      </a:pPr>
      <a:endParaRPr lang="en-US"/>
    </a:p>
  </c:txPr>
  <c:printSettings>
    <c:headerFooter/>
    <c:pageMargins b="0.75" l="0.7" r="0.7" t="0.75" header="0.3" footer="0.3"/>
    <c:pageSetup orientation="portrait"/>
  </c:printSettings>
  <c:userShapes r:id="rId3"/>
</c:chartSpace>
</file>

<file path=xl/charts/chart3.xml><?xml version="1.0" encoding="utf-8"?>
<c:chartSpace xmlns:c="http://purl.oclc.org/ooxml/drawingml/chart" xmlns:a="http://purl.oclc.org/ooxml/drawingml/main" xmlns:r="http://purl.oclc.org/ooxml/officeDocument/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0" baseline="0%">
                <a:solidFill>
                  <a:srgbClr val="585858"/>
                </a:solidFill>
                <a:latin typeface="Arial" panose="020B0604020202020204" pitchFamily="34" charset="0"/>
                <a:ea typeface="+mn-ea"/>
                <a:cs typeface="Arial" panose="020B0604020202020204" pitchFamily="34" charset="0"/>
              </a:defRPr>
            </a:pPr>
            <a:r>
              <a:rPr lang="en-US" sz="1600" b="1">
                <a:solidFill>
                  <a:srgbClr val="585858"/>
                </a:solidFill>
              </a:rPr>
              <a:t>Absolute Energy Use by Reporting Period</a:t>
            </a:r>
          </a:p>
        </c:rich>
      </c:tx>
      <c:layout>
        <c:manualLayout>
          <c:xMode val="edge"/>
          <c:yMode val="edge"/>
          <c:x val="0.23844162604261476"/>
          <c:y val="1.7792846435126162E-2"/>
        </c:manualLayout>
      </c:layout>
      <c:overlay val="0"/>
      <c:spPr>
        <a:noFill/>
        <a:ln>
          <a:noFill/>
        </a:ln>
        <a:effectLst/>
      </c:spPr>
      <c:txPr>
        <a:bodyPr rot="0" spcFirstLastPara="1" vertOverflow="ellipsis" vert="horz" wrap="square" anchor="ctr" anchorCtr="1"/>
        <a:lstStyle/>
        <a:p>
          <a:pPr>
            <a:defRPr sz="1600" b="1" i="0" u="none" strike="noStrike" kern="1200" spc="0" baseline="0%">
              <a:solidFill>
                <a:srgbClr val="585858"/>
              </a:solidFill>
              <a:latin typeface="Arial" panose="020B0604020202020204" pitchFamily="34" charset="0"/>
              <a:ea typeface="+mn-ea"/>
              <a:cs typeface="Arial" panose="020B0604020202020204" pitchFamily="34" charset="0"/>
            </a:defRPr>
          </a:pPr>
          <a:endParaRPr lang="en-US"/>
        </a:p>
      </c:txPr>
    </c:title>
    <c:autoTitleDeleted val="0"/>
    <c:plotArea>
      <c:layout>
        <c:manualLayout>
          <c:layoutTarget val="inner"/>
          <c:xMode val="edge"/>
          <c:yMode val="edge"/>
          <c:x val="0.16078630917500966"/>
          <c:y val="0.13166706361993361"/>
          <c:w val="0.81744190033288866"/>
          <c:h val="0.72517477618840798"/>
        </c:manualLayout>
      </c:layout>
      <c:barChart>
        <c:barDir val="col"/>
        <c:grouping val="stacked"/>
        <c:varyColors val="0"/>
        <c:ser>
          <c:idx val="0"/>
          <c:order val="0"/>
          <c:tx>
            <c:strRef>
              <c:f>Display!$O$67</c:f>
              <c:strCache>
                <c:ptCount val="1"/>
                <c:pt idx="0">
                  <c:v>Fuels</c:v>
                </c:pt>
              </c:strCache>
            </c:strRef>
          </c:tx>
          <c:spPr>
            <a:solidFill>
              <a:srgbClr val="1D428A"/>
            </a:solidFill>
            <a:ln>
              <a:noFill/>
            </a:ln>
            <a:effectLst/>
          </c:spPr>
          <c:invertIfNegative val="0"/>
          <c:cat>
            <c:strRef>
              <c:extLst>
                <c:ext xmlns:c15="http://schemas.microsoft.com/office/drawing/2012/chart" uri="{02D57815-91ED-43cb-92C2-25804820EDAC}">
                  <c15:fullRef>
                    <c15:sqref>Display!$P$66:$AC$66</c15:sqref>
                  </c15:fullRef>
                </c:ext>
              </c:extLst>
              <c:f>Display!$P$66:$T$66</c:f>
              <c:strCache>
                <c:ptCount val="1"/>
                <c:pt idx="0">
                  <c:v>Select Base Year</c:v>
                </c:pt>
              </c:strCache>
            </c:strRef>
          </c:cat>
          <c:val>
            <c:numRef>
              <c:extLst>
                <c:ext xmlns:c15="http://schemas.microsoft.com/office/drawing/2012/chart" uri="{02D57815-91ED-43cb-92C2-25804820EDAC}">
                  <c15:fullRef>
                    <c15:sqref>Display!$P$67:$AC$67</c15:sqref>
                  </c15:fullRef>
                </c:ext>
              </c:extLst>
              <c:f>Display!$P$67:$T$67</c:f>
              <c:numCache>
                <c:formatCode>_(* #,##0_);_(* \(#,##0\);_(* "-"??_);_(@_)</c:formatCode>
                <c:ptCount val="5"/>
                <c:pt idx="0">
                  <c:v>0</c:v>
                </c:pt>
                <c:pt idx="1">
                  <c:v>0</c:v>
                </c:pt>
                <c:pt idx="2">
                  <c:v>0</c:v>
                </c:pt>
                <c:pt idx="3">
                  <c:v>0</c:v>
                </c:pt>
                <c:pt idx="4">
                  <c:v>0</c:v>
                </c:pt>
              </c:numCache>
            </c:numRef>
          </c:val>
          <c:extLst>
            <c:ext xmlns:c16="http://schemas.microsoft.com/office/drawing/2014/chart" uri="{C3380CC4-5D6E-409C-BE32-E72D297353CC}">
              <c16:uniqueId val="{00000000-19FD-4281-B50D-A30CD94628E0}"/>
            </c:ext>
          </c:extLst>
        </c:ser>
        <c:ser>
          <c:idx val="5"/>
          <c:order val="1"/>
          <c:tx>
            <c:strRef>
              <c:f>Display!$O$68</c:f>
              <c:strCache>
                <c:ptCount val="1"/>
                <c:pt idx="0">
                  <c:v>Renewable Fuels</c:v>
                </c:pt>
              </c:strCache>
            </c:strRef>
          </c:tx>
          <c:spPr>
            <a:solidFill>
              <a:srgbClr val="319B42"/>
            </a:solidFill>
            <a:ln>
              <a:noFill/>
            </a:ln>
            <a:effectLst/>
          </c:spPr>
          <c:invertIfNegative val="0"/>
          <c:cat>
            <c:strRef>
              <c:extLst>
                <c:ext xmlns:c15="http://schemas.microsoft.com/office/drawing/2012/chart" uri="{02D57815-91ED-43cb-92C2-25804820EDAC}">
                  <c15:fullRef>
                    <c15:sqref>Display!$P$66:$AC$66</c15:sqref>
                  </c15:fullRef>
                </c:ext>
              </c:extLst>
              <c:f>Display!$P$66:$T$66</c:f>
              <c:strCache>
                <c:ptCount val="1"/>
                <c:pt idx="0">
                  <c:v>Select Base Year</c:v>
                </c:pt>
              </c:strCache>
            </c:strRef>
          </c:cat>
          <c:val>
            <c:numRef>
              <c:extLst>
                <c:ext xmlns:c15="http://schemas.microsoft.com/office/drawing/2012/chart" uri="{02D57815-91ED-43cb-92C2-25804820EDAC}">
                  <c15:fullRef>
                    <c15:sqref>Display!$P$68:$AC$68</c15:sqref>
                  </c15:fullRef>
                </c:ext>
              </c:extLst>
              <c:f>Display!$P$68:$T$68</c:f>
              <c:numCache>
                <c:formatCode>_(* #,##0_);_(* \(#,##0\);_(* "-"??_);_(@_)</c:formatCode>
                <c:ptCount val="5"/>
                <c:pt idx="0">
                  <c:v>0</c:v>
                </c:pt>
                <c:pt idx="1">
                  <c:v>0</c:v>
                </c:pt>
                <c:pt idx="2">
                  <c:v>0</c:v>
                </c:pt>
                <c:pt idx="3">
                  <c:v>0</c:v>
                </c:pt>
                <c:pt idx="4">
                  <c:v>0</c:v>
                </c:pt>
              </c:numCache>
            </c:numRef>
          </c:val>
          <c:extLst>
            <c:ext xmlns:c16="http://schemas.microsoft.com/office/drawing/2014/chart" uri="{C3380CC4-5D6E-409C-BE32-E72D297353CC}">
              <c16:uniqueId val="{00000001-19FD-4281-B50D-A30CD94628E0}"/>
            </c:ext>
          </c:extLst>
        </c:ser>
        <c:ser>
          <c:idx val="1"/>
          <c:order val="2"/>
          <c:tx>
            <c:strRef>
              <c:f>Display!$O$69</c:f>
              <c:strCache>
                <c:ptCount val="1"/>
                <c:pt idx="0">
                  <c:v>Other</c:v>
                </c:pt>
              </c:strCache>
            </c:strRef>
          </c:tx>
          <c:spPr>
            <a:solidFill>
              <a:srgbClr val="969696"/>
            </a:solidFill>
            <a:ln>
              <a:noFill/>
            </a:ln>
            <a:effectLst/>
          </c:spPr>
          <c:invertIfNegative val="0"/>
          <c:cat>
            <c:strRef>
              <c:extLst>
                <c:ext xmlns:c15="http://schemas.microsoft.com/office/drawing/2012/chart" uri="{02D57815-91ED-43cb-92C2-25804820EDAC}">
                  <c15:fullRef>
                    <c15:sqref>Display!$P$66:$AC$66</c15:sqref>
                  </c15:fullRef>
                </c:ext>
              </c:extLst>
              <c:f>Display!$P$66:$T$66</c:f>
              <c:strCache>
                <c:ptCount val="1"/>
                <c:pt idx="0">
                  <c:v>Select Base Year</c:v>
                </c:pt>
              </c:strCache>
            </c:strRef>
          </c:cat>
          <c:val>
            <c:numRef>
              <c:extLst>
                <c:ext xmlns:c15="http://schemas.microsoft.com/office/drawing/2012/chart" uri="{02D57815-91ED-43cb-92C2-25804820EDAC}">
                  <c15:fullRef>
                    <c15:sqref>Display!$P$69:$AC$69</c15:sqref>
                  </c15:fullRef>
                </c:ext>
              </c:extLst>
              <c:f>Display!$P$69:$T$69</c:f>
              <c:numCache>
                <c:formatCode>_(* #,##0_);_(* \(#,##0\);_(* "-"??_);_(@_)</c:formatCode>
                <c:ptCount val="5"/>
                <c:pt idx="0">
                  <c:v>0</c:v>
                </c:pt>
                <c:pt idx="1">
                  <c:v>0</c:v>
                </c:pt>
                <c:pt idx="2">
                  <c:v>0</c:v>
                </c:pt>
                <c:pt idx="3">
                  <c:v>0</c:v>
                </c:pt>
                <c:pt idx="4">
                  <c:v>0</c:v>
                </c:pt>
              </c:numCache>
            </c:numRef>
          </c:val>
          <c:extLst>
            <c:ext xmlns:c16="http://schemas.microsoft.com/office/drawing/2014/chart" uri="{C3380CC4-5D6E-409C-BE32-E72D297353CC}">
              <c16:uniqueId val="{00000002-19FD-4281-B50D-A30CD94628E0}"/>
            </c:ext>
          </c:extLst>
        </c:ser>
        <c:ser>
          <c:idx val="2"/>
          <c:order val="3"/>
          <c:tx>
            <c:strRef>
              <c:f>Display!$O$70</c:f>
              <c:strCache>
                <c:ptCount val="1"/>
                <c:pt idx="0">
                  <c:v>Grid Electricity</c:v>
                </c:pt>
              </c:strCache>
            </c:strRef>
          </c:tx>
          <c:spPr>
            <a:solidFill>
              <a:srgbClr val="00A3E0"/>
            </a:solidFill>
            <a:ln>
              <a:noFill/>
            </a:ln>
            <a:effectLst/>
          </c:spPr>
          <c:invertIfNegative val="0"/>
          <c:cat>
            <c:strRef>
              <c:extLst>
                <c:ext xmlns:c15="http://schemas.microsoft.com/office/drawing/2012/chart" uri="{02D57815-91ED-43cb-92C2-25804820EDAC}">
                  <c15:fullRef>
                    <c15:sqref>Display!$P$66:$AC$66</c15:sqref>
                  </c15:fullRef>
                </c:ext>
              </c:extLst>
              <c:f>Display!$P$66:$T$66</c:f>
              <c:strCache>
                <c:ptCount val="1"/>
                <c:pt idx="0">
                  <c:v>Select Base Year</c:v>
                </c:pt>
              </c:strCache>
            </c:strRef>
          </c:cat>
          <c:val>
            <c:numRef>
              <c:extLst>
                <c:ext xmlns:c15="http://schemas.microsoft.com/office/drawing/2012/chart" uri="{02D57815-91ED-43cb-92C2-25804820EDAC}">
                  <c15:fullRef>
                    <c15:sqref>Display!$P$70:$AC$70</c15:sqref>
                  </c15:fullRef>
                </c:ext>
              </c:extLst>
              <c:f>Display!$P$70:$T$70</c:f>
              <c:numCache>
                <c:formatCode>_(* #,##0_);_(* \(#,##0\);_(* "-"??_);_(@_)</c:formatCode>
                <c:ptCount val="5"/>
                <c:pt idx="0">
                  <c:v>0</c:v>
                </c:pt>
                <c:pt idx="1">
                  <c:v>0</c:v>
                </c:pt>
                <c:pt idx="2">
                  <c:v>0</c:v>
                </c:pt>
                <c:pt idx="3">
                  <c:v>0</c:v>
                </c:pt>
                <c:pt idx="4">
                  <c:v>0</c:v>
                </c:pt>
              </c:numCache>
            </c:numRef>
          </c:val>
          <c:extLst>
            <c:ext xmlns:c16="http://schemas.microsoft.com/office/drawing/2014/chart" uri="{C3380CC4-5D6E-409C-BE32-E72D297353CC}">
              <c16:uniqueId val="{00000003-19FD-4281-B50D-A30CD94628E0}"/>
            </c:ext>
          </c:extLst>
        </c:ser>
        <c:ser>
          <c:idx val="3"/>
          <c:order val="4"/>
          <c:tx>
            <c:strRef>
              <c:f>Display!$O$71</c:f>
              <c:strCache>
                <c:ptCount val="1"/>
                <c:pt idx="0">
                  <c:v>Offsite Renewables</c:v>
                </c:pt>
              </c:strCache>
            </c:strRef>
          </c:tx>
          <c:spPr>
            <a:solidFill>
              <a:srgbClr val="D0DEBB"/>
            </a:solidFill>
            <a:ln>
              <a:noFill/>
            </a:ln>
            <a:effectLst/>
          </c:spPr>
          <c:invertIfNegative val="0"/>
          <c:cat>
            <c:strRef>
              <c:extLst>
                <c:ext xmlns:c15="http://schemas.microsoft.com/office/drawing/2012/chart" uri="{02D57815-91ED-43cb-92C2-25804820EDAC}">
                  <c15:fullRef>
                    <c15:sqref>Display!$P$66:$AC$66</c15:sqref>
                  </c15:fullRef>
                </c:ext>
              </c:extLst>
              <c:f>Display!$P$66:$T$66</c:f>
              <c:strCache>
                <c:ptCount val="1"/>
                <c:pt idx="0">
                  <c:v>Select Base Year</c:v>
                </c:pt>
              </c:strCache>
            </c:strRef>
          </c:cat>
          <c:val>
            <c:numRef>
              <c:extLst>
                <c:ext xmlns:c15="http://schemas.microsoft.com/office/drawing/2012/chart" uri="{02D57815-91ED-43cb-92C2-25804820EDAC}">
                  <c15:fullRef>
                    <c15:sqref>Display!$P$71:$AC$71</c15:sqref>
                  </c15:fullRef>
                </c:ext>
              </c:extLst>
              <c:f>Display!$P$71:$T$71</c:f>
              <c:numCache>
                <c:formatCode>_(* #,##0_);_(* \(#,##0\);_(* "-"??_);_(@_)</c:formatCode>
                <c:ptCount val="5"/>
                <c:pt idx="0">
                  <c:v>0</c:v>
                </c:pt>
                <c:pt idx="1">
                  <c:v>0</c:v>
                </c:pt>
                <c:pt idx="2">
                  <c:v>0</c:v>
                </c:pt>
                <c:pt idx="3">
                  <c:v>0</c:v>
                </c:pt>
                <c:pt idx="4">
                  <c:v>0</c:v>
                </c:pt>
              </c:numCache>
            </c:numRef>
          </c:val>
          <c:extLst>
            <c:ext xmlns:c16="http://schemas.microsoft.com/office/drawing/2014/chart" uri="{C3380CC4-5D6E-409C-BE32-E72D297353CC}">
              <c16:uniqueId val="{00000004-19FD-4281-B50D-A30CD94628E0}"/>
            </c:ext>
          </c:extLst>
        </c:ser>
        <c:ser>
          <c:idx val="4"/>
          <c:order val="5"/>
          <c:tx>
            <c:strRef>
              <c:f>Display!$O$72</c:f>
              <c:strCache>
                <c:ptCount val="1"/>
                <c:pt idx="0">
                  <c:v>Onsite Renewables</c:v>
                </c:pt>
              </c:strCache>
            </c:strRef>
          </c:tx>
          <c:spPr>
            <a:solidFill>
              <a:srgbClr val="A0DAB3"/>
            </a:solidFill>
            <a:ln>
              <a:noFill/>
            </a:ln>
            <a:effectLst/>
          </c:spPr>
          <c:invertIfNegative val="0"/>
          <c:cat>
            <c:strRef>
              <c:extLst>
                <c:ext xmlns:c15="http://schemas.microsoft.com/office/drawing/2012/chart" uri="{02D57815-91ED-43cb-92C2-25804820EDAC}">
                  <c15:fullRef>
                    <c15:sqref>Display!$P$66:$AC$66</c15:sqref>
                  </c15:fullRef>
                </c:ext>
              </c:extLst>
              <c:f>Display!$P$66:$T$66</c:f>
              <c:strCache>
                <c:ptCount val="1"/>
                <c:pt idx="0">
                  <c:v>Select Base Year</c:v>
                </c:pt>
              </c:strCache>
            </c:strRef>
          </c:cat>
          <c:val>
            <c:numRef>
              <c:extLst>
                <c:ext xmlns:c15="http://schemas.microsoft.com/office/drawing/2012/chart" uri="{02D57815-91ED-43cb-92C2-25804820EDAC}">
                  <c15:fullRef>
                    <c15:sqref>Display!$P$72:$AC$72</c15:sqref>
                  </c15:fullRef>
                </c:ext>
              </c:extLst>
              <c:f>Display!$P$72:$T$72</c:f>
              <c:numCache>
                <c:formatCode>_(* #,##0_);_(* \(#,##0\);_(* "-"??_);_(@_)</c:formatCode>
                <c:ptCount val="5"/>
                <c:pt idx="0">
                  <c:v>0</c:v>
                </c:pt>
                <c:pt idx="1">
                  <c:v>0</c:v>
                </c:pt>
                <c:pt idx="2">
                  <c:v>0</c:v>
                </c:pt>
                <c:pt idx="3">
                  <c:v>0</c:v>
                </c:pt>
                <c:pt idx="4">
                  <c:v>0</c:v>
                </c:pt>
              </c:numCache>
            </c:numRef>
          </c:val>
          <c:extLst>
            <c:ext xmlns:c16="http://schemas.microsoft.com/office/drawing/2014/chart" uri="{C3380CC4-5D6E-409C-BE32-E72D297353CC}">
              <c16:uniqueId val="{00000005-19FD-4281-B50D-A30CD94628E0}"/>
            </c:ext>
          </c:extLst>
        </c:ser>
        <c:dLbls>
          <c:showLegendKey val="0"/>
          <c:showVal val="0"/>
          <c:showCatName val="0"/>
          <c:showSerName val="0"/>
          <c:showPercent val="0"/>
          <c:showBubbleSize val="0"/>
        </c:dLbls>
        <c:gapWidth val="150"/>
        <c:overlap val="100"/>
        <c:axId val="1200467776"/>
        <c:axId val="1200468192"/>
      </c:barChart>
      <c:catAx>
        <c:axId val="1200467776"/>
        <c:scaling>
          <c:orientation val="minMax"/>
        </c:scaling>
        <c:delete val="0"/>
        <c:axPos val="b"/>
        <c:title>
          <c:tx>
            <c:strRef>
              <c:f>'Portfolio Emissions'!$J$13:$M$13</c:f>
              <c:strCache>
                <c:ptCount val="4"/>
              </c:strCache>
            </c:strRef>
          </c:tx>
          <c:layout>
            <c:manualLayout>
              <c:xMode val="edge"/>
              <c:yMode val="edge"/>
              <c:x val="0.39477866645055909"/>
              <c:y val="8.4963643750788062E-2"/>
            </c:manualLayout>
          </c:layout>
          <c:overlay val="0"/>
          <c:spPr>
            <a:noFill/>
            <a:ln>
              <a:noFill/>
            </a:ln>
            <a:effectLst/>
          </c:spPr>
          <c:txPr>
            <a:bodyPr rot="0" spcFirstLastPara="1" vertOverflow="ellipsis" vert="horz" wrap="square" anchor="ctr" anchorCtr="1"/>
            <a:lstStyle/>
            <a:p>
              <a:pPr>
                <a:defRPr sz="1200" b="1" i="0" u="none" strike="noStrike" kern="1200" baseline="0%">
                  <a:solidFill>
                    <a:srgbClr val="585858"/>
                  </a:solidFill>
                  <a:latin typeface="Arial" panose="020B0604020202020204" pitchFamily="34" charset="0"/>
                  <a:ea typeface="+mn-ea"/>
                  <a:cs typeface="Arial" panose="020B0604020202020204" pitchFamily="34" charset="0"/>
                </a:defRPr>
              </a:pPr>
              <a:endParaRPr lang="en-US"/>
            </a:p>
          </c:txPr>
        </c:title>
        <c:numFmt formatCode="General" sourceLinked="1"/>
        <c:majorTickMark val="none"/>
        <c:minorTickMark val="none"/>
        <c:tickLblPos val="nextTo"/>
        <c:spPr>
          <a:noFill/>
          <a:ln w="9525" cap="flat" cmpd="sng" algn="ctr">
            <a:solidFill>
              <a:srgbClr val="D9D9D9"/>
            </a:solidFill>
            <a:round/>
          </a:ln>
          <a:effectLst/>
        </c:spPr>
        <c:txPr>
          <a:bodyPr rot="-60000000" spcFirstLastPara="1" vertOverflow="ellipsis" vert="horz" wrap="square" anchor="ctr" anchorCtr="1"/>
          <a:lstStyle/>
          <a:p>
            <a:pPr>
              <a:defRPr sz="1000" b="0" i="0" u="none" strike="noStrike" kern="1200" baseline="0%">
                <a:solidFill>
                  <a:schemeClr val="tx1">
                    <a:lumMod val="65%"/>
                    <a:lumOff val="35%"/>
                  </a:schemeClr>
                </a:solidFill>
                <a:latin typeface="Arial" panose="020B0604020202020204" pitchFamily="34" charset="0"/>
                <a:ea typeface="+mn-ea"/>
                <a:cs typeface="Arial" panose="020B0604020202020204" pitchFamily="34" charset="0"/>
              </a:defRPr>
            </a:pPr>
            <a:endParaRPr lang="en-US"/>
          </a:p>
        </c:txPr>
        <c:crossAx val="1200468192"/>
        <c:crosses val="autoZero"/>
        <c:auto val="1"/>
        <c:lblAlgn val="ctr"/>
        <c:lblOffset val="100"/>
        <c:noMultiLvlLbl val="0"/>
      </c:catAx>
      <c:valAx>
        <c:axId val="1200468192"/>
        <c:scaling>
          <c:orientation val="minMax"/>
          <c:min val="0"/>
        </c:scaling>
        <c:delete val="0"/>
        <c:axPos val="l"/>
        <c:title>
          <c:tx>
            <c:rich>
              <a:bodyPr rot="-5400000" spcFirstLastPara="1" vertOverflow="ellipsis" vert="horz" wrap="square" anchor="ctr" anchorCtr="1"/>
              <a:lstStyle/>
              <a:p>
                <a:pPr>
                  <a:defRPr sz="1100" b="0" i="0" u="none" strike="noStrike" kern="1200" baseline="0%">
                    <a:solidFill>
                      <a:schemeClr val="tx1">
                        <a:lumMod val="65%"/>
                        <a:lumOff val="35%"/>
                      </a:schemeClr>
                    </a:solidFill>
                    <a:latin typeface="Arial" panose="020B0604020202020204" pitchFamily="34" charset="0"/>
                    <a:ea typeface="+mn-ea"/>
                    <a:cs typeface="Arial" panose="020B0604020202020204" pitchFamily="34" charset="0"/>
                  </a:defRPr>
                </a:pPr>
                <a:r>
                  <a:rPr lang="en-US" sz="1100" b="0"/>
                  <a:t>Absolute</a:t>
                </a:r>
                <a:r>
                  <a:rPr lang="en-US" sz="1100" b="0" baseline="0%"/>
                  <a:t> Energy Use (MMBtu)</a:t>
                </a:r>
                <a:endParaRPr lang="en-US" sz="1100" b="0"/>
              </a:p>
            </c:rich>
          </c:tx>
          <c:layout>
            <c:manualLayout>
              <c:xMode val="edge"/>
              <c:yMode val="edge"/>
              <c:x val="1.6056943985830317E-2"/>
              <c:y val="0.25326891018322784"/>
            </c:manualLayout>
          </c:layout>
          <c:overlay val="0"/>
          <c:spPr>
            <a:noFill/>
            <a:ln>
              <a:noFill/>
            </a:ln>
            <a:effectLst/>
          </c:spPr>
          <c:txPr>
            <a:bodyPr rot="-5400000" spcFirstLastPara="1" vertOverflow="ellipsis" vert="horz" wrap="square" anchor="ctr" anchorCtr="1"/>
            <a:lstStyle/>
            <a:p>
              <a:pPr>
                <a:defRPr sz="1100" b="0" i="0" u="none" strike="noStrike" kern="1200" baseline="0%">
                  <a:solidFill>
                    <a:schemeClr val="tx1">
                      <a:lumMod val="65%"/>
                      <a:lumOff val="35%"/>
                    </a:schemeClr>
                  </a:solidFill>
                  <a:latin typeface="Arial" panose="020B0604020202020204" pitchFamily="34" charset="0"/>
                  <a:ea typeface="+mn-ea"/>
                  <a:cs typeface="Arial" panose="020B0604020202020204" pitchFamily="34" charset="0"/>
                </a:defRPr>
              </a:pPr>
              <a:endParaRPr lang="en-US"/>
            </a:p>
          </c:txPr>
        </c:title>
        <c:numFmt formatCode="#,##0" sourceLinked="0"/>
        <c:majorTickMark val="none"/>
        <c:minorTickMark val="none"/>
        <c:tickLblPos val="nextTo"/>
        <c:spPr>
          <a:noFill/>
          <a:ln>
            <a:solidFill>
              <a:srgbClr val="D9D9D9"/>
            </a:solidFill>
          </a:ln>
          <a:effectLst/>
        </c:spPr>
        <c:txPr>
          <a:bodyPr rot="-60000000" spcFirstLastPara="1" vertOverflow="ellipsis" vert="horz" wrap="square" anchor="ctr" anchorCtr="1"/>
          <a:lstStyle/>
          <a:p>
            <a:pPr>
              <a:defRPr sz="1000" b="0" i="0" u="none" strike="noStrike" kern="1200" baseline="0%">
                <a:solidFill>
                  <a:schemeClr val="tx1">
                    <a:lumMod val="65%"/>
                    <a:lumOff val="35%"/>
                  </a:schemeClr>
                </a:solidFill>
                <a:latin typeface="Arial" panose="020B0604020202020204" pitchFamily="34" charset="0"/>
                <a:ea typeface="+mn-ea"/>
                <a:cs typeface="Arial" panose="020B0604020202020204" pitchFamily="34" charset="0"/>
              </a:defRPr>
            </a:pPr>
            <a:endParaRPr lang="en-US"/>
          </a:p>
        </c:txPr>
        <c:crossAx val="120046777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
                  <a:lumOff val="35%"/>
                </a:schemeClr>
              </a:solidFill>
              <a:latin typeface="Arial" panose="020B0604020202020204" pitchFamily="34" charset="0"/>
              <a:ea typeface="+mn-ea"/>
              <a:cs typeface="Arial" panose="020B060402020202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sz="1000">
          <a:latin typeface="Arial" panose="020B0604020202020204" pitchFamily="34" charset="0"/>
          <a:cs typeface="Arial" panose="020B0604020202020204" pitchFamily="34" charset="0"/>
        </a:defRPr>
      </a:pPr>
      <a:endParaRPr lang="en-US"/>
    </a:p>
  </c:txPr>
  <c:printSettings>
    <c:headerFooter/>
    <c:pageMargins b="0.75" l="0.7" r="0.7" t="0.75" header="0.3" footer="0.3"/>
    <c:pageSetup/>
  </c:printSettings>
</c:chartSpace>
</file>

<file path=xl/charts/chartEx1.xml><?xml version="1.0" encoding="utf-8"?>
<cx:chartSpace xmlns:a="http://purl.oclc.org/ooxml/drawingml/main" xmlns:r="http://purl.oclc.org/ooxml/officeDocument/relationships" xmlns:cx="http://schemas.microsoft.com/office/drawing/2014/chartex">
  <cx:chartData>
    <cx:data id="0">
      <cx:strDim type="cat">
        <cx:f>_xlchart.v1.0</cx:f>
      </cx:strDim>
      <cx:numDim type="val">
        <cx:f>_xlchart.v1.2</cx:f>
      </cx:numDim>
    </cx:data>
    <cx:data id="1">
      <cx:strDim type="cat">
        <cx:f>_xlchart.v1.1</cx:f>
      </cx:strDim>
      <cx:numDim type="val">
        <cx:f>_xlchart.v1.3</cx:f>
      </cx:numDim>
    </cx:data>
  </cx:chartData>
  <cx:chart>
    <cx:title pos="t" align="ctr" overlay="0">
      <cx:tx>
        <cx:txData>
          <cx:v>Emissions Reduction Strategies Deployed</cx:v>
        </cx:txData>
      </cx:tx>
      <cx:txPr>
        <a:bodyPr xmlns:a="http://schemas.openxmlformats.org/drawingml/2006/main" spcFirstLastPara="1" vertOverflow="ellipsis" horzOverflow="overflow" wrap="square" lIns="0" tIns="0" rIns="0" bIns="0" anchor="ctr" anchorCtr="1"/>
        <a:lstStyle xmlns:a="http://schemas.openxmlformats.org/drawingml/2006/main"/>
        <a:p xmlns:a="http://schemas.openxmlformats.org/drawingml/2006/main">
          <a:pPr algn="ctr" rtl="0">
            <a:defRPr sz="1600" b="1">
              <a:latin typeface="Arial" panose="020B0604020202020204" pitchFamily="34" charset="0"/>
              <a:ea typeface="Arial" panose="020B0604020202020204" pitchFamily="34" charset="0"/>
              <a:cs typeface="Arial" panose="020B0604020202020204" pitchFamily="34" charset="0"/>
            </a:defRPr>
          </a:pPr>
          <a:r>
            <a:rPr lang="en-US" sz="1600" b="1" i="0" u="none" strike="noStrike" baseline="0%">
              <a:solidFill>
                <a:sysClr val="windowText" lastClr="000000">
                  <a:lumMod val="65%"/>
                  <a:lumOff val="35%"/>
                </a:sysClr>
              </a:solidFill>
              <a:latin typeface="Arial" panose="020B0604020202020204" pitchFamily="34" charset="0"/>
              <a:cs typeface="Arial" panose="020B0604020202020204" pitchFamily="34" charset="0"/>
            </a:rPr>
            <a:t>Emissions Reduction Strategies Deployed</a:t>
          </a:r>
        </a:p>
      </cx:txPr>
    </cx:title>
    <cx:plotArea>
      <cx:plotAreaRegion>
        <cx:series layoutId="waterfall" hidden="1" uniqueId="{28318B8C-B6E0-4907-93F7-C87D2874DFA4}" formatIdx="1">
          <cx:tx>
            <cx:txData>
              <cx:f/>
              <cx:v>GHG Waterfall</cx:v>
            </cx:txData>
          </cx:tx>
          <cx:spPr>
            <a:solidFill xmlns:a="http://schemas.openxmlformats.org/drawingml/2006/main">
              <a:schemeClr val="tx1">
                <a:lumMod val="50%"/>
                <a:lumOff val="50%"/>
              </a:schemeClr>
            </a:solidFill>
          </cx:spPr>
          <cx:dataPt idx="1">
            <cx:spPr>
              <a:solidFill xmlns:a="http://schemas.openxmlformats.org/drawingml/2006/main">
                <a:srgbClr val="1D428A"/>
              </a:solidFill>
              <a:ln xmlns:a="http://schemas.openxmlformats.org/drawingml/2006/main">
                <a:solidFill>
                  <a:srgbClr val="1D428A"/>
                </a:solidFill>
              </a:ln>
            </cx:spPr>
          </cx:dataPt>
          <cx:dataPt idx="2">
            <cx:spPr>
              <a:solidFill xmlns:a="http://schemas.openxmlformats.org/drawingml/2006/main">
                <a:srgbClr val="00A3E0"/>
              </a:solidFill>
            </cx:spPr>
          </cx:dataPt>
          <cx:dataPt idx="3">
            <cx:spPr>
              <a:solidFill xmlns:a="http://schemas.openxmlformats.org/drawingml/2006/main">
                <a:srgbClr val="71C5E8"/>
              </a:solidFill>
              <a:ln xmlns:a="http://schemas.openxmlformats.org/drawingml/2006/main">
                <a:noFill/>
              </a:ln>
            </cx:spPr>
          </cx:dataPt>
          <cx:dataPt idx="4">
            <cx:spPr>
              <a:solidFill xmlns:a="http://schemas.openxmlformats.org/drawingml/2006/main">
                <a:srgbClr val="007A3E"/>
              </a:solidFill>
            </cx:spPr>
          </cx:dataPt>
          <cx:dataPt idx="5">
            <cx:spPr>
              <a:solidFill xmlns:a="http://schemas.openxmlformats.org/drawingml/2006/main">
                <a:srgbClr val="319B3C"/>
              </a:solidFill>
            </cx:spPr>
          </cx:dataPt>
          <cx:dataPt idx="6">
            <cx:spPr>
              <a:solidFill xmlns:a="http://schemas.openxmlformats.org/drawingml/2006/main">
                <a:srgbClr val="A0DAB3"/>
              </a:solidFill>
            </cx:spPr>
          </cx:dataPt>
          <cx:dataPt idx="7">
            <cx:spPr>
              <a:solidFill xmlns:a="http://schemas.openxmlformats.org/drawingml/2006/main">
                <a:srgbClr val="D0DEBB"/>
              </a:solidFill>
            </cx:spPr>
          </cx:dataPt>
          <cx:dataLabels>
            <cx:numFmt formatCode="#,##0" sourceLinked="0"/>
            <cx:visibility seriesName="0" categoryName="0" value="1"/>
            <cx:separator>, </cx:separator>
          </cx:dataLabels>
          <cx:dataId val="0"/>
          <cx:layoutPr>
            <cx:visibility connectorLines="1"/>
            <cx:subtotals>
              <cx:idx val="0"/>
              <cx:idx val="8"/>
              <cx:idx val="9"/>
              <cx:idx val="10"/>
            </cx:subtotals>
          </cx:layoutPr>
        </cx:series>
        <cx:series layoutId="waterfall" hidden="1" uniqueId="{00000000-1480-401F-B25E-A85D630527A9}" formatIdx="0">
          <cx:tx>
            <cx:txData>
              <cx:f/>
              <cx:v>Labels</cx:v>
            </cx:txData>
          </cx:tx>
          <cx:dataId val="1"/>
          <cx:layoutPr>
            <cx:subtotals/>
          </cx:layoutPr>
        </cx:series>
      </cx:plotAreaRegion>
    </cx:plotArea>
  </cx:chart>
  <cx:spPr>
    <a:ln xmlns:a="http://schemas.openxmlformats.org/drawingml/2006/main">
      <a:noFill/>
    </a:ln>
  </cx:spPr>
</cx:chartSpace>
</file>

<file path=xl/charts/chartEx2.xml><?xml version="1.0" encoding="utf-8"?>
<cx:chartSpace xmlns:a="http://purl.oclc.org/ooxml/drawingml/main" xmlns:r="http://purl.oclc.org/ooxml/officeDocument/relationships" xmlns:cx="http://schemas.microsoft.com/office/drawing/2014/chartex">
  <cx:chartData>
    <cx:data id="0">
      <cx:strDim type="cat">
        <cx:f>_xlchart.v1.4</cx:f>
      </cx:strDim>
      <cx:numDim type="val">
        <cx:f>_xlchart.v1.5</cx:f>
      </cx:numDim>
    </cx:data>
    <cx:data id="1">
      <cx:strDim type="cat">
        <cx:f>_xlchart.v1.4</cx:f>
      </cx:strDim>
      <cx:numDim type="val">
        <cx:f>_xlchart.v1.6</cx:f>
      </cx:numDim>
    </cx:data>
  </cx:chartData>
  <cx:chart>
    <cx:title pos="t" align="ctr" overlay="0">
      <cx:tx>
        <cx:txData>
          <cx:v>Emissions Reduction Strategies Deployed</cx:v>
        </cx:txData>
      </cx:tx>
      <cx:txPr>
        <a:bodyPr xmlns:a="http://schemas.openxmlformats.org/drawingml/2006/main" spcFirstLastPara="1" vertOverflow="ellipsis" horzOverflow="overflow" wrap="square" lIns="0" tIns="0" rIns="0" bIns="0" anchor="ctr" anchorCtr="1"/>
        <a:lstStyle xmlns:a="http://schemas.openxmlformats.org/drawingml/2006/main"/>
        <a:p xmlns:a="http://schemas.openxmlformats.org/drawingml/2006/main">
          <a:pPr algn="ctr" rtl="0">
            <a:defRPr sz="1600" b="1">
              <a:latin typeface="Arial" panose="020B0604020202020204" pitchFamily="34" charset="0"/>
              <a:ea typeface="Arial" panose="020B0604020202020204" pitchFamily="34" charset="0"/>
              <a:cs typeface="Arial" panose="020B0604020202020204" pitchFamily="34" charset="0"/>
            </a:defRPr>
          </a:pPr>
          <a:r>
            <a:rPr lang="en-US" sz="1600" b="1" i="0" u="none" strike="noStrike" baseline="0%">
              <a:solidFill>
                <a:sysClr val="windowText" lastClr="000000">
                  <a:lumMod val="65%"/>
                  <a:lumOff val="35%"/>
                </a:sysClr>
              </a:solidFill>
              <a:latin typeface="Arial" panose="020B0604020202020204" pitchFamily="34" charset="0"/>
              <a:cs typeface="Arial" panose="020B0604020202020204" pitchFamily="34" charset="0"/>
            </a:rPr>
            <a:t>Emissions Reduction Strategies Deployed</a:t>
          </a:r>
        </a:p>
      </cx:txPr>
    </cx:title>
    <cx:plotArea>
      <cx:plotAreaRegion>
        <cx:series layoutId="waterfall" uniqueId="{28318B8C-B6E0-4907-93F7-C87D2874DFA4}" formatIdx="1">
          <cx:tx>
            <cx:txData>
              <cx:f/>
              <cx:v>GHG Waterfall</cx:v>
            </cx:txData>
          </cx:tx>
          <cx:spPr>
            <a:solidFill xmlns:a="http://schemas.openxmlformats.org/drawingml/2006/main">
              <a:schemeClr val="tx1">
                <a:lumMod val="50%"/>
                <a:lumOff val="50%"/>
              </a:schemeClr>
            </a:solidFill>
          </cx:spPr>
          <cx:dataPt idx="1">
            <cx:spPr>
              <a:solidFill xmlns:a="http://schemas.openxmlformats.org/drawingml/2006/main">
                <a:srgbClr val="1D428A"/>
              </a:solidFill>
              <a:ln xmlns:a="http://schemas.openxmlformats.org/drawingml/2006/main">
                <a:solidFill>
                  <a:srgbClr val="1D428A"/>
                </a:solidFill>
              </a:ln>
            </cx:spPr>
          </cx:dataPt>
          <cx:dataPt idx="2">
            <cx:spPr>
              <a:solidFill xmlns:a="http://schemas.openxmlformats.org/drawingml/2006/main">
                <a:srgbClr val="00A3E0"/>
              </a:solidFill>
            </cx:spPr>
          </cx:dataPt>
          <cx:dataPt idx="3">
            <cx:spPr>
              <a:solidFill xmlns:a="http://schemas.openxmlformats.org/drawingml/2006/main">
                <a:srgbClr val="71C5E8"/>
              </a:solidFill>
              <a:ln xmlns:a="http://schemas.openxmlformats.org/drawingml/2006/main">
                <a:noFill/>
              </a:ln>
            </cx:spPr>
          </cx:dataPt>
          <cx:dataPt idx="4">
            <cx:spPr>
              <a:solidFill xmlns:a="http://schemas.openxmlformats.org/drawingml/2006/main">
                <a:srgbClr val="007A3E"/>
              </a:solidFill>
            </cx:spPr>
          </cx:dataPt>
          <cx:dataPt idx="5">
            <cx:spPr>
              <a:solidFill xmlns:a="http://schemas.openxmlformats.org/drawingml/2006/main">
                <a:srgbClr val="319B3C"/>
              </a:solidFill>
            </cx:spPr>
          </cx:dataPt>
          <cx:dataPt idx="6">
            <cx:spPr>
              <a:solidFill xmlns:a="http://schemas.openxmlformats.org/drawingml/2006/main">
                <a:srgbClr val="A0DAB3"/>
              </a:solidFill>
            </cx:spPr>
          </cx:dataPt>
          <cx:dataPt idx="7">
            <cx:spPr>
              <a:solidFill xmlns:a="http://schemas.openxmlformats.org/drawingml/2006/main">
                <a:srgbClr val="D0DEBB"/>
              </a:solidFill>
            </cx:spPr>
          </cx:dataPt>
          <cx:dataLabels>
            <cx:numFmt formatCode="0%" sourceLinked="0"/>
            <cx:visibility seriesName="0" categoryName="0" value="1"/>
            <cx:separator>, </cx:separator>
          </cx:dataLabels>
          <cx:dataId val="0"/>
          <cx:layoutPr>
            <cx:visibility connectorLines="1"/>
            <cx:subtotals>
              <cx:idx val="0"/>
              <cx:idx val="8"/>
              <cx:idx val="9"/>
              <cx:idx val="10"/>
            </cx:subtotals>
          </cx:layoutPr>
        </cx:series>
        <cx:series layoutId="waterfall" hidden="1" uniqueId="{00000000-1480-401F-B25E-A85D630527A9}" formatIdx="0">
          <cx:tx>
            <cx:txData>
              <cx:f/>
              <cx:v>Labels</cx:v>
            </cx:txData>
          </cx:tx>
          <cx:dataId val="1"/>
          <cx:layoutPr>
            <cx:subtotals/>
          </cx:layoutPr>
        </cx:series>
      </cx:plotAreaRegion>
      <cx:axis id="0">
        <cx:catScaling gapWidth="0.439999998"/>
        <cx:tickLabels/>
        <cx:txPr>
          <a:bodyPr xmlns:a="http://schemas.openxmlformats.org/drawingml/2006/main" spcFirstLastPara="1" vertOverflow="ellipsis" horzOverflow="overflow" wrap="square" lIns="0" tIns="0" rIns="0" bIns="0" anchor="ctr" anchorCtr="1"/>
          <a:lstStyle xmlns:a="http://schemas.openxmlformats.org/drawingml/2006/main"/>
          <a:p xmlns:a="http://schemas.openxmlformats.org/drawingml/2006/main">
            <a:pPr algn="ctr" rtl="0">
              <a:defRPr sz="1000">
                <a:latin typeface="Arial" panose="020B0604020202020204" pitchFamily="34" charset="0"/>
                <a:ea typeface="Arial" panose="020B0604020202020204" pitchFamily="34" charset="0"/>
                <a:cs typeface="Arial" panose="020B0604020202020204" pitchFamily="34" charset="0"/>
              </a:defRPr>
            </a:pPr>
            <a:endParaRPr lang="en-US" sz="1000" b="0" i="0" u="none" strike="noStrike" baseline="0%">
              <a:solidFill>
                <a:sysClr val="windowText" lastClr="000000">
                  <a:lumMod val="65%"/>
                  <a:lumOff val="35%"/>
                </a:sysClr>
              </a:solidFill>
              <a:latin typeface="Arial" panose="020B0604020202020204" pitchFamily="34" charset="0"/>
              <a:cs typeface="Arial" panose="020B0604020202020204" pitchFamily="34" charset="0"/>
            </a:endParaRPr>
          </a:p>
        </cx:txPr>
      </cx:axis>
      <cx:axis id="1">
        <cx:valScaling max="1.1000000000000001"/>
        <cx:title>
          <cx:tx>
            <cx:rich>
              <a:bodyPr xmlns:a="http://schemas.openxmlformats.org/drawingml/2006/main" spcFirstLastPara="1" vertOverflow="ellipsis" horzOverflow="overflow" wrap="square" lIns="0" tIns="0" rIns="0" bIns="0" anchor="ctr" anchorCtr="1"/>
              <a:lstStyle xmlns:a="http://schemas.openxmlformats.org/drawingml/2006/main"/>
              <a:p xmlns:a="http://schemas.openxmlformats.org/drawingml/2006/main">
                <a:pPr algn="ctr" rtl="0">
                  <a:defRPr sz="1100">
                    <a:latin typeface="Arial" panose="020B0604020202020204" pitchFamily="34" charset="0"/>
                    <a:ea typeface="Arial" panose="020B0604020202020204" pitchFamily="34" charset="0"/>
                    <a:cs typeface="Arial" panose="020B0604020202020204" pitchFamily="34" charset="0"/>
                  </a:defRPr>
                </a:pPr>
                <a:r>
                  <a:rPr lang="en-US" sz="1100" b="0" i="0" u="none" strike="noStrike" baseline="0%">
                    <a:solidFill>
                      <a:sysClr val="windowText" lastClr="000000">
                        <a:lumMod val="65%"/>
                        <a:lumOff val="35%"/>
                      </a:sysClr>
                    </a:solidFill>
                    <a:latin typeface="Arial" panose="020B0604020202020204" pitchFamily="34" charset="0"/>
                    <a:cs typeface="Arial" panose="020B0604020202020204" pitchFamily="34" charset="0"/>
                  </a:rPr>
                  <a:t>GHG Emissions </a:t>
                </a:r>
              </a:p>
              <a:p xmlns:a="http://schemas.openxmlformats.org/drawingml/2006/main">
                <a:pPr algn="ctr" rtl="0">
                  <a:defRPr sz="1100">
                    <a:latin typeface="Arial" panose="020B0604020202020204" pitchFamily="34" charset="0"/>
                    <a:ea typeface="Arial" panose="020B0604020202020204" pitchFamily="34" charset="0"/>
                    <a:cs typeface="Arial" panose="020B0604020202020204" pitchFamily="34" charset="0"/>
                  </a:defRPr>
                </a:pPr>
                <a:r>
                  <a:rPr lang="en-US" sz="1100" b="0" i="0" u="none" strike="noStrike" baseline="0%">
                    <a:solidFill>
                      <a:sysClr val="windowText" lastClr="000000">
                        <a:lumMod val="65%"/>
                        <a:lumOff val="35%"/>
                      </a:sysClr>
                    </a:solidFill>
                    <a:latin typeface="Arial" panose="020B0604020202020204" pitchFamily="34" charset="0"/>
                    <a:cs typeface="Arial" panose="020B0604020202020204" pitchFamily="34" charset="0"/>
                  </a:rPr>
                  <a:t> (Percent of Base Year)</a:t>
                </a:r>
              </a:p>
            </cx:rich>
          </cx:tx>
        </cx:title>
        <cx:tickLabels/>
        <cx:numFmt formatCode="0%" sourceLinked="0"/>
        <cx:txPr>
          <a:bodyPr xmlns:a="http://schemas.openxmlformats.org/drawingml/2006/main" spcFirstLastPara="1" vertOverflow="ellipsis" horzOverflow="overflow" wrap="square" lIns="0" tIns="0" rIns="0" bIns="0" anchor="ctr" anchorCtr="1"/>
          <a:lstStyle xmlns:a="http://schemas.openxmlformats.org/drawingml/2006/main"/>
          <a:p xmlns:a="http://schemas.openxmlformats.org/drawingml/2006/main">
            <a:pPr algn="ctr" rtl="0">
              <a:defRPr sz="1000">
                <a:latin typeface="Arial" panose="020B0604020202020204" pitchFamily="34" charset="0"/>
                <a:ea typeface="Arial" panose="020B0604020202020204" pitchFamily="34" charset="0"/>
                <a:cs typeface="Arial" panose="020B0604020202020204" pitchFamily="34" charset="0"/>
              </a:defRPr>
            </a:pPr>
            <a:endParaRPr lang="en-US" sz="1000" b="0" i="0" u="none" strike="noStrike" baseline="0%">
              <a:solidFill>
                <a:sysClr val="windowText" lastClr="000000">
                  <a:lumMod val="65%"/>
                  <a:lumOff val="35%"/>
                </a:sysClr>
              </a:solidFill>
              <a:latin typeface="Arial" panose="020B0604020202020204" pitchFamily="34" charset="0"/>
              <a:cs typeface="Arial" panose="020B0604020202020204" pitchFamily="34" charset="0"/>
            </a:endParaRPr>
          </a:p>
        </cx:txPr>
      </cx:axis>
    </cx:plotArea>
  </cx:chart>
  <cx:spPr>
    <a:ln xmlns:a="http://schemas.openxmlformats.org/drawingml/2006/main">
      <a:noFill/>
    </a:ln>
  </cx:spPr>
</cx:chartSpace>
</file>

<file path=xl/charts/colors1.xml><?xml version="1.0" encoding="utf-8"?>
<cs:colorStyle xmlns:cs="http://schemas.microsoft.com/office/drawing/2012/chartStyle" xmlns:a="http://purl.oclc.org/ooxml/drawingml/main" meth="cycle" id="10">
  <a:schemeClr val="accent1"/>
  <a:schemeClr val="accent2"/>
  <a:schemeClr val="accent3"/>
  <a:schemeClr val="accent4"/>
  <a:schemeClr val="accent5"/>
  <a:schemeClr val="accent6"/>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colors2.xml><?xml version="1.0" encoding="utf-8"?>
<cs:colorStyle xmlns:cs="http://schemas.microsoft.com/office/drawing/2012/chartStyle" xmlns:a="http://purl.oclc.org/ooxml/drawingml/main" meth="cycle" id="10">
  <a:schemeClr val="accent1"/>
  <a:schemeClr val="accent2"/>
  <a:schemeClr val="accent3"/>
  <a:schemeClr val="accent4"/>
  <a:schemeClr val="accent5"/>
  <a:schemeClr val="accent6"/>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colors3.xml><?xml version="1.0" encoding="utf-8"?>
<cs:colorStyle xmlns:cs="http://schemas.microsoft.com/office/drawing/2012/chartStyle" xmlns:a="http://purl.oclc.org/ooxml/drawingml/main" meth="cycle" id="10">
  <a:schemeClr val="accent1"/>
  <a:schemeClr val="accent2"/>
  <a:schemeClr val="accent3"/>
  <a:schemeClr val="accent4"/>
  <a:schemeClr val="accent5"/>
  <a:schemeClr val="accent6"/>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colors4.xml><?xml version="1.0" encoding="utf-8"?>
<cs:colorStyle xmlns:cs="http://schemas.microsoft.com/office/drawing/2012/chartStyle" xmlns:a="http://purl.oclc.org/ooxml/drawingml/main" meth="cycle" id="10">
  <a:schemeClr val="accent1"/>
  <a:schemeClr val="accent2"/>
  <a:schemeClr val="accent3"/>
  <a:schemeClr val="accent4"/>
  <a:schemeClr val="accent5"/>
  <a:schemeClr val="accent6"/>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colors5.xml><?xml version="1.0" encoding="utf-8"?>
<cs:colorStyle xmlns:cs="http://schemas.microsoft.com/office/drawing/2012/chartStyle" xmlns:a="http://purl.oclc.org/ooxml/drawingml/main" meth="cycle" id="10">
  <a:schemeClr val="accent1"/>
  <a:schemeClr val="accent2"/>
  <a:schemeClr val="accent3"/>
  <a:schemeClr val="accent4"/>
  <a:schemeClr val="accent5"/>
  <a:schemeClr val="accent6"/>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style1.xml><?xml version="1.0" encoding="utf-8"?>
<cs:chartStyle xmlns:cs="http://schemas.microsoft.com/office/drawing/2012/chartStyle" xmlns:a="http://purl.oclc.org/ooxml/drawingml/main" id="395">
  <cs:axisTitle>
    <cs:lnRef idx="0"/>
    <cs:fillRef idx="0"/>
    <cs:effectRef idx="0"/>
    <cs:fontRef idx="minor">
      <a:schemeClr val="tx1">
        <a:lumMod val="65%"/>
        <a:lumOff val="35%"/>
      </a:schemeClr>
    </cs:fontRef>
    <cs:defRPr sz="900"/>
  </cs:axisTitle>
  <cs:categoryAxis>
    <cs:lnRef idx="0"/>
    <cs:fillRef idx="0"/>
    <cs:effectRef idx="0"/>
    <cs:fontRef idx="minor">
      <a:schemeClr val="tx1">
        <a:lumMod val="65%"/>
        <a:lumOff val="35%"/>
      </a:schemeClr>
    </cs:fontRef>
    <cs:spPr>
      <a:ln w="9525" cap="flat" cmpd="sng" algn="ctr">
        <a:solidFill>
          <a:schemeClr val="tx1">
            <a:lumMod val="15%"/>
            <a:lumOff val="85%"/>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
            <a:lumOff val="85%"/>
          </a:schemeClr>
        </a:solidFill>
        <a:round/>
      </a:ln>
    </cs:spPr>
    <cs:defRPr sz="1000"/>
  </cs:chartArea>
  <cs:dataLabel>
    <cs:lnRef idx="0"/>
    <cs:fillRef idx="0"/>
    <cs:effectRef idx="0"/>
    <cs:fontRef idx="minor">
      <a:schemeClr val="tx1">
        <a:lumMod val="65%"/>
        <a:lumOff val="35%"/>
      </a:schemeClr>
    </cs:fontRef>
    <cs:defRPr sz="900"/>
  </cs:dataLabel>
  <cs:dataLabelCallout>
    <cs:lnRef idx="0"/>
    <cs:fillRef idx="0"/>
    <cs:effectRef idx="0"/>
    <cs:fontRef idx="minor">
      <a:schemeClr val="dk1">
        <a:lumMod val="65%"/>
        <a:lumOff val="35%"/>
      </a:schemeClr>
    </cs:fontRef>
    <cs:spPr>
      <a:solidFill>
        <a:schemeClr val="lt1"/>
      </a:solidFill>
      <a:ln>
        <a:solidFill>
          <a:schemeClr val="dk1">
            <a:lumMod val="25%"/>
            <a:lumOff val="75%"/>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
        <a:lumOff val="35%"/>
      </a:schemeClr>
    </cs:fontRef>
    <cs:spPr>
      <a:ln w="9525">
        <a:solidFill>
          <a:schemeClr val="tx1">
            <a:lumMod val="15%"/>
            <a:lumOff val="85%"/>
          </a:schemeClr>
        </a:solidFill>
      </a:ln>
    </cs:spPr>
    <cs:defRPr sz="900"/>
  </cs:dataTable>
  <cs:downBar>
    <cs:lnRef idx="0"/>
    <cs:fillRef idx="0"/>
    <cs:effectRef idx="0"/>
    <cs:fontRef idx="minor">
      <a:schemeClr val="dk1"/>
    </cs:fontRef>
    <cs:spPr>
      <a:solidFill>
        <a:schemeClr val="dk1">
          <a:lumMod val="65%"/>
          <a:lumOff val="35%"/>
        </a:schemeClr>
      </a:solidFill>
      <a:ln w="9525">
        <a:solidFill>
          <a:schemeClr val="tx1">
            <a:lumMod val="65%"/>
            <a:lumOff val="35%"/>
          </a:schemeClr>
        </a:solidFill>
      </a:ln>
    </cs:spPr>
  </cs:downBar>
  <cs:dropLine>
    <cs:lnRef idx="0"/>
    <cs:fillRef idx="0"/>
    <cs:effectRef idx="0"/>
    <cs:fontRef idx="minor">
      <a:schemeClr val="tx1"/>
    </cs:fontRef>
    <cs:spPr>
      <a:ln w="9525" cap="flat" cmpd="sng" algn="ctr">
        <a:solidFill>
          <a:schemeClr val="tx1">
            <a:lumMod val="35%"/>
            <a:lumOff val="65%"/>
          </a:schemeClr>
        </a:solidFill>
        <a:round/>
      </a:ln>
    </cs:spPr>
  </cs:dropLine>
  <cs:errorBar>
    <cs:lnRef idx="0"/>
    <cs:fillRef idx="0"/>
    <cs:effectRef idx="0"/>
    <cs:fontRef idx="minor">
      <a:schemeClr val="tx1"/>
    </cs:fontRef>
    <cs:spPr>
      <a:ln w="9525" cap="flat" cmpd="sng" algn="ctr">
        <a:solidFill>
          <a:schemeClr val="tx1">
            <a:lumMod val="65%"/>
            <a:lumOff val="35%"/>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
            <a:lumOff val="85%"/>
          </a:schemeClr>
        </a:solidFill>
        <a:round/>
      </a:ln>
    </cs:spPr>
  </cs:gridlineMajor>
  <cs:gridlineMinor>
    <cs:lnRef idx="0"/>
    <cs:fillRef idx="0"/>
    <cs:effectRef idx="0"/>
    <cs:fontRef idx="minor">
      <a:schemeClr val="tx1"/>
    </cs:fontRef>
    <cs:spPr>
      <a:ln w="9525" cap="flat" cmpd="sng" algn="ctr">
        <a:solidFill>
          <a:schemeClr val="tx1">
            <a:lumMod val="15%"/>
            <a:lumOff val="85%"/>
          </a:schemeClr>
        </a:solidFill>
        <a:round/>
      </a:ln>
    </cs:spPr>
  </cs:gridlineMinor>
  <cs:hiLoLine>
    <cs:lnRef idx="0"/>
    <cs:fillRef idx="0"/>
    <cs:effectRef idx="0"/>
    <cs:fontRef idx="minor">
      <a:schemeClr val="tx1"/>
    </cs:fontRef>
    <cs:spPr>
      <a:ln w="9525" cap="flat" cmpd="sng" algn="ctr">
        <a:solidFill>
          <a:schemeClr val="tx1">
            <a:lumMod val="75%"/>
            <a:lumOff val="25%"/>
          </a:schemeClr>
        </a:solidFill>
        <a:round/>
      </a:ln>
    </cs:spPr>
  </cs:hiLoLine>
  <cs:leaderLine>
    <cs:lnRef idx="0"/>
    <cs:fillRef idx="0"/>
    <cs:effectRef idx="0"/>
    <cs:fontRef idx="minor">
      <a:schemeClr val="tx1"/>
    </cs:fontRef>
    <cs:spPr>
      <a:ln w="9525" cap="flat" cmpd="sng" algn="ctr">
        <a:solidFill>
          <a:schemeClr val="tx1">
            <a:lumMod val="35%"/>
            <a:lumOff val="65%"/>
          </a:schemeClr>
        </a:solidFill>
        <a:round/>
      </a:ln>
    </cs:spPr>
  </cs:leaderLine>
  <cs:legend>
    <cs:lnRef idx="0"/>
    <cs:fillRef idx="0"/>
    <cs:effectRef idx="0"/>
    <cs:fontRef idx="minor">
      <a:schemeClr val="tx1">
        <a:lumMod val="65%"/>
        <a:lumOff val="35%"/>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
        <a:lumOff val="35%"/>
      </a:schemeClr>
    </cs:fontRef>
    <cs:spPr>
      <a:ln w="9525" cap="flat" cmpd="sng" algn="ctr">
        <a:solidFill>
          <a:schemeClr val="tx1">
            <a:lumMod val="15%"/>
            <a:lumOff val="85%"/>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
        <a:lumOff val="35%"/>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
        <a:lumOff val="35%"/>
      </a:schemeClr>
    </cs:fontRef>
    <cs:defRPr sz="900"/>
  </cs:trendlineLabel>
  <cs:upBar>
    <cs:lnRef idx="0"/>
    <cs:fillRef idx="0"/>
    <cs:effectRef idx="0"/>
    <cs:fontRef idx="minor">
      <a:schemeClr val="dk1"/>
    </cs:fontRef>
    <cs:spPr>
      <a:solidFill>
        <a:schemeClr val="lt1"/>
      </a:solidFill>
      <a:ln w="9525">
        <a:solidFill>
          <a:schemeClr val="tx1">
            <a:lumMod val="15%"/>
            <a:lumOff val="85%"/>
          </a:schemeClr>
        </a:solidFill>
      </a:ln>
    </cs:spPr>
  </cs:upBar>
  <cs:valueAxis>
    <cs:lnRef idx="0"/>
    <cs:fillRef idx="0"/>
    <cs:effectRef idx="0"/>
    <cs:fontRef idx="minor">
      <a:schemeClr val="tx1">
        <a:lumMod val="65%"/>
        <a:lumOff val="35%"/>
      </a:schemeClr>
    </cs:fontRef>
    <cs:defRPr sz="900"/>
  </cs:valueAxis>
  <cs:wall>
    <cs:lnRef idx="0"/>
    <cs:fillRef idx="0"/>
    <cs:effectRef idx="0"/>
    <cs:fontRef idx="minor">
      <a:schemeClr val="tx1"/>
    </cs:fontRef>
  </cs:wall>
</cs:chartStyle>
</file>

<file path=xl/charts/style2.xml><?xml version="1.0" encoding="utf-8"?>
<cs:chartStyle xmlns:cs="http://schemas.microsoft.com/office/drawing/2012/chartStyle" xmlns:a="http://purl.oclc.org/ooxml/drawingml/main" id="201">
  <cs:axisTitle>
    <cs:lnRef idx="0"/>
    <cs:fillRef idx="0"/>
    <cs:effectRef idx="0"/>
    <cs:fontRef idx="minor">
      <a:schemeClr val="tx1">
        <a:lumMod val="65%"/>
        <a:lumOff val="35%"/>
      </a:schemeClr>
    </cs:fontRef>
    <cs:defRPr sz="1000" kern="1200"/>
  </cs:axisTitle>
  <cs:categoryAxis>
    <cs:lnRef idx="0"/>
    <cs:fillRef idx="0"/>
    <cs:effectRef idx="0"/>
    <cs:fontRef idx="minor">
      <a:schemeClr val="tx1">
        <a:lumMod val="65%"/>
        <a:lumOff val="35%"/>
      </a:schemeClr>
    </cs:fontRef>
    <cs:spPr>
      <a:ln w="9525" cap="flat" cmpd="sng" algn="ctr">
        <a:solidFill>
          <a:schemeClr val="tx1">
            <a:lumMod val="15%"/>
            <a:lumOff val="85%"/>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
            <a:lumOff val="85%"/>
          </a:schemeClr>
        </a:solidFill>
        <a:round/>
      </a:ln>
    </cs:spPr>
    <cs:defRPr sz="1000" kern="1200"/>
  </cs:chartArea>
  <cs:dataLabel>
    <cs:lnRef idx="0"/>
    <cs:fillRef idx="0"/>
    <cs:effectRef idx="0"/>
    <cs:fontRef idx="minor">
      <a:schemeClr val="tx1">
        <a:lumMod val="75%"/>
        <a:lumOff val="25%"/>
      </a:schemeClr>
    </cs:fontRef>
    <cs:defRPr sz="900" kern="1200"/>
  </cs:dataLabel>
  <cs:dataLabelCallout>
    <cs:lnRef idx="0"/>
    <cs:fillRef idx="0"/>
    <cs:effectRef idx="0"/>
    <cs:fontRef idx="minor">
      <a:schemeClr val="dk1">
        <a:lumMod val="65%"/>
        <a:lumOff val="35%"/>
      </a:schemeClr>
    </cs:fontRef>
    <cs:spPr>
      <a:solidFill>
        <a:schemeClr val="lt1"/>
      </a:solidFill>
      <a:ln>
        <a:solidFill>
          <a:schemeClr val="dk1">
            <a:lumMod val="25%"/>
            <a:lumOff val="75%"/>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
        <a:lumOff val="35%"/>
      </a:schemeClr>
    </cs:fontRef>
    <cs:spPr>
      <a:noFill/>
      <a:ln w="9525" cap="flat" cmpd="sng" algn="ctr">
        <a:solidFill>
          <a:schemeClr val="tx1">
            <a:lumMod val="15%"/>
            <a:lumOff val="85%"/>
          </a:schemeClr>
        </a:solidFill>
        <a:round/>
      </a:ln>
    </cs:spPr>
    <cs:defRPr sz="900" kern="1200"/>
  </cs:dataTable>
  <cs:downBar>
    <cs:lnRef idx="0"/>
    <cs:fillRef idx="0"/>
    <cs:effectRef idx="0"/>
    <cs:fontRef idx="minor">
      <a:schemeClr val="dk1"/>
    </cs:fontRef>
    <cs:spPr>
      <a:solidFill>
        <a:schemeClr val="dk1">
          <a:lumMod val="65%"/>
          <a:lumOff val="35%"/>
        </a:schemeClr>
      </a:solidFill>
      <a:ln w="9525">
        <a:solidFill>
          <a:schemeClr val="tx1">
            <a:lumMod val="65%"/>
            <a:lumOff val="35%"/>
          </a:schemeClr>
        </a:solidFill>
      </a:ln>
    </cs:spPr>
  </cs:downBar>
  <cs:dropLine>
    <cs:lnRef idx="0"/>
    <cs:fillRef idx="0"/>
    <cs:effectRef idx="0"/>
    <cs:fontRef idx="minor">
      <a:schemeClr val="tx1"/>
    </cs:fontRef>
    <cs:spPr>
      <a:ln w="9525" cap="flat" cmpd="sng" algn="ctr">
        <a:solidFill>
          <a:schemeClr val="tx1">
            <a:lumMod val="35%"/>
            <a:lumOff val="65%"/>
          </a:schemeClr>
        </a:solidFill>
        <a:round/>
      </a:ln>
    </cs:spPr>
  </cs:dropLine>
  <cs:errorBar>
    <cs:lnRef idx="0"/>
    <cs:fillRef idx="0"/>
    <cs:effectRef idx="0"/>
    <cs:fontRef idx="minor">
      <a:schemeClr val="tx1"/>
    </cs:fontRef>
    <cs:spPr>
      <a:ln w="9525" cap="flat" cmpd="sng" algn="ctr">
        <a:solidFill>
          <a:schemeClr val="tx1">
            <a:lumMod val="65%"/>
            <a:lumOff val="35%"/>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
            <a:lumOff val="85%"/>
          </a:schemeClr>
        </a:solidFill>
        <a:round/>
      </a:ln>
    </cs:spPr>
  </cs:gridlineMajor>
  <cs:gridlineMinor>
    <cs:lnRef idx="0"/>
    <cs:fillRef idx="0"/>
    <cs:effectRef idx="0"/>
    <cs:fontRef idx="minor">
      <a:schemeClr val="tx1"/>
    </cs:fontRef>
    <cs:spPr>
      <a:ln w="9525" cap="flat" cmpd="sng" algn="ctr">
        <a:solidFill>
          <a:schemeClr val="tx1">
            <a:lumMod val="5%"/>
            <a:lumOff val="95%"/>
          </a:schemeClr>
        </a:solidFill>
        <a:round/>
      </a:ln>
    </cs:spPr>
  </cs:gridlineMinor>
  <cs:hiLoLine>
    <cs:lnRef idx="0"/>
    <cs:fillRef idx="0"/>
    <cs:effectRef idx="0"/>
    <cs:fontRef idx="minor">
      <a:schemeClr val="tx1"/>
    </cs:fontRef>
    <cs:spPr>
      <a:ln w="9525" cap="flat" cmpd="sng" algn="ctr">
        <a:solidFill>
          <a:schemeClr val="tx1">
            <a:lumMod val="75%"/>
            <a:lumOff val="25%"/>
          </a:schemeClr>
        </a:solidFill>
        <a:round/>
      </a:ln>
    </cs:spPr>
  </cs:hiLoLine>
  <cs:leaderLine>
    <cs:lnRef idx="0"/>
    <cs:fillRef idx="0"/>
    <cs:effectRef idx="0"/>
    <cs:fontRef idx="minor">
      <a:schemeClr val="tx1"/>
    </cs:fontRef>
    <cs:spPr>
      <a:ln w="9525" cap="flat" cmpd="sng" algn="ctr">
        <a:solidFill>
          <a:schemeClr val="tx1">
            <a:lumMod val="35%"/>
            <a:lumOff val="65%"/>
          </a:schemeClr>
        </a:solidFill>
        <a:round/>
      </a:ln>
    </cs:spPr>
  </cs:leaderLine>
  <cs:legend>
    <cs:lnRef idx="0"/>
    <cs:fillRef idx="0"/>
    <cs:effectRef idx="0"/>
    <cs:fontRef idx="minor">
      <a:schemeClr val="tx1">
        <a:lumMod val="65%"/>
        <a:lumOff val="35%"/>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
        <a:lumOff val="35%"/>
      </a:schemeClr>
    </cs:fontRef>
    <cs:defRPr sz="900" kern="1200"/>
  </cs:seriesAxis>
  <cs:seriesLine>
    <cs:lnRef idx="0"/>
    <cs:fillRef idx="0"/>
    <cs:effectRef idx="0"/>
    <cs:fontRef idx="minor">
      <a:schemeClr val="tx1"/>
    </cs:fontRef>
    <cs:spPr>
      <a:ln w="9525" cap="flat" cmpd="sng" algn="ctr">
        <a:solidFill>
          <a:schemeClr val="tx1">
            <a:lumMod val="35%"/>
            <a:lumOff val="65%"/>
          </a:schemeClr>
        </a:solidFill>
        <a:round/>
      </a:ln>
    </cs:spPr>
  </cs:seriesLine>
  <cs:title>
    <cs:lnRef idx="0"/>
    <cs:fillRef idx="0"/>
    <cs:effectRef idx="0"/>
    <cs:fontRef idx="minor">
      <a:schemeClr val="tx1">
        <a:lumMod val="65%"/>
        <a:lumOff val="35%"/>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
        <a:lumOff val="35%"/>
      </a:schemeClr>
    </cs:fontRef>
    <cs:defRPr sz="900" kern="1200"/>
  </cs:trendlineLabel>
  <cs:upBar>
    <cs:lnRef idx="0"/>
    <cs:fillRef idx="0"/>
    <cs:effectRef idx="0"/>
    <cs:fontRef idx="minor">
      <a:schemeClr val="dk1"/>
    </cs:fontRef>
    <cs:spPr>
      <a:solidFill>
        <a:schemeClr val="lt1"/>
      </a:solidFill>
      <a:ln w="9525">
        <a:solidFill>
          <a:schemeClr val="tx1">
            <a:lumMod val="15%"/>
            <a:lumOff val="85%"/>
          </a:schemeClr>
        </a:solidFill>
      </a:ln>
    </cs:spPr>
  </cs:upBar>
  <cs:valueAxis>
    <cs:lnRef idx="0"/>
    <cs:fillRef idx="0"/>
    <cs:effectRef idx="0"/>
    <cs:fontRef idx="minor">
      <a:schemeClr val="tx1">
        <a:lumMod val="65%"/>
        <a:lumOff val="35%"/>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purl.oclc.org/ooxml/drawingml/main" id="201">
  <cs:axisTitle>
    <cs:lnRef idx="0"/>
    <cs:fillRef idx="0"/>
    <cs:effectRef idx="0"/>
    <cs:fontRef idx="minor">
      <a:schemeClr val="tx1">
        <a:lumMod val="65%"/>
        <a:lumOff val="35%"/>
      </a:schemeClr>
    </cs:fontRef>
    <cs:defRPr sz="1000" kern="1200"/>
  </cs:axisTitle>
  <cs:categoryAxis>
    <cs:lnRef idx="0"/>
    <cs:fillRef idx="0"/>
    <cs:effectRef idx="0"/>
    <cs:fontRef idx="minor">
      <a:schemeClr val="tx1">
        <a:lumMod val="65%"/>
        <a:lumOff val="35%"/>
      </a:schemeClr>
    </cs:fontRef>
    <cs:spPr>
      <a:ln w="9525" cap="flat" cmpd="sng" algn="ctr">
        <a:solidFill>
          <a:schemeClr val="tx1">
            <a:lumMod val="15%"/>
            <a:lumOff val="85%"/>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
            <a:lumOff val="85%"/>
          </a:schemeClr>
        </a:solidFill>
        <a:round/>
      </a:ln>
    </cs:spPr>
    <cs:defRPr sz="1000" kern="1200"/>
  </cs:chartArea>
  <cs:dataLabel>
    <cs:lnRef idx="0"/>
    <cs:fillRef idx="0"/>
    <cs:effectRef idx="0"/>
    <cs:fontRef idx="minor">
      <a:schemeClr val="tx1">
        <a:lumMod val="75%"/>
        <a:lumOff val="25%"/>
      </a:schemeClr>
    </cs:fontRef>
    <cs:defRPr sz="900" kern="1200"/>
  </cs:dataLabel>
  <cs:dataLabelCallout>
    <cs:lnRef idx="0"/>
    <cs:fillRef idx="0"/>
    <cs:effectRef idx="0"/>
    <cs:fontRef idx="minor">
      <a:schemeClr val="dk1">
        <a:lumMod val="65%"/>
        <a:lumOff val="35%"/>
      </a:schemeClr>
    </cs:fontRef>
    <cs:spPr>
      <a:solidFill>
        <a:schemeClr val="lt1"/>
      </a:solidFill>
      <a:ln>
        <a:solidFill>
          <a:schemeClr val="dk1">
            <a:lumMod val="25%"/>
            <a:lumOff val="75%"/>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
        <a:lumOff val="35%"/>
      </a:schemeClr>
    </cs:fontRef>
    <cs:spPr>
      <a:noFill/>
      <a:ln w="9525" cap="flat" cmpd="sng" algn="ctr">
        <a:solidFill>
          <a:schemeClr val="tx1">
            <a:lumMod val="15%"/>
            <a:lumOff val="85%"/>
          </a:schemeClr>
        </a:solidFill>
        <a:round/>
      </a:ln>
    </cs:spPr>
    <cs:defRPr sz="900" kern="1200"/>
  </cs:dataTable>
  <cs:downBar>
    <cs:lnRef idx="0"/>
    <cs:fillRef idx="0"/>
    <cs:effectRef idx="0"/>
    <cs:fontRef idx="minor">
      <a:schemeClr val="dk1"/>
    </cs:fontRef>
    <cs:spPr>
      <a:solidFill>
        <a:schemeClr val="dk1">
          <a:lumMod val="65%"/>
          <a:lumOff val="35%"/>
        </a:schemeClr>
      </a:solidFill>
      <a:ln w="9525">
        <a:solidFill>
          <a:schemeClr val="tx1">
            <a:lumMod val="65%"/>
            <a:lumOff val="35%"/>
          </a:schemeClr>
        </a:solidFill>
      </a:ln>
    </cs:spPr>
  </cs:downBar>
  <cs:dropLine>
    <cs:lnRef idx="0"/>
    <cs:fillRef idx="0"/>
    <cs:effectRef idx="0"/>
    <cs:fontRef idx="minor">
      <a:schemeClr val="tx1"/>
    </cs:fontRef>
    <cs:spPr>
      <a:ln w="9525" cap="flat" cmpd="sng" algn="ctr">
        <a:solidFill>
          <a:schemeClr val="tx1">
            <a:lumMod val="35%"/>
            <a:lumOff val="65%"/>
          </a:schemeClr>
        </a:solidFill>
        <a:round/>
      </a:ln>
    </cs:spPr>
  </cs:dropLine>
  <cs:errorBar>
    <cs:lnRef idx="0"/>
    <cs:fillRef idx="0"/>
    <cs:effectRef idx="0"/>
    <cs:fontRef idx="minor">
      <a:schemeClr val="tx1"/>
    </cs:fontRef>
    <cs:spPr>
      <a:ln w="9525" cap="flat" cmpd="sng" algn="ctr">
        <a:solidFill>
          <a:schemeClr val="tx1">
            <a:lumMod val="65%"/>
            <a:lumOff val="35%"/>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
            <a:lumOff val="85%"/>
          </a:schemeClr>
        </a:solidFill>
        <a:round/>
      </a:ln>
    </cs:spPr>
  </cs:gridlineMajor>
  <cs:gridlineMinor>
    <cs:lnRef idx="0"/>
    <cs:fillRef idx="0"/>
    <cs:effectRef idx="0"/>
    <cs:fontRef idx="minor">
      <a:schemeClr val="tx1"/>
    </cs:fontRef>
    <cs:spPr>
      <a:ln w="9525" cap="flat" cmpd="sng" algn="ctr">
        <a:solidFill>
          <a:schemeClr val="tx1">
            <a:lumMod val="5%"/>
            <a:lumOff val="95%"/>
          </a:schemeClr>
        </a:solidFill>
        <a:round/>
      </a:ln>
    </cs:spPr>
  </cs:gridlineMinor>
  <cs:hiLoLine>
    <cs:lnRef idx="0"/>
    <cs:fillRef idx="0"/>
    <cs:effectRef idx="0"/>
    <cs:fontRef idx="minor">
      <a:schemeClr val="tx1"/>
    </cs:fontRef>
    <cs:spPr>
      <a:ln w="9525" cap="flat" cmpd="sng" algn="ctr">
        <a:solidFill>
          <a:schemeClr val="tx1">
            <a:lumMod val="75%"/>
            <a:lumOff val="25%"/>
          </a:schemeClr>
        </a:solidFill>
        <a:round/>
      </a:ln>
    </cs:spPr>
  </cs:hiLoLine>
  <cs:leaderLine>
    <cs:lnRef idx="0"/>
    <cs:fillRef idx="0"/>
    <cs:effectRef idx="0"/>
    <cs:fontRef idx="minor">
      <a:schemeClr val="tx1"/>
    </cs:fontRef>
    <cs:spPr>
      <a:ln w="9525" cap="flat" cmpd="sng" algn="ctr">
        <a:solidFill>
          <a:schemeClr val="tx1">
            <a:lumMod val="35%"/>
            <a:lumOff val="65%"/>
          </a:schemeClr>
        </a:solidFill>
        <a:round/>
      </a:ln>
    </cs:spPr>
  </cs:leaderLine>
  <cs:legend>
    <cs:lnRef idx="0"/>
    <cs:fillRef idx="0"/>
    <cs:effectRef idx="0"/>
    <cs:fontRef idx="minor">
      <a:schemeClr val="tx1">
        <a:lumMod val="65%"/>
        <a:lumOff val="35%"/>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
        <a:lumOff val="35%"/>
      </a:schemeClr>
    </cs:fontRef>
    <cs:defRPr sz="900" kern="1200"/>
  </cs:seriesAxis>
  <cs:seriesLine>
    <cs:lnRef idx="0"/>
    <cs:fillRef idx="0"/>
    <cs:effectRef idx="0"/>
    <cs:fontRef idx="minor">
      <a:schemeClr val="tx1"/>
    </cs:fontRef>
    <cs:spPr>
      <a:ln w="9525" cap="flat" cmpd="sng" algn="ctr">
        <a:solidFill>
          <a:schemeClr val="tx1">
            <a:lumMod val="35%"/>
            <a:lumOff val="65%"/>
          </a:schemeClr>
        </a:solidFill>
        <a:round/>
      </a:ln>
    </cs:spPr>
  </cs:seriesLine>
  <cs:title>
    <cs:lnRef idx="0"/>
    <cs:fillRef idx="0"/>
    <cs:effectRef idx="0"/>
    <cs:fontRef idx="minor">
      <a:schemeClr val="tx1">
        <a:lumMod val="65%"/>
        <a:lumOff val="35%"/>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
        <a:lumOff val="35%"/>
      </a:schemeClr>
    </cs:fontRef>
    <cs:defRPr sz="900" kern="1200"/>
  </cs:trendlineLabel>
  <cs:upBar>
    <cs:lnRef idx="0"/>
    <cs:fillRef idx="0"/>
    <cs:effectRef idx="0"/>
    <cs:fontRef idx="minor">
      <a:schemeClr val="dk1"/>
    </cs:fontRef>
    <cs:spPr>
      <a:solidFill>
        <a:schemeClr val="lt1"/>
      </a:solidFill>
      <a:ln w="9525">
        <a:solidFill>
          <a:schemeClr val="tx1">
            <a:lumMod val="15%"/>
            <a:lumOff val="85%"/>
          </a:schemeClr>
        </a:solidFill>
      </a:ln>
    </cs:spPr>
  </cs:upBar>
  <cs:valueAxis>
    <cs:lnRef idx="0"/>
    <cs:fillRef idx="0"/>
    <cs:effectRef idx="0"/>
    <cs:fontRef idx="minor">
      <a:schemeClr val="tx1">
        <a:lumMod val="65%"/>
        <a:lumOff val="35%"/>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purl.oclc.org/ooxml/drawingml/main" id="395">
  <cs:axisTitle>
    <cs:lnRef idx="0"/>
    <cs:fillRef idx="0"/>
    <cs:effectRef idx="0"/>
    <cs:fontRef idx="minor">
      <a:schemeClr val="tx1">
        <a:lumMod val="65%"/>
        <a:lumOff val="35%"/>
      </a:schemeClr>
    </cs:fontRef>
    <cs:defRPr sz="900"/>
  </cs:axisTitle>
  <cs:categoryAxis>
    <cs:lnRef idx="0"/>
    <cs:fillRef idx="0"/>
    <cs:effectRef idx="0"/>
    <cs:fontRef idx="minor">
      <a:schemeClr val="tx1">
        <a:lumMod val="65%"/>
        <a:lumOff val="35%"/>
      </a:schemeClr>
    </cs:fontRef>
    <cs:spPr>
      <a:ln w="9525" cap="flat" cmpd="sng" algn="ctr">
        <a:solidFill>
          <a:schemeClr val="tx1">
            <a:lumMod val="15%"/>
            <a:lumOff val="85%"/>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
            <a:lumOff val="85%"/>
          </a:schemeClr>
        </a:solidFill>
        <a:round/>
      </a:ln>
    </cs:spPr>
    <cs:defRPr sz="1000"/>
  </cs:chartArea>
  <cs:dataLabel>
    <cs:lnRef idx="0"/>
    <cs:fillRef idx="0"/>
    <cs:effectRef idx="0"/>
    <cs:fontRef idx="minor">
      <a:schemeClr val="tx1">
        <a:lumMod val="65%"/>
        <a:lumOff val="35%"/>
      </a:schemeClr>
    </cs:fontRef>
    <cs:defRPr sz="900"/>
  </cs:dataLabel>
  <cs:dataLabelCallout>
    <cs:lnRef idx="0"/>
    <cs:fillRef idx="0"/>
    <cs:effectRef idx="0"/>
    <cs:fontRef idx="minor">
      <a:schemeClr val="dk1">
        <a:lumMod val="65%"/>
        <a:lumOff val="35%"/>
      </a:schemeClr>
    </cs:fontRef>
    <cs:spPr>
      <a:solidFill>
        <a:schemeClr val="lt1"/>
      </a:solidFill>
      <a:ln>
        <a:solidFill>
          <a:schemeClr val="dk1">
            <a:lumMod val="25%"/>
            <a:lumOff val="75%"/>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
        <a:lumOff val="35%"/>
      </a:schemeClr>
    </cs:fontRef>
    <cs:spPr>
      <a:ln w="9525">
        <a:solidFill>
          <a:schemeClr val="tx1">
            <a:lumMod val="15%"/>
            <a:lumOff val="85%"/>
          </a:schemeClr>
        </a:solidFill>
      </a:ln>
    </cs:spPr>
    <cs:defRPr sz="900"/>
  </cs:dataTable>
  <cs:downBar>
    <cs:lnRef idx="0"/>
    <cs:fillRef idx="0"/>
    <cs:effectRef idx="0"/>
    <cs:fontRef idx="minor">
      <a:schemeClr val="dk1"/>
    </cs:fontRef>
    <cs:spPr>
      <a:solidFill>
        <a:schemeClr val="dk1">
          <a:lumMod val="65%"/>
          <a:lumOff val="35%"/>
        </a:schemeClr>
      </a:solidFill>
      <a:ln w="9525">
        <a:solidFill>
          <a:schemeClr val="tx1">
            <a:lumMod val="65%"/>
            <a:lumOff val="35%"/>
          </a:schemeClr>
        </a:solidFill>
      </a:ln>
    </cs:spPr>
  </cs:downBar>
  <cs:dropLine>
    <cs:lnRef idx="0"/>
    <cs:fillRef idx="0"/>
    <cs:effectRef idx="0"/>
    <cs:fontRef idx="minor">
      <a:schemeClr val="tx1"/>
    </cs:fontRef>
    <cs:spPr>
      <a:ln w="9525" cap="flat" cmpd="sng" algn="ctr">
        <a:solidFill>
          <a:schemeClr val="tx1">
            <a:lumMod val="35%"/>
            <a:lumOff val="65%"/>
          </a:schemeClr>
        </a:solidFill>
        <a:round/>
      </a:ln>
    </cs:spPr>
  </cs:dropLine>
  <cs:errorBar>
    <cs:lnRef idx="0"/>
    <cs:fillRef idx="0"/>
    <cs:effectRef idx="0"/>
    <cs:fontRef idx="minor">
      <a:schemeClr val="tx1"/>
    </cs:fontRef>
    <cs:spPr>
      <a:ln w="9525" cap="flat" cmpd="sng" algn="ctr">
        <a:solidFill>
          <a:schemeClr val="tx1">
            <a:lumMod val="65%"/>
            <a:lumOff val="35%"/>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
            <a:lumOff val="85%"/>
          </a:schemeClr>
        </a:solidFill>
        <a:round/>
      </a:ln>
    </cs:spPr>
  </cs:gridlineMajor>
  <cs:gridlineMinor>
    <cs:lnRef idx="0"/>
    <cs:fillRef idx="0"/>
    <cs:effectRef idx="0"/>
    <cs:fontRef idx="minor">
      <a:schemeClr val="tx1"/>
    </cs:fontRef>
    <cs:spPr>
      <a:ln w="9525" cap="flat" cmpd="sng" algn="ctr">
        <a:solidFill>
          <a:schemeClr val="tx1">
            <a:lumMod val="15%"/>
            <a:lumOff val="85%"/>
          </a:schemeClr>
        </a:solidFill>
        <a:round/>
      </a:ln>
    </cs:spPr>
  </cs:gridlineMinor>
  <cs:hiLoLine>
    <cs:lnRef idx="0"/>
    <cs:fillRef idx="0"/>
    <cs:effectRef idx="0"/>
    <cs:fontRef idx="minor">
      <a:schemeClr val="tx1"/>
    </cs:fontRef>
    <cs:spPr>
      <a:ln w="9525" cap="flat" cmpd="sng" algn="ctr">
        <a:solidFill>
          <a:schemeClr val="tx1">
            <a:lumMod val="75%"/>
            <a:lumOff val="25%"/>
          </a:schemeClr>
        </a:solidFill>
        <a:round/>
      </a:ln>
    </cs:spPr>
  </cs:hiLoLine>
  <cs:leaderLine>
    <cs:lnRef idx="0"/>
    <cs:fillRef idx="0"/>
    <cs:effectRef idx="0"/>
    <cs:fontRef idx="minor">
      <a:schemeClr val="tx1"/>
    </cs:fontRef>
    <cs:spPr>
      <a:ln w="9525" cap="flat" cmpd="sng" algn="ctr">
        <a:solidFill>
          <a:schemeClr val="tx1">
            <a:lumMod val="35%"/>
            <a:lumOff val="65%"/>
          </a:schemeClr>
        </a:solidFill>
        <a:round/>
      </a:ln>
    </cs:spPr>
  </cs:leaderLine>
  <cs:legend>
    <cs:lnRef idx="0"/>
    <cs:fillRef idx="0"/>
    <cs:effectRef idx="0"/>
    <cs:fontRef idx="minor">
      <a:schemeClr val="tx1">
        <a:lumMod val="65%"/>
        <a:lumOff val="35%"/>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
        <a:lumOff val="35%"/>
      </a:schemeClr>
    </cs:fontRef>
    <cs:spPr>
      <a:ln w="9525" cap="flat" cmpd="sng" algn="ctr">
        <a:solidFill>
          <a:schemeClr val="tx1">
            <a:lumMod val="15%"/>
            <a:lumOff val="85%"/>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
        <a:lumOff val="35%"/>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
        <a:lumOff val="35%"/>
      </a:schemeClr>
    </cs:fontRef>
    <cs:defRPr sz="900"/>
  </cs:trendlineLabel>
  <cs:upBar>
    <cs:lnRef idx="0"/>
    <cs:fillRef idx="0"/>
    <cs:effectRef idx="0"/>
    <cs:fontRef idx="minor">
      <a:schemeClr val="dk1"/>
    </cs:fontRef>
    <cs:spPr>
      <a:solidFill>
        <a:schemeClr val="lt1"/>
      </a:solidFill>
      <a:ln w="9525">
        <a:solidFill>
          <a:schemeClr val="tx1">
            <a:lumMod val="15%"/>
            <a:lumOff val="85%"/>
          </a:schemeClr>
        </a:solidFill>
      </a:ln>
    </cs:spPr>
  </cs:upBar>
  <cs:valueAxis>
    <cs:lnRef idx="0"/>
    <cs:fillRef idx="0"/>
    <cs:effectRef idx="0"/>
    <cs:fontRef idx="minor">
      <a:schemeClr val="tx1">
        <a:lumMod val="65%"/>
        <a:lumOff val="35%"/>
      </a:schemeClr>
    </cs:fontRef>
    <cs:defRPr sz="900"/>
  </cs:valueAxis>
  <cs:wall>
    <cs:lnRef idx="0"/>
    <cs:fillRef idx="0"/>
    <cs:effectRef idx="0"/>
    <cs:fontRef idx="minor">
      <a:schemeClr val="tx1"/>
    </cs:fontRef>
  </cs:wall>
</cs:chartStyle>
</file>

<file path=xl/charts/style5.xml><?xml version="1.0" encoding="utf-8"?>
<cs:chartStyle xmlns:cs="http://schemas.microsoft.com/office/drawing/2012/chartStyle" xmlns:a="http://purl.oclc.org/ooxml/drawingml/main" id="297">
  <cs:axisTitle>
    <cs:lnRef idx="0"/>
    <cs:fillRef idx="0"/>
    <cs:effectRef idx="0"/>
    <cs:fontRef idx="minor">
      <a:schemeClr val="tx1">
        <a:lumMod val="65%"/>
        <a:lumOff val="35%"/>
      </a:schemeClr>
    </cs:fontRef>
    <cs:defRPr sz="1000" kern="1200"/>
  </cs:axisTitle>
  <cs:categoryAxis>
    <cs:lnRef idx="0"/>
    <cs:fillRef idx="0"/>
    <cs:effectRef idx="0"/>
    <cs:fontRef idx="minor">
      <a:schemeClr val="tx1">
        <a:lumMod val="65%"/>
        <a:lumOff val="35%"/>
      </a:schemeClr>
    </cs:fontRef>
    <cs:spPr>
      <a:ln w="9525" cap="flat" cmpd="sng" algn="ctr">
        <a:solidFill>
          <a:schemeClr val="tx1">
            <a:lumMod val="15%"/>
            <a:lumOff val="85%"/>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
            <a:lumOff val="85%"/>
          </a:schemeClr>
        </a:solidFill>
        <a:round/>
      </a:ln>
    </cs:spPr>
    <cs:defRPr sz="1000" kern="1200"/>
  </cs:chartArea>
  <cs:dataLabel>
    <cs:lnRef idx="0"/>
    <cs:fillRef idx="0"/>
    <cs:effectRef idx="0"/>
    <cs:fontRef idx="minor">
      <a:schemeClr val="tx1">
        <a:lumMod val="75%"/>
        <a:lumOff val="25%"/>
      </a:schemeClr>
    </cs:fontRef>
    <cs:defRPr sz="900" kern="1200"/>
  </cs:dataLabel>
  <cs:dataLabelCallout>
    <cs:lnRef idx="0"/>
    <cs:fillRef idx="0"/>
    <cs:effectRef idx="0"/>
    <cs:fontRef idx="minor">
      <a:schemeClr val="dk1">
        <a:lumMod val="65%"/>
        <a:lumOff val="35%"/>
      </a:schemeClr>
    </cs:fontRef>
    <cs:spPr>
      <a:solidFill>
        <a:schemeClr val="lt1"/>
      </a:solidFill>
      <a:ln>
        <a:solidFill>
          <a:schemeClr val="dk1">
            <a:lumMod val="25%"/>
            <a:lumOff val="75%"/>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
        <a:lumOff val="35%"/>
      </a:schemeClr>
    </cs:fontRef>
    <cs:spPr>
      <a:noFill/>
      <a:ln w="9525" cap="flat" cmpd="sng" algn="ctr">
        <a:solidFill>
          <a:schemeClr val="tx1">
            <a:lumMod val="15%"/>
            <a:lumOff val="85%"/>
          </a:schemeClr>
        </a:solidFill>
        <a:round/>
      </a:ln>
    </cs:spPr>
    <cs:defRPr sz="900" kern="1200"/>
  </cs:dataTable>
  <cs:downBar>
    <cs:lnRef idx="0"/>
    <cs:fillRef idx="0"/>
    <cs:effectRef idx="0"/>
    <cs:fontRef idx="minor">
      <a:schemeClr val="tx1"/>
    </cs:fontRef>
    <cs:spPr>
      <a:solidFill>
        <a:schemeClr val="dk1">
          <a:lumMod val="75%"/>
          <a:lumOff val="25%"/>
        </a:schemeClr>
      </a:solidFill>
      <a:ln w="9525" cap="flat" cmpd="sng" algn="ctr">
        <a:solidFill>
          <a:schemeClr val="tx1">
            <a:lumMod val="65%"/>
            <a:lumOff val="35%"/>
          </a:schemeClr>
        </a:solidFill>
        <a:round/>
      </a:ln>
    </cs:spPr>
  </cs:downBar>
  <cs:dropLine>
    <cs:lnRef idx="0"/>
    <cs:fillRef idx="0"/>
    <cs:effectRef idx="0"/>
    <cs:fontRef idx="minor">
      <a:schemeClr val="tx1"/>
    </cs:fontRef>
    <cs:spPr>
      <a:ln w="9525" cap="flat" cmpd="sng" algn="ctr">
        <a:solidFill>
          <a:schemeClr val="tx1">
            <a:lumMod val="35%"/>
            <a:lumOff val="65%"/>
          </a:schemeClr>
        </a:solidFill>
        <a:round/>
      </a:ln>
    </cs:spPr>
  </cs:dropLine>
  <cs:errorBar>
    <cs:lnRef idx="0"/>
    <cs:fillRef idx="0"/>
    <cs:effectRef idx="0"/>
    <cs:fontRef idx="minor">
      <a:schemeClr val="tx1"/>
    </cs:fontRef>
    <cs:spPr>
      <a:ln w="9525" cap="flat" cmpd="sng" algn="ctr">
        <a:solidFill>
          <a:schemeClr val="tx1">
            <a:lumMod val="65%"/>
            <a:lumOff val="35%"/>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
            <a:lumOff val="85%"/>
          </a:schemeClr>
        </a:solidFill>
        <a:round/>
      </a:ln>
    </cs:spPr>
  </cs:gridlineMajor>
  <cs:gridlineMinor>
    <cs:lnRef idx="0"/>
    <cs:fillRef idx="0"/>
    <cs:effectRef idx="0"/>
    <cs:fontRef idx="minor">
      <a:schemeClr val="tx1"/>
    </cs:fontRef>
    <cs:spPr>
      <a:ln w="9525" cap="flat" cmpd="sng" algn="ctr">
        <a:solidFill>
          <a:schemeClr val="tx1">
            <a:lumMod val="5%"/>
            <a:lumOff val="95%"/>
          </a:schemeClr>
        </a:solidFill>
        <a:round/>
      </a:ln>
    </cs:spPr>
  </cs:gridlineMinor>
  <cs:hiLoLine>
    <cs:lnRef idx="0"/>
    <cs:fillRef idx="0"/>
    <cs:effectRef idx="0"/>
    <cs:fontRef idx="minor">
      <a:schemeClr val="tx1"/>
    </cs:fontRef>
    <cs:spPr>
      <a:ln w="9525" cap="flat" cmpd="sng" algn="ctr">
        <a:solidFill>
          <a:schemeClr val="tx1">
            <a:lumMod val="50%"/>
            <a:lumOff val="50%"/>
          </a:schemeClr>
        </a:solidFill>
        <a:round/>
      </a:ln>
    </cs:spPr>
  </cs:hiLoLine>
  <cs:leaderLine>
    <cs:lnRef idx="0"/>
    <cs:fillRef idx="0"/>
    <cs:effectRef idx="0"/>
    <cs:fontRef idx="minor">
      <a:schemeClr val="tx1"/>
    </cs:fontRef>
    <cs:spPr>
      <a:ln w="9525" cap="flat" cmpd="sng" algn="ctr">
        <a:solidFill>
          <a:schemeClr val="tx1">
            <a:lumMod val="35%"/>
            <a:lumOff val="65%"/>
          </a:schemeClr>
        </a:solidFill>
        <a:round/>
      </a:ln>
    </cs:spPr>
  </cs:leaderLine>
  <cs:legend>
    <cs:lnRef idx="0"/>
    <cs:fillRef idx="0"/>
    <cs:effectRef idx="0"/>
    <cs:fontRef idx="minor">
      <a:schemeClr val="tx1">
        <a:lumMod val="65%"/>
        <a:lumOff val="35%"/>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
        <a:lumOff val="35%"/>
      </a:schemeClr>
    </cs:fontRef>
    <cs:defRPr sz="900" kern="1200"/>
  </cs:seriesAxis>
  <cs:seriesLine>
    <cs:lnRef idx="0"/>
    <cs:fillRef idx="0"/>
    <cs:effectRef idx="0"/>
    <cs:fontRef idx="minor">
      <a:schemeClr val="tx1"/>
    </cs:fontRef>
    <cs:spPr>
      <a:ln w="9525" cap="flat" cmpd="sng" algn="ctr">
        <a:solidFill>
          <a:schemeClr val="tx1">
            <a:lumMod val="35%"/>
            <a:lumOff val="65%"/>
          </a:schemeClr>
        </a:solidFill>
        <a:round/>
      </a:ln>
    </cs:spPr>
  </cs:seriesLine>
  <cs:title>
    <cs:lnRef idx="0"/>
    <cs:fillRef idx="0"/>
    <cs:effectRef idx="0"/>
    <cs:fontRef idx="minor">
      <a:schemeClr val="tx1">
        <a:lumMod val="65%"/>
        <a:lumOff val="35%"/>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
        <a:lumOff val="35%"/>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
            <a:lumOff val="35%"/>
          </a:schemeClr>
        </a:solidFill>
        <a:round/>
      </a:ln>
    </cs:spPr>
  </cs:upBar>
  <cs:valueAxis>
    <cs:lnRef idx="0"/>
    <cs:fillRef idx="0"/>
    <cs:effectRef idx="0"/>
    <cs:fontRef idx="minor">
      <a:schemeClr val="tx1">
        <a:lumMod val="65%"/>
        <a:lumOff val="35%"/>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purl.oclc.org/ooxml/officeDocument/relationships/image" Target="../media/image1.png"/></Relationships>
</file>

<file path=xl/drawings/_rels/drawing2.xml.rels><?xml version="1.0" encoding="UTF-8" standalone="yes"?>
<Relationships xmlns="http://schemas.openxmlformats.org/package/2006/relationships"><Relationship Id="rId3" Type="http://purl.oclc.org/ooxml/officeDocument/relationships/chart" Target="../charts/chart2.xml"/><Relationship Id="rId2" Type="http://purl.oclc.org/ooxml/officeDocument/relationships/chart" Target="../charts/chart1.xml"/><Relationship Id="rId1" Type="http://schemas.microsoft.com/office/2014/relationships/chartEx" Target="../charts/chartEx1.xml"/><Relationship Id="rId5" Type="http://purl.oclc.org/ooxml/officeDocument/relationships/chart" Target="../charts/chart3.xml"/><Relationship Id="rId4" Type="http://schemas.microsoft.com/office/2014/relationships/chartEx" Target="../charts/chartEx2.xml"/></Relationships>
</file>

<file path=xl/drawings/_rels/drawing4.xml.rels><?xml version="1.0" encoding="UTF-8" standalone="yes"?>
<Relationships xmlns="http://schemas.openxmlformats.org/package/2006/relationships"><Relationship Id="rId1" Type="http://purl.oclc.org/ooxml/officeDocument/relationships/image" Target="../media/image1.png"/></Relationships>
</file>

<file path=xl/drawings/_rels/drawing5.xml.rels><?xml version="1.0" encoding="UTF-8" standalone="yes"?>
<Relationships xmlns="http://schemas.openxmlformats.org/package/2006/relationships"><Relationship Id="rId1" Type="http://purl.oclc.org/ooxml/officeDocument/relationships/image" Target="../media/image1.png"/></Relationships>
</file>

<file path=xl/drawings/_rels/drawing6.xml.rels><?xml version="1.0" encoding="UTF-8" standalone="yes"?>
<Relationships xmlns="http://schemas.openxmlformats.org/package/2006/relationships"><Relationship Id="rId1" Type="http://purl.oclc.org/ooxml/officeDocument/relationships/image" Target="../media/image1.png"/></Relationships>
</file>

<file path=xl/drawings/drawing1.xml><?xml version="1.0" encoding="utf-8"?>
<xdr:wsDr xmlns:xdr="http://purl.oclc.org/ooxml/drawingml/spreadsheetDrawing" xmlns:a="http://purl.oclc.org/ooxml/drawingml/main">
  <xdr:twoCellAnchor editAs="oneCell">
    <xdr:from>
      <xdr:col>14</xdr:col>
      <xdr:colOff>798287</xdr:colOff>
      <xdr:row>0</xdr:row>
      <xdr:rowOff>72572</xdr:rowOff>
    </xdr:from>
    <xdr:to>
      <xdr:col>17</xdr:col>
      <xdr:colOff>1397</xdr:colOff>
      <xdr:row>1</xdr:row>
      <xdr:rowOff>152727</xdr:rowOff>
    </xdr:to>
    <xdr:pic>
      <xdr:nvPicPr>
        <xdr:cNvPr id="2" name="Picture 1" descr="BCC Logo">
          <a:extLst>
            <a:ext uri="{FF2B5EF4-FFF2-40B4-BE49-F238E27FC236}">
              <a16:creationId xmlns:a16="http://schemas.microsoft.com/office/drawing/2014/main" id="{C50C60A4-1CF7-44E5-A1F6-0094FDB8D8EF}"/>
            </a:ext>
          </a:extLst>
        </xdr:cNvPr>
        <xdr:cNvPicPr>
          <a:picLocks noChangeAspect="1"/>
        </xdr:cNvPicPr>
      </xdr:nvPicPr>
      <xdr:blipFill>
        <a:blip xmlns:r="http://purl.oclc.org/ooxml/officeDocument/relationships" r:embed="rId1"/>
        <a:stretch>
          <a:fillRect/>
        </a:stretch>
      </xdr:blipFill>
      <xdr:spPr>
        <a:xfrm>
          <a:off x="16326758" y="72572"/>
          <a:ext cx="1831859" cy="537355"/>
        </a:xfrm>
        <a:prstGeom prst="rect">
          <a:avLst/>
        </a:prstGeom>
      </xdr:spPr>
    </xdr:pic>
    <xdr:clientData/>
  </xdr:twoCellAnchor>
  <mc:AlternateContent xmlns:mc="http://schemas.openxmlformats.org/markup-compatibility/2006">
    <mc:Choice xmlns:v="urn:schemas-microsoft-com:vml" Requires="v"/>
    <mc:Fallback>
      <xdr:twoCellAnchor editAs="absolute">
        <xdr:from>
          <xdr:col>9</xdr:col>
          <xdr:colOff>101600</xdr:colOff>
          <xdr:row>12</xdr:row>
          <xdr:rowOff>152400</xdr:rowOff>
        </xdr:from>
        <xdr:to>
          <xdr:col>13</xdr:col>
          <xdr:colOff>711200</xdr:colOff>
          <xdr:row>14</xdr:row>
          <xdr:rowOff>203200</xdr:rowOff>
        </xdr:to>
        <xdr:sp macro="" textlink="">
          <xdr:nvSpPr>
            <xdr:cNvPr id="1025" name="Comment 45" hidden="1">
              <a:extLst>
                <a:ext uri="{FF2B5EF4-FFF2-40B4-BE49-F238E27FC236}">
                  <a16:creationId xmlns:a16="http://schemas.microsoft.com/office/drawing/2014/main" id="{85F134CD-6474-979F-7248-EFE73F1CBE13}"/>
                </a:ext>
              </a:extLst>
            </xdr:cNvPr>
            <xdr:cNvSpPr txBox="1">
              <a:spLocks noChangeArrowheads="1"/>
            </xdr:cNvSpPr>
          </xdr:nvSpPr>
          <xdr:spPr bwMode="auto">
            <a:xfrm>
              <a:off x="12776200" y="2692400"/>
              <a:ext cx="4470400" cy="508000"/>
            </a:xfrm>
            <a:prstGeom prst="rect">
              <a:avLst/>
            </a:prstGeom>
            <a:solidFill>
              <a:srgbClr val="FFFFE1"/>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27432" tIns="18288" rIns="0" bIns="0" anchor="t" upright="1"/>
            <a:lstStyle/>
            <a:p>
              <a:pPr algn="l" rtl="0">
                <a:defRPr sz="1000"/>
              </a:pPr>
              <a:r>
                <a:rPr lang="en-US" sz="900" b="0" i="0" u="none" strike="noStrike" baseline="0%">
                  <a:solidFill>
                    <a:srgbClr val="000000"/>
                  </a:solidFill>
                  <a:latin typeface="Tahoma" pitchFamily="2" charset="0"/>
                  <a:ea typeface="Tahoma" pitchFamily="2" charset="0"/>
                  <a:cs typeface="Tahoma" pitchFamily="2" charset="0"/>
                </a:rPr>
                <a:t>Please enter the Energy Efficiency target associated with your Better Climate Challenge commitment. Partners using their Better Buildings/Better Plants energy goal may indicate that here. </a:t>
              </a:r>
            </a:p>
          </xdr:txBody>
        </xdr:sp>
        <xdr:clientData/>
      </xdr:twoCellAnchor>
    </mc:Fallback>
  </mc:AlternateContent>
  <mc:AlternateContent xmlns:mc="http://schemas.openxmlformats.org/markup-compatibility/2006">
    <mc:Choice xmlns:v="urn:schemas-microsoft-com:vml" Requires="v"/>
    <mc:Fallback>
      <xdr:twoCellAnchor editAs="absolute">
        <xdr:from>
          <xdr:col>2</xdr:col>
          <xdr:colOff>5842000</xdr:colOff>
          <xdr:row>16</xdr:row>
          <xdr:rowOff>203200</xdr:rowOff>
        </xdr:from>
        <xdr:to>
          <xdr:col>6</xdr:col>
          <xdr:colOff>965200</xdr:colOff>
          <xdr:row>19</xdr:row>
          <xdr:rowOff>50800</xdr:rowOff>
        </xdr:to>
        <xdr:sp macro="" textlink="">
          <xdr:nvSpPr>
            <xdr:cNvPr id="1026" name="Comment 25" hidden="1">
              <a:extLst>
                <a:ext uri="{FF2B5EF4-FFF2-40B4-BE49-F238E27FC236}">
                  <a16:creationId xmlns:a16="http://schemas.microsoft.com/office/drawing/2014/main" id="{7D0E54F8-7C48-7E91-8C7E-5087660BF4C8}"/>
                </a:ext>
              </a:extLst>
            </xdr:cNvPr>
            <xdr:cNvSpPr txBox="1">
              <a:spLocks noChangeArrowheads="1"/>
            </xdr:cNvSpPr>
          </xdr:nvSpPr>
          <xdr:spPr bwMode="auto">
            <a:xfrm>
              <a:off x="5930900" y="3657600"/>
              <a:ext cx="4584700" cy="457200"/>
            </a:xfrm>
            <a:prstGeom prst="rect">
              <a:avLst/>
            </a:prstGeom>
            <a:solidFill>
              <a:srgbClr val="FFFFE1"/>
            </a:solidFill>
            <a:ln w="9525">
              <a:solidFill>
                <a:srgbClr val="217346"/>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27432" tIns="18288" rIns="0" bIns="0" anchor="t" upright="1"/>
            <a:lstStyle/>
            <a:p>
              <a:pPr algn="l" rtl="0">
                <a:defRPr sz="1000"/>
              </a:pPr>
              <a:r>
                <a:rPr lang="en-US" sz="900" b="0" i="0" u="none" strike="noStrike" baseline="0%">
                  <a:solidFill>
                    <a:srgbClr val="000000"/>
                  </a:solidFill>
                  <a:latin typeface="Tahoma" pitchFamily="2" charset="0"/>
                  <a:ea typeface="Tahoma" pitchFamily="2" charset="0"/>
                  <a:cs typeface="Tahoma" pitchFamily="2" charset="0"/>
                </a:rPr>
                <a:t>Partners can fill in either the committed square footage or number of facilities fields, or both.</a:t>
              </a:r>
            </a:p>
          </xdr:txBody>
        </xdr:sp>
        <xdr:clientData/>
      </xdr:twoCellAnchor>
    </mc:Fallback>
  </mc:AlternateContent>
  <mc:AlternateContent xmlns:mc="http://schemas.openxmlformats.org/markup-compatibility/2006">
    <mc:Choice xmlns:v="urn:schemas-microsoft-com:vml" Requires="v"/>
    <mc:Fallback>
      <xdr:twoCellAnchor editAs="absolute">
        <xdr:from>
          <xdr:col>2</xdr:col>
          <xdr:colOff>6096000</xdr:colOff>
          <xdr:row>18</xdr:row>
          <xdr:rowOff>355600</xdr:rowOff>
        </xdr:from>
        <xdr:to>
          <xdr:col>6</xdr:col>
          <xdr:colOff>1016000</xdr:colOff>
          <xdr:row>20</xdr:row>
          <xdr:rowOff>50800</xdr:rowOff>
        </xdr:to>
        <xdr:sp macro="" textlink="">
          <xdr:nvSpPr>
            <xdr:cNvPr id="1027" name="Comment 26" hidden="1">
              <a:extLst>
                <a:ext uri="{FF2B5EF4-FFF2-40B4-BE49-F238E27FC236}">
                  <a16:creationId xmlns:a16="http://schemas.microsoft.com/office/drawing/2014/main" id="{8E5077C9-8B6A-8A6B-5614-C74408482C90}"/>
                </a:ext>
              </a:extLst>
            </xdr:cNvPr>
            <xdr:cNvSpPr txBox="1">
              <a:spLocks noChangeArrowheads="1"/>
            </xdr:cNvSpPr>
          </xdr:nvSpPr>
          <xdr:spPr bwMode="auto">
            <a:xfrm>
              <a:off x="5930900" y="4064000"/>
              <a:ext cx="4635500" cy="330200"/>
            </a:xfrm>
            <a:prstGeom prst="rect">
              <a:avLst/>
            </a:prstGeom>
            <a:solidFill>
              <a:srgbClr val="FFFFE1"/>
            </a:solidFill>
            <a:ln w="9525">
              <a:solidFill>
                <a:srgbClr val="217346"/>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27432" tIns="18288" rIns="0" bIns="0" anchor="t" upright="1"/>
            <a:lstStyle/>
            <a:p>
              <a:pPr algn="l" rtl="0">
                <a:defRPr sz="1000"/>
              </a:pPr>
              <a:r>
                <a:rPr lang="en-US" sz="900" b="0" i="0" u="none" strike="noStrike" baseline="0%">
                  <a:solidFill>
                    <a:srgbClr val="000000"/>
                  </a:solidFill>
                  <a:latin typeface="Tahoma" pitchFamily="2" charset="0"/>
                  <a:ea typeface="Tahoma" pitchFamily="2" charset="0"/>
                  <a:cs typeface="Tahoma" pitchFamily="2" charset="0"/>
                </a:rPr>
                <a:t>Partners can fill in either the committed square footage or number of facilities fields, or both.</a:t>
              </a:r>
            </a:p>
          </xdr:txBody>
        </xdr:sp>
        <xdr:clientData/>
      </xdr:twoCellAnchor>
    </mc:Fallback>
  </mc:AlternateContent>
  <mc:AlternateContent xmlns:mc="http://schemas.openxmlformats.org/markup-compatibility/2006">
    <mc:Choice xmlns:v="urn:schemas-microsoft-com:vml" Requires="v"/>
    <mc:Fallback>
      <xdr:twoCellAnchor editAs="absolute">
        <xdr:from>
          <xdr:col>2</xdr:col>
          <xdr:colOff>6096000</xdr:colOff>
          <xdr:row>24</xdr:row>
          <xdr:rowOff>50800</xdr:rowOff>
        </xdr:from>
        <xdr:to>
          <xdr:col>6</xdr:col>
          <xdr:colOff>965200</xdr:colOff>
          <xdr:row>26</xdr:row>
          <xdr:rowOff>0</xdr:rowOff>
        </xdr:to>
        <xdr:sp macro="" textlink="">
          <xdr:nvSpPr>
            <xdr:cNvPr id="1028" name="Comment 1" hidden="1">
              <a:extLst>
                <a:ext uri="{FF2B5EF4-FFF2-40B4-BE49-F238E27FC236}">
                  <a16:creationId xmlns:a16="http://schemas.microsoft.com/office/drawing/2014/main" id="{28BA3B69-B8AC-06FF-481C-2C460FD4B898}"/>
                </a:ext>
              </a:extLst>
            </xdr:cNvPr>
            <xdr:cNvSpPr txBox="1">
              <a:spLocks noChangeArrowheads="1"/>
            </xdr:cNvSpPr>
          </xdr:nvSpPr>
          <xdr:spPr bwMode="auto">
            <a:xfrm>
              <a:off x="5930900" y="5118100"/>
              <a:ext cx="4584700" cy="508000"/>
            </a:xfrm>
            <a:prstGeom prst="rect">
              <a:avLst/>
            </a:prstGeom>
            <a:solidFill>
              <a:srgbClr val="FFFFE1"/>
            </a:solidFill>
            <a:ln w="9525">
              <a:solidFill>
                <a:srgbClr val="00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27432" tIns="18288" rIns="0" bIns="0" anchor="t" upright="1"/>
            <a:lstStyle/>
            <a:p>
              <a:pPr algn="l" rtl="0">
                <a:defRPr sz="1000"/>
              </a:pPr>
              <a:r>
                <a:rPr lang="en-US" sz="900" b="0" i="0" u="none" strike="noStrike" baseline="0%">
                  <a:solidFill>
                    <a:srgbClr val="000000"/>
                  </a:solidFill>
                  <a:latin typeface="Tahoma" pitchFamily="2" charset="0"/>
                  <a:ea typeface="Tahoma" pitchFamily="2" charset="0"/>
                  <a:cs typeface="Tahoma" pitchFamily="2" charset="0"/>
                </a:rPr>
                <a:t>Scope 1: Direct GHG emissions that occur from sources that are owned or controlled by the company, for example, emissions from combustion in owned or controlled boilers, furnaces, vehicles, etc.</a:t>
              </a:r>
            </a:p>
            <a:p>
              <a:pPr algn="l" rtl="0">
                <a:defRPr sz="1000"/>
              </a:pPr>
              <a:endParaRPr lang="en-US" sz="900" b="0" i="0" u="none" strike="noStrike" baseline="0%">
                <a:solidFill>
                  <a:srgbClr val="000000"/>
                </a:solidFill>
                <a:latin typeface="Tahoma" pitchFamily="2" charset="0"/>
                <a:ea typeface="Tahoma" pitchFamily="2" charset="0"/>
                <a:cs typeface="Tahoma" pitchFamily="2" charset="0"/>
              </a:endParaRPr>
            </a:p>
            <a:p>
              <a:pPr algn="l" rtl="0">
                <a:defRPr sz="1000"/>
              </a:pPr>
              <a:r>
                <a:rPr lang="en-US" sz="900" b="0" i="0" u="none" strike="noStrike" baseline="0%">
                  <a:solidFill>
                    <a:srgbClr val="000000"/>
                  </a:solidFill>
                  <a:latin typeface="Tahoma" pitchFamily="2" charset="0"/>
                  <a:ea typeface="Tahoma" pitchFamily="2" charset="0"/>
                  <a:cs typeface="Tahoma" pitchFamily="2" charset="0"/>
                </a:rPr>
                <a:t>Questions C6.1 or C7.2 in the CDP Climate Questionnaire</a:t>
              </a:r>
            </a:p>
          </xdr:txBody>
        </xdr:sp>
        <xdr:clientData/>
      </xdr:twoCellAnchor>
    </mc:Fallback>
  </mc:AlternateContent>
  <mc:AlternateContent xmlns:mc="http://schemas.openxmlformats.org/markup-compatibility/2006">
    <mc:Choice xmlns:v="urn:schemas-microsoft-com:vml" Requires="v"/>
    <mc:Fallback>
      <xdr:twoCellAnchor editAs="absolute">
        <xdr:from>
          <xdr:col>2</xdr:col>
          <xdr:colOff>5943600</xdr:colOff>
          <xdr:row>25</xdr:row>
          <xdr:rowOff>152400</xdr:rowOff>
        </xdr:from>
        <xdr:to>
          <xdr:col>6</xdr:col>
          <xdr:colOff>965200</xdr:colOff>
          <xdr:row>27</xdr:row>
          <xdr:rowOff>304800</xdr:rowOff>
        </xdr:to>
        <xdr:sp macro="" textlink="">
          <xdr:nvSpPr>
            <xdr:cNvPr id="1029" name="Comment 2" hidden="1">
              <a:extLst>
                <a:ext uri="{FF2B5EF4-FFF2-40B4-BE49-F238E27FC236}">
                  <a16:creationId xmlns:a16="http://schemas.microsoft.com/office/drawing/2014/main" id="{CC7CA02F-012C-4204-4BCC-79C11FE2BE8F}"/>
                </a:ext>
              </a:extLst>
            </xdr:cNvPr>
            <xdr:cNvSpPr txBox="1">
              <a:spLocks noChangeArrowheads="1"/>
            </xdr:cNvSpPr>
          </xdr:nvSpPr>
          <xdr:spPr bwMode="auto">
            <a:xfrm>
              <a:off x="5930900" y="5499100"/>
              <a:ext cx="4584700" cy="685800"/>
            </a:xfrm>
            <a:prstGeom prst="rect">
              <a:avLst/>
            </a:prstGeom>
            <a:solidFill>
              <a:srgbClr val="FFFFE1"/>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27432" tIns="18288" rIns="0" bIns="0" anchor="t" upright="1"/>
            <a:lstStyle/>
            <a:p>
              <a:pPr algn="l" rtl="0">
                <a:defRPr sz="1000"/>
              </a:pPr>
              <a:r>
                <a:rPr lang="en-US" sz="900" b="0" i="0" u="none" strike="noStrike" baseline="0%">
                  <a:solidFill>
                    <a:srgbClr val="000000"/>
                  </a:solidFill>
                  <a:latin typeface="Tahoma" pitchFamily="2" charset="0"/>
                  <a:ea typeface="Tahoma" pitchFamily="2" charset="0"/>
                  <a:cs typeface="Tahoma" pitchFamily="2" charset="0"/>
                </a:rPr>
                <a:t>Includes fuel consumption at a facility to produce electricity, steam, or heat. The combustion of fossil fuels by natural gas boilers, diesel generators and other equipment emits carbon dioxide, methane, and nitrous oxide into the atmosphere.</a:t>
              </a:r>
            </a:p>
          </xdr:txBody>
        </xdr:sp>
        <xdr:clientData/>
      </xdr:twoCellAnchor>
    </mc:Fallback>
  </mc:AlternateContent>
  <mc:AlternateContent xmlns:mc="http://schemas.openxmlformats.org/markup-compatibility/2006">
    <mc:Choice xmlns:v="urn:schemas-microsoft-com:vml" Requires="v"/>
    <mc:Fallback>
      <xdr:twoCellAnchor editAs="absolute">
        <xdr:from>
          <xdr:col>2</xdr:col>
          <xdr:colOff>6096000</xdr:colOff>
          <xdr:row>26</xdr:row>
          <xdr:rowOff>50800</xdr:rowOff>
        </xdr:from>
        <xdr:to>
          <xdr:col>6</xdr:col>
          <xdr:colOff>965200</xdr:colOff>
          <xdr:row>28</xdr:row>
          <xdr:rowOff>101600</xdr:rowOff>
        </xdr:to>
        <xdr:sp macro="" textlink="">
          <xdr:nvSpPr>
            <xdr:cNvPr id="1030" name="Comment 3" hidden="1">
              <a:extLst>
                <a:ext uri="{FF2B5EF4-FFF2-40B4-BE49-F238E27FC236}">
                  <a16:creationId xmlns:a16="http://schemas.microsoft.com/office/drawing/2014/main" id="{32632E46-B5DD-44D4-817C-4B674D9A3BF5}"/>
                </a:ext>
              </a:extLst>
            </xdr:cNvPr>
            <xdr:cNvSpPr txBox="1">
              <a:spLocks noChangeArrowheads="1"/>
            </xdr:cNvSpPr>
          </xdr:nvSpPr>
          <xdr:spPr bwMode="auto">
            <a:xfrm>
              <a:off x="5930900" y="5676900"/>
              <a:ext cx="4584700" cy="609600"/>
            </a:xfrm>
            <a:prstGeom prst="rect">
              <a:avLst/>
            </a:prstGeom>
            <a:solidFill>
              <a:srgbClr val="FFFFE1"/>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27432" tIns="18288" rIns="0" bIns="0" anchor="t" upright="1"/>
            <a:lstStyle/>
            <a:p>
              <a:pPr algn="l" rtl="0">
                <a:defRPr sz="1000"/>
              </a:pPr>
              <a:r>
                <a:rPr lang="en-US" sz="900" b="0" i="0" u="none" strike="noStrike" baseline="0%">
                  <a:solidFill>
                    <a:srgbClr val="000000"/>
                  </a:solidFill>
                  <a:latin typeface="Tahoma" pitchFamily="2" charset="0"/>
                  <a:ea typeface="Tahoma" pitchFamily="2" charset="0"/>
                  <a:cs typeface="Tahoma" pitchFamily="2" charset="0"/>
                </a:rPr>
                <a:t>Mobile emissions result from the combustion of fuels in company owned/controlled mobile combustion sources (e.g., trucks, trains, ships, airplanes, buses, and cars). It is optional to report this category of emissions.</a:t>
              </a:r>
            </a:p>
          </xdr:txBody>
        </xdr:sp>
        <xdr:clientData/>
      </xdr:twoCellAnchor>
    </mc:Fallback>
  </mc:AlternateContent>
  <mc:AlternateContent xmlns:mc="http://schemas.openxmlformats.org/markup-compatibility/2006">
    <mc:Choice xmlns:v="urn:schemas-microsoft-com:vml" Requires="v"/>
    <mc:Fallback>
      <xdr:twoCellAnchor editAs="absolute">
        <xdr:from>
          <xdr:col>2</xdr:col>
          <xdr:colOff>6096000</xdr:colOff>
          <xdr:row>27</xdr:row>
          <xdr:rowOff>50800</xdr:rowOff>
        </xdr:from>
        <xdr:to>
          <xdr:col>6</xdr:col>
          <xdr:colOff>965200</xdr:colOff>
          <xdr:row>30</xdr:row>
          <xdr:rowOff>50800</xdr:rowOff>
        </xdr:to>
        <xdr:sp macro="" textlink="">
          <xdr:nvSpPr>
            <xdr:cNvPr id="1031" name="Comment 4" hidden="1">
              <a:extLst>
                <a:ext uri="{FF2B5EF4-FFF2-40B4-BE49-F238E27FC236}">
                  <a16:creationId xmlns:a16="http://schemas.microsoft.com/office/drawing/2014/main" id="{65249B8E-2607-5A63-E42A-940E355CF9B6}"/>
                </a:ext>
              </a:extLst>
            </xdr:cNvPr>
            <xdr:cNvSpPr txBox="1">
              <a:spLocks noChangeArrowheads="1"/>
            </xdr:cNvSpPr>
          </xdr:nvSpPr>
          <xdr:spPr bwMode="auto">
            <a:xfrm>
              <a:off x="5930900" y="5956300"/>
              <a:ext cx="4584700" cy="838200"/>
            </a:xfrm>
            <a:prstGeom prst="rect">
              <a:avLst/>
            </a:prstGeom>
            <a:solidFill>
              <a:srgbClr val="FFFFE1"/>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27432" tIns="18288" rIns="0" bIns="0" anchor="t" upright="1"/>
            <a:lstStyle/>
            <a:p>
              <a:pPr algn="l" rtl="0">
                <a:defRPr sz="1000"/>
              </a:pPr>
              <a:r>
                <a:rPr lang="en-US" sz="900" b="0" i="0" u="none" strike="noStrike" baseline="0%">
                  <a:solidFill>
                    <a:srgbClr val="000000"/>
                  </a:solidFill>
                  <a:latin typeface="Tahoma" pitchFamily="2" charset="0"/>
                  <a:ea typeface="Tahoma" pitchFamily="2" charset="0"/>
                  <a:cs typeface="Tahoma" pitchFamily="2" charset="0"/>
                </a:rPr>
                <a:t>Fugitive emissions. These emissions result from intentional or unintentional releases, e.g., equipment leaks from joints, seals, packing, and gaskets; methane emissions from coal mines and venting; hydrofluorocarbon (HFC) emissions during the use of refrigeration and air conditioning equipment; and methane leakages from gas transport.</a:t>
              </a:r>
            </a:p>
          </xdr:txBody>
        </xdr:sp>
        <xdr:clientData/>
      </xdr:twoCellAnchor>
    </mc:Fallback>
  </mc:AlternateContent>
  <mc:AlternateContent xmlns:mc="http://schemas.openxmlformats.org/markup-compatibility/2006">
    <mc:Choice xmlns:v="urn:schemas-microsoft-com:vml" Requires="v"/>
    <mc:Fallback>
      <xdr:twoCellAnchor editAs="absolute">
        <xdr:from>
          <xdr:col>2</xdr:col>
          <xdr:colOff>6096000</xdr:colOff>
          <xdr:row>28</xdr:row>
          <xdr:rowOff>0</xdr:rowOff>
        </xdr:from>
        <xdr:to>
          <xdr:col>6</xdr:col>
          <xdr:colOff>558800</xdr:colOff>
          <xdr:row>29</xdr:row>
          <xdr:rowOff>254000</xdr:rowOff>
        </xdr:to>
        <xdr:sp macro="" textlink="">
          <xdr:nvSpPr>
            <xdr:cNvPr id="1032" name="Comment 5" hidden="1">
              <a:extLst>
                <a:ext uri="{FF2B5EF4-FFF2-40B4-BE49-F238E27FC236}">
                  <a16:creationId xmlns:a16="http://schemas.microsoft.com/office/drawing/2014/main" id="{C50FECF4-2BD2-7688-1ABA-C46EFF69D457}"/>
                </a:ext>
              </a:extLst>
            </xdr:cNvPr>
            <xdr:cNvSpPr txBox="1">
              <a:spLocks noChangeArrowheads="1"/>
            </xdr:cNvSpPr>
          </xdr:nvSpPr>
          <xdr:spPr bwMode="auto">
            <a:xfrm>
              <a:off x="5930900" y="6184900"/>
              <a:ext cx="4178300" cy="533400"/>
            </a:xfrm>
            <a:prstGeom prst="rect">
              <a:avLst/>
            </a:prstGeom>
            <a:solidFill>
              <a:srgbClr val="FFFFE1"/>
            </a:solidFill>
            <a:ln w="9525">
              <a:solidFill>
                <a:srgbClr val="217346"/>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27432" tIns="18288" rIns="0" bIns="0" anchor="t" upright="1"/>
            <a:lstStyle/>
            <a:p>
              <a:pPr algn="l" rtl="0">
                <a:defRPr sz="1000"/>
              </a:pPr>
              <a:r>
                <a:rPr lang="en-US" sz="900" b="0" i="0" u="none" strike="noStrike" baseline="0%">
                  <a:solidFill>
                    <a:srgbClr val="000000"/>
                  </a:solidFill>
                  <a:latin typeface="Tahoma" pitchFamily="2" charset="0"/>
                  <a:ea typeface="Tahoma" pitchFamily="2" charset="0"/>
                  <a:cs typeface="Tahoma" pitchFamily="2" charset="0"/>
                </a:rPr>
                <a:t>Physical or chemical processing: Most of these emissions result from manufacture or processing of chemicals and materials, e.g., cement, aluminum, adipic acid, ammonia manufacture, and waste processing</a:t>
              </a:r>
            </a:p>
          </xdr:txBody>
        </xdr:sp>
        <xdr:clientData/>
      </xdr:twoCellAnchor>
    </mc:Fallback>
  </mc:AlternateContent>
  <mc:AlternateContent xmlns:mc="http://schemas.openxmlformats.org/markup-compatibility/2006">
    <mc:Choice xmlns:v="urn:schemas-microsoft-com:vml" Requires="v"/>
    <mc:Fallback>
      <xdr:twoCellAnchor editAs="absolute">
        <xdr:from>
          <xdr:col>2</xdr:col>
          <xdr:colOff>6096000</xdr:colOff>
          <xdr:row>29</xdr:row>
          <xdr:rowOff>101600</xdr:rowOff>
        </xdr:from>
        <xdr:to>
          <xdr:col>6</xdr:col>
          <xdr:colOff>965200</xdr:colOff>
          <xdr:row>32</xdr:row>
          <xdr:rowOff>254000</xdr:rowOff>
        </xdr:to>
        <xdr:sp macro="" textlink="">
          <xdr:nvSpPr>
            <xdr:cNvPr id="1033" name="Comment 6" hidden="1">
              <a:extLst>
                <a:ext uri="{FF2B5EF4-FFF2-40B4-BE49-F238E27FC236}">
                  <a16:creationId xmlns:a16="http://schemas.microsoft.com/office/drawing/2014/main" id="{5357E68C-4BB2-53AE-189F-D99D43E4038B}"/>
                </a:ext>
              </a:extLst>
            </xdr:cNvPr>
            <xdr:cNvSpPr txBox="1">
              <a:spLocks noChangeArrowheads="1"/>
            </xdr:cNvSpPr>
          </xdr:nvSpPr>
          <xdr:spPr bwMode="auto">
            <a:xfrm>
              <a:off x="5930900" y="6565900"/>
              <a:ext cx="4584700" cy="990600"/>
            </a:xfrm>
            <a:prstGeom prst="rect">
              <a:avLst/>
            </a:prstGeom>
            <a:solidFill>
              <a:srgbClr val="FFFFE1"/>
            </a:solidFill>
            <a:ln w="9525">
              <a:solidFill>
                <a:srgbClr val="217346"/>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27432" tIns="18288" rIns="0" bIns="0" anchor="t" upright="1"/>
            <a:lstStyle/>
            <a:p>
              <a:pPr algn="l" rtl="0">
                <a:defRPr sz="1000"/>
              </a:pPr>
              <a:r>
                <a:rPr lang="en-US" sz="900" b="0" i="0" u="none" strike="noStrike" baseline="0%">
                  <a:solidFill>
                    <a:srgbClr val="000000"/>
                  </a:solidFill>
                  <a:latin typeface="Tahoma" pitchFamily="2" charset="0"/>
                  <a:ea typeface="Tahoma" pitchFamily="2" charset="0"/>
                  <a:cs typeface="Tahoma" pitchFamily="2" charset="0"/>
                </a:rPr>
                <a:t>Scope 2 accounts for GHG emissions from the generation of purchased electricity, steam, heat, or cooling consumed by the organization. The location-based method uses the eGRID electricity to emissions conversion factor for grid electricity and offsite green power.</a:t>
              </a:r>
            </a:p>
            <a:p>
              <a:pPr algn="l" rtl="0">
                <a:defRPr sz="1000"/>
              </a:pPr>
              <a:endParaRPr lang="en-US" sz="900" b="0" i="0" u="none" strike="noStrike" baseline="0%">
                <a:solidFill>
                  <a:srgbClr val="000000"/>
                </a:solidFill>
                <a:latin typeface="Tahoma" pitchFamily="2" charset="0"/>
                <a:ea typeface="Tahoma" pitchFamily="2" charset="0"/>
                <a:cs typeface="Tahoma" pitchFamily="2" charset="0"/>
              </a:endParaRPr>
            </a:p>
            <a:p>
              <a:pPr algn="l" rtl="0">
                <a:defRPr sz="1000"/>
              </a:pPr>
              <a:r>
                <a:rPr lang="en-US" sz="900" b="0" i="0" u="none" strike="noStrike" baseline="0%">
                  <a:solidFill>
                    <a:srgbClr val="000000"/>
                  </a:solidFill>
                  <a:latin typeface="Tahoma" pitchFamily="2" charset="0"/>
                  <a:ea typeface="Tahoma" pitchFamily="2" charset="0"/>
                  <a:cs typeface="Tahoma" pitchFamily="2" charset="0"/>
                </a:rPr>
                <a:t>Question C6.3 or C7.5 in the CDP Climate Questionnaire</a:t>
              </a:r>
            </a:p>
            <a:p>
              <a:pPr algn="l" rtl="0">
                <a:defRPr sz="1000"/>
              </a:pPr>
              <a:endParaRPr lang="en-US" sz="900" b="0" i="0" u="none" strike="noStrike" baseline="0%">
                <a:solidFill>
                  <a:srgbClr val="000000"/>
                </a:solidFill>
                <a:latin typeface="Tahoma" pitchFamily="2" charset="0"/>
                <a:ea typeface="Tahoma" pitchFamily="2" charset="0"/>
                <a:cs typeface="Tahoma" pitchFamily="2" charset="0"/>
              </a:endParaRPr>
            </a:p>
          </xdr:txBody>
        </xdr:sp>
        <xdr:clientData/>
      </xdr:twoCellAnchor>
    </mc:Fallback>
  </mc:AlternateContent>
  <mc:AlternateContent xmlns:mc="http://schemas.openxmlformats.org/markup-compatibility/2006">
    <mc:Choice xmlns:v="urn:schemas-microsoft-com:vml" Requires="v"/>
    <mc:Fallback>
      <xdr:twoCellAnchor editAs="absolute">
        <xdr:from>
          <xdr:col>2</xdr:col>
          <xdr:colOff>6096000</xdr:colOff>
          <xdr:row>30</xdr:row>
          <xdr:rowOff>50800</xdr:rowOff>
        </xdr:from>
        <xdr:to>
          <xdr:col>6</xdr:col>
          <xdr:colOff>1066800</xdr:colOff>
          <xdr:row>33</xdr:row>
          <xdr:rowOff>152400</xdr:rowOff>
        </xdr:to>
        <xdr:sp macro="" textlink="">
          <xdr:nvSpPr>
            <xdr:cNvPr id="1034" name="Comment 7" hidden="1">
              <a:extLst>
                <a:ext uri="{FF2B5EF4-FFF2-40B4-BE49-F238E27FC236}">
                  <a16:creationId xmlns:a16="http://schemas.microsoft.com/office/drawing/2014/main" id="{31A63146-22F8-D8A6-59D2-6D732EE25E2E}"/>
                </a:ext>
              </a:extLst>
            </xdr:cNvPr>
            <xdr:cNvSpPr txBox="1">
              <a:spLocks noChangeArrowheads="1"/>
            </xdr:cNvSpPr>
          </xdr:nvSpPr>
          <xdr:spPr bwMode="auto">
            <a:xfrm>
              <a:off x="5930900" y="6794500"/>
              <a:ext cx="4686300" cy="939800"/>
            </a:xfrm>
            <a:prstGeom prst="rect">
              <a:avLst/>
            </a:prstGeom>
            <a:solidFill>
              <a:srgbClr val="FFFFE1"/>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27432" tIns="18288" rIns="0" bIns="0" anchor="t" upright="1"/>
            <a:lstStyle/>
            <a:p>
              <a:pPr algn="l" rtl="0">
                <a:defRPr sz="1000"/>
              </a:pPr>
              <a:r>
                <a:rPr lang="en-US" sz="900" b="0" i="0" u="none" strike="noStrike" baseline="0%">
                  <a:solidFill>
                    <a:srgbClr val="000000"/>
                  </a:solidFill>
                  <a:latin typeface="Tahoma" pitchFamily="2" charset="0"/>
                  <a:ea typeface="Tahoma" pitchFamily="2" charset="0"/>
                  <a:cs typeface="Tahoma" pitchFamily="2" charset="0"/>
                </a:rPr>
                <a:t>Scope 2 accounts for GHG emissions from the generation of purchased electricity, steam, heat, or cooling consumed by the organization. The market-based method uses the electricity to emissions conversion factor supplied by a green power provider for offsite green power.</a:t>
              </a:r>
            </a:p>
            <a:p>
              <a:pPr algn="l" rtl="0">
                <a:defRPr sz="1000"/>
              </a:pPr>
              <a:endParaRPr lang="en-US" sz="900" b="0" i="0" u="none" strike="noStrike" baseline="0%">
                <a:solidFill>
                  <a:srgbClr val="000000"/>
                </a:solidFill>
                <a:latin typeface="Tahoma" pitchFamily="2" charset="0"/>
                <a:ea typeface="Tahoma" pitchFamily="2" charset="0"/>
                <a:cs typeface="Tahoma" pitchFamily="2" charset="0"/>
              </a:endParaRPr>
            </a:p>
            <a:p>
              <a:pPr algn="l" rtl="0">
                <a:defRPr sz="1000"/>
              </a:pPr>
              <a:r>
                <a:rPr lang="en-US" sz="900" b="0" i="0" u="none" strike="noStrike" baseline="0%">
                  <a:solidFill>
                    <a:srgbClr val="000000"/>
                  </a:solidFill>
                  <a:latin typeface="Tahoma" pitchFamily="2" charset="0"/>
                  <a:ea typeface="Tahoma" pitchFamily="2" charset="0"/>
                  <a:cs typeface="Tahoma" pitchFamily="2" charset="0"/>
                </a:rPr>
                <a:t>Question C6.3 or C7.5 in the CDP Climate Questionnaire</a:t>
              </a:r>
            </a:p>
          </xdr:txBody>
        </xdr:sp>
        <xdr:clientData/>
      </xdr:twoCellAnchor>
    </mc:Fallback>
  </mc:AlternateContent>
  <mc:AlternateContent xmlns:mc="http://schemas.openxmlformats.org/markup-compatibility/2006">
    <mc:Choice xmlns:v="urn:schemas-microsoft-com:vml" Requires="v"/>
    <mc:Fallback>
      <xdr:twoCellAnchor editAs="absolute">
        <xdr:from>
          <xdr:col>3</xdr:col>
          <xdr:colOff>101600</xdr:colOff>
          <xdr:row>29</xdr:row>
          <xdr:rowOff>76200</xdr:rowOff>
        </xdr:from>
        <xdr:to>
          <xdr:col>7</xdr:col>
          <xdr:colOff>609600</xdr:colOff>
          <xdr:row>33</xdr:row>
          <xdr:rowOff>203200</xdr:rowOff>
        </xdr:to>
        <xdr:sp macro="" textlink="">
          <xdr:nvSpPr>
            <xdr:cNvPr id="1035" name="Comment 28" hidden="1">
              <a:extLst>
                <a:ext uri="{FF2B5EF4-FFF2-40B4-BE49-F238E27FC236}">
                  <a16:creationId xmlns:a16="http://schemas.microsoft.com/office/drawing/2014/main" id="{873999A5-192C-86FA-2113-A544543B0869}"/>
                </a:ext>
              </a:extLst>
            </xdr:cNvPr>
            <xdr:cNvSpPr txBox="1">
              <a:spLocks noChangeArrowheads="1"/>
            </xdr:cNvSpPr>
          </xdr:nvSpPr>
          <xdr:spPr bwMode="auto">
            <a:xfrm>
              <a:off x="6032500" y="6540500"/>
              <a:ext cx="5321300" cy="1244600"/>
            </a:xfrm>
            <a:prstGeom prst="rect">
              <a:avLst/>
            </a:prstGeom>
            <a:solidFill>
              <a:srgbClr val="FFFFE1"/>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27432" tIns="18288" rIns="0" bIns="0" anchor="t" upright="1"/>
            <a:lstStyle/>
            <a:p>
              <a:pPr algn="l" rtl="0">
                <a:defRPr sz="1000"/>
              </a:pPr>
              <a:r>
                <a:rPr lang="en-US" sz="900" b="1" i="0" u="none" strike="noStrike" baseline="0%">
                  <a:solidFill>
                    <a:srgbClr val="000000"/>
                  </a:solidFill>
                  <a:latin typeface="Tahoma" pitchFamily="2" charset="0"/>
                  <a:ea typeface="Tahoma" pitchFamily="2" charset="0"/>
                  <a:cs typeface="Tahoma" pitchFamily="2" charset="0"/>
                </a:rPr>
                <a:t>Only applicable to partners with leased assets (e.g., energy consumption of tenants in a commercial real estate facility).  Only include any scope 3 emissions that are for facility energy use of leased assets.</a:t>
              </a:r>
              <a:endParaRPr lang="en-US" sz="900" b="0" i="0" u="none" strike="noStrike" baseline="0%">
                <a:solidFill>
                  <a:srgbClr val="000000"/>
                </a:solidFill>
                <a:latin typeface="Tahoma" pitchFamily="2" charset="0"/>
                <a:ea typeface="Tahoma" pitchFamily="2" charset="0"/>
                <a:cs typeface="Tahoma" pitchFamily="2" charset="0"/>
              </a:endParaRPr>
            </a:p>
            <a:p>
              <a:pPr algn="l" rtl="0">
                <a:defRPr sz="1000"/>
              </a:pPr>
              <a:endParaRPr lang="en-US" sz="900" b="0" i="0" u="none" strike="noStrike" baseline="0%">
                <a:solidFill>
                  <a:srgbClr val="000000"/>
                </a:solidFill>
                <a:latin typeface="Tahoma" pitchFamily="2" charset="0"/>
                <a:ea typeface="Tahoma" pitchFamily="2" charset="0"/>
                <a:cs typeface="Tahoma" pitchFamily="2" charset="0"/>
              </a:endParaRPr>
            </a:p>
            <a:p>
              <a:pPr algn="l" rtl="0">
                <a:defRPr sz="1000"/>
              </a:pPr>
              <a:r>
                <a:rPr lang="en-US" sz="900" b="0" i="0" u="none" strike="noStrike" baseline="0%">
                  <a:solidFill>
                    <a:srgbClr val="000000"/>
                  </a:solidFill>
                  <a:latin typeface="Tahoma" pitchFamily="2" charset="0"/>
                  <a:ea typeface="Tahoma" pitchFamily="2" charset="0"/>
                  <a:cs typeface="Tahoma" pitchFamily="2" charset="0"/>
                </a:rPr>
                <a:t>Scope 3 includes other indirect GHG emissions that are the result of activities from assets not owned or controlled by the reporting organization, but that the organization indirectly impacts in its value chain.</a:t>
              </a:r>
              <a:r>
                <a:rPr lang="en-US" sz="900" b="1" i="0" u="none" strike="noStrike" baseline="0%">
                  <a:solidFill>
                    <a:srgbClr val="000000"/>
                  </a:solidFill>
                  <a:latin typeface="Tahoma" pitchFamily="2" charset="0"/>
                  <a:ea typeface="Tahoma" pitchFamily="2" charset="0"/>
                  <a:cs typeface="Tahoma" pitchFamily="2" charset="0"/>
                </a:rPr>
                <a:t> </a:t>
              </a:r>
              <a:r>
                <a:rPr lang="en-US" sz="900" b="0" i="0" u="none" strike="noStrike" baseline="0%">
                  <a:solidFill>
                    <a:srgbClr val="000000"/>
                  </a:solidFill>
                  <a:latin typeface="Tahoma" pitchFamily="2" charset="0"/>
                  <a:ea typeface="Tahoma" pitchFamily="2" charset="0"/>
                  <a:cs typeface="Tahoma" pitchFamily="2" charset="0"/>
                </a:rPr>
                <a:t>The location-based method uses the eGRID electricity to emissions conversion factor for grid electricity and offsite green power. </a:t>
              </a:r>
            </a:p>
          </xdr:txBody>
        </xdr:sp>
        <xdr:clientData/>
      </xdr:twoCellAnchor>
    </mc:Fallback>
  </mc:AlternateContent>
  <mc:AlternateContent xmlns:mc="http://schemas.openxmlformats.org/markup-compatibility/2006">
    <mc:Choice xmlns:v="urn:schemas-microsoft-com:vml" Requires="v"/>
    <mc:Fallback>
      <xdr:twoCellAnchor editAs="absolute">
        <xdr:from>
          <xdr:col>3</xdr:col>
          <xdr:colOff>152400</xdr:colOff>
          <xdr:row>30</xdr:row>
          <xdr:rowOff>101600</xdr:rowOff>
        </xdr:from>
        <xdr:to>
          <xdr:col>7</xdr:col>
          <xdr:colOff>762000</xdr:colOff>
          <xdr:row>35</xdr:row>
          <xdr:rowOff>101600</xdr:rowOff>
        </xdr:to>
        <xdr:sp macro="" textlink="">
          <xdr:nvSpPr>
            <xdr:cNvPr id="1036" name="Comment 27" hidden="1">
              <a:extLst>
                <a:ext uri="{FF2B5EF4-FFF2-40B4-BE49-F238E27FC236}">
                  <a16:creationId xmlns:a16="http://schemas.microsoft.com/office/drawing/2014/main" id="{C7989942-921A-FCB9-18CA-FF4B268E5313}"/>
                </a:ext>
              </a:extLst>
            </xdr:cNvPr>
            <xdr:cNvSpPr txBox="1">
              <a:spLocks noChangeArrowheads="1"/>
            </xdr:cNvSpPr>
          </xdr:nvSpPr>
          <xdr:spPr bwMode="auto">
            <a:xfrm>
              <a:off x="6083300" y="6845300"/>
              <a:ext cx="5422900" cy="1231900"/>
            </a:xfrm>
            <a:prstGeom prst="rect">
              <a:avLst/>
            </a:prstGeom>
            <a:solidFill>
              <a:srgbClr val="FFFFE1"/>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27432" tIns="18288" rIns="0" bIns="0" anchor="t" upright="1"/>
            <a:lstStyle/>
            <a:p>
              <a:pPr algn="l" rtl="0">
                <a:defRPr sz="1000"/>
              </a:pPr>
              <a:r>
                <a:rPr lang="en-US" sz="900" b="1" i="0" u="none" strike="noStrike" baseline="0%">
                  <a:solidFill>
                    <a:srgbClr val="000000"/>
                  </a:solidFill>
                  <a:latin typeface="Tahoma" pitchFamily="2" charset="0"/>
                  <a:ea typeface="Tahoma" pitchFamily="2" charset="0"/>
                  <a:cs typeface="Tahoma" pitchFamily="2" charset="0"/>
                </a:rPr>
                <a:t>Only applicable to partners with leased assets (e.g., energy consumption of tenants in a commercial real estate facility).  Only include any scope 3 emissions that are for facility energy use of leased assets.</a:t>
              </a:r>
              <a:endParaRPr lang="en-US" sz="900" b="0" i="0" u="none" strike="noStrike" baseline="0%">
                <a:solidFill>
                  <a:srgbClr val="000000"/>
                </a:solidFill>
                <a:latin typeface="Tahoma" pitchFamily="2" charset="0"/>
                <a:ea typeface="Tahoma" pitchFamily="2" charset="0"/>
                <a:cs typeface="Tahoma" pitchFamily="2" charset="0"/>
              </a:endParaRPr>
            </a:p>
            <a:p>
              <a:pPr algn="l" rtl="0">
                <a:defRPr sz="1000"/>
              </a:pPr>
              <a:endParaRPr lang="en-US" sz="900" b="0" i="0" u="none" strike="noStrike" baseline="0%">
                <a:solidFill>
                  <a:srgbClr val="000000"/>
                </a:solidFill>
                <a:latin typeface="Tahoma" pitchFamily="2" charset="0"/>
                <a:ea typeface="Tahoma" pitchFamily="2" charset="0"/>
                <a:cs typeface="Tahoma" pitchFamily="2" charset="0"/>
              </a:endParaRPr>
            </a:p>
            <a:p>
              <a:pPr algn="l" rtl="0">
                <a:defRPr sz="1000"/>
              </a:pPr>
              <a:r>
                <a:rPr lang="en-US" sz="900" b="0" i="0" u="none" strike="noStrike" baseline="0%">
                  <a:solidFill>
                    <a:srgbClr val="000000"/>
                  </a:solidFill>
                  <a:latin typeface="Tahoma" pitchFamily="2" charset="0"/>
                  <a:ea typeface="Tahoma" pitchFamily="2" charset="0"/>
                  <a:cs typeface="Tahoma" pitchFamily="2" charset="0"/>
                </a:rPr>
                <a:t>Scope 3 includes other indirect GHG emissions that are the result of activities from assets not owned or controlled by the reporting organization, but that the organization indirectly impacts in its value chain. The market-based method uses the electricity to emissions conversion factor supplied by a green power provider for offsite green power. </a:t>
              </a:r>
            </a:p>
          </xdr:txBody>
        </xdr:sp>
        <xdr:clientData/>
      </xdr:twoCellAnchor>
    </mc:Fallback>
  </mc:AlternateContent>
  <mc:AlternateContent xmlns:mc="http://schemas.openxmlformats.org/markup-compatibility/2006">
    <mc:Choice xmlns:v="urn:schemas-microsoft-com:vml" Requires="v"/>
    <mc:Fallback>
      <xdr:twoCellAnchor editAs="absolute">
        <xdr:from>
          <xdr:col>2</xdr:col>
          <xdr:colOff>6096000</xdr:colOff>
          <xdr:row>33</xdr:row>
          <xdr:rowOff>254000</xdr:rowOff>
        </xdr:from>
        <xdr:to>
          <xdr:col>5</xdr:col>
          <xdr:colOff>1016000</xdr:colOff>
          <xdr:row>36</xdr:row>
          <xdr:rowOff>0</xdr:rowOff>
        </xdr:to>
        <xdr:sp macro="" textlink="">
          <xdr:nvSpPr>
            <xdr:cNvPr id="1037" name="Comment 8" hidden="1">
              <a:extLst>
                <a:ext uri="{FF2B5EF4-FFF2-40B4-BE49-F238E27FC236}">
                  <a16:creationId xmlns:a16="http://schemas.microsoft.com/office/drawing/2014/main" id="{8EACB7A7-D948-8E7A-23CE-0791864618E4}"/>
                </a:ext>
              </a:extLst>
            </xdr:cNvPr>
            <xdr:cNvSpPr txBox="1">
              <a:spLocks noChangeArrowheads="1"/>
            </xdr:cNvSpPr>
          </xdr:nvSpPr>
          <xdr:spPr bwMode="auto">
            <a:xfrm>
              <a:off x="5930900" y="7835900"/>
              <a:ext cx="3429000" cy="355600"/>
            </a:xfrm>
            <a:prstGeom prst="rect">
              <a:avLst/>
            </a:prstGeom>
            <a:solidFill>
              <a:srgbClr val="FFFFE1"/>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27432" tIns="18288" rIns="0" bIns="0" anchor="t" upright="1"/>
            <a:lstStyle/>
            <a:p>
              <a:pPr algn="l" rtl="0">
                <a:defRPr sz="1000"/>
              </a:pPr>
              <a:r>
                <a:rPr lang="en-US" sz="900" b="0" i="0" u="none" strike="noStrike" baseline="0%">
                  <a:solidFill>
                    <a:srgbClr val="000000"/>
                  </a:solidFill>
                  <a:latin typeface="Tahoma" pitchFamily="2" charset="0"/>
                  <a:ea typeface="Tahoma" pitchFamily="2" charset="0"/>
                  <a:cs typeface="Tahoma" pitchFamily="2" charset="0"/>
                </a:rPr>
                <a:t>Direct CO2 emissions from the combustion of biomass</a:t>
              </a:r>
            </a:p>
            <a:p>
              <a:pPr algn="l" rtl="0">
                <a:defRPr sz="1000"/>
              </a:pPr>
              <a:r>
                <a:rPr lang="en-US" sz="900" b="0" i="0" u="none" strike="noStrike" baseline="0%">
                  <a:solidFill>
                    <a:srgbClr val="000000"/>
                  </a:solidFill>
                  <a:latin typeface="Tahoma" pitchFamily="2" charset="0"/>
                  <a:ea typeface="Tahoma" pitchFamily="2" charset="0"/>
                  <a:cs typeface="Tahoma" pitchFamily="2" charset="0"/>
                </a:rPr>
                <a:t>shall not be included in scope 1 but reported separately.</a:t>
              </a:r>
            </a:p>
          </xdr:txBody>
        </xdr:sp>
        <xdr:clientData/>
      </xdr:twoCellAnchor>
    </mc:Fallback>
  </mc:AlternateContent>
  <mc:AlternateContent xmlns:mc="http://schemas.openxmlformats.org/markup-compatibility/2006">
    <mc:Choice xmlns:v="urn:schemas-microsoft-com:vml" Requires="v"/>
    <mc:Fallback>
      <xdr:twoCellAnchor editAs="absolute">
        <xdr:from>
          <xdr:col>2</xdr:col>
          <xdr:colOff>6096000</xdr:colOff>
          <xdr:row>42</xdr:row>
          <xdr:rowOff>0</xdr:rowOff>
        </xdr:from>
        <xdr:to>
          <xdr:col>6</xdr:col>
          <xdr:colOff>965200</xdr:colOff>
          <xdr:row>44</xdr:row>
          <xdr:rowOff>50800</xdr:rowOff>
        </xdr:to>
        <xdr:sp macro="" textlink="">
          <xdr:nvSpPr>
            <xdr:cNvPr id="1038" name="Comment 9" hidden="1">
              <a:extLst>
                <a:ext uri="{FF2B5EF4-FFF2-40B4-BE49-F238E27FC236}">
                  <a16:creationId xmlns:a16="http://schemas.microsoft.com/office/drawing/2014/main" id="{158AC1C8-DDA2-3E00-F5B7-979BD82A3276}"/>
                </a:ext>
              </a:extLst>
            </xdr:cNvPr>
            <xdr:cNvSpPr txBox="1">
              <a:spLocks noChangeArrowheads="1"/>
            </xdr:cNvSpPr>
          </xdr:nvSpPr>
          <xdr:spPr bwMode="auto">
            <a:xfrm>
              <a:off x="5930900" y="9309100"/>
              <a:ext cx="4584700" cy="609600"/>
            </a:xfrm>
            <a:prstGeom prst="rect">
              <a:avLst/>
            </a:prstGeom>
            <a:solidFill>
              <a:srgbClr val="FFFFE1"/>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27432" tIns="18288" rIns="0" bIns="0" anchor="t" upright="1"/>
            <a:lstStyle/>
            <a:p>
              <a:pPr algn="l" rtl="0">
                <a:defRPr sz="1000"/>
              </a:pPr>
              <a:r>
                <a:rPr lang="en-US" sz="900" b="0" i="0" u="none" strike="noStrike" baseline="0%">
                  <a:solidFill>
                    <a:srgbClr val="000000"/>
                  </a:solidFill>
                  <a:latin typeface="Tahoma" pitchFamily="2" charset="0"/>
                  <a:ea typeface="Tahoma" pitchFamily="2" charset="0"/>
                  <a:cs typeface="Tahoma" pitchFamily="2" charset="0"/>
                </a:rPr>
                <a:t>This row is auto-summed, it can overridden if needed.</a:t>
              </a:r>
            </a:p>
            <a:p>
              <a:pPr algn="l" rtl="0">
                <a:defRPr sz="1000"/>
              </a:pPr>
              <a:r>
                <a:rPr lang="en-US" sz="900" b="0" i="0" u="none" strike="noStrike" baseline="0%">
                  <a:solidFill>
                    <a:srgbClr val="000000"/>
                  </a:solidFill>
                  <a:latin typeface="Tahoma" pitchFamily="2" charset="0"/>
                  <a:ea typeface="Tahoma" pitchFamily="2" charset="0"/>
                  <a:cs typeface="Tahoma" pitchFamily="2" charset="0"/>
                </a:rPr>
                <a:t> </a:t>
              </a:r>
            </a:p>
            <a:p>
              <a:pPr algn="l" rtl="0">
                <a:defRPr sz="1000"/>
              </a:pPr>
              <a:r>
                <a:rPr lang="en-US" sz="900" b="0" i="0" u="none" strike="noStrike" baseline="0%">
                  <a:solidFill>
                    <a:srgbClr val="000000"/>
                  </a:solidFill>
                  <a:latin typeface="Tahoma" pitchFamily="2" charset="0"/>
                  <a:ea typeface="Tahoma" pitchFamily="2" charset="0"/>
                  <a:cs typeface="Tahoma" pitchFamily="2" charset="0"/>
                </a:rPr>
                <a:t>Electricity and fuel use is included in Questions C8.2a, C8.2c, C8.2d, and C8.2e in the CDP Climate Questionnaire</a:t>
              </a:r>
            </a:p>
          </xdr:txBody>
        </xdr:sp>
        <xdr:clientData/>
      </xdr:twoCellAnchor>
    </mc:Fallback>
  </mc:AlternateContent>
  <mc:AlternateContent xmlns:mc="http://schemas.openxmlformats.org/markup-compatibility/2006">
    <mc:Choice xmlns:v="urn:schemas-microsoft-com:vml" Requires="v"/>
    <mc:Fallback>
      <xdr:twoCellAnchor editAs="absolute">
        <xdr:from>
          <xdr:col>2</xdr:col>
          <xdr:colOff>6096000</xdr:colOff>
          <xdr:row>44</xdr:row>
          <xdr:rowOff>50800</xdr:rowOff>
        </xdr:from>
        <xdr:to>
          <xdr:col>6</xdr:col>
          <xdr:colOff>965200</xdr:colOff>
          <xdr:row>45</xdr:row>
          <xdr:rowOff>304800</xdr:rowOff>
        </xdr:to>
        <xdr:sp macro="" textlink="">
          <xdr:nvSpPr>
            <xdr:cNvPr id="1039" name="Comment 10" hidden="1">
              <a:extLst>
                <a:ext uri="{FF2B5EF4-FFF2-40B4-BE49-F238E27FC236}">
                  <a16:creationId xmlns:a16="http://schemas.microsoft.com/office/drawing/2014/main" id="{A2881AB9-C65E-FDD0-C21D-579716C5A7FE}"/>
                </a:ext>
              </a:extLst>
            </xdr:cNvPr>
            <xdr:cNvSpPr txBox="1">
              <a:spLocks noChangeArrowheads="1"/>
            </xdr:cNvSpPr>
          </xdr:nvSpPr>
          <xdr:spPr bwMode="auto">
            <a:xfrm>
              <a:off x="5930900" y="9918700"/>
              <a:ext cx="4584700" cy="508000"/>
            </a:xfrm>
            <a:prstGeom prst="rect">
              <a:avLst/>
            </a:prstGeom>
            <a:solidFill>
              <a:srgbClr val="FFFFE1"/>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27432" tIns="18288" rIns="0" bIns="0" anchor="t" upright="1"/>
            <a:lstStyle/>
            <a:p>
              <a:pPr algn="l" rtl="0">
                <a:defRPr sz="1000"/>
              </a:pPr>
              <a:r>
                <a:rPr lang="en-US" sz="900" b="0" i="0" u="none" strike="noStrike" baseline="0%">
                  <a:solidFill>
                    <a:srgbClr val="000000"/>
                  </a:solidFill>
                  <a:latin typeface="Tahoma" pitchFamily="2" charset="0"/>
                  <a:ea typeface="Tahoma" pitchFamily="2" charset="0"/>
                  <a:cs typeface="Tahoma" pitchFamily="2" charset="0"/>
                </a:rPr>
                <a:t>Include only renewable energy generated and used on-site where your organization retains the RECs or has followed appropriate protocols for REC arbitrage.</a:t>
              </a:r>
            </a:p>
          </xdr:txBody>
        </xdr:sp>
        <xdr:clientData/>
      </xdr:twoCellAnchor>
    </mc:Fallback>
  </mc:AlternateContent>
  <mc:AlternateContent xmlns:mc="http://schemas.openxmlformats.org/markup-compatibility/2006">
    <mc:Choice xmlns:v="urn:schemas-microsoft-com:vml" Requires="v"/>
    <mc:Fallback>
      <xdr:twoCellAnchor editAs="absolute">
        <xdr:from>
          <xdr:col>2</xdr:col>
          <xdr:colOff>6096000</xdr:colOff>
          <xdr:row>45</xdr:row>
          <xdr:rowOff>0</xdr:rowOff>
        </xdr:from>
        <xdr:to>
          <xdr:col>6</xdr:col>
          <xdr:colOff>914400</xdr:colOff>
          <xdr:row>47</xdr:row>
          <xdr:rowOff>152400</xdr:rowOff>
        </xdr:to>
        <xdr:sp macro="" textlink="">
          <xdr:nvSpPr>
            <xdr:cNvPr id="1040" name="Comment 11" hidden="1">
              <a:extLst>
                <a:ext uri="{FF2B5EF4-FFF2-40B4-BE49-F238E27FC236}">
                  <a16:creationId xmlns:a16="http://schemas.microsoft.com/office/drawing/2014/main" id="{0B7B93D6-F606-D925-AE72-ACD06D9DDAEC}"/>
                </a:ext>
              </a:extLst>
            </xdr:cNvPr>
            <xdr:cNvSpPr txBox="1">
              <a:spLocks noChangeArrowheads="1"/>
            </xdr:cNvSpPr>
          </xdr:nvSpPr>
          <xdr:spPr bwMode="auto">
            <a:xfrm>
              <a:off x="5930900" y="10147300"/>
              <a:ext cx="4533900" cy="711200"/>
            </a:xfrm>
            <a:prstGeom prst="rect">
              <a:avLst/>
            </a:prstGeom>
            <a:solidFill>
              <a:srgbClr val="FFFFE1"/>
            </a:solidFill>
            <a:ln w="9525">
              <a:solidFill>
                <a:srgbClr val="217346"/>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27432" tIns="18288" rIns="0" bIns="0" anchor="t" upright="1"/>
            <a:lstStyle/>
            <a:p>
              <a:pPr algn="l" rtl="0">
                <a:defRPr sz="1000"/>
              </a:pPr>
              <a:r>
                <a:rPr lang="en-US" sz="900" b="0" i="0" u="none" strike="noStrike" baseline="0%">
                  <a:solidFill>
                    <a:srgbClr val="000000"/>
                  </a:solidFill>
                  <a:latin typeface="Tahoma" pitchFamily="2" charset="0"/>
                  <a:ea typeface="Tahoma" pitchFamily="2" charset="0"/>
                  <a:cs typeface="Tahoma" pitchFamily="2" charset="0"/>
                </a:rPr>
                <a:t>Enter all electricity here, excluding renewable energy generated on-site. Please break out any purchased or acquired renewable energy accounted for at a zero emissions factor below. The remaining non-renewable grid electricity will be calculated.</a:t>
              </a:r>
            </a:p>
          </xdr:txBody>
        </xdr:sp>
        <xdr:clientData/>
      </xdr:twoCellAnchor>
    </mc:Fallback>
  </mc:AlternateContent>
  <mc:AlternateContent xmlns:mc="http://schemas.openxmlformats.org/markup-compatibility/2006">
    <mc:Choice xmlns:v="urn:schemas-microsoft-com:vml" Requires="v"/>
    <mc:Fallback>
      <xdr:twoCellAnchor editAs="absolute">
        <xdr:from>
          <xdr:col>2</xdr:col>
          <xdr:colOff>6096000</xdr:colOff>
          <xdr:row>45</xdr:row>
          <xdr:rowOff>152400</xdr:rowOff>
        </xdr:from>
        <xdr:to>
          <xdr:col>7</xdr:col>
          <xdr:colOff>863600</xdr:colOff>
          <xdr:row>46</xdr:row>
          <xdr:rowOff>152400</xdr:rowOff>
        </xdr:to>
        <xdr:sp macro="" textlink="">
          <xdr:nvSpPr>
            <xdr:cNvPr id="1041" name="Comment 21" hidden="1">
              <a:extLst>
                <a:ext uri="{FF2B5EF4-FFF2-40B4-BE49-F238E27FC236}">
                  <a16:creationId xmlns:a16="http://schemas.microsoft.com/office/drawing/2014/main" id="{94D2C8F0-B777-00CC-661D-7C0C85AE1112}"/>
                </a:ext>
              </a:extLst>
            </xdr:cNvPr>
            <xdr:cNvSpPr txBox="1">
              <a:spLocks noChangeArrowheads="1"/>
            </xdr:cNvSpPr>
          </xdr:nvSpPr>
          <xdr:spPr bwMode="auto">
            <a:xfrm>
              <a:off x="5930900" y="10299700"/>
              <a:ext cx="5676900" cy="279400"/>
            </a:xfrm>
            <a:prstGeom prst="rect">
              <a:avLst/>
            </a:prstGeom>
            <a:solidFill>
              <a:srgbClr val="FFFFE1"/>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27432" tIns="18288" rIns="0" bIns="0" anchor="t" upright="1"/>
            <a:lstStyle/>
            <a:p>
              <a:pPr algn="l" rtl="0">
                <a:defRPr sz="1000"/>
              </a:pPr>
              <a:r>
                <a:rPr lang="en-US" sz="900" b="0" i="0" u="none" strike="noStrike" baseline="0%">
                  <a:solidFill>
                    <a:srgbClr val="000000"/>
                  </a:solidFill>
                  <a:latin typeface="Tahoma" pitchFamily="2" charset="0"/>
                  <a:ea typeface="Tahoma" pitchFamily="2" charset="0"/>
                  <a:cs typeface="Tahoma" pitchFamily="2" charset="0"/>
                </a:rPr>
                <a:t>See https://www.epa.gov/green-power-markets/green-power-supply-options for definitions</a:t>
              </a:r>
            </a:p>
          </xdr:txBody>
        </xdr:sp>
        <xdr:clientData/>
      </xdr:twoCellAnchor>
    </mc:Fallback>
  </mc:AlternateContent>
  <mc:AlternateContent xmlns:mc="http://schemas.openxmlformats.org/markup-compatibility/2006">
    <mc:Choice xmlns:v="urn:schemas-microsoft-com:vml" Requires="v"/>
    <mc:Fallback>
      <xdr:twoCellAnchor editAs="absolute">
        <xdr:from>
          <xdr:col>2</xdr:col>
          <xdr:colOff>5334000</xdr:colOff>
          <xdr:row>51</xdr:row>
          <xdr:rowOff>50800</xdr:rowOff>
        </xdr:from>
        <xdr:to>
          <xdr:col>7</xdr:col>
          <xdr:colOff>304800</xdr:colOff>
          <xdr:row>52</xdr:row>
          <xdr:rowOff>50800</xdr:rowOff>
        </xdr:to>
        <xdr:sp macro="" textlink="">
          <xdr:nvSpPr>
            <xdr:cNvPr id="1042" name="Comment 13" hidden="1">
              <a:extLst>
                <a:ext uri="{FF2B5EF4-FFF2-40B4-BE49-F238E27FC236}">
                  <a16:creationId xmlns:a16="http://schemas.microsoft.com/office/drawing/2014/main" id="{815A1365-F135-9A4D-9968-42CD9923E1A3}"/>
                </a:ext>
              </a:extLst>
            </xdr:cNvPr>
            <xdr:cNvSpPr txBox="1">
              <a:spLocks noChangeArrowheads="1"/>
            </xdr:cNvSpPr>
          </xdr:nvSpPr>
          <xdr:spPr bwMode="auto">
            <a:xfrm>
              <a:off x="5930900" y="11874500"/>
              <a:ext cx="5118100" cy="279400"/>
            </a:xfrm>
            <a:prstGeom prst="rect">
              <a:avLst/>
            </a:prstGeom>
            <a:solidFill>
              <a:srgbClr val="FFFFE1"/>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27432" tIns="18288" rIns="0" bIns="0" anchor="t" upright="1"/>
            <a:lstStyle/>
            <a:p>
              <a:pPr algn="l" rtl="0">
                <a:defRPr sz="1000"/>
              </a:pPr>
              <a:r>
                <a:rPr lang="en-US" sz="900" b="0" i="0" u="none" strike="noStrike" baseline="0%">
                  <a:solidFill>
                    <a:srgbClr val="000000"/>
                  </a:solidFill>
                  <a:latin typeface="Tahoma" pitchFamily="2" charset="0"/>
                  <a:ea typeface="Tahoma" pitchFamily="2" charset="0"/>
                  <a:cs typeface="Tahoma" pitchFamily="2" charset="0"/>
                </a:rPr>
                <a:t>See https://www.epa.gov/green-power-markets/green-power-supply-options for definitions</a:t>
              </a:r>
            </a:p>
          </xdr:txBody>
        </xdr:sp>
        <xdr:clientData/>
      </xdr:twoCellAnchor>
    </mc:Fallback>
  </mc:AlternateContent>
  <mc:AlternateContent xmlns:mc="http://schemas.openxmlformats.org/markup-compatibility/2006">
    <mc:Choice xmlns:v="urn:schemas-microsoft-com:vml" Requires="v"/>
    <mc:Fallback>
      <xdr:twoCellAnchor editAs="absolute">
        <xdr:from>
          <xdr:col>2</xdr:col>
          <xdr:colOff>6096000</xdr:colOff>
          <xdr:row>47</xdr:row>
          <xdr:rowOff>152400</xdr:rowOff>
        </xdr:from>
        <xdr:to>
          <xdr:col>7</xdr:col>
          <xdr:colOff>863600</xdr:colOff>
          <xdr:row>48</xdr:row>
          <xdr:rowOff>152400</xdr:rowOff>
        </xdr:to>
        <xdr:sp macro="" textlink="">
          <xdr:nvSpPr>
            <xdr:cNvPr id="1043" name="Comment 22" hidden="1">
              <a:extLst>
                <a:ext uri="{FF2B5EF4-FFF2-40B4-BE49-F238E27FC236}">
                  <a16:creationId xmlns:a16="http://schemas.microsoft.com/office/drawing/2014/main" id="{CD16304B-633F-629C-E4F3-259A5A7A633D}"/>
                </a:ext>
              </a:extLst>
            </xdr:cNvPr>
            <xdr:cNvSpPr txBox="1">
              <a:spLocks noChangeArrowheads="1"/>
            </xdr:cNvSpPr>
          </xdr:nvSpPr>
          <xdr:spPr bwMode="auto">
            <a:xfrm>
              <a:off x="5930900" y="10858500"/>
              <a:ext cx="5676900" cy="279400"/>
            </a:xfrm>
            <a:prstGeom prst="rect">
              <a:avLst/>
            </a:prstGeom>
            <a:solidFill>
              <a:srgbClr val="FFFFE1"/>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27432" tIns="18288" rIns="0" bIns="0" anchor="t" upright="1"/>
            <a:lstStyle/>
            <a:p>
              <a:pPr algn="l" rtl="0">
                <a:defRPr sz="1000"/>
              </a:pPr>
              <a:r>
                <a:rPr lang="en-US" sz="900" b="0" i="0" u="none" strike="noStrike" baseline="0%">
                  <a:solidFill>
                    <a:srgbClr val="000000"/>
                  </a:solidFill>
                  <a:latin typeface="Tahoma" pitchFamily="2" charset="0"/>
                  <a:ea typeface="Tahoma" pitchFamily="2" charset="0"/>
                  <a:cs typeface="Tahoma" pitchFamily="2" charset="0"/>
                </a:rPr>
                <a:t>See https://www.epa.gov/green-power-markets/green-power-supply-options for definitions</a:t>
              </a:r>
            </a:p>
          </xdr:txBody>
        </xdr:sp>
        <xdr:clientData/>
      </xdr:twoCellAnchor>
    </mc:Fallback>
  </mc:AlternateContent>
  <mc:AlternateContent xmlns:mc="http://schemas.openxmlformats.org/markup-compatibility/2006">
    <mc:Choice xmlns:v="urn:schemas-microsoft-com:vml" Requires="v"/>
    <mc:Fallback>
      <xdr:twoCellAnchor editAs="absolute">
        <xdr:from>
          <xdr:col>2</xdr:col>
          <xdr:colOff>6096000</xdr:colOff>
          <xdr:row>49</xdr:row>
          <xdr:rowOff>0</xdr:rowOff>
        </xdr:from>
        <xdr:to>
          <xdr:col>6</xdr:col>
          <xdr:colOff>914400</xdr:colOff>
          <xdr:row>50</xdr:row>
          <xdr:rowOff>254000</xdr:rowOff>
        </xdr:to>
        <xdr:sp macro="" textlink="">
          <xdr:nvSpPr>
            <xdr:cNvPr id="1044" name="Comment 15" hidden="1">
              <a:extLst>
                <a:ext uri="{FF2B5EF4-FFF2-40B4-BE49-F238E27FC236}">
                  <a16:creationId xmlns:a16="http://schemas.microsoft.com/office/drawing/2014/main" id="{720DA807-389F-DB06-004D-EF15E8E23372}"/>
                </a:ext>
              </a:extLst>
            </xdr:cNvPr>
            <xdr:cNvSpPr txBox="1">
              <a:spLocks noChangeArrowheads="1"/>
            </xdr:cNvSpPr>
          </xdr:nvSpPr>
          <xdr:spPr bwMode="auto">
            <a:xfrm>
              <a:off x="5930900" y="11264900"/>
              <a:ext cx="4533900" cy="533400"/>
            </a:xfrm>
            <a:prstGeom prst="rect">
              <a:avLst/>
            </a:prstGeom>
            <a:solidFill>
              <a:srgbClr val="FFFFE1"/>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27432" tIns="18288" rIns="0" bIns="0" anchor="t" upright="1"/>
            <a:lstStyle/>
            <a:p>
              <a:pPr algn="l" rtl="0">
                <a:defRPr sz="1000"/>
              </a:pPr>
              <a:r>
                <a:rPr lang="en-US" sz="900" b="0" i="0" u="none" strike="noStrike" baseline="0%">
                  <a:solidFill>
                    <a:srgbClr val="000000"/>
                  </a:solidFill>
                  <a:latin typeface="Tahoma" pitchFamily="2" charset="0"/>
                  <a:ea typeface="Tahoma" pitchFamily="2" charset="0"/>
                  <a:cs typeface="Tahoma" pitchFamily="2" charset="0"/>
                </a:rPr>
                <a:t>Calculated based on information above. Includes any power purchased from utility or energy provider without green power.</a:t>
              </a:r>
            </a:p>
            <a:p>
              <a:pPr algn="l" rtl="0">
                <a:defRPr sz="1000"/>
              </a:pPr>
              <a:endParaRPr lang="en-US" sz="900" b="0" i="0" u="none" strike="noStrike" baseline="0%">
                <a:solidFill>
                  <a:srgbClr val="000000"/>
                </a:solidFill>
                <a:latin typeface="Tahoma" pitchFamily="2" charset="0"/>
                <a:ea typeface="Tahoma" pitchFamily="2" charset="0"/>
                <a:cs typeface="Tahoma" pitchFamily="2" charset="0"/>
              </a:endParaRPr>
            </a:p>
          </xdr:txBody>
        </xdr:sp>
        <xdr:clientData/>
      </xdr:twoCellAnchor>
    </mc:Fallback>
  </mc:AlternateContent>
  <mc:AlternateContent xmlns:mc="http://schemas.openxmlformats.org/markup-compatibility/2006">
    <mc:Choice xmlns:v="urn:schemas-microsoft-com:vml" Requires="v"/>
    <mc:Fallback>
      <xdr:twoCellAnchor editAs="absolute">
        <xdr:from>
          <xdr:col>2</xdr:col>
          <xdr:colOff>6096000</xdr:colOff>
          <xdr:row>50</xdr:row>
          <xdr:rowOff>50800</xdr:rowOff>
        </xdr:from>
        <xdr:to>
          <xdr:col>6</xdr:col>
          <xdr:colOff>863600</xdr:colOff>
          <xdr:row>52</xdr:row>
          <xdr:rowOff>101600</xdr:rowOff>
        </xdr:to>
        <xdr:sp macro="" textlink="">
          <xdr:nvSpPr>
            <xdr:cNvPr id="1045" name="Comment 16" hidden="1">
              <a:extLst>
                <a:ext uri="{FF2B5EF4-FFF2-40B4-BE49-F238E27FC236}">
                  <a16:creationId xmlns:a16="http://schemas.microsoft.com/office/drawing/2014/main" id="{90C3A951-853D-F05E-208F-246FAF210C83}"/>
                </a:ext>
              </a:extLst>
            </xdr:cNvPr>
            <xdr:cNvSpPr txBox="1">
              <a:spLocks noChangeArrowheads="1"/>
            </xdr:cNvSpPr>
          </xdr:nvSpPr>
          <xdr:spPr bwMode="auto">
            <a:xfrm>
              <a:off x="5930900" y="11595100"/>
              <a:ext cx="4483100" cy="609600"/>
            </a:xfrm>
            <a:prstGeom prst="rect">
              <a:avLst/>
            </a:prstGeom>
            <a:solidFill>
              <a:srgbClr val="FFFFE1"/>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27432" tIns="18288" rIns="0" bIns="0" anchor="t" upright="1"/>
            <a:lstStyle/>
            <a:p>
              <a:pPr algn="l" rtl="0">
                <a:defRPr sz="1000"/>
              </a:pPr>
              <a:r>
                <a:rPr lang="en-US" sz="900" b="0" i="0" u="none" strike="noStrike" baseline="0%">
                  <a:solidFill>
                    <a:srgbClr val="000000"/>
                  </a:solidFill>
                  <a:latin typeface="Tahoma" pitchFamily="2" charset="0"/>
                  <a:ea typeface="Tahoma" pitchFamily="2" charset="0"/>
                  <a:cs typeface="Tahoma" pitchFamily="2" charset="0"/>
                </a:rPr>
                <a:t>Referred to in CDP reporting as "purchased or consumed steam". If you have district energy use in MWh, multiply the MWh value by 3.412 to convert to MMBtu.</a:t>
              </a:r>
            </a:p>
          </xdr:txBody>
        </xdr:sp>
        <xdr:clientData/>
      </xdr:twoCellAnchor>
    </mc:Fallback>
  </mc:AlternateContent>
  <mc:AlternateContent xmlns:mc="http://schemas.openxmlformats.org/markup-compatibility/2006">
    <mc:Choice xmlns:v="urn:schemas-microsoft-com:vml" Requires="v"/>
    <mc:Fallback>
      <xdr:twoCellAnchor editAs="absolute">
        <xdr:from>
          <xdr:col>2</xdr:col>
          <xdr:colOff>6096000</xdr:colOff>
          <xdr:row>51</xdr:row>
          <xdr:rowOff>0</xdr:rowOff>
        </xdr:from>
        <xdr:to>
          <xdr:col>6</xdr:col>
          <xdr:colOff>914400</xdr:colOff>
          <xdr:row>53</xdr:row>
          <xdr:rowOff>0</xdr:rowOff>
        </xdr:to>
        <xdr:sp macro="" textlink="">
          <xdr:nvSpPr>
            <xdr:cNvPr id="1046" name="Comment 17" hidden="1">
              <a:extLst>
                <a:ext uri="{FF2B5EF4-FFF2-40B4-BE49-F238E27FC236}">
                  <a16:creationId xmlns:a16="http://schemas.microsoft.com/office/drawing/2014/main" id="{F4AFD724-66AF-AA33-B6B0-104B41B9D691}"/>
                </a:ext>
              </a:extLst>
            </xdr:cNvPr>
            <xdr:cNvSpPr txBox="1">
              <a:spLocks noChangeArrowheads="1"/>
            </xdr:cNvSpPr>
          </xdr:nvSpPr>
          <xdr:spPr bwMode="auto">
            <a:xfrm>
              <a:off x="5930900" y="11823700"/>
              <a:ext cx="4533900" cy="558800"/>
            </a:xfrm>
            <a:prstGeom prst="rect">
              <a:avLst/>
            </a:prstGeom>
            <a:solidFill>
              <a:srgbClr val="FFFFE1"/>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27432" tIns="18288" rIns="0" bIns="0" anchor="t" upright="1"/>
            <a:lstStyle/>
            <a:p>
              <a:pPr algn="l" rtl="0">
                <a:defRPr sz="1000"/>
              </a:pPr>
              <a:r>
                <a:rPr lang="en-US" sz="900" b="0" i="0" u="none" strike="noStrike" baseline="0%">
                  <a:solidFill>
                    <a:srgbClr val="000000"/>
                  </a:solidFill>
                  <a:latin typeface="Tahoma" pitchFamily="2" charset="0"/>
                  <a:ea typeface="Tahoma" pitchFamily="2" charset="0"/>
                  <a:cs typeface="Tahoma" pitchFamily="2" charset="0"/>
                </a:rPr>
                <a:t>Referred to in CDP reporting as "purchased or consumed heat". If you have district energy use in MWh, multiply the MWh value by 3.412 to convert to MMBtu.</a:t>
              </a:r>
            </a:p>
          </xdr:txBody>
        </xdr:sp>
        <xdr:clientData/>
      </xdr:twoCellAnchor>
    </mc:Fallback>
  </mc:AlternateContent>
  <mc:AlternateContent xmlns:mc="http://schemas.openxmlformats.org/markup-compatibility/2006">
    <mc:Choice xmlns:v="urn:schemas-microsoft-com:vml" Requires="v"/>
    <mc:Fallback>
      <xdr:twoCellAnchor editAs="absolute">
        <xdr:from>
          <xdr:col>2</xdr:col>
          <xdr:colOff>6096000</xdr:colOff>
          <xdr:row>52</xdr:row>
          <xdr:rowOff>0</xdr:rowOff>
        </xdr:from>
        <xdr:to>
          <xdr:col>6</xdr:col>
          <xdr:colOff>914400</xdr:colOff>
          <xdr:row>53</xdr:row>
          <xdr:rowOff>203200</xdr:rowOff>
        </xdr:to>
        <xdr:sp macro="" textlink="">
          <xdr:nvSpPr>
            <xdr:cNvPr id="1047" name="Comment 18" hidden="1">
              <a:extLst>
                <a:ext uri="{FF2B5EF4-FFF2-40B4-BE49-F238E27FC236}">
                  <a16:creationId xmlns:a16="http://schemas.microsoft.com/office/drawing/2014/main" id="{D10B8690-2006-A258-893E-19D9A09F5D81}"/>
                </a:ext>
              </a:extLst>
            </xdr:cNvPr>
            <xdr:cNvSpPr txBox="1">
              <a:spLocks noChangeArrowheads="1"/>
            </xdr:cNvSpPr>
          </xdr:nvSpPr>
          <xdr:spPr bwMode="auto">
            <a:xfrm>
              <a:off x="5930900" y="12103100"/>
              <a:ext cx="4533900" cy="482600"/>
            </a:xfrm>
            <a:prstGeom prst="rect">
              <a:avLst/>
            </a:prstGeom>
            <a:solidFill>
              <a:srgbClr val="FFFFE1"/>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27432" tIns="18288" rIns="0" bIns="0" anchor="t" upright="1"/>
            <a:lstStyle/>
            <a:p>
              <a:pPr algn="l" rtl="0">
                <a:defRPr sz="1000"/>
              </a:pPr>
              <a:r>
                <a:rPr lang="en-US" sz="900" b="0" i="0" u="none" strike="noStrike" baseline="0%">
                  <a:solidFill>
                    <a:srgbClr val="000000"/>
                  </a:solidFill>
                  <a:latin typeface="Tahoma" pitchFamily="2" charset="0"/>
                  <a:ea typeface="Tahoma" pitchFamily="2" charset="0"/>
                  <a:cs typeface="Tahoma" pitchFamily="2" charset="0"/>
                </a:rPr>
                <a:t>Referred to in CDP reporting as "purchased or consumed cooling". If you have district energy use in MWh, multiply the MWh value by 3.412 to convert to MMBtu.</a:t>
              </a:r>
            </a:p>
          </xdr:txBody>
        </xdr:sp>
        <xdr:clientData/>
      </xdr:twoCellAnchor>
    </mc:Fallback>
  </mc:AlternateContent>
  <mc:AlternateContent xmlns:mc="http://schemas.openxmlformats.org/markup-compatibility/2006">
    <mc:Choice xmlns:v="urn:schemas-microsoft-com:vml" Requires="v"/>
    <mc:Fallback>
      <xdr:twoCellAnchor editAs="absolute">
        <xdr:from>
          <xdr:col>3</xdr:col>
          <xdr:colOff>101600</xdr:colOff>
          <xdr:row>89</xdr:row>
          <xdr:rowOff>254000</xdr:rowOff>
        </xdr:from>
        <xdr:to>
          <xdr:col>6</xdr:col>
          <xdr:colOff>304800</xdr:colOff>
          <xdr:row>90</xdr:row>
          <xdr:rowOff>203200</xdr:rowOff>
        </xdr:to>
        <xdr:sp macro="" textlink="">
          <xdr:nvSpPr>
            <xdr:cNvPr id="1048" name="Comment 44" hidden="1">
              <a:extLst>
                <a:ext uri="{FF2B5EF4-FFF2-40B4-BE49-F238E27FC236}">
                  <a16:creationId xmlns:a16="http://schemas.microsoft.com/office/drawing/2014/main" id="{BB7D8E7F-75DE-6357-C796-AF5E33641AA7}"/>
                </a:ext>
              </a:extLst>
            </xdr:cNvPr>
            <xdr:cNvSpPr txBox="1">
              <a:spLocks noChangeArrowheads="1"/>
            </xdr:cNvSpPr>
          </xdr:nvSpPr>
          <xdr:spPr bwMode="auto">
            <a:xfrm>
              <a:off x="6032500" y="21907500"/>
              <a:ext cx="3822700" cy="228600"/>
            </a:xfrm>
            <a:prstGeom prst="rect">
              <a:avLst/>
            </a:prstGeom>
            <a:solidFill>
              <a:srgbClr val="FFFFE1"/>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27432" tIns="18288" rIns="0" bIns="0" anchor="t" upright="1"/>
            <a:lstStyle/>
            <a:p>
              <a:pPr algn="l" rtl="0">
                <a:defRPr sz="1000"/>
              </a:pPr>
              <a:r>
                <a:rPr lang="en-US" sz="900" b="0" i="0" u="none" strike="noStrike" baseline="0%">
                  <a:solidFill>
                    <a:srgbClr val="000000"/>
                  </a:solidFill>
                  <a:latin typeface="Tahoma" pitchFamily="2" charset="0"/>
                  <a:ea typeface="Tahoma" pitchFamily="2" charset="0"/>
                  <a:cs typeface="Tahoma" pitchFamily="2" charset="0"/>
                </a:rPr>
                <a:t>If your Energy Efficiency target is better tracked with a different metric, please enter it here. </a:t>
              </a:r>
            </a:p>
          </xdr:txBody>
        </xdr:sp>
        <xdr:clientData/>
      </xdr:twoCellAnchor>
    </mc:Fallback>
  </mc:AlternateContent>
  <mc:AlternateContent xmlns:mc="http://schemas.openxmlformats.org/markup-compatibility/2006">
    <mc:Choice xmlns:v="urn:schemas-microsoft-com:vml" Requires="v"/>
    <mc:Fallback>
      <xdr:twoCellAnchor editAs="absolute">
        <xdr:from>
          <xdr:col>3</xdr:col>
          <xdr:colOff>101600</xdr:colOff>
          <xdr:row>97</xdr:row>
          <xdr:rowOff>254000</xdr:rowOff>
        </xdr:from>
        <xdr:to>
          <xdr:col>6</xdr:col>
          <xdr:colOff>660400</xdr:colOff>
          <xdr:row>98</xdr:row>
          <xdr:rowOff>152400</xdr:rowOff>
        </xdr:to>
        <xdr:sp macro="" textlink="">
          <xdr:nvSpPr>
            <xdr:cNvPr id="1049" name="Comment 19" hidden="1">
              <a:extLst>
                <a:ext uri="{FF2B5EF4-FFF2-40B4-BE49-F238E27FC236}">
                  <a16:creationId xmlns:a16="http://schemas.microsoft.com/office/drawing/2014/main" id="{54C2DC04-3A43-AD19-604D-F6550D6EF6DA}"/>
                </a:ext>
              </a:extLst>
            </xdr:cNvPr>
            <xdr:cNvSpPr txBox="1">
              <a:spLocks noChangeArrowheads="1"/>
            </xdr:cNvSpPr>
          </xdr:nvSpPr>
          <xdr:spPr bwMode="auto">
            <a:xfrm>
              <a:off x="6032500" y="23749000"/>
              <a:ext cx="4178300" cy="177800"/>
            </a:xfrm>
            <a:prstGeom prst="rect">
              <a:avLst/>
            </a:prstGeom>
            <a:solidFill>
              <a:srgbClr val="FFFFE1"/>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27432" tIns="18288" rIns="0" bIns="0" anchor="t" upright="1"/>
            <a:lstStyle/>
            <a:p>
              <a:pPr algn="l" rtl="0">
                <a:defRPr sz="1000"/>
              </a:pPr>
              <a:r>
                <a:rPr lang="en-US" sz="900" b="0" i="0" u="none" strike="noStrike" baseline="0%">
                  <a:solidFill>
                    <a:srgbClr val="000000"/>
                  </a:solidFill>
                  <a:latin typeface="Tahoma" pitchFamily="2" charset="0"/>
                  <a:ea typeface="Tahoma" pitchFamily="2" charset="0"/>
                  <a:cs typeface="Tahoma" pitchFamily="2" charset="0"/>
                </a:rPr>
                <a:t>Scope 2 Market-Based Emissions / Total Scope 2 Energy Use</a:t>
              </a:r>
            </a:p>
          </xdr:txBody>
        </xdr:sp>
        <xdr:clientData/>
      </xdr:twoCellAnchor>
    </mc:Fallback>
  </mc:AlternateContent>
  <mc:AlternateContent xmlns:mc="http://schemas.openxmlformats.org/markup-compatibility/2006">
    <mc:Choice xmlns:v="urn:schemas-microsoft-com:vml" Requires="v"/>
    <mc:Fallback>
      <xdr:twoCellAnchor editAs="absolute">
        <xdr:from>
          <xdr:col>2</xdr:col>
          <xdr:colOff>6096000</xdr:colOff>
          <xdr:row>100</xdr:row>
          <xdr:rowOff>304800</xdr:rowOff>
        </xdr:from>
        <xdr:to>
          <xdr:col>4</xdr:col>
          <xdr:colOff>1422400</xdr:colOff>
          <xdr:row>102</xdr:row>
          <xdr:rowOff>0</xdr:rowOff>
        </xdr:to>
        <xdr:sp macro="" textlink="">
          <xdr:nvSpPr>
            <xdr:cNvPr id="1050" name="Comment 20" hidden="1">
              <a:extLst>
                <a:ext uri="{FF2B5EF4-FFF2-40B4-BE49-F238E27FC236}">
                  <a16:creationId xmlns:a16="http://schemas.microsoft.com/office/drawing/2014/main" id="{A39B04BD-ADB4-8355-5D91-7F904E33CC3E}"/>
                </a:ext>
              </a:extLst>
            </xdr:cNvPr>
            <xdr:cNvSpPr txBox="1">
              <a:spLocks noChangeArrowheads="1"/>
            </xdr:cNvSpPr>
          </xdr:nvSpPr>
          <xdr:spPr bwMode="auto">
            <a:xfrm>
              <a:off x="5930900" y="24676100"/>
              <a:ext cx="2413000" cy="279400"/>
            </a:xfrm>
            <a:prstGeom prst="rect">
              <a:avLst/>
            </a:prstGeom>
            <a:solidFill>
              <a:srgbClr val="FFFFE1"/>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27432" tIns="18288" rIns="0" bIns="0" anchor="t" upright="1"/>
            <a:lstStyle/>
            <a:p>
              <a:pPr algn="l" rtl="0">
                <a:defRPr sz="1000"/>
              </a:pPr>
              <a:r>
                <a:rPr lang="en-US" sz="900" b="0" i="0" u="none" strike="noStrike" baseline="0%">
                  <a:solidFill>
                    <a:srgbClr val="000000"/>
                  </a:solidFill>
                  <a:latin typeface="Tahoma" pitchFamily="2" charset="0"/>
                  <a:ea typeface="Tahoma" pitchFamily="2" charset="0"/>
                  <a:cs typeface="Tahoma" pitchFamily="2" charset="0"/>
                </a:rPr>
                <a:t>Scope 2 Location-Based Emissions / Total Scope 2 Energy Use</a:t>
              </a:r>
            </a:p>
            <a:p>
              <a:pPr algn="l" rtl="0">
                <a:defRPr sz="1000"/>
              </a:pPr>
              <a:endParaRPr lang="en-US" sz="900" b="0" i="0" u="none" strike="noStrike" baseline="0%">
                <a:solidFill>
                  <a:srgbClr val="000000"/>
                </a:solidFill>
                <a:latin typeface="Tahoma" pitchFamily="2" charset="0"/>
                <a:ea typeface="Tahoma" pitchFamily="2" charset="0"/>
                <a:cs typeface="Tahoma" pitchFamily="2" charset="0"/>
              </a:endParaRPr>
            </a:p>
          </xdr:txBody>
        </xdr:sp>
        <xdr:clientData/>
      </xdr:twoCellAnchor>
    </mc:Fallback>
  </mc:AlternateContent>
  <mc:AlternateContent xmlns:mc="http://schemas.openxmlformats.org/markup-compatibility/2006">
    <mc:Choice xmlns:v="urn:schemas-microsoft-com:vml" Requires="v"/>
    <mc:Fallback>
      <xdr:twoCellAnchor editAs="absolute">
        <xdr:from>
          <xdr:col>3</xdr:col>
          <xdr:colOff>101600</xdr:colOff>
          <xdr:row>116</xdr:row>
          <xdr:rowOff>203200</xdr:rowOff>
        </xdr:from>
        <xdr:to>
          <xdr:col>5</xdr:col>
          <xdr:colOff>1066800</xdr:colOff>
          <xdr:row>118</xdr:row>
          <xdr:rowOff>254000</xdr:rowOff>
        </xdr:to>
        <xdr:sp macro="" textlink="">
          <xdr:nvSpPr>
            <xdr:cNvPr id="1051" name="Comment 51" hidden="1">
              <a:extLst>
                <a:ext uri="{FF2B5EF4-FFF2-40B4-BE49-F238E27FC236}">
                  <a16:creationId xmlns:a16="http://schemas.microsoft.com/office/drawing/2014/main" id="{DB144602-4C5B-4D87-C093-26918E9113E3}"/>
                </a:ext>
              </a:extLst>
            </xdr:cNvPr>
            <xdr:cNvSpPr txBox="1">
              <a:spLocks noChangeArrowheads="1"/>
            </xdr:cNvSpPr>
          </xdr:nvSpPr>
          <xdr:spPr bwMode="auto">
            <a:xfrm>
              <a:off x="6032500" y="29756100"/>
              <a:ext cx="3378200" cy="609600"/>
            </a:xfrm>
            <a:prstGeom prst="rect">
              <a:avLst/>
            </a:prstGeom>
            <a:solidFill>
              <a:srgbClr val="FFFFE1"/>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27432" tIns="18288" rIns="0" bIns="0" anchor="t" upright="1"/>
            <a:lstStyle/>
            <a:p>
              <a:pPr algn="l" rtl="0">
                <a:defRPr sz="1000"/>
              </a:pPr>
              <a:r>
                <a:rPr lang="en-US" sz="900" b="0" i="0" u="none" strike="noStrike" baseline="0%">
                  <a:solidFill>
                    <a:srgbClr val="000000"/>
                  </a:solidFill>
                  <a:latin typeface="Tahoma" pitchFamily="2" charset="0"/>
                  <a:ea typeface="Tahoma" pitchFamily="2" charset="0"/>
                  <a:cs typeface="Tahoma" pitchFamily="2" charset="0"/>
                </a:rPr>
                <a:t>2022 US national average electricity emissions factor: 109.335 CO2e / MMBtu </a:t>
              </a:r>
            </a:p>
            <a:p>
              <a:pPr algn="l" rtl="0">
                <a:defRPr sz="1000"/>
              </a:pPr>
              <a:r>
                <a:rPr lang="en-US" sz="900" b="0" i="0" u="none" strike="noStrike" baseline="0%">
                  <a:solidFill>
                    <a:srgbClr val="000000"/>
                  </a:solidFill>
                  <a:latin typeface="Tahoma" pitchFamily="2" charset="0"/>
                  <a:ea typeface="Tahoma" pitchFamily="2" charset="0"/>
                  <a:cs typeface="Tahoma" pitchFamily="2" charset="0"/>
                </a:rPr>
                <a:t>Test different emissions factors by year using this row</a:t>
              </a:r>
            </a:p>
            <a:p>
              <a:pPr algn="l" rtl="0">
                <a:defRPr sz="1000"/>
              </a:pPr>
              <a:r>
                <a:rPr lang="en-US" sz="900" b="0" i="0" u="none" strike="noStrike" baseline="0%">
                  <a:solidFill>
                    <a:srgbClr val="000000"/>
                  </a:solidFill>
                  <a:latin typeface="Tahoma" pitchFamily="2" charset="0"/>
                  <a:ea typeface="Tahoma" pitchFamily="2" charset="0"/>
                  <a:cs typeface="Tahoma" pitchFamily="2" charset="0"/>
                </a:rPr>
                <a:t>Reference table in hidden tab US Emission Factors</a:t>
              </a:r>
            </a:p>
          </xdr:txBody>
        </xdr:sp>
        <xdr:clientData/>
      </xdr:twoCellAnchor>
    </mc:Fallback>
  </mc:AlternateContent>
  <mc:AlternateContent xmlns:mc="http://schemas.openxmlformats.org/markup-compatibility/2006">
    <mc:Choice xmlns:v="urn:schemas-microsoft-com:vml" Requires="v"/>
    <mc:Fallback>
      <xdr:twoCellAnchor editAs="absolute">
        <xdr:from>
          <xdr:col>3</xdr:col>
          <xdr:colOff>0</xdr:colOff>
          <xdr:row>118</xdr:row>
          <xdr:rowOff>101600</xdr:rowOff>
        </xdr:from>
        <xdr:to>
          <xdr:col>5</xdr:col>
          <xdr:colOff>863600</xdr:colOff>
          <xdr:row>119</xdr:row>
          <xdr:rowOff>203200</xdr:rowOff>
        </xdr:to>
        <xdr:sp macro="" textlink="">
          <xdr:nvSpPr>
            <xdr:cNvPr id="1052" name="Comment 46" hidden="1">
              <a:extLst>
                <a:ext uri="{FF2B5EF4-FFF2-40B4-BE49-F238E27FC236}">
                  <a16:creationId xmlns:a16="http://schemas.microsoft.com/office/drawing/2014/main" id="{6AC37AB4-8647-4CD4-86AD-E9D067C9FB10}"/>
                </a:ext>
              </a:extLst>
            </xdr:cNvPr>
            <xdr:cNvSpPr txBox="1">
              <a:spLocks noChangeArrowheads="1"/>
            </xdr:cNvSpPr>
          </xdr:nvSpPr>
          <xdr:spPr bwMode="auto">
            <a:xfrm>
              <a:off x="5930900" y="30213300"/>
              <a:ext cx="3276600" cy="381000"/>
            </a:xfrm>
            <a:prstGeom prst="rect">
              <a:avLst/>
            </a:prstGeom>
            <a:solidFill>
              <a:srgbClr val="FFFFE1"/>
            </a:solidFill>
            <a:ln w="9525">
              <a:solidFill>
                <a:srgbClr val="217346"/>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27432" tIns="18288" rIns="0" bIns="0" anchor="t" upright="1"/>
            <a:lstStyle/>
            <a:p>
              <a:pPr algn="l" rtl="0">
                <a:defRPr sz="1000"/>
              </a:pPr>
              <a:r>
                <a:rPr lang="en-US" sz="900" b="0" i="0" u="none" strike="noStrike" baseline="0%">
                  <a:solidFill>
                    <a:srgbClr val="000000"/>
                  </a:solidFill>
                  <a:latin typeface="Tahoma" pitchFamily="2" charset="0"/>
                  <a:ea typeface="Tahoma" pitchFamily="2" charset="0"/>
                  <a:cs typeface="Tahoma" pitchFamily="2" charset="0"/>
                </a:rPr>
                <a:t>Multiplies all grid electricity use (including offsite renewables) by EF in row 117</a:t>
              </a:r>
            </a:p>
          </xdr:txBody>
        </xdr:sp>
        <xdr:clientData/>
      </xdr:twoCellAnchor>
    </mc:Fallback>
  </mc:AlternateContent>
  <mc:AlternateContent xmlns:mc="http://schemas.openxmlformats.org/markup-compatibility/2006">
    <mc:Choice xmlns:v="urn:schemas-microsoft-com:vml" Requires="v"/>
    <mc:Fallback>
      <xdr:twoCellAnchor editAs="absolute">
        <xdr:from>
          <xdr:col>3</xdr:col>
          <xdr:colOff>0</xdr:colOff>
          <xdr:row>119</xdr:row>
          <xdr:rowOff>50800</xdr:rowOff>
        </xdr:from>
        <xdr:to>
          <xdr:col>5</xdr:col>
          <xdr:colOff>914400</xdr:colOff>
          <xdr:row>120</xdr:row>
          <xdr:rowOff>152400</xdr:rowOff>
        </xdr:to>
        <xdr:sp macro="" textlink="">
          <xdr:nvSpPr>
            <xdr:cNvPr id="1053" name="Comment 47" hidden="1">
              <a:extLst>
                <a:ext uri="{FF2B5EF4-FFF2-40B4-BE49-F238E27FC236}">
                  <a16:creationId xmlns:a16="http://schemas.microsoft.com/office/drawing/2014/main" id="{D924F8B1-8374-2E80-D84F-81570D1BF04F}"/>
                </a:ext>
              </a:extLst>
            </xdr:cNvPr>
            <xdr:cNvSpPr txBox="1">
              <a:spLocks noChangeArrowheads="1"/>
            </xdr:cNvSpPr>
          </xdr:nvSpPr>
          <xdr:spPr bwMode="auto">
            <a:xfrm>
              <a:off x="5930900" y="30441900"/>
              <a:ext cx="3327400" cy="381000"/>
            </a:xfrm>
            <a:prstGeom prst="rect">
              <a:avLst/>
            </a:prstGeom>
            <a:solidFill>
              <a:srgbClr val="FFFFE1"/>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27432" tIns="18288" rIns="0" bIns="0" anchor="t" upright="1"/>
            <a:lstStyle/>
            <a:p>
              <a:pPr algn="l" rtl="0">
                <a:defRPr sz="1000"/>
              </a:pPr>
              <a:r>
                <a:rPr lang="en-US" sz="900" b="0" i="0" u="none" strike="noStrike" baseline="0%">
                  <a:solidFill>
                    <a:srgbClr val="000000"/>
                  </a:solidFill>
                  <a:latin typeface="Tahoma" pitchFamily="2" charset="0"/>
                  <a:ea typeface="Tahoma" pitchFamily="2" charset="0"/>
                  <a:cs typeface="Tahoma" pitchFamily="2" charset="0"/>
                </a:rPr>
                <a:t>Multiplies grid electricity (excluding offsite renewables) by EF in row 117</a:t>
              </a:r>
            </a:p>
          </xdr:txBody>
        </xdr:sp>
        <xdr:clientData/>
      </xdr:twoCellAnchor>
    </mc:Fallback>
  </mc:AlternateContent>
  <mc:AlternateContent xmlns:mc="http://schemas.openxmlformats.org/markup-compatibility/2006">
    <mc:Choice xmlns:v="urn:schemas-microsoft-com:vml" Requires="v"/>
    <mc:Fallback>
      <xdr:twoCellAnchor editAs="absolute">
        <xdr:from>
          <xdr:col>3</xdr:col>
          <xdr:colOff>0</xdr:colOff>
          <xdr:row>120</xdr:row>
          <xdr:rowOff>50800</xdr:rowOff>
        </xdr:from>
        <xdr:to>
          <xdr:col>4</xdr:col>
          <xdr:colOff>406400</xdr:colOff>
          <xdr:row>121</xdr:row>
          <xdr:rowOff>203200</xdr:rowOff>
        </xdr:to>
        <xdr:sp macro="" textlink="">
          <xdr:nvSpPr>
            <xdr:cNvPr id="1054" name="Comment 48" hidden="1">
              <a:extLst>
                <a:ext uri="{FF2B5EF4-FFF2-40B4-BE49-F238E27FC236}">
                  <a16:creationId xmlns:a16="http://schemas.microsoft.com/office/drawing/2014/main" id="{BB061298-0742-7E1F-AECD-8079F6CA3687}"/>
                </a:ext>
              </a:extLst>
            </xdr:cNvPr>
            <xdr:cNvSpPr txBox="1">
              <a:spLocks noChangeArrowheads="1"/>
            </xdr:cNvSpPr>
          </xdr:nvSpPr>
          <xdr:spPr bwMode="auto">
            <a:xfrm>
              <a:off x="5930900" y="30721300"/>
              <a:ext cx="1574800" cy="431800"/>
            </a:xfrm>
            <a:prstGeom prst="rect">
              <a:avLst/>
            </a:prstGeom>
            <a:solidFill>
              <a:srgbClr val="FFFFE1"/>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27432" tIns="18288" rIns="0" bIns="0" anchor="t" upright="1"/>
            <a:lstStyle/>
            <a:p>
              <a:pPr algn="l" rtl="0">
                <a:defRPr sz="1000"/>
              </a:pPr>
              <a:r>
                <a:rPr lang="en-US" sz="900" b="0" i="0" u="none" strike="noStrike" baseline="0%">
                  <a:solidFill>
                    <a:srgbClr val="000000"/>
                  </a:solidFill>
                  <a:latin typeface="Tahoma" pitchFamily="2" charset="0"/>
                  <a:ea typeface="Tahoma" pitchFamily="2" charset="0"/>
                  <a:cs typeface="Tahoma" pitchFamily="2" charset="0"/>
                </a:rPr>
                <a:t>Sometimes in Scope 1. Adjust if necessary. </a:t>
              </a:r>
            </a:p>
          </xdr:txBody>
        </xdr:sp>
        <xdr:clientData/>
      </xdr:twoCellAnchor>
    </mc:Fallback>
  </mc:AlternateContent>
  <mc:AlternateContent xmlns:mc="http://schemas.openxmlformats.org/markup-compatibility/2006">
    <mc:Choice xmlns:v="urn:schemas-microsoft-com:vml" Requires="v"/>
    <mc:Fallback>
      <xdr:twoCellAnchor editAs="absolute">
        <xdr:from>
          <xdr:col>3</xdr:col>
          <xdr:colOff>0</xdr:colOff>
          <xdr:row>121</xdr:row>
          <xdr:rowOff>50800</xdr:rowOff>
        </xdr:from>
        <xdr:to>
          <xdr:col>4</xdr:col>
          <xdr:colOff>508000</xdr:colOff>
          <xdr:row>122</xdr:row>
          <xdr:rowOff>203200</xdr:rowOff>
        </xdr:to>
        <xdr:sp macro="" textlink="">
          <xdr:nvSpPr>
            <xdr:cNvPr id="1055" name="Comment 49" hidden="1">
              <a:extLst>
                <a:ext uri="{FF2B5EF4-FFF2-40B4-BE49-F238E27FC236}">
                  <a16:creationId xmlns:a16="http://schemas.microsoft.com/office/drawing/2014/main" id="{707809F2-982A-042B-D016-94FFB55F25A2}"/>
                </a:ext>
              </a:extLst>
            </xdr:cNvPr>
            <xdr:cNvSpPr txBox="1">
              <a:spLocks noChangeArrowheads="1"/>
            </xdr:cNvSpPr>
          </xdr:nvSpPr>
          <xdr:spPr bwMode="auto">
            <a:xfrm>
              <a:off x="5930900" y="31000700"/>
              <a:ext cx="1676400" cy="431800"/>
            </a:xfrm>
            <a:prstGeom prst="rect">
              <a:avLst/>
            </a:prstGeom>
            <a:solidFill>
              <a:srgbClr val="FFFFE1"/>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27432" tIns="18288" rIns="0" bIns="0" anchor="t" upright="1"/>
            <a:lstStyle/>
            <a:p>
              <a:pPr algn="l" rtl="0">
                <a:defRPr sz="1000"/>
              </a:pPr>
              <a:r>
                <a:rPr lang="en-US" sz="900" b="0" i="0" u="none" strike="noStrike" baseline="0%">
                  <a:solidFill>
                    <a:srgbClr val="000000"/>
                  </a:solidFill>
                  <a:latin typeface="Tahoma" pitchFamily="2" charset="0"/>
                  <a:ea typeface="Tahoma" pitchFamily="2" charset="0"/>
                  <a:cs typeface="Tahoma" pitchFamily="2" charset="0"/>
                </a:rPr>
                <a:t>Sometimes in Scope 1. Adjust as necessary. </a:t>
              </a:r>
            </a:p>
          </xdr:txBody>
        </xdr:sp>
        <xdr:clientData/>
      </xdr:twoCellAnchor>
    </mc:Fallback>
  </mc:AlternateContent>
  <mc:AlternateContent xmlns:mc="http://schemas.openxmlformats.org/markup-compatibility/2006">
    <mc:Choice xmlns:v="urn:schemas-microsoft-com:vml" Requires="v"/>
    <mc:Fallback>
      <xdr:twoCellAnchor editAs="absolute">
        <xdr:from>
          <xdr:col>3</xdr:col>
          <xdr:colOff>101600</xdr:colOff>
          <xdr:row>120</xdr:row>
          <xdr:rowOff>203200</xdr:rowOff>
        </xdr:from>
        <xdr:to>
          <xdr:col>5</xdr:col>
          <xdr:colOff>1422400</xdr:colOff>
          <xdr:row>123</xdr:row>
          <xdr:rowOff>101600</xdr:rowOff>
        </xdr:to>
        <xdr:sp macro="" textlink="">
          <xdr:nvSpPr>
            <xdr:cNvPr id="1056" name="Comment 36" hidden="1">
              <a:extLst>
                <a:ext uri="{FF2B5EF4-FFF2-40B4-BE49-F238E27FC236}">
                  <a16:creationId xmlns:a16="http://schemas.microsoft.com/office/drawing/2014/main" id="{491625E6-6F9C-FA88-6BCD-07ED2AA26514}"/>
                </a:ext>
              </a:extLst>
            </xdr:cNvPr>
            <xdr:cNvSpPr txBox="1">
              <a:spLocks noChangeArrowheads="1"/>
            </xdr:cNvSpPr>
          </xdr:nvSpPr>
          <xdr:spPr bwMode="auto">
            <a:xfrm>
              <a:off x="6032500" y="30873700"/>
              <a:ext cx="3517900" cy="736600"/>
            </a:xfrm>
            <a:prstGeom prst="rect">
              <a:avLst/>
            </a:prstGeom>
            <a:solidFill>
              <a:srgbClr val="FFFFE1"/>
            </a:solidFill>
            <a:ln w="9525">
              <a:solidFill>
                <a:srgbClr val="217346"/>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27432" tIns="18288" rIns="0" bIns="0" anchor="t" upright="1"/>
            <a:lstStyle/>
            <a:p>
              <a:pPr algn="l" rtl="0">
                <a:defRPr sz="1000"/>
              </a:pPr>
              <a:r>
                <a:rPr lang="en-US" sz="900" b="0" i="0" u="none" strike="noStrike" baseline="0%">
                  <a:solidFill>
                    <a:srgbClr val="000000"/>
                  </a:solidFill>
                  <a:latin typeface="Tahoma" pitchFamily="2" charset="0"/>
                  <a:ea typeface="Tahoma" pitchFamily="2" charset="0"/>
                  <a:cs typeface="Tahoma" pitchFamily="2" charset="0"/>
                </a:rPr>
                <a:t>3 Emissions Factor options: </a:t>
              </a:r>
            </a:p>
            <a:p>
              <a:pPr algn="l" rtl="0">
                <a:defRPr sz="1000"/>
              </a:pPr>
              <a:r>
                <a:rPr lang="en-US" sz="900" b="0" i="0" u="none" strike="noStrike" baseline="0%">
                  <a:solidFill>
                    <a:srgbClr val="000000"/>
                  </a:solidFill>
                  <a:latin typeface="Tahoma" pitchFamily="2" charset="0"/>
                  <a:ea typeface="Tahoma" pitchFamily="2" charset="0"/>
                  <a:cs typeface="Tahoma" pitchFamily="2" charset="0"/>
                </a:rPr>
                <a:t>Electric Driven Chiller: 52.7 kg CO2e/MMBtu</a:t>
              </a:r>
            </a:p>
            <a:p>
              <a:pPr algn="l" rtl="0">
                <a:defRPr sz="1000"/>
              </a:pPr>
              <a:r>
                <a:rPr lang="en-US" sz="900" b="0" i="0" u="none" strike="noStrike" baseline="0%">
                  <a:solidFill>
                    <a:srgbClr val="000000"/>
                  </a:solidFill>
                  <a:latin typeface="Tahoma" pitchFamily="2" charset="0"/>
                  <a:ea typeface="Tahoma" pitchFamily="2" charset="0"/>
                  <a:cs typeface="Tahoma" pitchFamily="2" charset="0"/>
                </a:rPr>
                <a:t>Absorption Chiller using NG: 73.86 kg CO2e/MMBtu</a:t>
              </a:r>
            </a:p>
            <a:p>
              <a:pPr algn="l" rtl="0">
                <a:defRPr sz="1000"/>
              </a:pPr>
              <a:r>
                <a:rPr lang="en-US" sz="900" b="0" i="0" u="none" strike="noStrike" baseline="0%">
                  <a:solidFill>
                    <a:srgbClr val="000000"/>
                  </a:solidFill>
                  <a:latin typeface="Tahoma" pitchFamily="2" charset="0"/>
                  <a:ea typeface="Tahoma" pitchFamily="2" charset="0"/>
                  <a:cs typeface="Tahoma" pitchFamily="2" charset="0"/>
                </a:rPr>
                <a:t>Engine Driven Chiller NG: 49.29 kg CO2e/MMBtu</a:t>
              </a:r>
            </a:p>
            <a:p>
              <a:pPr algn="l" rtl="0">
                <a:defRPr sz="1000"/>
              </a:pPr>
              <a:r>
                <a:rPr lang="en-US" sz="900" b="0" i="0" u="none" strike="noStrike" baseline="0%">
                  <a:solidFill>
                    <a:srgbClr val="000000"/>
                  </a:solidFill>
                  <a:latin typeface="Tahoma" pitchFamily="2" charset="0"/>
                  <a:ea typeface="Tahoma" pitchFamily="2" charset="0"/>
                  <a:cs typeface="Tahoma" pitchFamily="2" charset="0"/>
                </a:rPr>
                <a:t>Sometimes in Scope 1. Adjust as necessary. </a:t>
              </a:r>
            </a:p>
          </xdr:txBody>
        </xdr:sp>
        <xdr:clientData/>
      </xdr:twoCellAnchor>
    </mc:Fallback>
  </mc:AlternateContent>
  <mc:AlternateContent xmlns:mc="http://schemas.openxmlformats.org/markup-compatibility/2006">
    <mc:Choice xmlns:v="urn:schemas-microsoft-com:vml" Requires="v"/>
    <mc:Fallback>
      <xdr:twoCellAnchor editAs="absolute">
        <xdr:from>
          <xdr:col>3</xdr:col>
          <xdr:colOff>101600</xdr:colOff>
          <xdr:row>123</xdr:row>
          <xdr:rowOff>0</xdr:rowOff>
        </xdr:from>
        <xdr:to>
          <xdr:col>5</xdr:col>
          <xdr:colOff>863600</xdr:colOff>
          <xdr:row>125</xdr:row>
          <xdr:rowOff>152400</xdr:rowOff>
        </xdr:to>
        <xdr:sp macro="" textlink="">
          <xdr:nvSpPr>
            <xdr:cNvPr id="1057" name="Comment 37" hidden="1">
              <a:extLst>
                <a:ext uri="{FF2B5EF4-FFF2-40B4-BE49-F238E27FC236}">
                  <a16:creationId xmlns:a16="http://schemas.microsoft.com/office/drawing/2014/main" id="{F7CB772A-D7C4-B725-90DD-0086F5F64AD4}"/>
                </a:ext>
              </a:extLst>
            </xdr:cNvPr>
            <xdr:cNvSpPr txBox="1">
              <a:spLocks noChangeArrowheads="1"/>
            </xdr:cNvSpPr>
          </xdr:nvSpPr>
          <xdr:spPr bwMode="auto">
            <a:xfrm>
              <a:off x="6032500" y="31508700"/>
              <a:ext cx="3175000" cy="711200"/>
            </a:xfrm>
            <a:prstGeom prst="rect">
              <a:avLst/>
            </a:prstGeom>
            <a:solidFill>
              <a:srgbClr val="FFFFE1"/>
            </a:solidFill>
            <a:ln w="9525">
              <a:solidFill>
                <a:srgbClr val="217346"/>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27432" tIns="18288" rIns="0" bIns="0" anchor="t" upright="1"/>
            <a:lstStyle/>
            <a:p>
              <a:pPr algn="l" rtl="0">
                <a:defRPr sz="1000"/>
              </a:pPr>
              <a:r>
                <a:rPr lang="en-US" sz="900" b="0" i="0" u="none" strike="noStrike" baseline="0%">
                  <a:solidFill>
                    <a:srgbClr val="000000"/>
                  </a:solidFill>
                  <a:latin typeface="Tahoma" pitchFamily="2" charset="0"/>
                  <a:ea typeface="Tahoma" pitchFamily="2" charset="0"/>
                  <a:cs typeface="Tahoma" pitchFamily="2" charset="0"/>
                </a:rPr>
                <a:t>3 Emissions Factor options: </a:t>
              </a:r>
            </a:p>
            <a:p>
              <a:pPr algn="l" rtl="0">
                <a:defRPr sz="1000"/>
              </a:pPr>
              <a:r>
                <a:rPr lang="en-US" sz="900" b="0" i="0" u="none" strike="noStrike" baseline="0%">
                  <a:solidFill>
                    <a:srgbClr val="000000"/>
                  </a:solidFill>
                  <a:latin typeface="Tahoma" pitchFamily="2" charset="0"/>
                  <a:ea typeface="Tahoma" pitchFamily="2" charset="0"/>
                  <a:cs typeface="Tahoma" pitchFamily="2" charset="0"/>
                </a:rPr>
                <a:t>Fuel Oil #1: 74.21 kg CO2e/MMBtu</a:t>
              </a:r>
            </a:p>
            <a:p>
              <a:pPr algn="l" rtl="0">
                <a:defRPr sz="1000"/>
              </a:pPr>
              <a:r>
                <a:rPr lang="en-US" sz="900" b="0" i="0" u="none" strike="noStrike" baseline="0%">
                  <a:solidFill>
                    <a:srgbClr val="000000"/>
                  </a:solidFill>
                  <a:latin typeface="Tahoma" pitchFamily="2" charset="0"/>
                  <a:ea typeface="Tahoma" pitchFamily="2" charset="0"/>
                  <a:cs typeface="Tahoma" pitchFamily="2" charset="0"/>
                </a:rPr>
                <a:t>Fuel Oil #2: 73.5 kg CO2e/MMBtu</a:t>
              </a:r>
            </a:p>
            <a:p>
              <a:pPr algn="l" rtl="0">
                <a:defRPr sz="1000"/>
              </a:pPr>
              <a:r>
                <a:rPr lang="en-US" sz="900" b="0" i="0" u="none" strike="noStrike" baseline="0%">
                  <a:solidFill>
                    <a:srgbClr val="000000"/>
                  </a:solidFill>
                  <a:latin typeface="Tahoma" pitchFamily="2" charset="0"/>
                  <a:ea typeface="Tahoma" pitchFamily="2" charset="0"/>
                  <a:cs typeface="Tahoma" pitchFamily="2" charset="0"/>
                </a:rPr>
                <a:t>Fuel Oil #4: 75.29 kg CO2e/MMBtu</a:t>
              </a:r>
            </a:p>
          </xdr:txBody>
        </xdr:sp>
        <xdr:clientData/>
      </xdr:twoCellAnchor>
    </mc:Fallback>
  </mc:AlternateContent>
  <mc:AlternateContent xmlns:mc="http://schemas.openxmlformats.org/markup-compatibility/2006">
    <mc:Choice xmlns:v="urn:schemas-microsoft-com:vml" Requires="v"/>
    <mc:Fallback>
      <xdr:twoCellAnchor editAs="absolute">
        <xdr:from>
          <xdr:col>3</xdr:col>
          <xdr:colOff>101600</xdr:colOff>
          <xdr:row>126</xdr:row>
          <xdr:rowOff>203200</xdr:rowOff>
        </xdr:from>
        <xdr:to>
          <xdr:col>5</xdr:col>
          <xdr:colOff>863600</xdr:colOff>
          <xdr:row>128</xdr:row>
          <xdr:rowOff>254000</xdr:rowOff>
        </xdr:to>
        <xdr:sp macro="" textlink="">
          <xdr:nvSpPr>
            <xdr:cNvPr id="1058" name="Comment 38" hidden="1">
              <a:extLst>
                <a:ext uri="{FF2B5EF4-FFF2-40B4-BE49-F238E27FC236}">
                  <a16:creationId xmlns:a16="http://schemas.microsoft.com/office/drawing/2014/main" id="{5D32F8BE-6268-2375-25EA-3EEEA42E2D1D}"/>
                </a:ext>
              </a:extLst>
            </xdr:cNvPr>
            <xdr:cNvSpPr txBox="1">
              <a:spLocks noChangeArrowheads="1"/>
            </xdr:cNvSpPr>
          </xdr:nvSpPr>
          <xdr:spPr bwMode="auto">
            <a:xfrm>
              <a:off x="6032500" y="32550100"/>
              <a:ext cx="3175000" cy="736600"/>
            </a:xfrm>
            <a:prstGeom prst="rect">
              <a:avLst/>
            </a:prstGeom>
            <a:solidFill>
              <a:srgbClr val="FFFFE1"/>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27432" tIns="18288" rIns="0" bIns="0" anchor="t" upright="1"/>
            <a:lstStyle/>
            <a:p>
              <a:pPr algn="l" rtl="0">
                <a:defRPr sz="1000"/>
              </a:pPr>
              <a:r>
                <a:rPr lang="en-US" sz="900" b="0" i="0" u="none" strike="noStrike" baseline="0%">
                  <a:solidFill>
                    <a:srgbClr val="000000"/>
                  </a:solidFill>
                  <a:latin typeface="Tahoma" pitchFamily="2" charset="0"/>
                  <a:ea typeface="Tahoma" pitchFamily="2" charset="0"/>
                  <a:cs typeface="Tahoma" pitchFamily="2" charset="0"/>
                </a:rPr>
                <a:t>2 emission factor options: </a:t>
              </a:r>
            </a:p>
            <a:p>
              <a:pPr algn="l" rtl="0">
                <a:defRPr sz="1000"/>
              </a:pPr>
              <a:r>
                <a:rPr lang="en-US" sz="900" b="0" i="0" u="none" strike="noStrike" baseline="0%">
                  <a:solidFill>
                    <a:srgbClr val="000000"/>
                  </a:solidFill>
                  <a:latin typeface="Tahoma" pitchFamily="2" charset="0"/>
                  <a:ea typeface="Tahoma" pitchFamily="2" charset="0"/>
                  <a:cs typeface="Tahoma" pitchFamily="2" charset="0"/>
                </a:rPr>
                <a:t>Coal (anthracite): 104.44 kg CO2e/MMBtu</a:t>
              </a:r>
            </a:p>
            <a:p>
              <a:pPr algn="l" rtl="0">
                <a:defRPr sz="1000"/>
              </a:pPr>
              <a:r>
                <a:rPr lang="en-US" sz="900" b="0" i="0" u="none" strike="noStrike" baseline="0%">
                  <a:solidFill>
                    <a:srgbClr val="000000"/>
                  </a:solidFill>
                  <a:latin typeface="Tahoma" pitchFamily="2" charset="0"/>
                  <a:ea typeface="Tahoma" pitchFamily="2" charset="0"/>
                  <a:cs typeface="Tahoma" pitchFamily="2" charset="0"/>
                </a:rPr>
                <a:t>Coal (bituminous): 94.03 kg CO2e/MMBtu</a:t>
              </a:r>
            </a:p>
          </xdr:txBody>
        </xdr:sp>
        <xdr:clientData/>
      </xdr:twoCellAnchor>
    </mc:Fallback>
  </mc:AlternateContent>
  <mc:AlternateContent xmlns:mc="http://schemas.openxmlformats.org/markup-compatibility/2006">
    <mc:Choice xmlns:v="urn:schemas-microsoft-com:vml" Requires="v"/>
    <mc:Fallback>
      <xdr:twoCellAnchor editAs="absolute">
        <xdr:from>
          <xdr:col>3</xdr:col>
          <xdr:colOff>101600</xdr:colOff>
          <xdr:row>129</xdr:row>
          <xdr:rowOff>304800</xdr:rowOff>
        </xdr:from>
        <xdr:to>
          <xdr:col>5</xdr:col>
          <xdr:colOff>203200</xdr:colOff>
          <xdr:row>131</xdr:row>
          <xdr:rowOff>101600</xdr:rowOff>
        </xdr:to>
        <xdr:sp macro="" textlink="">
          <xdr:nvSpPr>
            <xdr:cNvPr id="1059" name="Comment 39" hidden="1">
              <a:extLst>
                <a:ext uri="{FF2B5EF4-FFF2-40B4-BE49-F238E27FC236}">
                  <a16:creationId xmlns:a16="http://schemas.microsoft.com/office/drawing/2014/main" id="{C450023A-881C-3602-209B-B5CDE60D6FCE}"/>
                </a:ext>
              </a:extLst>
            </xdr:cNvPr>
            <xdr:cNvSpPr txBox="1">
              <a:spLocks noChangeArrowheads="1"/>
            </xdr:cNvSpPr>
          </xdr:nvSpPr>
          <xdr:spPr bwMode="auto">
            <a:xfrm>
              <a:off x="6032500" y="33591500"/>
              <a:ext cx="2514600" cy="381000"/>
            </a:xfrm>
            <a:prstGeom prst="rect">
              <a:avLst/>
            </a:prstGeom>
            <a:solidFill>
              <a:srgbClr val="FFFFE1"/>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27432" tIns="18288" rIns="0" bIns="0" anchor="t" upright="1"/>
            <a:lstStyle/>
            <a:p>
              <a:pPr algn="l" rtl="0">
                <a:defRPr sz="1000"/>
              </a:pPr>
              <a:r>
                <a:rPr lang="en-US" sz="900" b="0" i="0" u="none" strike="noStrike" baseline="0%">
                  <a:solidFill>
                    <a:srgbClr val="000000"/>
                  </a:solidFill>
                  <a:latin typeface="Tahoma" pitchFamily="2" charset="0"/>
                  <a:ea typeface="Tahoma" pitchFamily="2" charset="0"/>
                  <a:cs typeface="Tahoma" pitchFamily="2" charset="0"/>
                </a:rPr>
                <a:t>Used emissions factor for wood</a:t>
              </a:r>
            </a:p>
          </xdr:txBody>
        </xdr:sp>
        <xdr:clientData/>
      </xdr:twoCellAnchor>
    </mc:Fallback>
  </mc:AlternateContent>
  <mc:AlternateContent xmlns:mc="http://schemas.openxmlformats.org/markup-compatibility/2006">
    <mc:Choice xmlns:v="urn:schemas-microsoft-com:vml" Requires="v"/>
    <mc:Fallback>
      <xdr:twoCellAnchor editAs="absolute">
        <xdr:from>
          <xdr:col>3</xdr:col>
          <xdr:colOff>50800</xdr:colOff>
          <xdr:row>130</xdr:row>
          <xdr:rowOff>355600</xdr:rowOff>
        </xdr:from>
        <xdr:to>
          <xdr:col>6</xdr:col>
          <xdr:colOff>457200</xdr:colOff>
          <xdr:row>131</xdr:row>
          <xdr:rowOff>254000</xdr:rowOff>
        </xdr:to>
        <xdr:sp macro="" textlink="">
          <xdr:nvSpPr>
            <xdr:cNvPr id="1060" name="Comment 40" hidden="1">
              <a:extLst>
                <a:ext uri="{FF2B5EF4-FFF2-40B4-BE49-F238E27FC236}">
                  <a16:creationId xmlns:a16="http://schemas.microsoft.com/office/drawing/2014/main" id="{CE2B5C08-12AC-1DD0-EDDD-2BCCA21554A5}"/>
                </a:ext>
              </a:extLst>
            </xdr:cNvPr>
            <xdr:cNvSpPr txBox="1">
              <a:spLocks noChangeArrowheads="1"/>
            </xdr:cNvSpPr>
          </xdr:nvSpPr>
          <xdr:spPr bwMode="auto">
            <a:xfrm>
              <a:off x="5981700" y="33870900"/>
              <a:ext cx="4025900" cy="254000"/>
            </a:xfrm>
            <a:prstGeom prst="rect">
              <a:avLst/>
            </a:prstGeom>
            <a:solidFill>
              <a:srgbClr val="FFFFE1"/>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27432" tIns="18288" rIns="0" bIns="0" anchor="t" upright="1"/>
            <a:lstStyle/>
            <a:p>
              <a:pPr algn="l" rtl="0">
                <a:defRPr sz="1000"/>
              </a:pPr>
              <a:r>
                <a:rPr lang="en-US" sz="900" b="0" i="0" u="none" strike="noStrike" baseline="0%">
                  <a:solidFill>
                    <a:srgbClr val="000000"/>
                  </a:solidFill>
                  <a:latin typeface="Tahoma" pitchFamily="2" charset="0"/>
                  <a:ea typeface="Tahoma" pitchFamily="2" charset="0"/>
                  <a:cs typeface="Tahoma" pitchFamily="2" charset="0"/>
                </a:rPr>
                <a:t>https://www.eia.gov/environment/emissions/co2_vol_mass.php</a:t>
              </a:r>
            </a:p>
          </xdr:txBody>
        </xdr:sp>
        <xdr:clientData/>
      </xdr:twoCellAnchor>
    </mc:Fallback>
  </mc:AlternateContent>
  <mc:AlternateContent xmlns:mc="http://schemas.openxmlformats.org/markup-compatibility/2006">
    <mc:Choice xmlns:v="urn:schemas-microsoft-com:vml" Requires="v"/>
    <mc:Fallback>
      <xdr:twoCellAnchor editAs="absolute">
        <xdr:from>
          <xdr:col>3</xdr:col>
          <xdr:colOff>101600</xdr:colOff>
          <xdr:row>134</xdr:row>
          <xdr:rowOff>50800</xdr:rowOff>
        </xdr:from>
        <xdr:to>
          <xdr:col>6</xdr:col>
          <xdr:colOff>508000</xdr:colOff>
          <xdr:row>135</xdr:row>
          <xdr:rowOff>0</xdr:rowOff>
        </xdr:to>
        <xdr:sp macro="" textlink="">
          <xdr:nvSpPr>
            <xdr:cNvPr id="1061" name="Comment 42" hidden="1">
              <a:extLst>
                <a:ext uri="{FF2B5EF4-FFF2-40B4-BE49-F238E27FC236}">
                  <a16:creationId xmlns:a16="http://schemas.microsoft.com/office/drawing/2014/main" id="{EF730B5C-3E16-2A2A-AC93-35138F7F251C}"/>
                </a:ext>
              </a:extLst>
            </xdr:cNvPr>
            <xdr:cNvSpPr txBox="1">
              <a:spLocks noChangeArrowheads="1"/>
            </xdr:cNvSpPr>
          </xdr:nvSpPr>
          <xdr:spPr bwMode="auto">
            <a:xfrm>
              <a:off x="6032500" y="34759900"/>
              <a:ext cx="4025900" cy="228600"/>
            </a:xfrm>
            <a:prstGeom prst="rect">
              <a:avLst/>
            </a:prstGeom>
            <a:solidFill>
              <a:srgbClr val="FFFFE1"/>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27432" tIns="18288" rIns="0" bIns="0" anchor="t" upright="1"/>
            <a:lstStyle/>
            <a:p>
              <a:pPr algn="l" rtl="0">
                <a:defRPr sz="1000"/>
              </a:pPr>
              <a:r>
                <a:rPr lang="en-US" sz="900" b="0" i="0" u="none" strike="noStrike" baseline="0%">
                  <a:solidFill>
                    <a:srgbClr val="000000"/>
                  </a:solidFill>
                  <a:latin typeface="Tahoma" pitchFamily="2" charset="0"/>
                  <a:ea typeface="Tahoma" pitchFamily="2" charset="0"/>
                  <a:cs typeface="Tahoma" pitchFamily="2" charset="0"/>
                </a:rPr>
                <a:t>Estimated with same emissions factor as regular Natural Gas</a:t>
              </a:r>
            </a:p>
          </xdr:txBody>
        </xdr:sp>
        <xdr:clientData/>
      </xdr:twoCellAnchor>
    </mc:Fallback>
  </mc:AlternateContent>
  <mc:AlternateContent xmlns:mc="http://schemas.openxmlformats.org/markup-compatibility/2006">
    <mc:Choice xmlns:v="urn:schemas-microsoft-com:vml" Requires="v"/>
    <mc:Fallback>
      <xdr:twoCellAnchor editAs="absolute">
        <xdr:from>
          <xdr:col>3</xdr:col>
          <xdr:colOff>101600</xdr:colOff>
          <xdr:row>135</xdr:row>
          <xdr:rowOff>50800</xdr:rowOff>
        </xdr:from>
        <xdr:to>
          <xdr:col>6</xdr:col>
          <xdr:colOff>457200</xdr:colOff>
          <xdr:row>135</xdr:row>
          <xdr:rowOff>304800</xdr:rowOff>
        </xdr:to>
        <xdr:sp macro="" textlink="">
          <xdr:nvSpPr>
            <xdr:cNvPr id="1062" name="Comment 43" hidden="1">
              <a:extLst>
                <a:ext uri="{FF2B5EF4-FFF2-40B4-BE49-F238E27FC236}">
                  <a16:creationId xmlns:a16="http://schemas.microsoft.com/office/drawing/2014/main" id="{18BB7A06-A008-C26C-DB5E-67C1BA53A1A6}"/>
                </a:ext>
              </a:extLst>
            </xdr:cNvPr>
            <xdr:cNvSpPr txBox="1">
              <a:spLocks noChangeArrowheads="1"/>
            </xdr:cNvSpPr>
          </xdr:nvSpPr>
          <xdr:spPr bwMode="auto">
            <a:xfrm>
              <a:off x="6032500" y="35039300"/>
              <a:ext cx="3975100" cy="228600"/>
            </a:xfrm>
            <a:prstGeom prst="rect">
              <a:avLst/>
            </a:prstGeom>
            <a:solidFill>
              <a:srgbClr val="FFFFE1"/>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27432" tIns="18288" rIns="0" bIns="0" anchor="t" upright="1"/>
            <a:lstStyle/>
            <a:p>
              <a:pPr algn="l" rtl="0">
                <a:defRPr sz="1000"/>
              </a:pPr>
              <a:r>
                <a:rPr lang="en-US" sz="900" b="0" i="0" u="none" strike="noStrike" baseline="0%">
                  <a:solidFill>
                    <a:srgbClr val="000000"/>
                  </a:solidFill>
                  <a:latin typeface="Tahoma" pitchFamily="2" charset="0"/>
                  <a:ea typeface="Tahoma" pitchFamily="2" charset="0"/>
                  <a:cs typeface="Tahoma" pitchFamily="2" charset="0"/>
                </a:rPr>
                <a:t>Estimated with same emissions factor as regular natural gas</a:t>
              </a:r>
            </a:p>
          </xdr:txBody>
        </xdr:sp>
        <xdr:clientData/>
      </xdr:twoCellAnchor>
    </mc:Fallback>
  </mc:AlternateContent>
  <mc:AlternateContent xmlns:mc="http://schemas.openxmlformats.org/markup-compatibility/2006">
    <mc:Choice xmlns:v="urn:schemas-microsoft-com:vml" Requires="v"/>
    <mc:Fallback>
      <xdr:twoCellAnchor editAs="absolute">
        <xdr:from>
          <xdr:col>3</xdr:col>
          <xdr:colOff>101600</xdr:colOff>
          <xdr:row>136</xdr:row>
          <xdr:rowOff>50800</xdr:rowOff>
        </xdr:from>
        <xdr:to>
          <xdr:col>6</xdr:col>
          <xdr:colOff>508000</xdr:colOff>
          <xdr:row>137</xdr:row>
          <xdr:rowOff>203200</xdr:rowOff>
        </xdr:to>
        <xdr:sp macro="" textlink="">
          <xdr:nvSpPr>
            <xdr:cNvPr id="1063" name="Comment 41" hidden="1">
              <a:extLst>
                <a:ext uri="{FF2B5EF4-FFF2-40B4-BE49-F238E27FC236}">
                  <a16:creationId xmlns:a16="http://schemas.microsoft.com/office/drawing/2014/main" id="{0A190ED3-2118-4B42-F647-346EA0B944B3}"/>
                </a:ext>
              </a:extLst>
            </xdr:cNvPr>
            <xdr:cNvSpPr txBox="1">
              <a:spLocks noChangeArrowheads="1"/>
            </xdr:cNvSpPr>
          </xdr:nvSpPr>
          <xdr:spPr bwMode="auto">
            <a:xfrm>
              <a:off x="6032500" y="35318700"/>
              <a:ext cx="4025900" cy="431800"/>
            </a:xfrm>
            <a:prstGeom prst="rect">
              <a:avLst/>
            </a:prstGeom>
            <a:solidFill>
              <a:srgbClr val="FFFFE1"/>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27432" tIns="18288" rIns="0" bIns="0" anchor="t" upright="1"/>
            <a:lstStyle/>
            <a:p>
              <a:pPr algn="l" rtl="0">
                <a:defRPr sz="1000"/>
              </a:pPr>
              <a:r>
                <a:rPr lang="en-US" sz="900" b="0" i="0" u="none" strike="noStrike" baseline="0%">
                  <a:solidFill>
                    <a:srgbClr val="000000"/>
                  </a:solidFill>
                  <a:latin typeface="Tahoma" pitchFamily="2" charset="0"/>
                  <a:ea typeface="Tahoma" pitchFamily="2" charset="0"/>
                  <a:cs typeface="Tahoma" pitchFamily="2" charset="0"/>
                </a:rPr>
                <a:t>https://www.eia.gov/environment/emissions/co2_vol_mass.php</a:t>
              </a:r>
            </a:p>
            <a:p>
              <a:pPr algn="l" rtl="0">
                <a:defRPr sz="1000"/>
              </a:pPr>
              <a:r>
                <a:rPr lang="en-US" sz="900" b="0" i="0" u="none" strike="noStrike" baseline="0%">
                  <a:solidFill>
                    <a:srgbClr val="000000"/>
                  </a:solidFill>
                  <a:latin typeface="Tahoma" pitchFamily="2" charset="0"/>
                  <a:ea typeface="Tahoma" pitchFamily="2" charset="0"/>
                  <a:cs typeface="Tahoma" pitchFamily="2" charset="0"/>
                </a:rPr>
                <a:t>Referenced "Finished motor oil"</a:t>
              </a:r>
            </a:p>
          </xdr:txBody>
        </xdr:sp>
        <xdr:clientData/>
      </xdr:twoCellAnchor>
    </mc:Fallback>
  </mc:AlternateContent>
</xdr:wsDr>
</file>

<file path=xl/drawings/drawing2.xml><?xml version="1.0" encoding="utf-8"?>
<xdr:wsDr xmlns:xdr="http://purl.oclc.org/ooxml/drawingml/spreadsheetDrawing" xmlns:a="http://purl.oclc.org/ooxml/drawingml/main">
  <xdr:twoCellAnchor>
    <xdr:from>
      <xdr:col>0</xdr:col>
      <xdr:colOff>0</xdr:colOff>
      <xdr:row>24</xdr:row>
      <xdr:rowOff>84666</xdr:rowOff>
    </xdr:from>
    <xdr:to>
      <xdr:col>12</xdr:col>
      <xdr:colOff>355600</xdr:colOff>
      <xdr:row>40</xdr:row>
      <xdr:rowOff>126757</xdr:rowOff>
    </xdr:to>
    <mc:AlternateContent xmlns:mc="http://schemas.openxmlformats.org/markup-compatibility/2006">
      <mc:Choice xmlns:cx1="http://schemas.microsoft.com/office/drawing/2015/9/8/chartex" Requires="cx1">
        <xdr:graphicFrame macro="">
          <xdr:nvGraphicFramePr>
            <xdr:cNvPr id="4" name="Chart 1">
              <a:extLst>
                <a:ext uri="{FF2B5EF4-FFF2-40B4-BE49-F238E27FC236}">
                  <a16:creationId xmlns:a16="http://schemas.microsoft.com/office/drawing/2014/main" id="{991C936D-B280-459F-8311-A3AA46988BBF}"/>
                </a:ext>
              </a:extLst>
            </xdr:cNvPr>
            <xdr:cNvGraphicFramePr/>
          </xdr:nvGraphicFramePr>
          <xdr:xfrm>
            <a:off x="0" y="0"/>
            <a:ext cx="0" cy="0"/>
          </xdr:xfrm>
          <a:graphic>
            <a:graphicData uri="http://schemas.microsoft.com/office/drawing/2014/chartex">
              <cx:chart xmlns:cx="http://schemas.microsoft.com/office/drawing/2014/chartex" xmlns:r="http://purl.oclc.org/ooxml/officeDocument/relationships" r:id="rId1"/>
            </a:graphicData>
          </a:graphic>
        </xdr:graphicFrame>
      </mc:Choice>
      <mc:Fallback>
        <xdr:sp macro="" textlink="">
          <xdr:nvSpPr>
            <xdr:cNvPr id="0" name=""/>
            <xdr:cNvSpPr>
              <a:spLocks noTextEdit="1"/>
            </xdr:cNvSpPr>
          </xdr:nvSpPr>
          <xdr:spPr>
            <a:xfrm>
              <a:off x="0" y="5410200"/>
              <a:ext cx="9220200" cy="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75</xdr:col>
      <xdr:colOff>0</xdr:colOff>
      <xdr:row>17</xdr:row>
      <xdr:rowOff>0</xdr:rowOff>
    </xdr:from>
    <xdr:to>
      <xdr:col>85</xdr:col>
      <xdr:colOff>479778</xdr:colOff>
      <xdr:row>34</xdr:row>
      <xdr:rowOff>28223</xdr:rowOff>
    </xdr:to>
    <xdr:graphicFrame macro="">
      <xdr:nvGraphicFramePr>
        <xdr:cNvPr id="7" name="Chart 6">
          <a:extLst>
            <a:ext uri="{FF2B5EF4-FFF2-40B4-BE49-F238E27FC236}">
              <a16:creationId xmlns:a16="http://schemas.microsoft.com/office/drawing/2014/main" id="{097B15EF-FC28-4841-80D7-5384EE0077F9}"/>
            </a:ext>
          </a:extLst>
        </xdr:cNvPr>
        <xdr:cNvGraphicFramePr>
          <a:graphicFrameLocks/>
        </xdr:cNvGraphicFramePr>
      </xdr:nvGraphicFramePr>
      <xdr:xfrm>
        <a:off x="0" y="0"/>
        <a:ext cx="0" cy="0"/>
      </xdr:xfrm>
      <a:graphic>
        <a:graphicData uri="http://purl.oclc.org/ooxml/drawingml/chart">
          <c:chart xmlns:c="http://purl.oclc.org/ooxml/drawingml/chart" xmlns:r="http://purl.oclc.org/ooxml/officeDocument/relationships" r:id="rId2"/>
        </a:graphicData>
      </a:graphic>
    </xdr:graphicFrame>
    <xdr:clientData/>
  </xdr:twoCellAnchor>
  <xdr:twoCellAnchor>
    <xdr:from>
      <xdr:col>0</xdr:col>
      <xdr:colOff>119288</xdr:colOff>
      <xdr:row>5</xdr:row>
      <xdr:rowOff>127000</xdr:rowOff>
    </xdr:from>
    <xdr:to>
      <xdr:col>11</xdr:col>
      <xdr:colOff>1638300</xdr:colOff>
      <xdr:row>23</xdr:row>
      <xdr:rowOff>114300</xdr:rowOff>
    </xdr:to>
    <xdr:grpSp>
      <xdr:nvGrpSpPr>
        <xdr:cNvPr id="5" name="Group 4">
          <a:extLst>
            <a:ext uri="{FF2B5EF4-FFF2-40B4-BE49-F238E27FC236}">
              <a16:creationId xmlns:a16="http://schemas.microsoft.com/office/drawing/2014/main" id="{47A62517-6959-B1A7-9CCB-B2EF13A19094}"/>
            </a:ext>
          </a:extLst>
        </xdr:cNvPr>
        <xdr:cNvGrpSpPr/>
      </xdr:nvGrpSpPr>
      <xdr:grpSpPr>
        <a:xfrm>
          <a:off x="119288" y="1481667"/>
          <a:ext cx="8343145" cy="3949700"/>
          <a:chOff x="119288" y="1460500"/>
          <a:chExt cx="7551512" cy="3860800"/>
        </a:xfrm>
      </xdr:grpSpPr>
      <xdr:graphicFrame macro="">
        <xdr:nvGraphicFramePr>
          <xdr:cNvPr id="8" name="Chart 7">
            <a:extLst>
              <a:ext uri="{FF2B5EF4-FFF2-40B4-BE49-F238E27FC236}">
                <a16:creationId xmlns:a16="http://schemas.microsoft.com/office/drawing/2014/main" id="{E1E01480-BC16-47ED-8499-F369BF9127B3}"/>
              </a:ext>
            </a:extLst>
          </xdr:cNvPr>
          <xdr:cNvGraphicFramePr>
            <a:graphicFrameLocks/>
          </xdr:cNvGraphicFramePr>
        </xdr:nvGraphicFramePr>
        <xdr:xfrm>
          <a:off x="119288" y="1460500"/>
          <a:ext cx="7551512" cy="3860800"/>
        </xdr:xfrm>
        <a:graphic>
          <a:graphicData uri="http://purl.oclc.org/ooxml/drawingml/chart">
            <c:chart xmlns:c="http://purl.oclc.org/ooxml/drawingml/chart" xmlns:r="http://purl.oclc.org/ooxml/officeDocument/relationships" r:id="rId3"/>
          </a:graphicData>
        </a:graphic>
      </xdr:graphicFrame>
      <xdr:sp macro="" textlink="">
        <xdr:nvSpPr>
          <xdr:cNvPr id="15" name="TextBox 14">
            <a:extLst>
              <a:ext uri="{FF2B5EF4-FFF2-40B4-BE49-F238E27FC236}">
                <a16:creationId xmlns:a16="http://schemas.microsoft.com/office/drawing/2014/main" id="{E2584C69-B6D4-482B-9883-32819CE109E2}"/>
              </a:ext>
            </a:extLst>
          </xdr:cNvPr>
          <xdr:cNvSpPr txBox="1"/>
        </xdr:nvSpPr>
        <xdr:spPr>
          <a:xfrm>
            <a:off x="6773845" y="2882242"/>
            <a:ext cx="556309" cy="298412"/>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50">
                <a:latin typeface="Arial" panose="020B0604020202020204" pitchFamily="34" charset="0"/>
                <a:cs typeface="Arial" panose="020B0604020202020204" pitchFamily="34" charset="0"/>
              </a:rPr>
              <a:t>Goal</a:t>
            </a:r>
            <a:endParaRPr lang="en-US" sz="1100">
              <a:latin typeface="Arial" panose="020B0604020202020204" pitchFamily="34" charset="0"/>
              <a:cs typeface="Arial" panose="020B0604020202020204" pitchFamily="34" charset="0"/>
            </a:endParaRPr>
          </a:p>
        </xdr:txBody>
      </xdr:sp>
    </xdr:grpSp>
    <xdr:clientData/>
  </xdr:twoCellAnchor>
  <xdr:twoCellAnchor>
    <xdr:from>
      <xdr:col>0</xdr:col>
      <xdr:colOff>181429</xdr:colOff>
      <xdr:row>42</xdr:row>
      <xdr:rowOff>116116</xdr:rowOff>
    </xdr:from>
    <xdr:to>
      <xdr:col>11</xdr:col>
      <xdr:colOff>1799771</xdr:colOff>
      <xdr:row>60</xdr:row>
      <xdr:rowOff>114664</xdr:rowOff>
    </xdr:to>
    <mc:AlternateContent xmlns:mc="http://schemas.openxmlformats.org/markup-compatibility/2006">
      <mc:Choice xmlns:cx1="http://schemas.microsoft.com/office/drawing/2015/9/8/chartex" Requires="cx1">
        <xdr:graphicFrame macro="">
          <xdr:nvGraphicFramePr>
            <xdr:cNvPr id="9" name="Chart 8">
              <a:extLst>
                <a:ext uri="{FF2B5EF4-FFF2-40B4-BE49-F238E27FC236}">
                  <a16:creationId xmlns:a16="http://schemas.microsoft.com/office/drawing/2014/main" id="{1B030131-D349-47AD-A2AB-515AD55F1530}"/>
                </a:ext>
              </a:extLst>
            </xdr:cNvPr>
            <xdr:cNvGraphicFramePr/>
          </xdr:nvGraphicFramePr>
          <xdr:xfrm>
            <a:off x="0" y="0"/>
            <a:ext cx="0" cy="0"/>
          </xdr:xfrm>
          <a:graphic>
            <a:graphicData uri="http://schemas.microsoft.com/office/drawing/2014/chartex">
              <cx:chart xmlns:cx="http://schemas.microsoft.com/office/drawing/2014/chartex" xmlns:r="http://purl.oclc.org/ooxml/officeDocument/relationships" r:id="rId4"/>
            </a:graphicData>
          </a:graphic>
        </xdr:graphicFrame>
      </mc:Choice>
      <mc:Fallback>
        <xdr:sp macro="" textlink="">
          <xdr:nvSpPr>
            <xdr:cNvPr id="0" name=""/>
            <xdr:cNvSpPr>
              <a:spLocks noTextEdit="1"/>
            </xdr:cNvSpPr>
          </xdr:nvSpPr>
          <xdr:spPr>
            <a:xfrm>
              <a:off x="181429" y="5526316"/>
              <a:ext cx="8438242" cy="4938848"/>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3</xdr:col>
      <xdr:colOff>0</xdr:colOff>
      <xdr:row>40</xdr:row>
      <xdr:rowOff>174172</xdr:rowOff>
    </xdr:from>
    <xdr:to>
      <xdr:col>11</xdr:col>
      <xdr:colOff>1451428</xdr:colOff>
      <xdr:row>41</xdr:row>
      <xdr:rowOff>169478</xdr:rowOff>
    </xdr:to>
    <xdr:sp macro="" textlink="$R$30">
      <xdr:nvSpPr>
        <xdr:cNvPr id="10" name="TextBox 5">
          <a:extLst>
            <a:ext uri="{FF2B5EF4-FFF2-40B4-BE49-F238E27FC236}">
              <a16:creationId xmlns:a16="http://schemas.microsoft.com/office/drawing/2014/main" id="{B9E279BA-C8A8-495F-A638-DABAED965445}"/>
            </a:ext>
          </a:extLst>
        </xdr:cNvPr>
        <xdr:cNvSpPr txBox="1"/>
      </xdr:nvSpPr>
      <xdr:spPr>
        <a:xfrm>
          <a:off x="1436915" y="10675257"/>
          <a:ext cx="6386285" cy="17673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none" lIns="0" tIns="0" rIns="0" bIns="0" rtlCol="0" anchor="t">
          <a:noAutofit/>
        </a:bodyPr>
        <a:lstStyle/>
        <a:p>
          <a:fld id="{C87F78D0-AF7C-4CD8-B1A7-6364943E2ADC}" type="TxLink">
            <a:rPr lang="en-US" sz="1100" b="1" i="0" u="none" strike="noStrike">
              <a:solidFill>
                <a:srgbClr val="000000"/>
              </a:solidFill>
              <a:latin typeface="Arial"/>
              <a:cs typeface="Arial"/>
            </a:rPr>
            <a:pPr/>
            <a:t> </a:t>
          </a:fld>
          <a:endParaRPr lang="en-US" sz="1000" b="0">
            <a:solidFill>
              <a:schemeClr val="bg2">
                <a:lumMod val="50%"/>
              </a:schemeClr>
            </a:solidFill>
            <a:latin typeface="Arial" panose="020B0604020202020204" pitchFamily="34" charset="0"/>
            <a:cs typeface="Arial" panose="020B0604020202020204" pitchFamily="34" charset="0"/>
          </a:endParaRPr>
        </a:p>
      </xdr:txBody>
    </xdr:sp>
    <xdr:clientData/>
  </xdr:twoCellAnchor>
  <xdr:twoCellAnchor>
    <xdr:from>
      <xdr:col>1</xdr:col>
      <xdr:colOff>393700</xdr:colOff>
      <xdr:row>64</xdr:row>
      <xdr:rowOff>110671</xdr:rowOff>
    </xdr:from>
    <xdr:to>
      <xdr:col>11</xdr:col>
      <xdr:colOff>951591</xdr:colOff>
      <xdr:row>88</xdr:row>
      <xdr:rowOff>37191</xdr:rowOff>
    </xdr:to>
    <xdr:graphicFrame macro="">
      <xdr:nvGraphicFramePr>
        <xdr:cNvPr id="11" name="Chart 10">
          <a:extLst>
            <a:ext uri="{FF2B5EF4-FFF2-40B4-BE49-F238E27FC236}">
              <a16:creationId xmlns:a16="http://schemas.microsoft.com/office/drawing/2014/main" id="{509E7D58-64C2-4A30-95F5-C90D37565F71}"/>
            </a:ext>
          </a:extLst>
        </xdr:cNvPr>
        <xdr:cNvGraphicFramePr>
          <a:graphicFrameLocks/>
        </xdr:cNvGraphicFramePr>
      </xdr:nvGraphicFramePr>
      <xdr:xfrm>
        <a:off x="0" y="0"/>
        <a:ext cx="0" cy="0"/>
      </xdr:xfrm>
      <a:graphic>
        <a:graphicData uri="http://purl.oclc.org/ooxml/drawingml/chart">
          <c:chart xmlns:c="http://purl.oclc.org/ooxml/drawingml/chart" xmlns:r="http://purl.oclc.org/ooxml/officeDocument/relationships" r:id="rId5"/>
        </a:graphicData>
      </a:graphic>
    </xdr:graphicFrame>
    <xdr:clientData/>
  </xdr:twoCellAnchor>
  <mc:AlternateContent xmlns:mc="http://schemas.openxmlformats.org/markup-compatibility/2006">
    <mc:Choice xmlns:v="urn:schemas-microsoft-com:vml" Requires="v"/>
    <mc:Fallback>
      <xdr:twoCellAnchor editAs="absolute">
        <xdr:from>
          <xdr:col>15</xdr:col>
          <xdr:colOff>101600</xdr:colOff>
          <xdr:row>12</xdr:row>
          <xdr:rowOff>203200</xdr:rowOff>
        </xdr:from>
        <xdr:to>
          <xdr:col>16</xdr:col>
          <xdr:colOff>1371600</xdr:colOff>
          <xdr:row>16</xdr:row>
          <xdr:rowOff>0</xdr:rowOff>
        </xdr:to>
        <xdr:sp macro="" textlink="">
          <xdr:nvSpPr>
            <xdr:cNvPr id="2049" name="Comment 1" hidden="1">
              <a:extLst>
                <a:ext uri="{FF2B5EF4-FFF2-40B4-BE49-F238E27FC236}">
                  <a16:creationId xmlns:a16="http://schemas.microsoft.com/office/drawing/2014/main" id="{C7C6110A-F750-DFED-7969-0940B63A8773}"/>
                </a:ext>
              </a:extLst>
            </xdr:cNvPr>
            <xdr:cNvSpPr txBox="1">
              <a:spLocks noChangeArrowheads="1"/>
            </xdr:cNvSpPr>
          </xdr:nvSpPr>
          <xdr:spPr bwMode="auto">
            <a:xfrm>
              <a:off x="13957300" y="3429000"/>
              <a:ext cx="2362200" cy="558800"/>
            </a:xfrm>
            <a:prstGeom prst="rect">
              <a:avLst/>
            </a:prstGeom>
            <a:solidFill>
              <a:srgbClr val="FFFFE1"/>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27432" tIns="18288" rIns="0" bIns="0" anchor="t" upright="1"/>
            <a:lstStyle/>
            <a:p>
              <a:pPr algn="l" rtl="0">
                <a:defRPr sz="1000"/>
              </a:pPr>
              <a:r>
                <a:rPr lang="en-US" sz="900" b="0" i="0" u="none" strike="noStrike" baseline="0%">
                  <a:solidFill>
                    <a:srgbClr val="000000"/>
                  </a:solidFill>
                  <a:latin typeface="Tahoma" pitchFamily="2" charset="0"/>
                  <a:ea typeface="Tahoma" pitchFamily="2" charset="0"/>
                  <a:cs typeface="Tahoma" pitchFamily="2" charset="0"/>
                </a:rPr>
                <a:t>Selects market-based or location based emissions depending on which the partner is using for its goal.</a:t>
              </a:r>
            </a:p>
          </xdr:txBody>
        </xdr:sp>
        <xdr:clientData/>
      </xdr:twoCellAnchor>
    </mc:Fallback>
  </mc:AlternateContent>
</xdr:wsDr>
</file>

<file path=xl/drawings/drawing3.xml><?xml version="1.0" encoding="utf-8"?>
<c:userShapes xmlns:c="http://purl.oclc.org/ooxml/drawingml/chart">
  <cdr:relSizeAnchor xmlns:cdr="http://purl.oclc.org/ooxml/drawingml/chartDrawing">
    <cdr:from>
      <cdr:x>0.36543</cdr:x>
      <cdr:y>0.07237</cdr:y>
    </cdr:from>
    <cdr:to>
      <cdr:x>0.64432</cdr:x>
      <cdr:y>0.13487</cdr:y>
    </cdr:to>
    <cdr:sp macro="" textlink="'Portfolio Emissions'!$J$13:$M$13">
      <cdr:nvSpPr>
        <cdr:cNvPr id="2" name="TextBox 1">
          <a:extLst xmlns:a="http://purl.oclc.org/ooxml/drawingml/main">
            <a:ext uri="{FF2B5EF4-FFF2-40B4-BE49-F238E27FC236}">
              <a16:creationId xmlns:a16="http://schemas.microsoft.com/office/drawing/2014/main" id="{AB47C57D-CC2F-49C9-5F29-2476DD3D7D9E}"/>
            </a:ext>
          </a:extLst>
        </cdr:cNvPr>
        <cdr:cNvSpPr txBox="1"/>
      </cdr:nvSpPr>
      <cdr:spPr>
        <a:xfrm xmlns:a="http://purl.oclc.org/ooxml/drawingml/main">
          <a:off x="2759582" y="279400"/>
          <a:ext cx="2105976" cy="241300"/>
        </a:xfrm>
        <a:prstGeom xmlns:a="http://purl.oclc.org/ooxml/drawingml/main" prst="rect">
          <a:avLst/>
        </a:prstGeom>
      </cdr:spPr>
      <cdr:txBody>
        <a:bodyPr xmlns:a="http://purl.oclc.org/ooxml/drawingml/main" vertOverflow="clip" wrap="square" rtlCol="0"/>
        <a:lstStyle xmlns:a="http://purl.oclc.org/ooxml/drawingml/main"/>
        <a:p xmlns:a="http://purl.oclc.org/ooxml/drawingml/main">
          <a:pPr algn="ctr"/>
          <a:fld id="{792C5224-984E-43A1-87A6-C9A81CC18E96}" type="TxLink">
            <a:rPr lang="en-US" sz="1200" b="1" i="0" u="none" strike="noStrike">
              <a:solidFill>
                <a:schemeClr val="tx1">
                  <a:lumMod val="65%"/>
                  <a:lumOff val="35%"/>
                </a:schemeClr>
              </a:solidFill>
              <a:latin typeface="Arial" panose="020B0604020202020204" pitchFamily="34" charset="0"/>
              <a:cs typeface="Arial" panose="020B0604020202020204" pitchFamily="34" charset="0"/>
            </a:rPr>
            <a:pPr algn="ctr"/>
            <a:t> </a:t>
          </a:fld>
          <a:endParaRPr lang="en-US" sz="1200" b="1">
            <a:solidFill>
              <a:schemeClr val="tx1">
                <a:lumMod val="65%"/>
                <a:lumOff val="35%"/>
              </a:schemeClr>
            </a:solidFill>
            <a:latin typeface="Arial" panose="020B0604020202020204" pitchFamily="34" charset="0"/>
            <a:cs typeface="Arial" panose="020B0604020202020204" pitchFamily="34" charset="0"/>
          </a:endParaRPr>
        </a:p>
      </cdr:txBody>
    </cdr:sp>
  </cdr:relSizeAnchor>
</c:userShapes>
</file>

<file path=xl/drawings/drawing4.xml><?xml version="1.0" encoding="utf-8"?>
<xdr:wsDr xmlns:xdr="http://purl.oclc.org/ooxml/drawingml/spreadsheetDrawing" xmlns:a="http://purl.oclc.org/ooxml/drawingml/main">
  <xdr:twoCellAnchor editAs="oneCell">
    <xdr:from>
      <xdr:col>11</xdr:col>
      <xdr:colOff>816425</xdr:colOff>
      <xdr:row>0</xdr:row>
      <xdr:rowOff>48381</xdr:rowOff>
    </xdr:from>
    <xdr:to>
      <xdr:col>13</xdr:col>
      <xdr:colOff>850327</xdr:colOff>
      <xdr:row>1</xdr:row>
      <xdr:rowOff>122186</xdr:rowOff>
    </xdr:to>
    <xdr:pic>
      <xdr:nvPicPr>
        <xdr:cNvPr id="4" name="Picture 3" descr="BCC Logo">
          <a:extLst>
            <a:ext uri="{FF2B5EF4-FFF2-40B4-BE49-F238E27FC236}">
              <a16:creationId xmlns:a16="http://schemas.microsoft.com/office/drawing/2014/main" id="{BBE99147-3723-4FB9-8BAB-363B4D088EC5}"/>
            </a:ext>
          </a:extLst>
        </xdr:cNvPr>
        <xdr:cNvPicPr>
          <a:picLocks noChangeAspect="1"/>
        </xdr:cNvPicPr>
      </xdr:nvPicPr>
      <xdr:blipFill>
        <a:blip xmlns:r="http://purl.oclc.org/ooxml/officeDocument/relationships" r:embed="rId1"/>
        <a:stretch>
          <a:fillRect/>
        </a:stretch>
      </xdr:blipFill>
      <xdr:spPr>
        <a:xfrm>
          <a:off x="9724568" y="48381"/>
          <a:ext cx="1836697" cy="539774"/>
        </a:xfrm>
        <a:prstGeom prst="rect">
          <a:avLst/>
        </a:prstGeom>
      </xdr:spPr>
    </xdr:pic>
    <xdr:clientData/>
  </xdr:twoCellAnchor>
</xdr:wsDr>
</file>

<file path=xl/drawings/drawing5.xml><?xml version="1.0" encoding="utf-8"?>
<xdr:wsDr xmlns:xdr="http://purl.oclc.org/ooxml/drawingml/spreadsheetDrawing" xmlns:a="http://purl.oclc.org/ooxml/drawingml/main">
  <xdr:twoCellAnchor editAs="oneCell">
    <xdr:from>
      <xdr:col>6</xdr:col>
      <xdr:colOff>1763059</xdr:colOff>
      <xdr:row>0</xdr:row>
      <xdr:rowOff>54431</xdr:rowOff>
    </xdr:from>
    <xdr:to>
      <xdr:col>7</xdr:col>
      <xdr:colOff>1785470</xdr:colOff>
      <xdr:row>1</xdr:row>
      <xdr:rowOff>134586</xdr:rowOff>
    </xdr:to>
    <xdr:pic>
      <xdr:nvPicPr>
        <xdr:cNvPr id="3" name="Picture 2" descr="BCC Logo">
          <a:extLst>
            <a:ext uri="{FF2B5EF4-FFF2-40B4-BE49-F238E27FC236}">
              <a16:creationId xmlns:a16="http://schemas.microsoft.com/office/drawing/2014/main" id="{B4762843-6C8D-490E-B5E6-F23C31CA3DB6}"/>
            </a:ext>
          </a:extLst>
        </xdr:cNvPr>
        <xdr:cNvPicPr>
          <a:picLocks noChangeAspect="1"/>
        </xdr:cNvPicPr>
      </xdr:nvPicPr>
      <xdr:blipFill>
        <a:blip xmlns:r="http://purl.oclc.org/ooxml/officeDocument/relationships" r:embed="rId1"/>
        <a:stretch>
          <a:fillRect/>
        </a:stretch>
      </xdr:blipFill>
      <xdr:spPr>
        <a:xfrm>
          <a:off x="9709630" y="54431"/>
          <a:ext cx="1836697" cy="539774"/>
        </a:xfrm>
        <a:prstGeom prst="rect">
          <a:avLst/>
        </a:prstGeom>
      </xdr:spPr>
    </xdr:pic>
    <xdr:clientData/>
  </xdr:twoCellAnchor>
</xdr:wsDr>
</file>

<file path=xl/drawings/drawing6.xml><?xml version="1.0" encoding="utf-8"?>
<xdr:wsDr xmlns:xdr="http://purl.oclc.org/ooxml/drawingml/spreadsheetDrawing" xmlns:a="http://purl.oclc.org/ooxml/drawingml/main">
  <xdr:twoCellAnchor editAs="oneCell">
    <xdr:from>
      <xdr:col>11</xdr:col>
      <xdr:colOff>816425</xdr:colOff>
      <xdr:row>0</xdr:row>
      <xdr:rowOff>48381</xdr:rowOff>
    </xdr:from>
    <xdr:to>
      <xdr:col>13</xdr:col>
      <xdr:colOff>847152</xdr:colOff>
      <xdr:row>1</xdr:row>
      <xdr:rowOff>125361</xdr:rowOff>
    </xdr:to>
    <xdr:pic>
      <xdr:nvPicPr>
        <xdr:cNvPr id="2" name="Picture 1" descr="BCC Logo">
          <a:extLst>
            <a:ext uri="{FF2B5EF4-FFF2-40B4-BE49-F238E27FC236}">
              <a16:creationId xmlns:a16="http://schemas.microsoft.com/office/drawing/2014/main" id="{8043346D-397A-4C8C-B8EA-69E0CAC206A0}"/>
            </a:ext>
          </a:extLst>
        </xdr:cNvPr>
        <xdr:cNvPicPr>
          <a:picLocks noChangeAspect="1"/>
        </xdr:cNvPicPr>
      </xdr:nvPicPr>
      <xdr:blipFill>
        <a:blip xmlns:r="http://purl.oclc.org/ooxml/officeDocument/relationships" r:embed="rId1"/>
        <a:stretch>
          <a:fillRect/>
        </a:stretch>
      </xdr:blipFill>
      <xdr:spPr>
        <a:xfrm>
          <a:off x="9704611" y="48381"/>
          <a:ext cx="1831859" cy="537355"/>
        </a:xfrm>
        <a:prstGeom prst="rect">
          <a:avLst/>
        </a:prstGeom>
      </xdr:spPr>
    </xdr:pic>
    <xdr:clientData/>
  </xdr:twoCellAnchor>
</xdr:wsDr>
</file>

<file path=xl/drawings/drawing7.xml><?xml version="1.0" encoding="utf-8"?>
<xdr:wsDr xmlns:xdr="http://purl.oclc.org/ooxml/drawingml/spreadsheetDrawing" xmlns:a="http://purl.oclc.org/ooxml/drawingml/main">
  <mc:AlternateContent xmlns:mc="http://schemas.openxmlformats.org/markup-compatibility/2006">
    <mc:Choice xmlns:v="urn:schemas-microsoft-com:vml" Requires="v"/>
    <mc:Fallback>
      <xdr:twoCellAnchor editAs="absolute">
        <xdr:from>
          <xdr:col>10</xdr:col>
          <xdr:colOff>304800</xdr:colOff>
          <xdr:row>5</xdr:row>
          <xdr:rowOff>0</xdr:rowOff>
        </xdr:from>
        <xdr:to>
          <xdr:col>13</xdr:col>
          <xdr:colOff>355600</xdr:colOff>
          <xdr:row>6</xdr:row>
          <xdr:rowOff>101600</xdr:rowOff>
        </xdr:to>
        <xdr:sp macro="" textlink="">
          <xdr:nvSpPr>
            <xdr:cNvPr id="6145" name="Comment 1" hidden="1">
              <a:extLst>
                <a:ext uri="{FF2B5EF4-FFF2-40B4-BE49-F238E27FC236}">
                  <a16:creationId xmlns:a16="http://schemas.microsoft.com/office/drawing/2014/main" id="{3C5A0180-82BC-1F74-24A5-F3F7ABF32175}"/>
                </a:ext>
              </a:extLst>
            </xdr:cNvPr>
            <xdr:cNvSpPr txBox="1">
              <a:spLocks noChangeArrowheads="1"/>
            </xdr:cNvSpPr>
          </xdr:nvSpPr>
          <xdr:spPr bwMode="auto">
            <a:xfrm>
              <a:off x="15811500" y="952500"/>
              <a:ext cx="2070100" cy="292100"/>
            </a:xfrm>
            <a:prstGeom prst="rect">
              <a:avLst/>
            </a:prstGeom>
            <a:solidFill>
              <a:srgbClr val="FFFFE1"/>
            </a:solidFill>
            <a:ln w="9525">
              <a:solidFill>
                <a:srgbClr val="217346"/>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27432" tIns="18288" rIns="0" bIns="0" anchor="t" upright="1"/>
            <a:lstStyle/>
            <a:p>
              <a:pPr algn="l" rtl="0">
                <a:defRPr sz="1000"/>
              </a:pPr>
              <a:r>
                <a:rPr lang="en-US" sz="900" b="0" i="0" u="none" strike="noStrike" baseline="0%">
                  <a:solidFill>
                    <a:srgbClr val="000000"/>
                  </a:solidFill>
                  <a:latin typeface="Tahoma" pitchFamily="2" charset="0"/>
                  <a:ea typeface="Tahoma" pitchFamily="2" charset="0"/>
                  <a:cs typeface="Tahoma" pitchFamily="2" charset="0"/>
                </a:rPr>
                <a:t>Average of 3 chiller EF options</a:t>
              </a:r>
            </a:p>
          </xdr:txBody>
        </xdr:sp>
        <xdr:clientData/>
      </xdr:twoCellAnchor>
    </mc:Fallback>
  </mc:AlternateContent>
  <mc:AlternateContent xmlns:mc="http://schemas.openxmlformats.org/markup-compatibility/2006">
    <mc:Choice xmlns:v="urn:schemas-microsoft-com:vml" Requires="v"/>
    <mc:Fallback>
      <xdr:twoCellAnchor editAs="absolute">
        <xdr:from>
          <xdr:col>10</xdr:col>
          <xdr:colOff>609600</xdr:colOff>
          <xdr:row>7</xdr:row>
          <xdr:rowOff>101600</xdr:rowOff>
        </xdr:from>
        <xdr:to>
          <xdr:col>14</xdr:col>
          <xdr:colOff>203200</xdr:colOff>
          <xdr:row>8</xdr:row>
          <xdr:rowOff>203200</xdr:rowOff>
        </xdr:to>
        <xdr:sp macro="" textlink="">
          <xdr:nvSpPr>
            <xdr:cNvPr id="6146" name="Comment 2" hidden="1">
              <a:extLst>
                <a:ext uri="{FF2B5EF4-FFF2-40B4-BE49-F238E27FC236}">
                  <a16:creationId xmlns:a16="http://schemas.microsoft.com/office/drawing/2014/main" id="{EDF8E04D-085D-6A4D-DD33-5FCC496012E4}"/>
                </a:ext>
              </a:extLst>
            </xdr:cNvPr>
            <xdr:cNvSpPr txBox="1">
              <a:spLocks noChangeArrowheads="1"/>
            </xdr:cNvSpPr>
          </xdr:nvSpPr>
          <xdr:spPr bwMode="auto">
            <a:xfrm>
              <a:off x="16116300" y="1435100"/>
              <a:ext cx="2286000" cy="292100"/>
            </a:xfrm>
            <a:prstGeom prst="rect">
              <a:avLst/>
            </a:prstGeom>
            <a:solidFill>
              <a:srgbClr val="FFFFE1"/>
            </a:solidFill>
            <a:ln w="9525">
              <a:solidFill>
                <a:srgbClr val="217346"/>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27432" tIns="18288" rIns="0" bIns="0" anchor="t" upright="1"/>
            <a:lstStyle/>
            <a:p>
              <a:pPr algn="l" rtl="0">
                <a:defRPr sz="1000"/>
              </a:pPr>
              <a:r>
                <a:rPr lang="en-US" sz="900" b="0" i="0" u="none" strike="noStrike" baseline="0%">
                  <a:solidFill>
                    <a:srgbClr val="000000"/>
                  </a:solidFill>
                  <a:latin typeface="Tahoma" pitchFamily="2" charset="0"/>
                  <a:ea typeface="Tahoma" pitchFamily="2" charset="0"/>
                  <a:cs typeface="Tahoma" pitchFamily="2" charset="0"/>
                </a:rPr>
                <a:t>Average of 3 fuel oil  EF options</a:t>
              </a:r>
            </a:p>
          </xdr:txBody>
        </xdr:sp>
        <xdr:clientData/>
      </xdr:twoCellAnchor>
    </mc:Fallback>
  </mc:AlternateContent>
  <mc:AlternateContent xmlns:mc="http://schemas.openxmlformats.org/markup-compatibility/2006">
    <mc:Choice xmlns:v="urn:schemas-microsoft-com:vml" Requires="v"/>
    <mc:Fallback>
      <xdr:twoCellAnchor editAs="absolute">
        <xdr:from>
          <xdr:col>10</xdr:col>
          <xdr:colOff>101600</xdr:colOff>
          <xdr:row>9</xdr:row>
          <xdr:rowOff>203200</xdr:rowOff>
        </xdr:from>
        <xdr:to>
          <xdr:col>13</xdr:col>
          <xdr:colOff>508000</xdr:colOff>
          <xdr:row>11</xdr:row>
          <xdr:rowOff>0</xdr:rowOff>
        </xdr:to>
        <xdr:sp macro="" textlink="">
          <xdr:nvSpPr>
            <xdr:cNvPr id="6147" name="Comment 3" hidden="1">
              <a:extLst>
                <a:ext uri="{FF2B5EF4-FFF2-40B4-BE49-F238E27FC236}">
                  <a16:creationId xmlns:a16="http://schemas.microsoft.com/office/drawing/2014/main" id="{333376EE-AFF0-8DC6-6A8E-F55B5E26E16B}"/>
                </a:ext>
              </a:extLst>
            </xdr:cNvPr>
            <xdr:cNvSpPr txBox="1">
              <a:spLocks noChangeArrowheads="1"/>
            </xdr:cNvSpPr>
          </xdr:nvSpPr>
          <xdr:spPr bwMode="auto">
            <a:xfrm>
              <a:off x="15608300" y="1930400"/>
              <a:ext cx="2425700" cy="203200"/>
            </a:xfrm>
            <a:prstGeom prst="rect">
              <a:avLst/>
            </a:prstGeom>
            <a:solidFill>
              <a:srgbClr val="FFFFE1"/>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27432" tIns="18288" rIns="0" bIns="0" anchor="t" upright="1"/>
            <a:lstStyle/>
            <a:p>
              <a:pPr algn="l" rtl="0">
                <a:defRPr sz="1000"/>
              </a:pPr>
              <a:r>
                <a:rPr lang="en-US" sz="900" b="0" i="0" u="none" strike="noStrike" baseline="0%">
                  <a:solidFill>
                    <a:srgbClr val="000000"/>
                  </a:solidFill>
                  <a:latin typeface="Tahoma" pitchFamily="2" charset="0"/>
                  <a:ea typeface="Tahoma" pitchFamily="2" charset="0"/>
                  <a:cs typeface="Tahoma" pitchFamily="2" charset="0"/>
                </a:rPr>
                <a:t>Average of 2 emission factor options</a:t>
              </a:r>
            </a:p>
          </xdr:txBody>
        </xdr:sp>
        <xdr:clientData/>
      </xdr:twoCellAnchor>
    </mc:Fallback>
  </mc:AlternateContent>
  <mc:AlternateContent xmlns:mc="http://schemas.openxmlformats.org/markup-compatibility/2006">
    <mc:Choice xmlns:v="urn:schemas-microsoft-com:vml" Requires="v"/>
    <mc:Fallback>
      <xdr:twoCellAnchor editAs="absolute">
        <xdr:from>
          <xdr:col>10</xdr:col>
          <xdr:colOff>254000</xdr:colOff>
          <xdr:row>11</xdr:row>
          <xdr:rowOff>152400</xdr:rowOff>
        </xdr:from>
        <xdr:to>
          <xdr:col>13</xdr:col>
          <xdr:colOff>355600</xdr:colOff>
          <xdr:row>12</xdr:row>
          <xdr:rowOff>152400</xdr:rowOff>
        </xdr:to>
        <xdr:sp macro="" textlink="">
          <xdr:nvSpPr>
            <xdr:cNvPr id="6148" name="Comment 4" hidden="1">
              <a:extLst>
                <a:ext uri="{FF2B5EF4-FFF2-40B4-BE49-F238E27FC236}">
                  <a16:creationId xmlns:a16="http://schemas.microsoft.com/office/drawing/2014/main" id="{1428012D-F575-1933-B9AD-7CE96626C315}"/>
                </a:ext>
              </a:extLst>
            </xdr:cNvPr>
            <xdr:cNvSpPr txBox="1">
              <a:spLocks noChangeArrowheads="1"/>
            </xdr:cNvSpPr>
          </xdr:nvSpPr>
          <xdr:spPr bwMode="auto">
            <a:xfrm>
              <a:off x="15760700" y="2286000"/>
              <a:ext cx="2120900" cy="190500"/>
            </a:xfrm>
            <a:prstGeom prst="rect">
              <a:avLst/>
            </a:prstGeom>
            <a:solidFill>
              <a:srgbClr val="FFFFE1"/>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27432" tIns="18288" rIns="0" bIns="0" anchor="t" upright="1"/>
            <a:lstStyle/>
            <a:p>
              <a:pPr algn="l" rtl="0">
                <a:defRPr sz="1000"/>
              </a:pPr>
              <a:r>
                <a:rPr lang="en-US" sz="900" b="0" i="0" u="none" strike="noStrike" baseline="0%">
                  <a:solidFill>
                    <a:srgbClr val="000000"/>
                  </a:solidFill>
                  <a:latin typeface="Tahoma" pitchFamily="2" charset="0"/>
                  <a:ea typeface="Tahoma" pitchFamily="2" charset="0"/>
                  <a:cs typeface="Tahoma" pitchFamily="2" charset="0"/>
                </a:rPr>
                <a:t>Used emissions factor for wood </a:t>
              </a:r>
            </a:p>
          </xdr:txBody>
        </xdr:sp>
        <xdr:clientData/>
      </xdr:twoCellAnchor>
    </mc:Fallback>
  </mc:AlternateContent>
  <mc:AlternateContent xmlns:mc="http://schemas.openxmlformats.org/markup-compatibility/2006">
    <mc:Choice xmlns:v="urn:schemas-microsoft-com:vml" Requires="v"/>
    <mc:Fallback>
      <xdr:twoCellAnchor editAs="absolute">
        <xdr:from>
          <xdr:col>10</xdr:col>
          <xdr:colOff>355600</xdr:colOff>
          <xdr:row>14</xdr:row>
          <xdr:rowOff>0</xdr:rowOff>
        </xdr:from>
        <xdr:to>
          <xdr:col>14</xdr:col>
          <xdr:colOff>2692400</xdr:colOff>
          <xdr:row>15</xdr:row>
          <xdr:rowOff>0</xdr:rowOff>
        </xdr:to>
        <xdr:sp macro="" textlink="">
          <xdr:nvSpPr>
            <xdr:cNvPr id="6149" name="Comment 5" hidden="1">
              <a:extLst>
                <a:ext uri="{FF2B5EF4-FFF2-40B4-BE49-F238E27FC236}">
                  <a16:creationId xmlns:a16="http://schemas.microsoft.com/office/drawing/2014/main" id="{F67EB57A-0673-01C1-1CFD-979214B912A4}"/>
                </a:ext>
              </a:extLst>
            </xdr:cNvPr>
            <xdr:cNvSpPr txBox="1">
              <a:spLocks noChangeArrowheads="1"/>
            </xdr:cNvSpPr>
          </xdr:nvSpPr>
          <xdr:spPr bwMode="auto">
            <a:xfrm>
              <a:off x="15862300" y="2933700"/>
              <a:ext cx="4648200" cy="203200"/>
            </a:xfrm>
            <a:prstGeom prst="rect">
              <a:avLst/>
            </a:prstGeom>
            <a:solidFill>
              <a:srgbClr val="FFFFE1"/>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27432" tIns="18288" rIns="0" bIns="0" anchor="t" upright="1"/>
            <a:lstStyle/>
            <a:p>
              <a:pPr algn="l" rtl="0">
                <a:defRPr sz="1000"/>
              </a:pPr>
              <a:r>
                <a:rPr lang="en-US" sz="900" b="0" i="0" u="none" strike="noStrike" baseline="0%">
                  <a:solidFill>
                    <a:srgbClr val="000000"/>
                  </a:solidFill>
                  <a:latin typeface="Tahoma" pitchFamily="2" charset="0"/>
                  <a:ea typeface="Tahoma" pitchFamily="2" charset="0"/>
                  <a:cs typeface="Tahoma" pitchFamily="2" charset="0"/>
                </a:rPr>
                <a:t>https://www.eia.gov/environment/emissions/co2_vol_mass.php</a:t>
              </a:r>
            </a:p>
          </xdr:txBody>
        </xdr:sp>
        <xdr:clientData/>
      </xdr:twoCellAnchor>
    </mc:Fallback>
  </mc:AlternateContent>
  <mc:AlternateContent xmlns:mc="http://schemas.openxmlformats.org/markup-compatibility/2006">
    <mc:Choice xmlns:v="urn:schemas-microsoft-com:vml" Requires="v"/>
    <mc:Fallback>
      <xdr:twoCellAnchor editAs="absolute">
        <xdr:from>
          <xdr:col>10</xdr:col>
          <xdr:colOff>152400</xdr:colOff>
          <xdr:row>18</xdr:row>
          <xdr:rowOff>101600</xdr:rowOff>
        </xdr:from>
        <xdr:to>
          <xdr:col>14</xdr:col>
          <xdr:colOff>2184400</xdr:colOff>
          <xdr:row>19</xdr:row>
          <xdr:rowOff>152400</xdr:rowOff>
        </xdr:to>
        <xdr:sp macro="" textlink="">
          <xdr:nvSpPr>
            <xdr:cNvPr id="6150" name="Comment 6" hidden="1">
              <a:extLst>
                <a:ext uri="{FF2B5EF4-FFF2-40B4-BE49-F238E27FC236}">
                  <a16:creationId xmlns:a16="http://schemas.microsoft.com/office/drawing/2014/main" id="{3796EC0C-1EE5-1C1D-BA92-E6E2B486C2C4}"/>
                </a:ext>
              </a:extLst>
            </xdr:cNvPr>
            <xdr:cNvSpPr txBox="1">
              <a:spLocks noChangeArrowheads="1"/>
            </xdr:cNvSpPr>
          </xdr:nvSpPr>
          <xdr:spPr bwMode="auto">
            <a:xfrm>
              <a:off x="15659100" y="3848100"/>
              <a:ext cx="4724400" cy="254000"/>
            </a:xfrm>
            <a:prstGeom prst="rect">
              <a:avLst/>
            </a:prstGeom>
            <a:solidFill>
              <a:srgbClr val="FFFFE1"/>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27432" tIns="18288" rIns="0" bIns="0" anchor="t" upright="1"/>
            <a:lstStyle/>
            <a:p>
              <a:pPr algn="l" rtl="0">
                <a:defRPr sz="1000"/>
              </a:pPr>
              <a:r>
                <a:rPr lang="en-US" sz="900" b="0" i="0" u="none" strike="noStrike" baseline="0%">
                  <a:solidFill>
                    <a:srgbClr val="000000"/>
                  </a:solidFill>
                  <a:latin typeface="Tahoma" pitchFamily="2" charset="0"/>
                  <a:ea typeface="Tahoma" pitchFamily="2" charset="0"/>
                  <a:cs typeface="Tahoma" pitchFamily="2" charset="0"/>
                </a:rPr>
                <a:t>https://www.eia.gov/environment/emissions/co2_vol_mass.php</a:t>
              </a:r>
            </a:p>
          </xdr:txBody>
        </xdr:sp>
        <xdr:clientData/>
      </xdr:twoCellAnchor>
    </mc:Fallback>
  </mc:AlternateContent>
</xdr:wsDr>
</file>

<file path=xl/tables/table1.xml><?xml version="1.0" encoding="utf-8"?>
<table xmlns="http://purl.oclc.org/ooxml/spreadsheetml/main" xmlns:mc="http://schemas.openxmlformats.org/markup-compatibility/2006" xmlns:xr="http://schemas.microsoft.com/office/spreadsheetml/2014/revision" xmlns:xr3="http://schemas.microsoft.com/office/spreadsheetml/2016/revision3" mc:Ignorable="xr xr3" id="1" xr:uid="{B2A37845-0F6C-4BEB-82CB-5D8A80ABD296}" name="Aggregation" displayName="Aggregation" ref="A1:CT10" totalsRowShown="0" headerRowDxfId="91">
  <autoFilter ref="A1:CT10" xr:uid="{B2A37845-0F6C-4BEB-82CB-5D8A80ABD296}"/>
  <tableColumns count="98">
    <tableColumn id="1" xr3:uid="{B6630C87-2A9B-47DC-A79C-87BC793201AC}" name="Partner">
      <calculatedColumnFormula>'Portfolio Emissions'!$D$10</calculatedColumnFormula>
    </tableColumn>
    <tableColumn id="2" xr3:uid="{C6119A7B-749D-4118-8533-E2BD0ED0A5EB}" name="Year">
      <calculatedColumnFormula array="1">INDEX('Portfolio Emissions'!$A$15:$Q$15,1,(ROW(A2)+2))</calculatedColumnFormula>
    </tableColumn>
    <tableColumn id="3" xr3:uid="{416480B6-45ED-4D29-823E-3DDFFE375D01}" name="GHG emissions reduction goal (%)" dataDxfId="90">
      <calculatedColumnFormula>'Portfolio Emissions'!$D$12</calculatedColumnFormula>
    </tableColumn>
    <tableColumn id="4" xr3:uid="{9D424879-A8A1-4C6E-9EFF-7F6A5A8ED44A}" name="Base Year">
      <calculatedColumnFormula>'Portfolio Emissions'!$D$13</calculatedColumnFormula>
    </tableColumn>
    <tableColumn id="5" xr3:uid="{6C15CC41-E7D5-4A4E-8A86-8EFB895672DF}" name="Goal End Date">
      <calculatedColumnFormula>'Portfolio Emissions'!$D$14</calculatedColumnFormula>
    </tableColumn>
    <tableColumn id="6" xr3:uid="{17489DC7-58CA-4A4A-B6D0-4701F5982B7D}" name="Scope 2 Reporting? ">
      <calculatedColumnFormula>'Portfolio Emissions'!$J$13</calculatedColumnFormula>
    </tableColumn>
    <tableColumn id="7" xr3:uid="{3F897ABC-3D13-4D99-9D6C-4705D9236FF6}" name="Energy Efficiency Target" dataCellStyle="Percent">
      <calculatedColumnFormula>'Portfolio Emissions'!$J$14</calculatedColumnFormula>
    </tableColumn>
    <tableColumn id="8" xr3:uid="{62C02CF6-0D43-473A-BF56-2433E0635DA6}" name="Square Feet" dataDxfId="89">
      <calculatedColumnFormula array="1">INDEX('Portfolio Emissions'!$A$19:$Q$20,1,(ROW($A2)+2))</calculatedColumnFormula>
    </tableColumn>
    <tableColumn id="9" xr3:uid="{F018144B-EFB4-4617-88C0-1430C1A49F56}" name="Number of facilities" dataDxfId="88">
      <calculatedColumnFormula array="1">INDEX('Portfolio Emissions'!$A$19:$Q$20,2,(ROW($A2)+2))</calculatedColumnFormula>
    </tableColumn>
    <tableColumn id="10" xr3:uid="{78F4BE67-3D6B-4C6B-8113-C489A3A51CD9}" name="Scope 1 Emissions" dataDxfId="87">
      <calculatedColumnFormula array="1">INDEX('Portfolio Emissions'!$A$24:$Q$34,1,(ROW($A2)+2))</calculatedColumnFormula>
    </tableColumn>
    <tableColumn id="11" xr3:uid="{AEDBC9C4-3EE8-4D89-BE4B-B40BB87A64F2}" name="Stationary Emissions" dataDxfId="86">
      <calculatedColumnFormula array="1">INDEX('Portfolio Emissions'!$A$24:$Q$34,2,(ROW($A2)+2))</calculatedColumnFormula>
    </tableColumn>
    <tableColumn id="12" xr3:uid="{E304E68B-1AEB-4401-B8D4-849B9E51ACF4}" name="Mobile Emissions" dataDxfId="85">
      <calculatedColumnFormula array="1">INDEX('Portfolio Emissions'!$A$24:$Q$34,3,(ROW($A2)+2))</calculatedColumnFormula>
    </tableColumn>
    <tableColumn id="13" xr3:uid="{EB6A7092-1071-4DC2-ADE4-ECFCC474A6CD}" name="Fugitive Emissions" dataDxfId="84">
      <calculatedColumnFormula array="1">INDEX('Portfolio Emissions'!$A$24:$Q$34,4,(ROW($A2)+2))</calculatedColumnFormula>
    </tableColumn>
    <tableColumn id="14" xr3:uid="{0F228768-D40C-46BA-80CC-44FD45D0C793}" name="Process Emissions" dataDxfId="83">
      <calculatedColumnFormula array="1">INDEX('Portfolio Emissions'!$A$24:$Q$34,5,(ROW($A2)+2))</calculatedColumnFormula>
    </tableColumn>
    <tableColumn id="15" xr3:uid="{07702560-5B4C-4AC4-B67A-691580444B8C}" name="Scope 2 Emissions (Location-Based) from Electricity &amp; District Energy" dataDxfId="82">
      <calculatedColumnFormula array="1">INDEX('Portfolio Emissions'!$A$24:$Q$34,6,(ROW($A2)+2))</calculatedColumnFormula>
    </tableColumn>
    <tableColumn id="16" xr3:uid="{3A8F9EDA-53FE-4779-9742-C29E8BE542DB}" name="Scope 2 Emissions (Market-Based) from Electricity &amp; District Energy" dataDxfId="81">
      <calculatedColumnFormula array="1">INDEX('Portfolio Emissions'!$A$24:$Q$34,7,(ROW($A2)+2))</calculatedColumnFormula>
    </tableColumn>
    <tableColumn id="17" xr3:uid="{8581E4DA-E38C-42D4-8C22-9A7A9C1F5B5F}" name="Scope 3 Emissions (Location-Based) from Leased Assets" dataDxfId="80">
      <calculatedColumnFormula array="1">INDEX('Portfolio Emissions'!$A$24:$Q$34,8,(ROW($A2)+2))</calculatedColumnFormula>
    </tableColumn>
    <tableColumn id="18" xr3:uid="{259E0462-3319-4E43-B5B4-37DB219AB9DC}" name="Scope 3 Emissions (Market-Based) from Leased Assets" dataDxfId="79">
      <calculatedColumnFormula array="1">INDEX('Portfolio Emissions'!$A$24:$Q$34,9,(ROW($A2)+2))</calculatedColumnFormula>
    </tableColumn>
    <tableColumn id="19" xr3:uid="{AF1A64C6-5F77-404B-9BB8-6C30A39B4B56}" name="Total Emissions (Metric Tons)" dataDxfId="78">
      <calculatedColumnFormula array="1">INDEX('Portfolio Emissions'!$A$24:$Q$34,10,(ROW($A2)+2))</calculatedColumnFormula>
    </tableColumn>
    <tableColumn id="20" xr3:uid="{43A5AE49-2F14-43E9-8B7D-1640986E08C4}" name="If Applicable: Bioenergy and Biomass Emissions " dataDxfId="77">
      <calculatedColumnFormula array="1">INDEX('Portfolio Emissions'!$A$24:$Q$34,11,(ROW($A2)+2))</calculatedColumnFormula>
    </tableColumn>
    <tableColumn id="21" xr3:uid="{1C2D91B1-9823-4639-B64C-5658AB1D44EC}" name="GHG Emissions Reductions (Metric tons CO2e)" dataDxfId="76" dataCellStyle="Percent">
      <calculatedColumnFormula array="1">INDEX('Portfolio Emissions'!$A$38:$Q$39,1,(ROW($A2)+2))</calculatedColumnFormula>
    </tableColumn>
    <tableColumn id="22" xr3:uid="{37B787EE-4F8C-47BF-8FED-FE5E7BEA9E15}" name="GHG Emissions Reductions (%)" dataDxfId="75" dataCellStyle="Percent">
      <calculatedColumnFormula array="1">INDEX('Portfolio Emissions'!$A$38:$Q$39,2,(ROW($A2)+2))</calculatedColumnFormula>
    </tableColumn>
    <tableColumn id="23" xr3:uid="{2982E813-CCCA-4F57-BD23-2F3B36E289E9}" name="Total Electricity Consumption (MWh)" dataDxfId="74">
      <calculatedColumnFormula array="1">INDEX('Portfolio Emissions'!$A$43:$Q$70,1,(ROW($A2)+2))</calculatedColumnFormula>
    </tableColumn>
    <tableColumn id="24" xr3:uid="{67FDDC39-D036-443B-A61F-72CB309EEDF3}" name="Renewable Energy Generated and Used On-site (MWh)" dataDxfId="73">
      <calculatedColumnFormula array="1">INDEX('Portfolio Emissions'!$A$43:$Q$70,2,(ROW($A2)+2))</calculatedColumnFormula>
    </tableColumn>
    <tableColumn id="25" xr3:uid="{8C01DAA2-733C-4917-80B9-6B5F2D5AC4EA}" name="Purchased or Acquired Electricity (MWh)" dataDxfId="72">
      <calculatedColumnFormula array="1">INDEX('Portfolio Emissions'!$A$43:$Q$70,3,(ROW($A2)+2))</calculatedColumnFormula>
    </tableColumn>
    <tableColumn id="26" xr3:uid="{34A09510-BCC9-4D23-935A-40556EAA240C}" name="Physical PPAs, Competitive or Utility Products, CCAs, Self-supply (MWh)" dataDxfId="71">
      <calculatedColumnFormula array="1">INDEX('Portfolio Emissions'!$A$43:$Q$70,4,(ROW($A2)+2))</calculatedColumnFormula>
    </tableColumn>
    <tableColumn id="27" xr3:uid="{40C283D2-EF01-4798-A940-6B0119245BB8}" name="Financial / Virtual PPAs (MWh)" dataDxfId="70">
      <calculatedColumnFormula array="1">INDEX('Portfolio Emissions'!$A$43:$Q$70,5,(ROW($A2)+2))</calculatedColumnFormula>
    </tableColumn>
    <tableColumn id="28" xr3:uid="{E21B683B-8A63-41A3-8831-7F3E66405D4C}" name="Unbundled RECs (MWh)" dataDxfId="69">
      <calculatedColumnFormula array="1">INDEX('Portfolio Emissions'!$A$43:$Q$70,6,(ROW($A2)+2))</calculatedColumnFormula>
    </tableColumn>
    <tableColumn id="29" xr3:uid="{70412A87-2A92-4D5A-85E4-F443748212A7}" name="Remaining Grid Electricity (MWh)" dataDxfId="68">
      <calculatedColumnFormula array="1">INDEX('Portfolio Emissions'!$A$43:$Q$70,7,(ROW($A2)+2))</calculatedColumnFormula>
    </tableColumn>
    <tableColumn id="30" xr3:uid="{BA54B38E-0EF8-48B0-8A75-5ABF74B2BA89}" name="District Steam (MMBtu)" dataDxfId="67">
      <calculatedColumnFormula array="1">INDEX('Portfolio Emissions'!$A$43:$Q$70,8,(ROW($A2)+2))</calculatedColumnFormula>
    </tableColumn>
    <tableColumn id="31" xr3:uid="{75E65BCE-2A49-437C-A8A8-DB4886E56AE2}" name="District Hot Water (MMBtu)" dataDxfId="66">
      <calculatedColumnFormula array="1">INDEX('Portfolio Emissions'!$A$43:$Q$70,9,(ROW($A2)+2))</calculatedColumnFormula>
    </tableColumn>
    <tableColumn id="32" xr3:uid="{7F32F2E5-9B79-4908-99BB-C66933BC141A}" name="District Chilled Water (MMBtu)" dataDxfId="65">
      <calculatedColumnFormula array="1">INDEX('Portfolio Emissions'!$A$43:$Q$70,10,(ROW($A2)+2))</calculatedColumnFormula>
    </tableColumn>
    <tableColumn id="33" xr3:uid="{FD20F06F-9154-4212-8D54-94308DBFC0DF}" name="Natural Gas (MMBtu)" dataDxfId="64">
      <calculatedColumnFormula array="1">INDEX('Portfolio Emissions'!$A$43:$Q$70,11,(ROW($A2)+2))</calculatedColumnFormula>
    </tableColumn>
    <tableColumn id="34" xr3:uid="{F0E088C3-DEB5-45CD-96F7-3D2EA69090E5}" name="Distillate or Light Fuel Oil (#1, 2, &amp; 4) (MMBtu)" dataDxfId="63">
      <calculatedColumnFormula array="1">INDEX('Portfolio Emissions'!$A$43:$Q$70,12,(ROW($A2)+2))</calculatedColumnFormula>
    </tableColumn>
    <tableColumn id="35" xr3:uid="{9CE40A8B-C1DE-4C06-93D2-420A39CBC935}" name="Propane (MMBtu)" dataDxfId="62">
      <calculatedColumnFormula array="1">INDEX('Portfolio Emissions'!$A$43:$Q$70,13,(ROW($A2)+2))</calculatedColumnFormula>
    </tableColumn>
    <tableColumn id="36" xr3:uid="{7DF18E46-B8BD-4435-A823-220FDD7C7CFE}" name="Coke (MMBtu) " dataDxfId="61">
      <calculatedColumnFormula array="1">INDEX('Portfolio Emissions'!$A$43:$Q$70,14,(ROW($A2)+2))</calculatedColumnFormula>
    </tableColumn>
    <tableColumn id="37" xr3:uid="{DB93F3DE-91E1-4665-819D-B34DD75649EE}" name="Coal (MMBtu)" dataDxfId="60">
      <calculatedColumnFormula array="1">INDEX('Portfolio Emissions'!$A$43:$Q$70,15,(ROW($A2)+2))</calculatedColumnFormula>
    </tableColumn>
    <tableColumn id="38" xr3:uid="{0E8EC606-C188-4149-B00F-BA62580BED07}" name="Residual or Heavy Fuel Oil (# 5, 6, Navy Special &amp; Bunker C) (MMBtu)" dataDxfId="59">
      <calculatedColumnFormula array="1">INDEX('Portfolio Emissions'!$A$43:$Q$70,16,(ROW($A2)+2))</calculatedColumnFormula>
    </tableColumn>
    <tableColumn id="39" xr3:uid="{FCCC2A18-18EA-40CC-8B8C-A1676875B45F}" name="Biomass (MMBtu)" dataDxfId="58">
      <calculatedColumnFormula array="1">INDEX('Portfolio Emissions'!$A$43:$Q$70,17,(ROW($A2)+2))</calculatedColumnFormula>
    </tableColumn>
    <tableColumn id="40" xr3:uid="{187A10E6-D7A6-41AD-A9CF-32F3A1FC8FA1}" name="Renewable Natural Gas (MMBtu)" dataDxfId="57">
      <calculatedColumnFormula array="1">INDEX('Portfolio Emissions'!$A$43:$Q$70,18,(ROW($A2)+2))</calculatedColumnFormula>
    </tableColumn>
    <tableColumn id="41" xr3:uid="{B44E7D57-FF10-41BF-96FA-FB982EF0261B}" name="Hydrogen (MMBtu)" dataDxfId="56">
      <calculatedColumnFormula array="1">INDEX('Portfolio Emissions'!$A$43:$Q$70,19,(ROW($A2)+2))</calculatedColumnFormula>
    </tableColumn>
    <tableColumn id="42" xr3:uid="{0ED69AD9-7BAD-48C3-BDE2-3D6E99494960}" name="Gasoline (MMBtu)" dataDxfId="55">
      <calculatedColumnFormula array="1">INDEX('Portfolio Emissions'!$A$43:$Q$70,20,(ROW($A2)+2))</calculatedColumnFormula>
    </tableColumn>
    <tableColumn id="43" xr3:uid="{5BC2F73D-B017-4926-B81E-63B19A7D19A6}" name="Diesel (MMBtu)" dataDxfId="54">
      <calculatedColumnFormula array="1">INDEX('Portfolio Emissions'!$A$43:$Q$70,21,(ROW($A2)+2))</calculatedColumnFormula>
    </tableColumn>
    <tableColumn id="44" xr3:uid="{D48FF333-E59D-47E5-8F37-BECC9C0334B9}" name="Biodiesel (MMBtu)" dataDxfId="53">
      <calculatedColumnFormula array="1">INDEX('Portfolio Emissions'!$A$43:$Q$70,22,(ROW($A2)+2))</calculatedColumnFormula>
    </tableColumn>
    <tableColumn id="45" xr3:uid="{5848D598-925B-49BB-8652-0F65380ABC34}" name="Compressed Natural Gas (CNG) (MMBtu)" dataDxfId="52">
      <calculatedColumnFormula array="1">INDEX('Portfolio Emissions'!$A$43:$Q$70,23,(ROW($A2)+2))</calculatedColumnFormula>
    </tableColumn>
    <tableColumn id="46" xr3:uid="{EBBE6139-0ABA-4BCF-98B7-D3A943CE579F}" name="Liquified Natural Gas (LNG) (MMBtu)" dataDxfId="51">
      <calculatedColumnFormula array="1">INDEX('Portfolio Emissions'!$A$43:$Q$70,24,(ROW($A2)+2))</calculatedColumnFormula>
    </tableColumn>
    <tableColumn id="47" xr3:uid="{CA8399E2-F5F8-4060-8295-17E6090F1D9B}" name="Ethanol Fuel Blend (E85) (MMBtu)" dataDxfId="50">
      <calculatedColumnFormula array="1">INDEX('Portfolio Emissions'!$A$43:$Q$70,25,(ROW($A2)+2))</calculatedColumnFormula>
    </tableColumn>
    <tableColumn id="48" xr3:uid="{17F22FDF-C284-4962-8A16-86A649AEDD92}" name="Other Fuel (please specify) (MMBtu)" dataDxfId="49">
      <calculatedColumnFormula array="1">INDEX('Portfolio Emissions'!$A$43:$Q$70,26,(ROW($A2)+2))</calculatedColumnFormula>
    </tableColumn>
    <tableColumn id="49" xr3:uid="{F8936BDD-FBA3-4A04-997E-1220644788E3}" name="Other Fuel (please specify) (MMBtu)2" dataDxfId="48">
      <calculatedColumnFormula array="1">INDEX('Portfolio Emissions'!$A$43:$Q$70,27,(ROW($A2)+2))</calculatedColumnFormula>
    </tableColumn>
    <tableColumn id="50" xr3:uid="{AE426FBD-1F34-4163-A950-39942E67B497}" name="Total Energy Use (MMBtu)" dataDxfId="47">
      <calculatedColumnFormula array="1">INDEX('Portfolio Emissions'!$A$43:$Q$70,28,(ROW($A2)+2))</calculatedColumnFormula>
    </tableColumn>
    <tableColumn id="51" xr3:uid="{A9AE5285-7771-48C0-A5CD-50479AA4A2A4}" name="Electricity Use (MWh) ">
      <calculatedColumnFormula array="1">INDEX('Portfolio Emissions'!$A$74:$Q$83,1,(ROW($A2)+2))</calculatedColumnFormula>
    </tableColumn>
    <tableColumn id="52" xr3:uid="{038FE1A6-8AF1-4249-AFE2-38AD0D148F08}" name="Gasoline (MMBtu)3">
      <calculatedColumnFormula array="1">INDEX('Portfolio Emissions'!$A$74:$Q$83,2,(ROW($A2)+2))</calculatedColumnFormula>
    </tableColumn>
    <tableColumn id="53" xr3:uid="{1D8F91F0-9A90-4A04-A18D-11C5FC489469}" name="Diesel (MMBtu)4">
      <calculatedColumnFormula array="1">INDEX('Portfolio Emissions'!$A$74:$Q$83,3,(ROW($A2)+2))</calculatedColumnFormula>
    </tableColumn>
    <tableColumn id="54" xr3:uid="{D00DB0AC-13DA-42A9-9D08-094D8DBADEFC}" name="Biodiesel (MMBtu)5">
      <calculatedColumnFormula array="1">INDEX('Portfolio Emissions'!$A$74:$Q$83,4,(ROW($A2)+2))</calculatedColumnFormula>
    </tableColumn>
    <tableColumn id="55" xr3:uid="{7CF548C7-6FBA-4545-8E67-25757970D91F}" name="Compressed Natural Gas (CNG) (MMBtu)6">
      <calculatedColumnFormula array="1">INDEX('Portfolio Emissions'!$A$74:$Q$83,5,(ROW($A2)+2))</calculatedColumnFormula>
    </tableColumn>
    <tableColumn id="56" xr3:uid="{AB998683-5A38-486B-B13B-F2B5B53E9E01}" name="Liquified Natural Gas (LNG) (MMBtu)7">
      <calculatedColumnFormula array="1">INDEX('Portfolio Emissions'!$A$74:$Q$83,6,(ROW($A2)+2))</calculatedColumnFormula>
    </tableColumn>
    <tableColumn id="57" xr3:uid="{11FDB192-C437-4C81-9E30-04BEFE1DEFF4}" name="Ethanol Fuel Blend (E85) (MMBtu)8">
      <calculatedColumnFormula array="1">INDEX('Portfolio Emissions'!$A$74:$Q$83,7,(ROW($A2)+2))</calculatedColumnFormula>
    </tableColumn>
    <tableColumn id="58" xr3:uid="{7050ACED-0C89-4814-AABB-D03436A2F7CA}" name="Other Fuel (please specify) (MMBtu)9">
      <calculatedColumnFormula array="1">INDEX('Portfolio Emissions'!$A$74:$Q$83,8,(ROW($A2)+2))</calculatedColumnFormula>
    </tableColumn>
    <tableColumn id="59" xr3:uid="{53F674A1-F77D-4395-9E13-9611358CB1FA}" name="Other Fuel (please specify) (MMBtu)10">
      <calculatedColumnFormula array="1">INDEX('Portfolio Emissions'!$A$74:$Q$83,9,(ROW($A2)+2))</calculatedColumnFormula>
    </tableColumn>
    <tableColumn id="60" xr3:uid="{6317ED5D-DCE9-4C25-97D3-464338FE7562}" name="Total Vehicle Energy Use (MMBtu)">
      <calculatedColumnFormula array="1">INDEX('Portfolio Emissions'!$A$74:$Q$83,10,(ROW($A2)+2))</calculatedColumnFormula>
    </tableColumn>
    <tableColumn id="61" xr3:uid="{4C04A20D-0E77-48A7-808D-8A9381C1D3A8}" name="Total Site Energy Use Intensity (kBtu/sq. ft.)">
      <calculatedColumnFormula array="1">INDEX('Portfolio Emissions'!$A$89:$Q$91,1,(ROW($A2)+2))</calculatedColumnFormula>
    </tableColumn>
    <tableColumn id="62" xr3:uid="{53AB543C-18EC-4A24-9E2E-EABD9FB92CD6}" name="Total Site Energy Use Intensity Reductions (%)" dataDxfId="46" dataCellStyle="Percent">
      <calculatedColumnFormula array="1">INDEX('Portfolio Emissions'!$A$89:$Q$91,2,(ROW($A2)+2))</calculatedColumnFormula>
    </tableColumn>
    <tableColumn id="63" xr3:uid="{AA6AB595-E2AD-43BB-B09B-99F43B12CD4B}" name="Custom Metric (please specify)">
      <calculatedColumnFormula array="1">INDEX('Portfolio Emissions'!$A$89:$Q$91,3,(ROW($A2)+2))</calculatedColumnFormula>
    </tableColumn>
    <tableColumn id="64" xr3:uid="{54055341-8928-4B7C-9076-ECC240A01337}" name="Goal for Emissions">
      <calculatedColumnFormula array="1">INDEX('Portfolio Emissions'!$A$95:$Q$103,1,(ROW($A2)+2))</calculatedColumnFormula>
    </tableColumn>
    <tableColumn id="65" xr3:uid="{BF69DEE1-DADB-4FA2-928A-2EF16EBCF51D}" name="Annual Percent Improvement" dataDxfId="45" dataCellStyle="Percent">
      <calculatedColumnFormula array="1">INDEX('Portfolio Emissions'!$A$95:$Q$103,2,(ROW($A2)+2))</calculatedColumnFormula>
    </tableColumn>
    <tableColumn id="66" xr3:uid="{2D9154A1-6539-46C9-AA8E-59DE8C4D2761}" name="Scope 2 Total Energy Use (MMBtu)" dataDxfId="44">
      <calculatedColumnFormula array="1">INDEX('Portfolio Emissions'!$A$95:$Q$103,3,(ROW($A2)+2))</calculatedColumnFormula>
    </tableColumn>
    <tableColumn id="67" xr3:uid="{4573F518-1B2E-47F5-A6DA-33DDA6924F45}" name="Portfolio Average Scope 2 Emissions Factor- Market Based (kg CO2e/MMBtu)" dataDxfId="43">
      <calculatedColumnFormula array="1">INDEX('Portfolio Emissions'!$A$95:$Q$103,4,(ROW($A2)+2))</calculatedColumnFormula>
    </tableColumn>
    <tableColumn id="68" xr3:uid="{101E3900-47D4-4770-90C3-76D6B965843C}" name="Portfolio Average Scope 2 Emissions Factor - Location Based (kg CO2e/MMBtu)" dataDxfId="42">
      <calculatedColumnFormula array="1">INDEX('Portfolio Emissions'!$A$95:$Q$103,5,(ROW($A2)+2))</calculatedColumnFormula>
    </tableColumn>
    <tableColumn id="69" xr3:uid="{61D68A4E-6169-4283-B827-2409B45B6553}" name="Decrease in Scope 2 Energy Use (MMBtu)">
      <calculatedColumnFormula array="1">INDEX('Portfolio Emissions'!$A$95:$Q$103,6,(ROW($A2)+2))</calculatedColumnFormula>
    </tableColumn>
    <tableColumn id="70" xr3:uid="{2E242B48-4359-4DBC-92A9-2FA7F2FA34EE}" name="Increase in Onsite Renewable Energy Use (MMBtu)">
      <calculatedColumnFormula array="1">INDEX('Portfolio Emissions'!$A$95:$Q$103,7,(ROW($A2)+2))</calculatedColumnFormula>
    </tableColumn>
    <tableColumn id="71" xr3:uid="{0F4F61C2-7B34-4297-BDD9-DEA6674B4DCD}" name="Incresae in Offsite Renewable Energy Use (MMBtu)">
      <calculatedColumnFormula array="1">INDEX('Portfolio Emissions'!$A$95:$Q$103,8,(ROW($A2)+2))</calculatedColumnFormula>
    </tableColumn>
    <tableColumn id="72" xr3:uid="{56302E85-77F5-49B4-A970-83EE2AFCD90B}" name="Emissions Reduction from Change in Scope 2 Emissions Factor (Metric tons CO2e)" dataDxfId="41">
      <calculatedColumnFormula array="1">INDEX('Portfolio Emissions'!$A$95:$Q$103,9,(ROW($A2)+2))</calculatedColumnFormula>
    </tableColumn>
    <tableColumn id="73" xr3:uid="{B906C78F-C4AE-4259-AF1E-0BBBA49F5CF5}" name="Scope 1 _x000a_Stationary" dataDxfId="40">
      <calculatedColumnFormula array="1">INDEX('Portfolio Emissions'!$A$106:$Q$113,1,(ROW($A2)+2))</calculatedColumnFormula>
    </tableColumn>
    <tableColumn id="74" xr3:uid="{DCAE19E4-98E9-475C-B412-6DA7C42E04CF}" name="Scope 1 _x000a_Mobile" dataDxfId="39">
      <calculatedColumnFormula array="1">INDEX('Portfolio Emissions'!$A$106:$Q$113,2,(ROW($A2)+2))</calculatedColumnFormula>
    </tableColumn>
    <tableColumn id="75" xr3:uid="{168A8973-706B-4BAE-89A8-E7FA8B963E91}" name="Scope 1 _x000a_Fugitive &amp; Process" dataDxfId="38">
      <calculatedColumnFormula array="1">INDEX('Portfolio Emissions'!$A$106:$Q$113,3,(ROW($A2)+2))</calculatedColumnFormula>
    </tableColumn>
    <tableColumn id="76" xr3:uid="{D082C492-A13E-4BB6-93CF-F3143A0B65FE}" name="Scope 2 _x000a_Change in Energy Use" dataDxfId="37">
      <calculatedColumnFormula array="1">INDEX('Portfolio Emissions'!$A$106:$Q$113,4,(ROW($A2)+2))</calculatedColumnFormula>
    </tableColumn>
    <tableColumn id="77" xr3:uid="{486B58AB-A74B-4F80-8BAA-463144345FCC}" name="Scope 2 _x000a_On-site Renewables" dataDxfId="36">
      <calculatedColumnFormula array="1">INDEX('Portfolio Emissions'!$A$106:$Q$113,5,(ROW($A2)+2))</calculatedColumnFormula>
    </tableColumn>
    <tableColumn id="78" xr3:uid="{735999A6-490E-4BF4-BBA1-03B6754E1357}" name="Scope 2 _x000a_Off-site Renewables" dataDxfId="35">
      <calculatedColumnFormula array="1">INDEX('Portfolio Emissions'!$A$106:$Q$113,6,(ROW($A2)+2))</calculatedColumnFormula>
    </tableColumn>
    <tableColumn id="79" xr3:uid="{6A14E419-798B-4F7C-9552-4AA9A0038EAB}" name="Scope 2 _x000a_Greening of Grid / Other" dataDxfId="34">
      <calculatedColumnFormula array="1">INDEX('Portfolio Emissions'!$A$106:$Q$113,7,(ROW($A2)+2))</calculatedColumnFormula>
    </tableColumn>
    <tableColumn id="80" xr3:uid="{F2DB1608-FF99-4A48-8978-3884D2C6871C}" name="Total" dataDxfId="33">
      <calculatedColumnFormula array="1">INDEX('Portfolio Emissions'!$A$106:$Q$113,8,(ROW($A2)+2))</calculatedColumnFormula>
    </tableColumn>
    <tableColumn id="81" xr3:uid="{00434F84-9DA9-436C-AD4B-268C2E7038C5}" name="Grid Electricity" dataDxfId="32">
      <calculatedColumnFormula>ROUND(Aggregation[[#This Row],[Remaining Grid Electricity (MWh)]]*3.412,0)</calculatedColumnFormula>
    </tableColumn>
    <tableColumn id="82" xr3:uid="{D785D7B8-DB03-4656-812E-68F25D80D517}" name="Fuels" dataDxfId="31">
      <calculatedColumnFormula>SUM(Aggregation[[#This Row],[Natural Gas (MMBtu)]:[Residual or Heavy Fuel Oil ('# 5, 6, Navy Special &amp; Bunker C) (MMBtu)]],Aggregation[[#This Row],[Gasoline (MMBtu)]:[Diesel (MMBtu)]],Aggregation[[#This Row],[Compressed Natural Gas (CNG) (MMBtu)]:[Ethanol Fuel Blend (E85) (MMBtu)]])</calculatedColumnFormula>
    </tableColumn>
    <tableColumn id="83" xr3:uid="{14C3AC74-C586-4920-88D6-D30F6A39EBF6}" name="Renewable Fuels" dataDxfId="30">
      <calculatedColumnFormula>SUM(Aggregation[[#This Row],[Biomass (MMBtu)]:[Hydrogen (MMBtu)]],Aggregation[[#This Row],[Biodiesel (MMBtu)]])</calculatedColumnFormula>
    </tableColumn>
    <tableColumn id="84" xr3:uid="{B11E4C89-9C6E-4485-ACDE-B1EC72EFC287}" name="Other" dataDxfId="29">
      <calculatedColumnFormula>SUM(Aggregation[[#This Row],[District Steam (MMBtu)]:[District Chilled Water (MMBtu)]],Aggregation[[#This Row],[Other Fuel (please specify) (MMBtu)]:[Other Fuel (please specify) (MMBtu)2]])</calculatedColumnFormula>
    </tableColumn>
    <tableColumn id="85" xr3:uid="{63EF9F80-9EE6-454B-A88D-3A0C6B27E8F2}" name="Onsite Renewables" dataDxfId="28">
      <calculatedColumnFormula>Aggregation[[#This Row],[Renewable Energy Generated and Used On-site (MWh)]]*3.412</calculatedColumnFormula>
    </tableColumn>
    <tableColumn id="86" xr3:uid="{13463577-F410-4A49-8150-4527E78E9A07}" name="Offsite Renewables" dataDxfId="27">
      <calculatedColumnFormula>SUM(Aggregation[[#This Row],[Physical PPAs, Competitive or Utility Products, CCAs, Self-supply (MWh)]:[Unbundled RECs (MWh)]])*3.412</calculatedColumnFormula>
    </tableColumn>
    <tableColumn id="87" xr3:uid="{E9F12817-723F-4065-AEFF-544087539662}" name="BY Indicator" dataDxfId="26">
      <calculatedColumnFormula>IF(Aggregation[[#This Row],[Year]]=Aggregation[[#This Row],[Base Year]],1,0)</calculatedColumnFormula>
    </tableColumn>
    <tableColumn id="88" xr3:uid="{A41913AB-9679-433A-90F2-81C443109A37}" name="CY Indicator" dataDxfId="25">
      <calculatedColumnFormula>IF(Aggregation[[#This Row],[Year]]=2022,1,0)</calculatedColumnFormula>
    </tableColumn>
    <tableColumn id="89" xr3:uid="{BBE75050-A5A2-4F85-953A-658DE062F3C4}" name="Max Year Indicator" dataDxfId="24">
      <calculatedColumnFormula array="1">IF(Aggregation[[#This Row],[Year]]=MAX(IF(Aggregation[Partner]=Aggregation[[#This Row],[Partner]],Aggregation[Year])),1,0)</calculatedColumnFormula>
    </tableColumn>
    <tableColumn id="90" xr3:uid="{6AF5FDF2-3FEB-4A7C-836E-0C8DAF5DBD5F}" name="Location-based Indicator" dataDxfId="23">
      <calculatedColumnFormula>IF(Aggregation[[#This Row],[Scope 2 Reporting? ]]="Location-Based GHG Goal",1,0)</calculatedColumnFormula>
    </tableColumn>
    <tableColumn id="91" xr3:uid="{F14EDC11-A61F-4010-A11E-0C1C298ED1A1}" name="Market-based Indicator" dataDxfId="22">
      <calculatedColumnFormula>IF(Aggregation[[#This Row],[Scope 2 Reporting? ]]="Market-Based GHG Goal",1,0)</calculatedColumnFormula>
    </tableColumn>
    <tableColumn id="92" xr3:uid="{67FB1C0F-EA48-4C7F-BC43-49C93C3106C1}" name="Partner on Track?" dataDxfId="21">
      <calculatedColumnFormula>IF(Aggregation[[#This Row],[Actual Savings Per Year]]&gt;=Aggregation[[#This Row],[Target Savings Per Year]],"On Track", "Off Track")</calculatedColumnFormula>
    </tableColumn>
    <tableColumn id="93" xr3:uid="{15780503-872C-45BF-90B1-D49D574901C4}" name="Year Data Updated" dataDxfId="20"/>
    <tableColumn id="94" xr3:uid="{10E1A8BC-116B-4F83-9EA2-4B6999959DC2}" name="Actual Savings Per Year" dataDxfId="19">
      <calculatedColumnFormula>IFERROR(Aggregation[[#This Row],[GHG Emissions Reductions (%)]]/(Aggregation[[#This Row],[Year]]-Aggregation[[#This Row],[Base Year]]),0)</calculatedColumnFormula>
    </tableColumn>
    <tableColumn id="95" xr3:uid="{3F86A7FE-5779-4FCC-BC31-201407A61D9B}" name="Target Savings Per Year" dataDxfId="18">
      <calculatedColumnFormula>IF(Aggregation[[#This Row],[BY Indicator]]=0,Aggregation[[#This Row],[GHG emissions reduction goal (%)]]/(Aggregation[[#This Row],[Goal End Date]]-Aggregation[[#This Row],[Base Year]]),0)</calculatedColumnFormula>
    </tableColumn>
    <tableColumn id="96" xr3:uid="{F469194E-D73E-4853-806D-87954C3D4BB3}" name="Goal Achieved Year" dataDxfId="17"/>
    <tableColumn id="97" xr3:uid="{7F448371-004D-465B-B987-D75526F48DBA}" name="Years with Data Display" dataDxfId="16"/>
    <tableColumn id="98" xr3:uid="{3C295AFA-02D4-4781-A0D9-CE23DC15BC1A}" name="Waterfall Indicator" dataDxfId="15">
      <calculatedColumnFormula>IF(Aggregation[[#This Row],[Year]]='Data for Display'!$F$16,1,0)</calculatedColumnFormula>
    </tableColumn>
  </tableColumns>
  <tableStyleInfo name="TableStyleLight1" showFirstColumn="0" showLastColumn="0" showRowStripes="1" showColumnStripes="0"/>
</table>
</file>

<file path=xl/tables/table2.xml><?xml version="1.0" encoding="utf-8"?>
<table xmlns="http://purl.oclc.org/ooxml/spreadsheetml/main" xmlns:mc="http://schemas.openxmlformats.org/markup-compatibility/2006" xmlns:xr="http://schemas.microsoft.com/office/spreadsheetml/2014/revision" xmlns:xr3="http://schemas.microsoft.com/office/spreadsheetml/2016/revision3" mc:Ignorable="xr xr3" id="2" xr:uid="{C7673B55-20B6-4120-B659-55F69B1BD340}" name="BarChartEmissions" displayName="BarChartEmissions" ref="A1:H12" totalsRowShown="0" headerRowDxfId="14">
  <autoFilter ref="A1:H12" xr:uid="{C7673B55-20B6-4120-B659-55F69B1BD340}"/>
  <tableColumns count="8">
    <tableColumn id="1" xr3:uid="{0582116A-FC2B-41A7-83B8-EE44F607AA16}" name="Year">
      <calculatedColumnFormula array="1">INDEX('Portfolio Emissions'!$A$15:$Q$15,1,(ROW(A2)+2))</calculatedColumnFormula>
    </tableColumn>
    <tableColumn id="2" xr3:uid="{82FEC1C8-A295-4DE4-A35E-C6EC3FEF1FC6}" name="Goal for Emissions" dataDxfId="13" dataCellStyle="Comma">
      <calculatedColumnFormula>SUMPRODUCT(Aggregation[Goal for Emissions],Aggregation[BY Indicator])</calculatedColumnFormula>
    </tableColumn>
    <tableColumn id="3" xr3:uid="{E5080C14-C88A-40FA-B94E-011E5769D8F6}" name="Scope 2 Reporting? " dataDxfId="12">
      <calculatedColumnFormula>'Portfolio Emissions'!$J$13</calculatedColumnFormula>
    </tableColumn>
    <tableColumn id="4" xr3:uid="{FB76A23C-306D-4596-9259-56088F98F371}" name="Scope 1 Emissions" dataDxfId="11" dataCellStyle="Comma">
      <calculatedColumnFormula array="1">INDEX('Portfolio Emissions'!$A$24:$Q$34,1,(ROW($A2)+2))</calculatedColumnFormula>
    </tableColumn>
    <tableColumn id="5" xr3:uid="{767F162A-3D08-4EDD-A06F-F33FB16A8384}" name="Scope 2 Emissions" dataDxfId="10" dataCellStyle="Comma">
      <calculatedColumnFormula array="1">IF('Portfolio Emissions'!$J$13="Market-Based GHG Goal",INDEX('Portfolio Emissions'!$A$24:$Q$34,7,(ROW($A2)+2)),INDEX('Portfolio Emissions'!$A$24:$Q$34,6,(ROW($A2)+2)))</calculatedColumnFormula>
    </tableColumn>
    <tableColumn id="6" xr3:uid="{1D415749-C88A-41F5-A2FC-B497C61392F6}" name="Scope 3 Emissions" dataDxfId="9" dataCellStyle="Comma">
      <calculatedColumnFormula array="1">IF('Portfolio Emissions'!$J$13="Market-Based GHG Goal",INDEX('Portfolio Emissions'!$A$24:$Q$34,9,(ROW($A2)+2)),INDEX('Portfolio Emissions'!$A$24:$Q$34,8,(ROW($A2)+2)))</calculatedColumnFormula>
    </tableColumn>
    <tableColumn id="7" xr3:uid="{975C0057-306D-47D5-9CC9-42C967DF133A}" name="Total Emission" dataDxfId="8" dataCellStyle="Comma">
      <calculatedColumnFormula array="1">INDEX('Portfolio Emissions'!$A$24:$Q$34,10,(ROW($A2)+2))</calculatedColumnFormula>
    </tableColumn>
    <tableColumn id="8" xr3:uid="{90EA105D-AEB0-41A7-AA56-EE16BF46DE43}" name="GHG Emissions Reductions (%)" dataCellStyle="Percent">
      <calculatedColumnFormula array="1">INDEX('Portfolio Emissions'!$A$38:$Q$39,2,(ROW($A2)+2))</calculatedColumnFormula>
    </tableColumn>
  </tableColumns>
  <tableStyleInfo name="TableStyleLight1" showFirstColumn="0" showLastColumn="0" showRowStripes="1" showColumnStripes="0"/>
</table>
</file>

<file path=xl/tables/table3.xml><?xml version="1.0" encoding="utf-8"?>
<table xmlns="http://purl.oclc.org/ooxml/spreadsheetml/main" xmlns:mc="http://schemas.openxmlformats.org/markup-compatibility/2006" xmlns:xr="http://schemas.microsoft.com/office/spreadsheetml/2014/revision" xmlns:xr3="http://schemas.microsoft.com/office/spreadsheetml/2016/revision3" mc:Ignorable="xr xr3" id="3" xr:uid="{444501E5-5028-4F03-880B-54F55C92E4C0}" name="Waterfall" displayName="Waterfall" ref="A17:F31" totalsRowShown="0" headerRowDxfId="7">
  <autoFilter ref="A17:F31" xr:uid="{444501E5-5028-4F03-880B-54F55C92E4C0}"/>
  <tableColumns count="6">
    <tableColumn id="1" xr3:uid="{3100B9ED-15A3-49F6-AA6C-F33ED2B291A1}" name="Year Category">
      <calculatedColumnFormula>$F$16</calculatedColumnFormula>
    </tableColumn>
    <tableColumn id="2" xr3:uid="{E7ED8AD0-5B48-4DA9-BF77-5D46C4481B3E}" name="Breakdown"/>
    <tableColumn id="3" xr3:uid="{23462592-BE17-42A7-8ED3-F380795076D1}" name="Emissions" dataDxfId="6" dataCellStyle="Comma"/>
    <tableColumn id="6" xr3:uid="{49420D19-31E0-42A9-965B-E381DC0C525D}" name="Goal for Emissions" dataDxfId="5" dataCellStyle="Comma">
      <calculatedColumnFormula>SUMPRODUCT(Aggregation[Goal for Emissions],Aggregation[BY Indicator])</calculatedColumnFormula>
    </tableColumn>
    <tableColumn id="4" xr3:uid="{728B8FAA-D7B4-4363-8021-27254A38A56B}" name="Breakdown Index"/>
    <tableColumn id="5" xr3:uid="{E45895A0-5621-46C3-8771-225BC5875279}" name="Year Index"/>
  </tableColumns>
  <tableStyleInfo name="TableStyleLight1" showFirstColumn="0" showLastColumn="0" showRowStripes="1" showColumnStripes="0"/>
</table>
</file>

<file path=xl/tables/table4.xml><?xml version="1.0" encoding="utf-8"?>
<table xmlns="http://purl.oclc.org/ooxml/spreadsheetml/main" xmlns:mc="http://schemas.openxmlformats.org/markup-compatibility/2006" xmlns:xr="http://schemas.microsoft.com/office/spreadsheetml/2014/revision" xmlns:xr3="http://schemas.microsoft.com/office/spreadsheetml/2016/revision3" mc:Ignorable="xr xr3" id="4" xr:uid="{1FABAA94-CF6A-43C9-ADF4-9C2793881DB5}" name="Table35" displayName="Table35" ref="A49:F63" totalsRowShown="0" headerRowDxfId="4">
  <autoFilter ref="A49:F63" xr:uid="{1FABAA94-CF6A-43C9-ADF4-9C2793881DB5}"/>
  <tableColumns count="6">
    <tableColumn id="1" xr3:uid="{33EB63AB-A608-4859-9FC2-4DDD64CA3B5A}" name="Year Category">
      <calculatedColumnFormula>$F$16</calculatedColumnFormula>
    </tableColumn>
    <tableColumn id="2" xr3:uid="{FEC7B5AC-EBA0-45D8-9DE9-769687A55813}" name="Breakdown"/>
    <tableColumn id="3" xr3:uid="{9A589E71-F5E1-4C47-B2E9-AAC4257DFE4F}" name="Emissions" dataDxfId="3" dataCellStyle="Comma"/>
    <tableColumn id="6" xr3:uid="{B93FC9C3-8BAC-4C85-934F-FC4E4291B4FD}" name="Goal for Emissions" dataDxfId="2" dataCellStyle="Comma">
      <calculatedColumnFormula>SUMPRODUCT(Aggregation[Goal for Emissions],Aggregation[BY Indicator])</calculatedColumnFormula>
    </tableColumn>
    <tableColumn id="4" xr3:uid="{4732AE49-A115-4E16-A7D3-C1499E189A26}" name="Breakdown Index"/>
    <tableColumn id="5" xr3:uid="{ACEF112E-9A63-4F8D-89F4-DDFF581D0393}" name="Year Index"/>
  </tableColumns>
  <tableStyleInfo name="TableStyleLight1" showFirstColumn="0" showLastColumn="0" showRowStripes="1" showColumnStripes="0"/>
</table>
</file>

<file path=xl/theme/theme1.xml><?xml version="1.0" encoding="utf-8"?>
<a:theme xmlns:a="http://purl.oclc.org/ooxml/drawingml/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6350" cap="flat" cmpd="sng" algn="ctr">
          <a:solidFill>
            <a:schemeClr val="phClr"/>
          </a:solidFill>
          <a:prstDash val="solid"/>
          <a:miter lim="800%"/>
        </a:ln>
        <a:ln w="12700" cap="flat" cmpd="sng" algn="ctr">
          <a:solidFill>
            <a:schemeClr val="phClr"/>
          </a:solidFill>
          <a:prstDash val="solid"/>
          <a:miter lim="800%"/>
        </a:ln>
        <a:ln w="1905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purl.oclc.org/ooxml/officeDocument/relationships/table" Target="../tables/table1.xml"/><Relationship Id="rId1" Type="http://purl.oclc.org/ooxml/officeDocument/relationships/printerSettings" Target="../printerSettings/printerSettings1.bin"/></Relationships>
</file>

<file path=xl/worksheets/_rels/sheet2.xml.rels><?xml version="1.0" encoding="UTF-8" standalone="yes"?>
<Relationships xmlns="http://schemas.openxmlformats.org/package/2006/relationships"><Relationship Id="rId3" Type="http://purl.oclc.org/ooxml/officeDocument/relationships/table" Target="../tables/table3.xml"/><Relationship Id="rId2" Type="http://purl.oclc.org/ooxml/officeDocument/relationships/table" Target="../tables/table2.xml"/><Relationship Id="rId1" Type="http://purl.oclc.org/ooxml/officeDocument/relationships/printerSettings" Target="../printerSettings/printerSettings2.bin"/><Relationship Id="rId4" Type="http://purl.oclc.org/ooxml/officeDocument/relationships/table" Target="../tables/table4.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1.vml"/><Relationship Id="rId2" Type="http://purl.oclc.org/ooxml/officeDocument/relationships/drawing" Target="../drawings/drawing1.xml"/><Relationship Id="rId1" Type="http://purl.oclc.org/ooxml/officeDocument/relationships/printerSettings" Target="../printerSettings/printerSettings3.bin"/><Relationship Id="rId4" Type="http://purl.oclc.org/ooxml/officeDocument/relationships/comments" Target="../comments1.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2.vml"/><Relationship Id="rId2" Type="http://purl.oclc.org/ooxml/officeDocument/relationships/drawing" Target="../drawings/drawing2.xml"/><Relationship Id="rId1" Type="http://purl.oclc.org/ooxml/officeDocument/relationships/printerSettings" Target="../printerSettings/printerSettings4.bin"/><Relationship Id="rId4" Type="http://purl.oclc.org/ooxml/officeDocument/relationships/comments" Target="../comments2.xml"/></Relationships>
</file>

<file path=xl/worksheets/_rels/sheet5.xml.rels><?xml version="1.0" encoding="UTF-8" standalone="yes"?>
<Relationships xmlns="http://schemas.openxmlformats.org/package/2006/relationships"><Relationship Id="rId2" Type="http://purl.oclc.org/ooxml/officeDocument/relationships/drawing" Target="../drawings/drawing4.xml"/><Relationship Id="rId1" Type="http://purl.oclc.org/ooxml/officeDocument/relationships/printerSettings" Target="../printerSettings/printerSettings5.bin"/></Relationships>
</file>

<file path=xl/worksheets/_rels/sheet6.xml.rels><?xml version="1.0" encoding="UTF-8" standalone="yes"?>
<Relationships xmlns="http://schemas.openxmlformats.org/package/2006/relationships"><Relationship Id="rId2" Type="http://purl.oclc.org/ooxml/officeDocument/relationships/drawing" Target="../drawings/drawing5.xml"/><Relationship Id="rId1" Type="http://purl.oclc.org/ooxml/officeDocument/relationships/printerSettings" Target="../printerSettings/printerSettings6.bin"/></Relationships>
</file>

<file path=xl/worksheets/_rels/sheet7.xml.rels><?xml version="1.0" encoding="UTF-8" standalone="yes"?>
<Relationships xmlns="http://schemas.openxmlformats.org/package/2006/relationships"><Relationship Id="rId2" Type="http://purl.oclc.org/ooxml/officeDocument/relationships/drawing" Target="../drawings/drawing6.xml"/><Relationship Id="rId1" Type="http://purl.oclc.org/ooxml/officeDocument/relationships/printerSettings" Target="../printerSettings/printerSettings7.bin"/></Relationships>
</file>

<file path=xl/worksheets/_rels/sheet8.xml.rels><?xml version="1.0" encoding="UTF-8" standalone="yes"?>
<Relationships xmlns="http://schemas.openxmlformats.org/package/2006/relationships"><Relationship Id="rId3" Type="http://purl.oclc.org/ooxml/officeDocument/relationships/hyperlink" Target="https://portfoliomanager.energystar.gov/pdf/reference/Source%20Energy.pdf?_gl=1*1o0eqyp*_ga*MTIyNTM0MTk3MC4xNjY1NTA5Mjgx*_ga_S0KJTVVLQ6*MTY4MzIxOTY1OS4xMi4xLjE2ODMyMTk2NzAuMC4wLjA." TargetMode="External"/><Relationship Id="rId7" Type="http://purl.oclc.org/ooxml/officeDocument/relationships/comments" Target="../comments3.xml"/><Relationship Id="rId2" Type="http://purl.oclc.org/ooxml/officeDocument/relationships/hyperlink" Target="https://www.eia.gov/environment/emissions/co2_vol_mass.php" TargetMode="External"/><Relationship Id="rId1" Type="http://purl.oclc.org/ooxml/officeDocument/relationships/hyperlink" Target="https://www.energystar.gov/sites/default/files/tools/Building_Emissions_Calculator_Tech_Reference_Final_0.pdf" TargetMode="External"/><Relationship Id="rId6" Type="http://schemas.openxmlformats.org/officeDocument/2006/relationships/vmlDrawing" Target="../drawings/vmlDrawing3.vml"/><Relationship Id="rId5" Type="http://purl.oclc.org/ooxml/officeDocument/relationships/drawing" Target="../drawings/drawing7.xml"/><Relationship Id="rId4" Type="http://purl.oclc.org/ooxml/officeDocument/relationships/printerSettings" Target="../printerSettings/printerSettings8.bin"/></Relationships>
</file>

<file path=xl/worksheets/_rels/sheet9.xml.rels><?xml version="1.0" encoding="UTF-8" standalone="yes"?>
<Relationships xmlns="http://schemas.openxmlformats.org/package/2006/relationships"><Relationship Id="rId2" Type="http://purl.oclc.org/ooxml/officeDocument/relationships/printerSettings" Target="../printerSettings/printerSettings9.bin"/><Relationship Id="rId1" Type="http://purl.oclc.org/ooxml/officeDocument/relationships/hyperlink" Target="https://www.energystar.gov/buildings/tools-and-resources/historical_greenhouse_gas_factors_2000_2022" TargetMode="External"/></Relationships>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35707D-0CE8-4A05-8B1A-BA4F1A1F9A8A}">
  <sheetPr>
    <tabColor theme="3" tint="0.39997558519241921"/>
  </sheetPr>
  <dimension ref="A1:CT30"/>
  <sheetViews>
    <sheetView topLeftCell="BV1" workbookViewId="0">
      <selection activeCell="A2" sqref="A2:CS2"/>
    </sheetView>
  </sheetViews>
  <sheetFormatPr baseColWidth="10" defaultColWidth="8.83203125" defaultRowHeight="15"/>
  <cols>
    <col min="1" max="1" width="22.5" customWidth="1"/>
    <col min="2" max="20" width="12.33203125" customWidth="1"/>
    <col min="21" max="21" width="12.33203125" style="56" customWidth="1"/>
    <col min="22" max="80" width="12.33203125" customWidth="1"/>
  </cols>
  <sheetData>
    <row r="1" spans="1:98" s="53" customFormat="1" ht="180" customHeight="1">
      <c r="A1" s="51" t="s">
        <v>158</v>
      </c>
      <c r="B1" s="51" t="s">
        <v>43</v>
      </c>
      <c r="C1" s="51" t="s">
        <v>80</v>
      </c>
      <c r="D1" s="51" t="s">
        <v>67</v>
      </c>
      <c r="E1" s="51" t="s">
        <v>83</v>
      </c>
      <c r="F1" s="51" t="s">
        <v>159</v>
      </c>
      <c r="G1" s="51" t="s">
        <v>165</v>
      </c>
      <c r="H1" s="58" t="s">
        <v>78</v>
      </c>
      <c r="I1" s="58" t="s">
        <v>79</v>
      </c>
      <c r="J1" s="52" t="s">
        <v>24</v>
      </c>
      <c r="K1" s="52" t="s">
        <v>3</v>
      </c>
      <c r="L1" s="52" t="s">
        <v>1</v>
      </c>
      <c r="M1" s="52" t="s">
        <v>2</v>
      </c>
      <c r="N1" s="52" t="s">
        <v>27</v>
      </c>
      <c r="O1" s="52" t="s">
        <v>25</v>
      </c>
      <c r="P1" s="52" t="s">
        <v>26</v>
      </c>
      <c r="Q1" s="52" t="s">
        <v>166</v>
      </c>
      <c r="R1" s="52" t="s">
        <v>167</v>
      </c>
      <c r="S1" s="52" t="s">
        <v>5</v>
      </c>
      <c r="T1" s="52" t="s">
        <v>19</v>
      </c>
      <c r="U1" s="59" t="s">
        <v>160</v>
      </c>
      <c r="V1" s="58" t="s">
        <v>28</v>
      </c>
      <c r="W1" s="52" t="s">
        <v>23</v>
      </c>
      <c r="X1" s="52" t="s">
        <v>4</v>
      </c>
      <c r="Y1" s="52" t="s">
        <v>20</v>
      </c>
      <c r="Z1" s="52" t="s">
        <v>42</v>
      </c>
      <c r="AA1" s="52" t="s">
        <v>107</v>
      </c>
      <c r="AB1" s="52" t="s">
        <v>22</v>
      </c>
      <c r="AC1" s="52" t="s">
        <v>21</v>
      </c>
      <c r="AD1" s="52" t="s">
        <v>6</v>
      </c>
      <c r="AE1" s="52" t="s">
        <v>7</v>
      </c>
      <c r="AF1" s="52" t="s">
        <v>8</v>
      </c>
      <c r="AG1" s="52" t="s">
        <v>9</v>
      </c>
      <c r="AH1" s="52" t="s">
        <v>10</v>
      </c>
      <c r="AI1" s="52" t="s">
        <v>11</v>
      </c>
      <c r="AJ1" s="52" t="s">
        <v>12</v>
      </c>
      <c r="AK1" s="52" t="s">
        <v>13</v>
      </c>
      <c r="AL1" s="52" t="s">
        <v>14</v>
      </c>
      <c r="AM1" s="52" t="s">
        <v>16</v>
      </c>
      <c r="AN1" s="52" t="s">
        <v>17</v>
      </c>
      <c r="AO1" s="52" t="s">
        <v>18</v>
      </c>
      <c r="AP1" s="52" t="s">
        <v>46</v>
      </c>
      <c r="AQ1" s="52" t="s">
        <v>47</v>
      </c>
      <c r="AR1" s="52" t="s">
        <v>62</v>
      </c>
      <c r="AS1" s="52" t="s">
        <v>64</v>
      </c>
      <c r="AT1" s="52" t="s">
        <v>63</v>
      </c>
      <c r="AU1" s="52" t="s">
        <v>65</v>
      </c>
      <c r="AV1" s="52" t="s">
        <v>15</v>
      </c>
      <c r="AW1" s="52" t="s">
        <v>172</v>
      </c>
      <c r="AX1" s="52" t="s">
        <v>96</v>
      </c>
      <c r="AY1" s="58" t="s">
        <v>91</v>
      </c>
      <c r="AZ1" s="58" t="s">
        <v>173</v>
      </c>
      <c r="BA1" s="58" t="s">
        <v>174</v>
      </c>
      <c r="BB1" s="58" t="s">
        <v>175</v>
      </c>
      <c r="BC1" s="58" t="s">
        <v>176</v>
      </c>
      <c r="BD1" s="58" t="s">
        <v>177</v>
      </c>
      <c r="BE1" s="58" t="s">
        <v>178</v>
      </c>
      <c r="BF1" s="58" t="s">
        <v>179</v>
      </c>
      <c r="BG1" s="58" t="s">
        <v>180</v>
      </c>
      <c r="BH1" s="58" t="s">
        <v>161</v>
      </c>
      <c r="BI1" s="52" t="s">
        <v>171</v>
      </c>
      <c r="BJ1" s="52" t="s">
        <v>170</v>
      </c>
      <c r="BK1" s="52" t="s">
        <v>155</v>
      </c>
      <c r="BL1" s="58" t="s">
        <v>75</v>
      </c>
      <c r="BM1" s="58" t="s">
        <v>72</v>
      </c>
      <c r="BN1" s="58" t="s">
        <v>76</v>
      </c>
      <c r="BO1" s="58" t="s">
        <v>162</v>
      </c>
      <c r="BP1" s="58" t="s">
        <v>105</v>
      </c>
      <c r="BQ1" s="58" t="s">
        <v>77</v>
      </c>
      <c r="BR1" s="58" t="s">
        <v>73</v>
      </c>
      <c r="BS1" s="58" t="s">
        <v>163</v>
      </c>
      <c r="BT1" s="58" t="s">
        <v>164</v>
      </c>
      <c r="BU1" s="52" t="s">
        <v>94</v>
      </c>
      <c r="BV1" s="52" t="s">
        <v>95</v>
      </c>
      <c r="BW1" s="52" t="s">
        <v>97</v>
      </c>
      <c r="BX1" s="52" t="s">
        <v>93</v>
      </c>
      <c r="BY1" s="52" t="s">
        <v>85</v>
      </c>
      <c r="BZ1" s="52" t="s">
        <v>86</v>
      </c>
      <c r="CA1" s="52" t="s">
        <v>87</v>
      </c>
      <c r="CB1" s="52" t="s">
        <v>74</v>
      </c>
      <c r="CC1" s="83" t="s">
        <v>195</v>
      </c>
      <c r="CD1" s="83" t="s">
        <v>192</v>
      </c>
      <c r="CE1" s="83" t="s">
        <v>193</v>
      </c>
      <c r="CF1" s="83" t="s">
        <v>194</v>
      </c>
      <c r="CG1" s="83" t="s">
        <v>197</v>
      </c>
      <c r="CH1" s="83" t="s">
        <v>196</v>
      </c>
      <c r="CI1" s="84" t="s">
        <v>181</v>
      </c>
      <c r="CJ1" s="84" t="s">
        <v>182</v>
      </c>
      <c r="CK1" s="84" t="s">
        <v>183</v>
      </c>
      <c r="CL1" s="84" t="s">
        <v>184</v>
      </c>
      <c r="CM1" s="84" t="s">
        <v>185</v>
      </c>
      <c r="CN1" s="84" t="s">
        <v>186</v>
      </c>
      <c r="CO1" s="84" t="s">
        <v>187</v>
      </c>
      <c r="CP1" s="84" t="s">
        <v>188</v>
      </c>
      <c r="CQ1" s="84" t="s">
        <v>189</v>
      </c>
      <c r="CR1" s="84" t="s">
        <v>190</v>
      </c>
      <c r="CS1" s="84" t="s">
        <v>191</v>
      </c>
      <c r="CT1" s="90" t="s">
        <v>217</v>
      </c>
    </row>
    <row r="2" spans="1:98">
      <c r="A2">
        <f>'Portfolio Emissions'!$D$10</f>
        <v>0</v>
      </c>
      <c r="B2" t="str" cm="1">
        <f t="array" ref="B2">INDEX('Portfolio Emissions'!$A$15:$Q$15,1,(ROW(A2)+2))</f>
        <v>Select Base Year</v>
      </c>
      <c r="C2" s="54">
        <f>'Portfolio Emissions'!$D$12</f>
        <v>0</v>
      </c>
      <c r="D2">
        <f>'Portfolio Emissions'!$D$13</f>
        <v>0</v>
      </c>
      <c r="E2">
        <f>'Portfolio Emissions'!$D$14</f>
        <v>0</v>
      </c>
      <c r="F2">
        <f>'Portfolio Emissions'!$J$13</f>
        <v>0</v>
      </c>
      <c r="G2" s="56">
        <f>'Portfolio Emissions'!$J$14</f>
        <v>0</v>
      </c>
      <c r="H2" s="55" cm="1">
        <f t="array" ref="H2">INDEX('Portfolio Emissions'!$A$19:$Q$20,1,(ROW($A2)+2))</f>
        <v>0</v>
      </c>
      <c r="I2" s="55" cm="1">
        <f t="array" ref="I2">INDEX('Portfolio Emissions'!$A$19:$Q$20,2,(ROW($A2)+2))</f>
        <v>0</v>
      </c>
      <c r="J2" s="55" cm="1">
        <f t="array" ref="J2">INDEX('Portfolio Emissions'!$A$24:$Q$34,1,(ROW($A2)+2))</f>
        <v>0</v>
      </c>
      <c r="K2" s="55" cm="1">
        <f t="array" ref="K2">INDEX('Portfolio Emissions'!$A$24:$Q$34,2,(ROW($A2)+2))</f>
        <v>0</v>
      </c>
      <c r="L2" s="55" cm="1">
        <f t="array" ref="L2">INDEX('Portfolio Emissions'!$A$24:$Q$34,3,(ROW($A2)+2))</f>
        <v>0</v>
      </c>
      <c r="M2" s="55" cm="1">
        <f t="array" ref="M2">INDEX('Portfolio Emissions'!$A$24:$Q$34,4,(ROW($A2)+2))</f>
        <v>0</v>
      </c>
      <c r="N2" s="55" cm="1">
        <f t="array" ref="N2">INDEX('Portfolio Emissions'!$A$24:$Q$34,5,(ROW($A2)+2))</f>
        <v>0</v>
      </c>
      <c r="O2" s="55" cm="1">
        <f t="array" ref="O2">INDEX('Portfolio Emissions'!$A$24:$Q$34,6,(ROW($A2)+2))</f>
        <v>0</v>
      </c>
      <c r="P2" s="55" cm="1">
        <f t="array" ref="P2">INDEX('Portfolio Emissions'!$A$24:$Q$34,7,(ROW($A2)+2))</f>
        <v>0</v>
      </c>
      <c r="Q2" s="55" cm="1">
        <f t="array" ref="Q2">INDEX('Portfolio Emissions'!$A$24:$Q$34,8,(ROW($A2)+2))</f>
        <v>0</v>
      </c>
      <c r="R2" s="55" cm="1">
        <f t="array" ref="R2">INDEX('Portfolio Emissions'!$A$24:$Q$34,9,(ROW($A2)+2))</f>
        <v>0</v>
      </c>
      <c r="S2" s="55" cm="1">
        <f t="array" ref="S2">INDEX('Portfolio Emissions'!$A$24:$Q$34,10,(ROW($A2)+2))</f>
        <v>0</v>
      </c>
      <c r="T2" s="55" cm="1">
        <f t="array" ref="T2">INDEX('Portfolio Emissions'!$A$24:$Q$34,11,(ROW($A2)+2))</f>
        <v>0</v>
      </c>
      <c r="U2" s="57" t="str" cm="1">
        <f t="array" ref="U2">INDEX('Portfolio Emissions'!$A$38:$Q$39,1,(ROW($A2)+2))</f>
        <v/>
      </c>
      <c r="V2" s="56" t="str" cm="1">
        <f t="array" ref="V2">INDEX('Portfolio Emissions'!$A$38:$Q$39,2,(ROW($A2)+2))</f>
        <v/>
      </c>
      <c r="W2" s="55" cm="1">
        <f t="array" ref="W2">INDEX('Portfolio Emissions'!$A$43:$Q$70,1,(ROW($A2)+2))</f>
        <v>0</v>
      </c>
      <c r="X2" s="55" cm="1">
        <f t="array" ref="X2">INDEX('Portfolio Emissions'!$A$43:$Q$70,2,(ROW($A2)+2))</f>
        <v>0</v>
      </c>
      <c r="Y2" s="55" cm="1">
        <f t="array" ref="Y2">INDEX('Portfolio Emissions'!$A$43:$Q$70,3,(ROW($A2)+2))</f>
        <v>0</v>
      </c>
      <c r="Z2" s="55" cm="1">
        <f t="array" ref="Z2">INDEX('Portfolio Emissions'!$A$43:$Q$70,4,(ROW($A2)+2))</f>
        <v>0</v>
      </c>
      <c r="AA2" s="55" cm="1">
        <f t="array" ref="AA2">INDEX('Portfolio Emissions'!$A$43:$Q$70,5,(ROW($A2)+2))</f>
        <v>0</v>
      </c>
      <c r="AB2" s="55" cm="1">
        <f t="array" ref="AB2">INDEX('Portfolio Emissions'!$A$43:$Q$70,6,(ROW($A2)+2))</f>
        <v>0</v>
      </c>
      <c r="AC2" s="55" cm="1">
        <f t="array" ref="AC2">INDEX('Portfolio Emissions'!$A$43:$Q$70,7,(ROW($A2)+2))</f>
        <v>0</v>
      </c>
      <c r="AD2" s="55" cm="1">
        <f t="array" ref="AD2">INDEX('Portfolio Emissions'!$A$43:$Q$70,8,(ROW($A2)+2))</f>
        <v>0</v>
      </c>
      <c r="AE2" s="55" cm="1">
        <f t="array" ref="AE2">INDEX('Portfolio Emissions'!$A$43:$Q$70,9,(ROW($A2)+2))</f>
        <v>0</v>
      </c>
      <c r="AF2" s="55" cm="1">
        <f t="array" ref="AF2">INDEX('Portfolio Emissions'!$A$43:$Q$70,10,(ROW($A2)+2))</f>
        <v>0</v>
      </c>
      <c r="AG2" s="55" cm="1">
        <f t="array" ref="AG2">INDEX('Portfolio Emissions'!$A$43:$Q$70,11,(ROW($A2)+2))</f>
        <v>0</v>
      </c>
      <c r="AH2" s="55" cm="1">
        <f t="array" ref="AH2">INDEX('Portfolio Emissions'!$A$43:$Q$70,12,(ROW($A2)+2))</f>
        <v>0</v>
      </c>
      <c r="AI2" s="55" cm="1">
        <f t="array" ref="AI2">INDEX('Portfolio Emissions'!$A$43:$Q$70,13,(ROW($A2)+2))</f>
        <v>0</v>
      </c>
      <c r="AJ2" s="55" cm="1">
        <f t="array" ref="AJ2">INDEX('Portfolio Emissions'!$A$43:$Q$70,14,(ROW($A2)+2))</f>
        <v>0</v>
      </c>
      <c r="AK2" s="55" cm="1">
        <f t="array" ref="AK2">INDEX('Portfolio Emissions'!$A$43:$Q$70,15,(ROW($A2)+2))</f>
        <v>0</v>
      </c>
      <c r="AL2" s="55" cm="1">
        <f t="array" ref="AL2">INDEX('Portfolio Emissions'!$A$43:$Q$70,16,(ROW($A2)+2))</f>
        <v>0</v>
      </c>
      <c r="AM2" s="55" cm="1">
        <f t="array" ref="AM2">INDEX('Portfolio Emissions'!$A$43:$Q$70,17,(ROW($A2)+2))</f>
        <v>0</v>
      </c>
      <c r="AN2" s="55" cm="1">
        <f t="array" ref="AN2">INDEX('Portfolio Emissions'!$A$43:$Q$70,18,(ROW($A2)+2))</f>
        <v>0</v>
      </c>
      <c r="AO2" s="55" cm="1">
        <f t="array" ref="AO2">INDEX('Portfolio Emissions'!$A$43:$Q$70,19,(ROW($A2)+2))</f>
        <v>0</v>
      </c>
      <c r="AP2" s="55" cm="1">
        <f t="array" ref="AP2">INDEX('Portfolio Emissions'!$A$43:$Q$70,20,(ROW($A2)+2))</f>
        <v>0</v>
      </c>
      <c r="AQ2" s="55" cm="1">
        <f t="array" ref="AQ2">INDEX('Portfolio Emissions'!$A$43:$Q$70,21,(ROW($A2)+2))</f>
        <v>0</v>
      </c>
      <c r="AR2" s="55" cm="1">
        <f t="array" ref="AR2">INDEX('Portfolio Emissions'!$A$43:$Q$70,22,(ROW($A2)+2))</f>
        <v>0</v>
      </c>
      <c r="AS2" s="55" cm="1">
        <f t="array" ref="AS2">INDEX('Portfolio Emissions'!$A$43:$Q$70,23,(ROW($A2)+2))</f>
        <v>0</v>
      </c>
      <c r="AT2" s="55" cm="1">
        <f t="array" ref="AT2">INDEX('Portfolio Emissions'!$A$43:$Q$70,24,(ROW($A2)+2))</f>
        <v>0</v>
      </c>
      <c r="AU2" s="55" cm="1">
        <f t="array" ref="AU2">INDEX('Portfolio Emissions'!$A$43:$Q$70,25,(ROW($A2)+2))</f>
        <v>0</v>
      </c>
      <c r="AV2" s="55" cm="1">
        <f t="array" ref="AV2">INDEX('Portfolio Emissions'!$A$43:$Q$70,26,(ROW($A2)+2))</f>
        <v>0</v>
      </c>
      <c r="AW2" s="55" cm="1">
        <f t="array" ref="AW2">INDEX('Portfolio Emissions'!$A$43:$Q$70,27,(ROW($A2)+2))</f>
        <v>0</v>
      </c>
      <c r="AX2" s="55" t="str" cm="1">
        <f t="array" ref="AX2">INDEX('Portfolio Emissions'!$A$43:$Q$70,28,(ROW($A2)+2))</f>
        <v/>
      </c>
      <c r="AY2" cm="1">
        <f t="array" ref="AY2">INDEX('Portfolio Emissions'!$A$74:$Q$83,1,(ROW($A2)+2))</f>
        <v>0</v>
      </c>
      <c r="AZ2" cm="1">
        <f t="array" ref="AZ2">INDEX('Portfolio Emissions'!$A$74:$Q$83,2,(ROW($A2)+2))</f>
        <v>0</v>
      </c>
      <c r="BA2" cm="1">
        <f t="array" ref="BA2">INDEX('Portfolio Emissions'!$A$74:$Q$83,3,(ROW($A2)+2))</f>
        <v>0</v>
      </c>
      <c r="BB2" cm="1">
        <f t="array" ref="BB2">INDEX('Portfolio Emissions'!$A$74:$Q$83,4,(ROW($A2)+2))</f>
        <v>0</v>
      </c>
      <c r="BC2" cm="1">
        <f t="array" ref="BC2">INDEX('Portfolio Emissions'!$A$74:$Q$83,5,(ROW($A2)+2))</f>
        <v>0</v>
      </c>
      <c r="BD2" cm="1">
        <f t="array" ref="BD2">INDEX('Portfolio Emissions'!$A$74:$Q$83,6,(ROW($A2)+2))</f>
        <v>0</v>
      </c>
      <c r="BE2" cm="1">
        <f t="array" ref="BE2">INDEX('Portfolio Emissions'!$A$74:$Q$83,7,(ROW($A2)+2))</f>
        <v>0</v>
      </c>
      <c r="BF2" cm="1">
        <f t="array" ref="BF2">INDEX('Portfolio Emissions'!$A$74:$Q$83,8,(ROW($A2)+2))</f>
        <v>0</v>
      </c>
      <c r="BG2" cm="1">
        <f t="array" ref="BG2">INDEX('Portfolio Emissions'!$A$74:$Q$83,9,(ROW($A2)+2))</f>
        <v>0</v>
      </c>
      <c r="BH2" t="str" cm="1">
        <f t="array" ref="BH2">INDEX('Portfolio Emissions'!$A$74:$Q$83,10,(ROW($A2)+2))</f>
        <v/>
      </c>
      <c r="BI2" t="str" cm="1">
        <f t="array" ref="BI2">INDEX('Portfolio Emissions'!$A$89:$Q$91,1,(ROW($A2)+2))</f>
        <v/>
      </c>
      <c r="BJ2" s="56" t="str" cm="1">
        <f t="array" ref="BJ2">INDEX('Portfolio Emissions'!$A$89:$Q$91,2,(ROW($A2)+2))</f>
        <v/>
      </c>
      <c r="BK2" cm="1">
        <f t="array" ref="BK2">INDEX('Portfolio Emissions'!$A$89:$Q$91,3,(ROW($A2)+2))</f>
        <v>0</v>
      </c>
      <c r="BL2" t="str" cm="1">
        <f t="array" ref="BL2">INDEX('Portfolio Emissions'!$A$95:$Q$103,1,(ROW($A2)+2))</f>
        <v/>
      </c>
      <c r="BM2" s="56" cm="1">
        <f t="array" ref="BM2">INDEX('Portfolio Emissions'!$A$95:$Q$103,2,(ROW($A2)+2))</f>
        <v>0</v>
      </c>
      <c r="BN2" s="55" t="str" cm="1">
        <f t="array" ref="BN2">INDEX('Portfolio Emissions'!$A$95:$Q$103,3,(ROW($A2)+2))</f>
        <v/>
      </c>
      <c r="BO2" s="60" t="str" cm="1">
        <f t="array" ref="BO2">INDEX('Portfolio Emissions'!$A$95:$Q$103,4,(ROW($A2)+2))</f>
        <v/>
      </c>
      <c r="BP2" s="60" t="str" cm="1">
        <f t="array" ref="BP2">INDEX('Portfolio Emissions'!$A$95:$Q$103,5,(ROW($A2)+2))</f>
        <v/>
      </c>
      <c r="BQ2" t="str" cm="1">
        <f t="array" ref="BQ2">INDEX('Portfolio Emissions'!$A$95:$Q$103,6,(ROW($A2)+2))</f>
        <v/>
      </c>
      <c r="BR2" t="str" cm="1">
        <f t="array" ref="BR2">INDEX('Portfolio Emissions'!$A$95:$Q$103,7,(ROW($A2)+2))</f>
        <v/>
      </c>
      <c r="BS2" t="str" cm="1">
        <f t="array" ref="BS2">INDEX('Portfolio Emissions'!$A$95:$Q$103,8,(ROW($A2)+2))</f>
        <v/>
      </c>
      <c r="BT2" s="55" t="str" cm="1">
        <f t="array" ref="BT2">INDEX('Portfolio Emissions'!$A$95:$Q$103,9,(ROW($A2)+2))</f>
        <v/>
      </c>
      <c r="BU2" s="55" t="str" cm="1">
        <f t="array" ref="BU2">INDEX('Portfolio Emissions'!$A$106:$Q$113,1,(ROW($A2)+2))</f>
        <v/>
      </c>
      <c r="BV2" s="55" t="str" cm="1">
        <f t="array" ref="BV2">INDEX('Portfolio Emissions'!$A$106:$Q$113,2,(ROW($A2)+2))</f>
        <v/>
      </c>
      <c r="BW2" s="55" t="str" cm="1">
        <f t="array" ref="BW2">INDEX('Portfolio Emissions'!$A$106:$Q$113,3,(ROW($A2)+2))</f>
        <v/>
      </c>
      <c r="BX2" s="55" t="str" cm="1">
        <f t="array" ref="BX2">INDEX('Portfolio Emissions'!$A$106:$Q$113,4,(ROW($A2)+2))</f>
        <v/>
      </c>
      <c r="BY2" s="55" t="str" cm="1">
        <f t="array" ref="BY2">INDEX('Portfolio Emissions'!$A$106:$Q$113,5,(ROW($A2)+2))</f>
        <v/>
      </c>
      <c r="BZ2" s="55" t="str" cm="1">
        <f t="array" ref="BZ2">INDEX('Portfolio Emissions'!$A$106:$Q$113,6,(ROW($A2)+2))</f>
        <v/>
      </c>
      <c r="CA2" s="55" t="str" cm="1">
        <f t="array" ref="CA2">INDEX('Portfolio Emissions'!$A$106:$Q$113,7,(ROW($A2)+2))</f>
        <v/>
      </c>
      <c r="CB2" s="55" t="str" cm="1">
        <f t="array" ref="CB2">INDEX('Portfolio Emissions'!$A$106:$Q$113,8,(ROW($A2)+2))</f>
        <v/>
      </c>
      <c r="CC2" s="81">
        <f>ROUND(Aggregation[[#This Row],[Remaining Grid Electricity (MWh)]]*3.412,0)</f>
        <v>0</v>
      </c>
      <c r="CD2" s="81">
        <f>SUM(Aggregation[[#This Row],[Natural Gas (MMBtu)]:[Residual or Heavy Fuel Oil ('# 5, 6, Navy Special &amp; Bunker C) (MMBtu)]],Aggregation[[#This Row],[Gasoline (MMBtu)]:[Diesel (MMBtu)]],Aggregation[[#This Row],[Compressed Natural Gas (CNG) (MMBtu)]:[Ethanol Fuel Blend (E85) (MMBtu)]])</f>
        <v>0</v>
      </c>
      <c r="CE2" s="81">
        <f>SUM(Aggregation[[#This Row],[Biomass (MMBtu)]:[Hydrogen (MMBtu)]],Aggregation[[#This Row],[Biodiesel (MMBtu)]])</f>
        <v>0</v>
      </c>
      <c r="CF2" s="81">
        <f>SUM(Aggregation[[#This Row],[District Steam (MMBtu)]:[District Chilled Water (MMBtu)]],Aggregation[[#This Row],[Other Fuel (please specify) (MMBtu)]:[Other Fuel (please specify) (MMBtu)2]])</f>
        <v>0</v>
      </c>
      <c r="CG2" s="81">
        <f>Aggregation[[#This Row],[Renewable Energy Generated and Used On-site (MWh)]]*3.412</f>
        <v>0</v>
      </c>
      <c r="CH2" s="81">
        <f>SUM(Aggregation[[#This Row],[Physical PPAs, Competitive or Utility Products, CCAs, Self-supply (MWh)]:[Unbundled RECs (MWh)]])*3.412</f>
        <v>0</v>
      </c>
      <c r="CI2" s="81">
        <f>IF(Aggregation[[#This Row],[Year]]=Aggregation[[#This Row],[Base Year]],1,0)</f>
        <v>0</v>
      </c>
      <c r="CJ2" s="81">
        <f>IF(Aggregation[[#This Row],[Year]]=2022,1,0)</f>
        <v>0</v>
      </c>
      <c r="CK2" s="81" cm="1">
        <f t="array" ref="CK2">IF(Aggregation[[#This Row],[Year]]=MAX(IF(Aggregation[Partner]=Aggregation[[#This Row],[Partner]],Aggregation[Year])),1,0)</f>
        <v>0</v>
      </c>
      <c r="CL2" s="81">
        <f>IF(Aggregation[[#This Row],[Scope 2 Reporting? ]]="Location-Based GHG Goal",1,0)</f>
        <v>0</v>
      </c>
      <c r="CM2" s="81">
        <f>IF(Aggregation[[#This Row],[Scope 2 Reporting? ]]="Market-Based GHG Goal",1,0)</f>
        <v>0</v>
      </c>
      <c r="CN2" s="81" t="e">
        <f>IF(Aggregation[[#This Row],[Actual Savings Per Year]]&gt;=Aggregation[[#This Row],[Target Savings Per Year]],"On Track", "Off Track")</f>
        <v>#DIV/0!</v>
      </c>
      <c r="CO2" s="81"/>
      <c r="CP2" s="82">
        <f>IFERROR(Aggregation[[#This Row],[GHG Emissions Reductions (%)]]/(Aggregation[[#This Row],[Year]]-Aggregation[[#This Row],[Base Year]]),0)</f>
        <v>0</v>
      </c>
      <c r="CQ2" s="82" t="e">
        <f>IF(Aggregation[[#This Row],[BY Indicator]]=0,Aggregation[[#This Row],[GHG emissions reduction goal (%)]]/(Aggregation[[#This Row],[Goal End Date]]-Aggregation[[#This Row],[Base Year]]),0)</f>
        <v>#DIV/0!</v>
      </c>
      <c r="CR2" s="81"/>
      <c r="CS2" s="81"/>
      <c r="CT2" s="81">
        <f>IF(Aggregation[[#This Row],[Year]]='Data for Display'!$F$16,1,0)</f>
        <v>0</v>
      </c>
    </row>
    <row r="3" spans="1:98">
      <c r="A3">
        <f>'Portfolio Emissions'!$D$10</f>
        <v>0</v>
      </c>
      <c r="B3" t="str" cm="1">
        <f t="array" ref="B3">INDEX('Portfolio Emissions'!$A$15:$Q$15,1,(ROW(A3)+2))</f>
        <v/>
      </c>
      <c r="C3" s="54">
        <f>'Portfolio Emissions'!$D$12</f>
        <v>0</v>
      </c>
      <c r="D3">
        <f>'Portfolio Emissions'!$D$13</f>
        <v>0</v>
      </c>
      <c r="E3">
        <f>'Portfolio Emissions'!$D$14</f>
        <v>0</v>
      </c>
      <c r="F3">
        <f>'Portfolio Emissions'!$J$13</f>
        <v>0</v>
      </c>
      <c r="G3" s="56">
        <f>'Portfolio Emissions'!$J$14</f>
        <v>0</v>
      </c>
      <c r="H3" s="55" cm="1">
        <f t="array" ref="H3">INDEX('Portfolio Emissions'!$A$19:$Q$20,1,(ROW($A3)+2))</f>
        <v>0</v>
      </c>
      <c r="I3" s="55" cm="1">
        <f t="array" ref="I3">INDEX('Portfolio Emissions'!$A$19:$Q$20,2,(ROW($A3)+2))</f>
        <v>0</v>
      </c>
      <c r="J3" s="55" cm="1">
        <f t="array" ref="J3">INDEX('Portfolio Emissions'!$A$24:$Q$34,1,(ROW($A3)+2))</f>
        <v>0</v>
      </c>
      <c r="K3" s="55" cm="1">
        <f t="array" ref="K3">INDEX('Portfolio Emissions'!$A$24:$Q$34,2,(ROW($A3)+2))</f>
        <v>0</v>
      </c>
      <c r="L3" s="55" cm="1">
        <f t="array" ref="L3">INDEX('Portfolio Emissions'!$A$24:$Q$34,3,(ROW($A3)+2))</f>
        <v>0</v>
      </c>
      <c r="M3" s="55" cm="1">
        <f t="array" ref="M3">INDEX('Portfolio Emissions'!$A$24:$Q$34,4,(ROW($A3)+2))</f>
        <v>0</v>
      </c>
      <c r="N3" s="55" cm="1">
        <f t="array" ref="N3">INDEX('Portfolio Emissions'!$A$24:$Q$34,5,(ROW($A3)+2))</f>
        <v>0</v>
      </c>
      <c r="O3" s="55" cm="1">
        <f t="array" ref="O3">INDEX('Portfolio Emissions'!$A$24:$Q$34,6,(ROW($A3)+2))</f>
        <v>0</v>
      </c>
      <c r="P3" s="55" cm="1">
        <f t="array" ref="P3">INDEX('Portfolio Emissions'!$A$24:$Q$34,7,(ROW($A3)+2))</f>
        <v>0</v>
      </c>
      <c r="Q3" s="55" cm="1">
        <f t="array" ref="Q3">INDEX('Portfolio Emissions'!$A$24:$Q$34,8,(ROW($A3)+2))</f>
        <v>0</v>
      </c>
      <c r="R3" s="55" cm="1">
        <f t="array" ref="R3">INDEX('Portfolio Emissions'!$A$24:$Q$34,9,(ROW($A3)+2))</f>
        <v>0</v>
      </c>
      <c r="S3" s="55" cm="1">
        <f t="array" ref="S3">INDEX('Portfolio Emissions'!$A$24:$Q$34,10,(ROW($A3)+2))</f>
        <v>0</v>
      </c>
      <c r="T3" s="55" cm="1">
        <f t="array" ref="T3">INDEX('Portfolio Emissions'!$A$24:$Q$34,11,(ROW($A3)+2))</f>
        <v>0</v>
      </c>
      <c r="U3" s="57" t="str" cm="1">
        <f t="array" ref="U3">INDEX('Portfolio Emissions'!$A$38:$Q$39,1,(ROW($A3)+2))</f>
        <v/>
      </c>
      <c r="V3" s="56" t="str" cm="1">
        <f t="array" ref="V3">INDEX('Portfolio Emissions'!$A$38:$Q$39,2,(ROW($A3)+2))</f>
        <v/>
      </c>
      <c r="W3" s="55" cm="1">
        <f t="array" ref="W3">INDEX('Portfolio Emissions'!$A$43:$Q$70,1,(ROW($A3)+2))</f>
        <v>0</v>
      </c>
      <c r="X3" s="55" cm="1">
        <f t="array" ref="X3">INDEX('Portfolio Emissions'!$A$43:$Q$70,2,(ROW($A3)+2))</f>
        <v>0</v>
      </c>
      <c r="Y3" s="55" cm="1">
        <f t="array" ref="Y3">INDEX('Portfolio Emissions'!$A$43:$Q$70,3,(ROW($A3)+2))</f>
        <v>0</v>
      </c>
      <c r="Z3" s="55" cm="1">
        <f t="array" ref="Z3">INDEX('Portfolio Emissions'!$A$43:$Q$70,4,(ROW($A3)+2))</f>
        <v>0</v>
      </c>
      <c r="AA3" s="55" cm="1">
        <f t="array" ref="AA3">INDEX('Portfolio Emissions'!$A$43:$Q$70,5,(ROW($A3)+2))</f>
        <v>0</v>
      </c>
      <c r="AB3" s="55" cm="1">
        <f t="array" ref="AB3">INDEX('Portfolio Emissions'!$A$43:$Q$70,6,(ROW($A3)+2))</f>
        <v>0</v>
      </c>
      <c r="AC3" s="55" cm="1">
        <f t="array" ref="AC3">INDEX('Portfolio Emissions'!$A$43:$Q$70,7,(ROW($A3)+2))</f>
        <v>0</v>
      </c>
      <c r="AD3" s="55" cm="1">
        <f t="array" ref="AD3">INDEX('Portfolio Emissions'!$A$43:$Q$70,8,(ROW($A3)+2))</f>
        <v>0</v>
      </c>
      <c r="AE3" s="55" cm="1">
        <f t="array" ref="AE3">INDEX('Portfolio Emissions'!$A$43:$Q$70,9,(ROW($A3)+2))</f>
        <v>0</v>
      </c>
      <c r="AF3" s="55" cm="1">
        <f t="array" ref="AF3">INDEX('Portfolio Emissions'!$A$43:$Q$70,10,(ROW($A3)+2))</f>
        <v>0</v>
      </c>
      <c r="AG3" s="55" cm="1">
        <f t="array" ref="AG3">INDEX('Portfolio Emissions'!$A$43:$Q$70,11,(ROW($A3)+2))</f>
        <v>0</v>
      </c>
      <c r="AH3" s="55" cm="1">
        <f t="array" ref="AH3">INDEX('Portfolio Emissions'!$A$43:$Q$70,12,(ROW($A3)+2))</f>
        <v>0</v>
      </c>
      <c r="AI3" s="55" cm="1">
        <f t="array" ref="AI3">INDEX('Portfolio Emissions'!$A$43:$Q$70,13,(ROW($A3)+2))</f>
        <v>0</v>
      </c>
      <c r="AJ3" s="55" cm="1">
        <f t="array" ref="AJ3">INDEX('Portfolio Emissions'!$A$43:$Q$70,14,(ROW($A3)+2))</f>
        <v>0</v>
      </c>
      <c r="AK3" s="55" cm="1">
        <f t="array" ref="AK3">INDEX('Portfolio Emissions'!$A$43:$Q$70,15,(ROW($A3)+2))</f>
        <v>0</v>
      </c>
      <c r="AL3" s="55" cm="1">
        <f t="array" ref="AL3">INDEX('Portfolio Emissions'!$A$43:$Q$70,16,(ROW($A3)+2))</f>
        <v>0</v>
      </c>
      <c r="AM3" s="55" cm="1">
        <f t="array" ref="AM3">INDEX('Portfolio Emissions'!$A$43:$Q$70,17,(ROW($A3)+2))</f>
        <v>0</v>
      </c>
      <c r="AN3" s="55" cm="1">
        <f t="array" ref="AN3">INDEX('Portfolio Emissions'!$A$43:$Q$70,18,(ROW($A3)+2))</f>
        <v>0</v>
      </c>
      <c r="AO3" s="55" cm="1">
        <f t="array" ref="AO3">INDEX('Portfolio Emissions'!$A$43:$Q$70,19,(ROW($A3)+2))</f>
        <v>0</v>
      </c>
      <c r="AP3" s="55" cm="1">
        <f t="array" ref="AP3">INDEX('Portfolio Emissions'!$A$43:$Q$70,20,(ROW($A3)+2))</f>
        <v>0</v>
      </c>
      <c r="AQ3" s="55" cm="1">
        <f t="array" ref="AQ3">INDEX('Portfolio Emissions'!$A$43:$Q$70,21,(ROW($A3)+2))</f>
        <v>0</v>
      </c>
      <c r="AR3" s="55" cm="1">
        <f t="array" ref="AR3">INDEX('Portfolio Emissions'!$A$43:$Q$70,22,(ROW($A3)+2))</f>
        <v>0</v>
      </c>
      <c r="AS3" s="55" cm="1">
        <f t="array" ref="AS3">INDEX('Portfolio Emissions'!$A$43:$Q$70,23,(ROW($A3)+2))</f>
        <v>0</v>
      </c>
      <c r="AT3" s="55" cm="1">
        <f t="array" ref="AT3">INDEX('Portfolio Emissions'!$A$43:$Q$70,24,(ROW($A3)+2))</f>
        <v>0</v>
      </c>
      <c r="AU3" s="55" cm="1">
        <f t="array" ref="AU3">INDEX('Portfolio Emissions'!$A$43:$Q$70,25,(ROW($A3)+2))</f>
        <v>0</v>
      </c>
      <c r="AV3" s="55" cm="1">
        <f t="array" ref="AV3">INDEX('Portfolio Emissions'!$A$43:$Q$70,26,(ROW($A3)+2))</f>
        <v>0</v>
      </c>
      <c r="AW3" s="55" cm="1">
        <f t="array" ref="AW3">INDEX('Portfolio Emissions'!$A$43:$Q$70,27,(ROW($A3)+2))</f>
        <v>0</v>
      </c>
      <c r="AX3" s="55" t="str" cm="1">
        <f t="array" ref="AX3">INDEX('Portfolio Emissions'!$A$43:$Q$70,28,(ROW($A3)+2))</f>
        <v/>
      </c>
      <c r="AY3" cm="1">
        <f t="array" ref="AY3">INDEX('Portfolio Emissions'!$A$74:$Q$83,1,(ROW($A3)+2))</f>
        <v>0</v>
      </c>
      <c r="AZ3" cm="1">
        <f t="array" ref="AZ3">INDEX('Portfolio Emissions'!$A$74:$Q$83,2,(ROW($A3)+2))</f>
        <v>0</v>
      </c>
      <c r="BA3" cm="1">
        <f t="array" ref="BA3">INDEX('Portfolio Emissions'!$A$74:$Q$83,3,(ROW($A3)+2))</f>
        <v>0</v>
      </c>
      <c r="BB3" cm="1">
        <f t="array" ref="BB3">INDEX('Portfolio Emissions'!$A$74:$Q$83,4,(ROW($A3)+2))</f>
        <v>0</v>
      </c>
      <c r="BC3" cm="1">
        <f t="array" ref="BC3">INDEX('Portfolio Emissions'!$A$74:$Q$83,5,(ROW($A3)+2))</f>
        <v>0</v>
      </c>
      <c r="BD3" cm="1">
        <f t="array" ref="BD3">INDEX('Portfolio Emissions'!$A$74:$Q$83,6,(ROW($A3)+2))</f>
        <v>0</v>
      </c>
      <c r="BE3" cm="1">
        <f t="array" ref="BE3">INDEX('Portfolio Emissions'!$A$74:$Q$83,7,(ROW($A3)+2))</f>
        <v>0</v>
      </c>
      <c r="BF3" cm="1">
        <f t="array" ref="BF3">INDEX('Portfolio Emissions'!$A$74:$Q$83,8,(ROW($A3)+2))</f>
        <v>0</v>
      </c>
      <c r="BG3" cm="1">
        <f t="array" ref="BG3">INDEX('Portfolio Emissions'!$A$74:$Q$83,9,(ROW($A3)+2))</f>
        <v>0</v>
      </c>
      <c r="BH3" t="str" cm="1">
        <f t="array" ref="BH3">INDEX('Portfolio Emissions'!$A$74:$Q$83,10,(ROW($A3)+2))</f>
        <v/>
      </c>
      <c r="BI3" t="str" cm="1">
        <f t="array" ref="BI3">INDEX('Portfolio Emissions'!$A$89:$Q$91,1,(ROW($A3)+2))</f>
        <v/>
      </c>
      <c r="BJ3" s="56" t="str" cm="1">
        <f t="array" ref="BJ3">INDEX('Portfolio Emissions'!$A$89:$Q$91,2,(ROW($A3)+2))</f>
        <v/>
      </c>
      <c r="BK3" cm="1">
        <f t="array" ref="BK3">INDEX('Portfolio Emissions'!$A$89:$Q$91,3,(ROW($A3)+2))</f>
        <v>0</v>
      </c>
      <c r="BL3" cm="1">
        <f t="array" ref="BL3">INDEX('Portfolio Emissions'!$A$95:$Q$103,1,(ROW($A3)+2))</f>
        <v>0</v>
      </c>
      <c r="BM3" s="56" t="str" cm="1">
        <f t="array" ref="BM3">INDEX('Portfolio Emissions'!$A$95:$Q$103,2,(ROW($A3)+2))</f>
        <v/>
      </c>
      <c r="BN3" s="55" t="str" cm="1">
        <f t="array" ref="BN3">INDEX('Portfolio Emissions'!$A$95:$Q$103,3,(ROW($A3)+2))</f>
        <v/>
      </c>
      <c r="BO3" s="60" t="str" cm="1">
        <f t="array" ref="BO3">INDEX('Portfolio Emissions'!$A$95:$Q$103,4,(ROW($A3)+2))</f>
        <v/>
      </c>
      <c r="BP3" s="60" t="str" cm="1">
        <f t="array" ref="BP3">INDEX('Portfolio Emissions'!$A$95:$Q$103,5,(ROW($A3)+2))</f>
        <v/>
      </c>
      <c r="BQ3" t="str" cm="1">
        <f t="array" ref="BQ3">INDEX('Portfolio Emissions'!$A$95:$Q$103,6,(ROW($A3)+2))</f>
        <v/>
      </c>
      <c r="BR3" t="str" cm="1">
        <f t="array" ref="BR3">INDEX('Portfolio Emissions'!$A$95:$Q$103,7,(ROW($A3)+2))</f>
        <v/>
      </c>
      <c r="BS3" t="str" cm="1">
        <f t="array" ref="BS3">INDEX('Portfolio Emissions'!$A$95:$Q$103,8,(ROW($A3)+2))</f>
        <v/>
      </c>
      <c r="BT3" s="55" t="str" cm="1">
        <f t="array" ref="BT3">INDEX('Portfolio Emissions'!$A$95:$Q$103,9,(ROW($A3)+2))</f>
        <v/>
      </c>
      <c r="BU3" s="55" t="str" cm="1">
        <f t="array" ref="BU3">INDEX('Portfolio Emissions'!$A$106:$Q$113,1,(ROW($A3)+2))</f>
        <v/>
      </c>
      <c r="BV3" s="55" t="str" cm="1">
        <f t="array" ref="BV3">INDEX('Portfolio Emissions'!$A$106:$Q$113,2,(ROW($A3)+2))</f>
        <v/>
      </c>
      <c r="BW3" s="55" t="str" cm="1">
        <f t="array" ref="BW3">INDEX('Portfolio Emissions'!$A$106:$Q$113,3,(ROW($A3)+2))</f>
        <v/>
      </c>
      <c r="BX3" s="55" t="str" cm="1">
        <f t="array" ref="BX3">INDEX('Portfolio Emissions'!$A$106:$Q$113,4,(ROW($A3)+2))</f>
        <v/>
      </c>
      <c r="BY3" s="55" t="str" cm="1">
        <f t="array" ref="BY3">INDEX('Portfolio Emissions'!$A$106:$Q$113,5,(ROW($A3)+2))</f>
        <v/>
      </c>
      <c r="BZ3" s="55" t="str" cm="1">
        <f t="array" ref="BZ3">INDEX('Portfolio Emissions'!$A$106:$Q$113,6,(ROW($A3)+2))</f>
        <v/>
      </c>
      <c r="CA3" s="55" t="str" cm="1">
        <f t="array" ref="CA3">INDEX('Portfolio Emissions'!$A$106:$Q$113,7,(ROW($A3)+2))</f>
        <v/>
      </c>
      <c r="CB3" s="55" t="str" cm="1">
        <f t="array" ref="CB3">INDEX('Portfolio Emissions'!$A$106:$Q$113,8,(ROW($A3)+2))</f>
        <v/>
      </c>
      <c r="CC3" s="81">
        <f>ROUND(Aggregation[[#This Row],[Remaining Grid Electricity (MWh)]]*3.412,0)</f>
        <v>0</v>
      </c>
      <c r="CD3" s="81">
        <f>SUM(Aggregation[[#This Row],[Natural Gas (MMBtu)]:[Residual or Heavy Fuel Oil ('# 5, 6, Navy Special &amp; Bunker C) (MMBtu)]],Aggregation[[#This Row],[Gasoline (MMBtu)]:[Diesel (MMBtu)]],Aggregation[[#This Row],[Compressed Natural Gas (CNG) (MMBtu)]:[Ethanol Fuel Blend (E85) (MMBtu)]])</f>
        <v>0</v>
      </c>
      <c r="CE3" s="81">
        <f>SUM(Aggregation[[#This Row],[Biomass (MMBtu)]:[Hydrogen (MMBtu)]],Aggregation[[#This Row],[Biodiesel (MMBtu)]])</f>
        <v>0</v>
      </c>
      <c r="CF3" s="81">
        <f>SUM(Aggregation[[#This Row],[District Steam (MMBtu)]:[District Chilled Water (MMBtu)]],Aggregation[[#This Row],[Other Fuel (please specify) (MMBtu)]:[Other Fuel (please specify) (MMBtu)2]])</f>
        <v>0</v>
      </c>
      <c r="CG3" s="81">
        <f>Aggregation[[#This Row],[Renewable Energy Generated and Used On-site (MWh)]]*3.412</f>
        <v>0</v>
      </c>
      <c r="CH3" s="81">
        <f>SUM(Aggregation[[#This Row],[Physical PPAs, Competitive or Utility Products, CCAs, Self-supply (MWh)]:[Unbundled RECs (MWh)]])*3.412</f>
        <v>0</v>
      </c>
      <c r="CI3" s="55">
        <f>IF(Aggregation[[#This Row],[Year]]=Aggregation[[#This Row],[Base Year]],1,0)</f>
        <v>0</v>
      </c>
      <c r="CJ3" s="55">
        <f>IF(Aggregation[[#This Row],[Year]]=2022,1,0)</f>
        <v>0</v>
      </c>
      <c r="CK3" s="81" cm="1">
        <f t="array" ref="CK3">IF(Aggregation[[#This Row],[Year]]=MAX(IF(Aggregation[Partner]=Aggregation[[#This Row],[Partner]],Aggregation[Year])),1,0)</f>
        <v>0</v>
      </c>
      <c r="CL3" s="81">
        <f>IF(Aggregation[[#This Row],[Scope 2 Reporting? ]]="Location-Based GHG Goal",1,0)</f>
        <v>0</v>
      </c>
      <c r="CM3" s="81">
        <f>IF(Aggregation[[#This Row],[Scope 2 Reporting? ]]="Market-Based GHG Goal",1,0)</f>
        <v>0</v>
      </c>
      <c r="CN3" s="55" t="e">
        <f>IF(Aggregation[[#This Row],[Actual Savings Per Year]]&gt;=Aggregation[[#This Row],[Target Savings Per Year]],"On Track", "Off Track")</f>
        <v>#DIV/0!</v>
      </c>
      <c r="CO3" s="55"/>
      <c r="CP3" s="82">
        <f>IFERROR(Aggregation[[#This Row],[GHG Emissions Reductions (%)]]/(Aggregation[[#This Row],[Year]]-Aggregation[[#This Row],[Base Year]]),0)</f>
        <v>0</v>
      </c>
      <c r="CQ3" s="55" t="e">
        <f>IF(Aggregation[[#This Row],[BY Indicator]]=0,Aggregation[[#This Row],[GHG emissions reduction goal (%)]]/(Aggregation[[#This Row],[Goal End Date]]-Aggregation[[#This Row],[Base Year]]),0)</f>
        <v>#DIV/0!</v>
      </c>
      <c r="CR3" s="55"/>
      <c r="CS3" s="55"/>
      <c r="CT3" s="55">
        <f>IF(Aggregation[[#This Row],[Year]]='Data for Display'!$F$16,1,0)</f>
        <v>0</v>
      </c>
    </row>
    <row r="4" spans="1:98">
      <c r="A4">
        <f>'Portfolio Emissions'!$D$10</f>
        <v>0</v>
      </c>
      <c r="B4" t="str" cm="1">
        <f t="array" ref="B4">INDEX('Portfolio Emissions'!$A$15:$Q$15,1,(ROW(A4)+2))</f>
        <v/>
      </c>
      <c r="C4" s="54">
        <f>'Portfolio Emissions'!$D$12</f>
        <v>0</v>
      </c>
      <c r="D4">
        <f>'Portfolio Emissions'!$D$13</f>
        <v>0</v>
      </c>
      <c r="E4">
        <f>'Portfolio Emissions'!$D$14</f>
        <v>0</v>
      </c>
      <c r="F4">
        <f>'Portfolio Emissions'!$J$13</f>
        <v>0</v>
      </c>
      <c r="G4" s="56">
        <f>'Portfolio Emissions'!$J$14</f>
        <v>0</v>
      </c>
      <c r="H4" s="55" cm="1">
        <f t="array" ref="H4">INDEX('Portfolio Emissions'!$A$19:$Q$20,1,(ROW($A4)+2))</f>
        <v>0</v>
      </c>
      <c r="I4" s="55" cm="1">
        <f t="array" ref="I4">INDEX('Portfolio Emissions'!$A$19:$Q$20,2,(ROW($A4)+2))</f>
        <v>0</v>
      </c>
      <c r="J4" s="55" cm="1">
        <f t="array" ref="J4">INDEX('Portfolio Emissions'!$A$24:$Q$34,1,(ROW($A4)+2))</f>
        <v>0</v>
      </c>
      <c r="K4" s="55" cm="1">
        <f t="array" ref="K4">INDEX('Portfolio Emissions'!$A$24:$Q$34,2,(ROW($A4)+2))</f>
        <v>0</v>
      </c>
      <c r="L4" s="55" cm="1">
        <f t="array" ref="L4">INDEX('Portfolio Emissions'!$A$24:$Q$34,3,(ROW($A4)+2))</f>
        <v>0</v>
      </c>
      <c r="M4" s="55" cm="1">
        <f t="array" ref="M4">INDEX('Portfolio Emissions'!$A$24:$Q$34,4,(ROW($A4)+2))</f>
        <v>0</v>
      </c>
      <c r="N4" s="55" cm="1">
        <f t="array" ref="N4">INDEX('Portfolio Emissions'!$A$24:$Q$34,5,(ROW($A4)+2))</f>
        <v>0</v>
      </c>
      <c r="O4" s="55" cm="1">
        <f t="array" ref="O4">INDEX('Portfolio Emissions'!$A$24:$Q$34,6,(ROW($A4)+2))</f>
        <v>0</v>
      </c>
      <c r="P4" s="55" cm="1">
        <f t="array" ref="P4">INDEX('Portfolio Emissions'!$A$24:$Q$34,7,(ROW($A4)+2))</f>
        <v>0</v>
      </c>
      <c r="Q4" s="55" cm="1">
        <f t="array" ref="Q4">INDEX('Portfolio Emissions'!$A$24:$Q$34,8,(ROW($A4)+2))</f>
        <v>0</v>
      </c>
      <c r="R4" s="55" cm="1">
        <f t="array" ref="R4">INDEX('Portfolio Emissions'!$A$24:$Q$34,9,(ROW($A4)+2))</f>
        <v>0</v>
      </c>
      <c r="S4" s="55" cm="1">
        <f t="array" ref="S4">INDEX('Portfolio Emissions'!$A$24:$Q$34,10,(ROW($A4)+2))</f>
        <v>0</v>
      </c>
      <c r="T4" s="55" cm="1">
        <f t="array" ref="T4">INDEX('Portfolio Emissions'!$A$24:$Q$34,11,(ROW($A4)+2))</f>
        <v>0</v>
      </c>
      <c r="U4" s="57" t="str" cm="1">
        <f t="array" ref="U4">INDEX('Portfolio Emissions'!$A$38:$Q$39,1,(ROW($A4)+2))</f>
        <v/>
      </c>
      <c r="V4" s="56" t="str" cm="1">
        <f t="array" ref="V4">INDEX('Portfolio Emissions'!$A$38:$Q$39,2,(ROW($A4)+2))</f>
        <v/>
      </c>
      <c r="W4" s="55" cm="1">
        <f t="array" ref="W4">INDEX('Portfolio Emissions'!$A$43:$Q$70,1,(ROW($A4)+2))</f>
        <v>0</v>
      </c>
      <c r="X4" s="55" cm="1">
        <f t="array" ref="X4">INDEX('Portfolio Emissions'!$A$43:$Q$70,2,(ROW($A4)+2))</f>
        <v>0</v>
      </c>
      <c r="Y4" s="55" cm="1">
        <f t="array" ref="Y4">INDEX('Portfolio Emissions'!$A$43:$Q$70,3,(ROW($A4)+2))</f>
        <v>0</v>
      </c>
      <c r="Z4" s="55" cm="1">
        <f t="array" ref="Z4">INDEX('Portfolio Emissions'!$A$43:$Q$70,4,(ROW($A4)+2))</f>
        <v>0</v>
      </c>
      <c r="AA4" s="55" cm="1">
        <f t="array" ref="AA4">INDEX('Portfolio Emissions'!$A$43:$Q$70,5,(ROW($A4)+2))</f>
        <v>0</v>
      </c>
      <c r="AB4" s="55" cm="1">
        <f t="array" ref="AB4">INDEX('Portfolio Emissions'!$A$43:$Q$70,6,(ROW($A4)+2))</f>
        <v>0</v>
      </c>
      <c r="AC4" s="55" cm="1">
        <f t="array" ref="AC4">INDEX('Portfolio Emissions'!$A$43:$Q$70,7,(ROW($A4)+2))</f>
        <v>0</v>
      </c>
      <c r="AD4" s="55" cm="1">
        <f t="array" ref="AD4">INDEX('Portfolio Emissions'!$A$43:$Q$70,8,(ROW($A4)+2))</f>
        <v>0</v>
      </c>
      <c r="AE4" s="55" cm="1">
        <f t="array" ref="AE4">INDEX('Portfolio Emissions'!$A$43:$Q$70,9,(ROW($A4)+2))</f>
        <v>0</v>
      </c>
      <c r="AF4" s="55" cm="1">
        <f t="array" ref="AF4">INDEX('Portfolio Emissions'!$A$43:$Q$70,10,(ROW($A4)+2))</f>
        <v>0</v>
      </c>
      <c r="AG4" s="55" cm="1">
        <f t="array" ref="AG4">INDEX('Portfolio Emissions'!$A$43:$Q$70,11,(ROW($A4)+2))</f>
        <v>0</v>
      </c>
      <c r="AH4" s="55" cm="1">
        <f t="array" ref="AH4">INDEX('Portfolio Emissions'!$A$43:$Q$70,12,(ROW($A4)+2))</f>
        <v>0</v>
      </c>
      <c r="AI4" s="55" cm="1">
        <f t="array" ref="AI4">INDEX('Portfolio Emissions'!$A$43:$Q$70,13,(ROW($A4)+2))</f>
        <v>0</v>
      </c>
      <c r="AJ4" s="55" cm="1">
        <f t="array" ref="AJ4">INDEX('Portfolio Emissions'!$A$43:$Q$70,14,(ROW($A4)+2))</f>
        <v>0</v>
      </c>
      <c r="AK4" s="55" cm="1">
        <f t="array" ref="AK4">INDEX('Portfolio Emissions'!$A$43:$Q$70,15,(ROW($A4)+2))</f>
        <v>0</v>
      </c>
      <c r="AL4" s="55" cm="1">
        <f t="array" ref="AL4">INDEX('Portfolio Emissions'!$A$43:$Q$70,16,(ROW($A4)+2))</f>
        <v>0</v>
      </c>
      <c r="AM4" s="55" cm="1">
        <f t="array" ref="AM4">INDEX('Portfolio Emissions'!$A$43:$Q$70,17,(ROW($A4)+2))</f>
        <v>0</v>
      </c>
      <c r="AN4" s="55" cm="1">
        <f t="array" ref="AN4">INDEX('Portfolio Emissions'!$A$43:$Q$70,18,(ROW($A4)+2))</f>
        <v>0</v>
      </c>
      <c r="AO4" s="55" cm="1">
        <f t="array" ref="AO4">INDEX('Portfolio Emissions'!$A$43:$Q$70,19,(ROW($A4)+2))</f>
        <v>0</v>
      </c>
      <c r="AP4" s="55" cm="1">
        <f t="array" ref="AP4">INDEX('Portfolio Emissions'!$A$43:$Q$70,20,(ROW($A4)+2))</f>
        <v>0</v>
      </c>
      <c r="AQ4" s="55" cm="1">
        <f t="array" ref="AQ4">INDEX('Portfolio Emissions'!$A$43:$Q$70,21,(ROW($A4)+2))</f>
        <v>0</v>
      </c>
      <c r="AR4" s="55" cm="1">
        <f t="array" ref="AR4">INDEX('Portfolio Emissions'!$A$43:$Q$70,22,(ROW($A4)+2))</f>
        <v>0</v>
      </c>
      <c r="AS4" s="55" cm="1">
        <f t="array" ref="AS4">INDEX('Portfolio Emissions'!$A$43:$Q$70,23,(ROW($A4)+2))</f>
        <v>0</v>
      </c>
      <c r="AT4" s="55" cm="1">
        <f t="array" ref="AT4">INDEX('Portfolio Emissions'!$A$43:$Q$70,24,(ROW($A4)+2))</f>
        <v>0</v>
      </c>
      <c r="AU4" s="55" cm="1">
        <f t="array" ref="AU4">INDEX('Portfolio Emissions'!$A$43:$Q$70,25,(ROW($A4)+2))</f>
        <v>0</v>
      </c>
      <c r="AV4" s="55" cm="1">
        <f t="array" ref="AV4">INDEX('Portfolio Emissions'!$A$43:$Q$70,26,(ROW($A4)+2))</f>
        <v>0</v>
      </c>
      <c r="AW4" s="55" cm="1">
        <f t="array" ref="AW4">INDEX('Portfolio Emissions'!$A$43:$Q$70,27,(ROW($A4)+2))</f>
        <v>0</v>
      </c>
      <c r="AX4" s="55" t="str" cm="1">
        <f t="array" ref="AX4">INDEX('Portfolio Emissions'!$A$43:$Q$70,28,(ROW($A4)+2))</f>
        <v/>
      </c>
      <c r="AY4" cm="1">
        <f t="array" ref="AY4">INDEX('Portfolio Emissions'!$A$74:$Q$83,1,(ROW($A4)+2))</f>
        <v>0</v>
      </c>
      <c r="AZ4" cm="1">
        <f t="array" ref="AZ4">INDEX('Portfolio Emissions'!$A$74:$Q$83,2,(ROW($A4)+2))</f>
        <v>0</v>
      </c>
      <c r="BA4" cm="1">
        <f t="array" ref="BA4">INDEX('Portfolio Emissions'!$A$74:$Q$83,3,(ROW($A4)+2))</f>
        <v>0</v>
      </c>
      <c r="BB4" cm="1">
        <f t="array" ref="BB4">INDEX('Portfolio Emissions'!$A$74:$Q$83,4,(ROW($A4)+2))</f>
        <v>0</v>
      </c>
      <c r="BC4" cm="1">
        <f t="array" ref="BC4">INDEX('Portfolio Emissions'!$A$74:$Q$83,5,(ROW($A4)+2))</f>
        <v>0</v>
      </c>
      <c r="BD4" cm="1">
        <f t="array" ref="BD4">INDEX('Portfolio Emissions'!$A$74:$Q$83,6,(ROW($A4)+2))</f>
        <v>0</v>
      </c>
      <c r="BE4" cm="1">
        <f t="array" ref="BE4">INDEX('Portfolio Emissions'!$A$74:$Q$83,7,(ROW($A4)+2))</f>
        <v>0</v>
      </c>
      <c r="BF4" cm="1">
        <f t="array" ref="BF4">INDEX('Portfolio Emissions'!$A$74:$Q$83,8,(ROW($A4)+2))</f>
        <v>0</v>
      </c>
      <c r="BG4" cm="1">
        <f t="array" ref="BG4">INDEX('Portfolio Emissions'!$A$74:$Q$83,9,(ROW($A4)+2))</f>
        <v>0</v>
      </c>
      <c r="BH4" t="str" cm="1">
        <f t="array" ref="BH4">INDEX('Portfolio Emissions'!$A$74:$Q$83,10,(ROW($A4)+2))</f>
        <v/>
      </c>
      <c r="BI4" t="str" cm="1">
        <f t="array" ref="BI4">INDEX('Portfolio Emissions'!$A$89:$Q$91,1,(ROW($A4)+2))</f>
        <v/>
      </c>
      <c r="BJ4" s="56" t="str" cm="1">
        <f t="array" ref="BJ4">INDEX('Portfolio Emissions'!$A$89:$Q$91,2,(ROW($A4)+2))</f>
        <v/>
      </c>
      <c r="BK4" cm="1">
        <f t="array" ref="BK4">INDEX('Portfolio Emissions'!$A$89:$Q$91,3,(ROW($A4)+2))</f>
        <v>0</v>
      </c>
      <c r="BL4" cm="1">
        <f t="array" ref="BL4">INDEX('Portfolio Emissions'!$A$95:$Q$103,1,(ROW($A4)+2))</f>
        <v>0</v>
      </c>
      <c r="BM4" s="56" t="str" cm="1">
        <f t="array" ref="BM4">INDEX('Portfolio Emissions'!$A$95:$Q$103,2,(ROW($A4)+2))</f>
        <v/>
      </c>
      <c r="BN4" s="55" t="str" cm="1">
        <f t="array" ref="BN4">INDEX('Portfolio Emissions'!$A$95:$Q$103,3,(ROW($A4)+2))</f>
        <v/>
      </c>
      <c r="BO4" s="60" t="str" cm="1">
        <f t="array" ref="BO4">INDEX('Portfolio Emissions'!$A$95:$Q$103,4,(ROW($A4)+2))</f>
        <v/>
      </c>
      <c r="BP4" s="60" t="str" cm="1">
        <f t="array" ref="BP4">INDEX('Portfolio Emissions'!$A$95:$Q$103,5,(ROW($A4)+2))</f>
        <v/>
      </c>
      <c r="BQ4" t="str" cm="1">
        <f t="array" ref="BQ4">INDEX('Portfolio Emissions'!$A$95:$Q$103,6,(ROW($A4)+2))</f>
        <v/>
      </c>
      <c r="BR4" t="str" cm="1">
        <f t="array" ref="BR4">INDEX('Portfolio Emissions'!$A$95:$Q$103,7,(ROW($A4)+2))</f>
        <v/>
      </c>
      <c r="BS4" t="str" cm="1">
        <f t="array" ref="BS4">INDEX('Portfolio Emissions'!$A$95:$Q$103,8,(ROW($A4)+2))</f>
        <v/>
      </c>
      <c r="BT4" s="55" t="str" cm="1">
        <f t="array" ref="BT4">INDEX('Portfolio Emissions'!$A$95:$Q$103,9,(ROW($A4)+2))</f>
        <v/>
      </c>
      <c r="BU4" s="55" t="str" cm="1">
        <f t="array" ref="BU4">INDEX('Portfolio Emissions'!$A$106:$Q$113,1,(ROW($A4)+2))</f>
        <v/>
      </c>
      <c r="BV4" s="55" t="str" cm="1">
        <f t="array" ref="BV4">INDEX('Portfolio Emissions'!$A$106:$Q$113,2,(ROW($A4)+2))</f>
        <v/>
      </c>
      <c r="BW4" s="55" t="str" cm="1">
        <f t="array" ref="BW4">INDEX('Portfolio Emissions'!$A$106:$Q$113,3,(ROW($A4)+2))</f>
        <v/>
      </c>
      <c r="BX4" s="55" t="str" cm="1">
        <f t="array" ref="BX4">INDEX('Portfolio Emissions'!$A$106:$Q$113,4,(ROW($A4)+2))</f>
        <v/>
      </c>
      <c r="BY4" s="55" t="str" cm="1">
        <f t="array" ref="BY4">INDEX('Portfolio Emissions'!$A$106:$Q$113,5,(ROW($A4)+2))</f>
        <v/>
      </c>
      <c r="BZ4" s="55" t="str" cm="1">
        <f t="array" ref="BZ4">INDEX('Portfolio Emissions'!$A$106:$Q$113,6,(ROW($A4)+2))</f>
        <v/>
      </c>
      <c r="CA4" s="55" t="str" cm="1">
        <f t="array" ref="CA4">INDEX('Portfolio Emissions'!$A$106:$Q$113,7,(ROW($A4)+2))</f>
        <v/>
      </c>
      <c r="CB4" s="55" t="str" cm="1">
        <f t="array" ref="CB4">INDEX('Portfolio Emissions'!$A$106:$Q$113,8,(ROW($A4)+2))</f>
        <v/>
      </c>
      <c r="CC4" s="81">
        <f>ROUND(Aggregation[[#This Row],[Remaining Grid Electricity (MWh)]]*3.412,0)</f>
        <v>0</v>
      </c>
      <c r="CD4" s="81">
        <f>SUM(Aggregation[[#This Row],[Natural Gas (MMBtu)]:[Residual or Heavy Fuel Oil ('# 5, 6, Navy Special &amp; Bunker C) (MMBtu)]],Aggregation[[#This Row],[Gasoline (MMBtu)]:[Diesel (MMBtu)]],Aggregation[[#This Row],[Compressed Natural Gas (CNG) (MMBtu)]:[Ethanol Fuel Blend (E85) (MMBtu)]])</f>
        <v>0</v>
      </c>
      <c r="CE4" s="81">
        <f>SUM(Aggregation[[#This Row],[Biomass (MMBtu)]:[Hydrogen (MMBtu)]],Aggregation[[#This Row],[Biodiesel (MMBtu)]])</f>
        <v>0</v>
      </c>
      <c r="CF4" s="81">
        <f>SUM(Aggregation[[#This Row],[District Steam (MMBtu)]:[District Chilled Water (MMBtu)]],Aggregation[[#This Row],[Other Fuel (please specify) (MMBtu)]:[Other Fuel (please specify) (MMBtu)2]])</f>
        <v>0</v>
      </c>
      <c r="CG4" s="81">
        <f>Aggregation[[#This Row],[Renewable Energy Generated and Used On-site (MWh)]]*3.412</f>
        <v>0</v>
      </c>
      <c r="CH4" s="81">
        <f>SUM(Aggregation[[#This Row],[Physical PPAs, Competitive or Utility Products, CCAs, Self-supply (MWh)]:[Unbundled RECs (MWh)]])*3.412</f>
        <v>0</v>
      </c>
      <c r="CI4" s="55">
        <f>IF(Aggregation[[#This Row],[Year]]=Aggregation[[#This Row],[Base Year]],1,0)</f>
        <v>0</v>
      </c>
      <c r="CJ4" s="55">
        <f>IF(Aggregation[[#This Row],[Year]]=2022,1,0)</f>
        <v>0</v>
      </c>
      <c r="CK4" s="81" cm="1">
        <f t="array" ref="CK4">IF(Aggregation[[#This Row],[Year]]=MAX(IF(Aggregation[Partner]=Aggregation[[#This Row],[Partner]],Aggregation[Year])),1,0)</f>
        <v>0</v>
      </c>
      <c r="CL4" s="81">
        <f>IF(Aggregation[[#This Row],[Scope 2 Reporting? ]]="Location-Based GHG Goal",1,0)</f>
        <v>0</v>
      </c>
      <c r="CM4" s="81">
        <f>IF(Aggregation[[#This Row],[Scope 2 Reporting? ]]="Market-Based GHG Goal",1,0)</f>
        <v>0</v>
      </c>
      <c r="CN4" s="55" t="e">
        <f>IF(Aggregation[[#This Row],[Actual Savings Per Year]]&gt;=Aggregation[[#This Row],[Target Savings Per Year]],"On Track", "Off Track")</f>
        <v>#DIV/0!</v>
      </c>
      <c r="CO4" s="55"/>
      <c r="CP4" s="82">
        <f>IFERROR(Aggregation[[#This Row],[GHG Emissions Reductions (%)]]/(Aggregation[[#This Row],[Year]]-Aggregation[[#This Row],[Base Year]]),0)</f>
        <v>0</v>
      </c>
      <c r="CQ4" s="55" t="e">
        <f>IF(Aggregation[[#This Row],[BY Indicator]]=0,Aggregation[[#This Row],[GHG emissions reduction goal (%)]]/(Aggregation[[#This Row],[Goal End Date]]-Aggregation[[#This Row],[Base Year]]),0)</f>
        <v>#DIV/0!</v>
      </c>
      <c r="CR4" s="55"/>
      <c r="CS4" s="55"/>
      <c r="CT4" s="55">
        <f>IF(Aggregation[[#This Row],[Year]]='Data for Display'!$F$16,1,0)</f>
        <v>0</v>
      </c>
    </row>
    <row r="5" spans="1:98">
      <c r="A5">
        <f>'Portfolio Emissions'!$D$10</f>
        <v>0</v>
      </c>
      <c r="B5" t="str" cm="1">
        <f t="array" ref="B5">INDEX('Portfolio Emissions'!$A$15:$Q$15,1,(ROW(A5)+2))</f>
        <v/>
      </c>
      <c r="C5" s="54">
        <f>'Portfolio Emissions'!$D$12</f>
        <v>0</v>
      </c>
      <c r="D5">
        <f>'Portfolio Emissions'!$D$13</f>
        <v>0</v>
      </c>
      <c r="E5">
        <f>'Portfolio Emissions'!$D$14</f>
        <v>0</v>
      </c>
      <c r="F5">
        <f>'Portfolio Emissions'!$J$13</f>
        <v>0</v>
      </c>
      <c r="G5" s="56">
        <f>'Portfolio Emissions'!$J$14</f>
        <v>0</v>
      </c>
      <c r="H5" s="55" cm="1">
        <f t="array" ref="H5">INDEX('Portfolio Emissions'!$A$19:$Q$20,1,(ROW($A5)+2))</f>
        <v>0</v>
      </c>
      <c r="I5" s="55" cm="1">
        <f t="array" ref="I5">INDEX('Portfolio Emissions'!$A$19:$Q$20,2,(ROW($A5)+2))</f>
        <v>0</v>
      </c>
      <c r="J5" s="55" cm="1">
        <f t="array" ref="J5">INDEX('Portfolio Emissions'!$A$24:$Q$34,1,(ROW($A5)+2))</f>
        <v>0</v>
      </c>
      <c r="K5" s="55" cm="1">
        <f t="array" ref="K5">INDEX('Portfolio Emissions'!$A$24:$Q$34,2,(ROW($A5)+2))</f>
        <v>0</v>
      </c>
      <c r="L5" s="55" cm="1">
        <f t="array" ref="L5">INDEX('Portfolio Emissions'!$A$24:$Q$34,3,(ROW($A5)+2))</f>
        <v>0</v>
      </c>
      <c r="M5" s="55" cm="1">
        <f t="array" ref="M5">INDEX('Portfolio Emissions'!$A$24:$Q$34,4,(ROW($A5)+2))</f>
        <v>0</v>
      </c>
      <c r="N5" s="55" cm="1">
        <f t="array" ref="N5">INDEX('Portfolio Emissions'!$A$24:$Q$34,5,(ROW($A5)+2))</f>
        <v>0</v>
      </c>
      <c r="O5" s="55" cm="1">
        <f t="array" ref="O5">INDEX('Portfolio Emissions'!$A$24:$Q$34,6,(ROW($A5)+2))</f>
        <v>0</v>
      </c>
      <c r="P5" s="55" cm="1">
        <f t="array" ref="P5">INDEX('Portfolio Emissions'!$A$24:$Q$34,7,(ROW($A5)+2))</f>
        <v>0</v>
      </c>
      <c r="Q5" s="55" cm="1">
        <f t="array" ref="Q5">INDEX('Portfolio Emissions'!$A$24:$Q$34,8,(ROW($A5)+2))</f>
        <v>0</v>
      </c>
      <c r="R5" s="55" cm="1">
        <f t="array" ref="R5">INDEX('Portfolio Emissions'!$A$24:$Q$34,9,(ROW($A5)+2))</f>
        <v>0</v>
      </c>
      <c r="S5" s="55" cm="1">
        <f t="array" ref="S5">INDEX('Portfolio Emissions'!$A$24:$Q$34,10,(ROW($A5)+2))</f>
        <v>0</v>
      </c>
      <c r="T5" s="55" cm="1">
        <f t="array" ref="T5">INDEX('Portfolio Emissions'!$A$24:$Q$34,11,(ROW($A5)+2))</f>
        <v>0</v>
      </c>
      <c r="U5" s="57" t="str" cm="1">
        <f t="array" ref="U5">INDEX('Portfolio Emissions'!$A$38:$Q$39,1,(ROW($A5)+2))</f>
        <v/>
      </c>
      <c r="V5" s="56" t="str" cm="1">
        <f t="array" ref="V5">INDEX('Portfolio Emissions'!$A$38:$Q$39,2,(ROW($A5)+2))</f>
        <v/>
      </c>
      <c r="W5" s="55" cm="1">
        <f t="array" ref="W5">INDEX('Portfolio Emissions'!$A$43:$Q$70,1,(ROW($A5)+2))</f>
        <v>0</v>
      </c>
      <c r="X5" s="55" cm="1">
        <f t="array" ref="X5">INDEX('Portfolio Emissions'!$A$43:$Q$70,2,(ROW($A5)+2))</f>
        <v>0</v>
      </c>
      <c r="Y5" s="55" cm="1">
        <f t="array" ref="Y5">INDEX('Portfolio Emissions'!$A$43:$Q$70,3,(ROW($A5)+2))</f>
        <v>0</v>
      </c>
      <c r="Z5" s="55" cm="1">
        <f t="array" ref="Z5">INDEX('Portfolio Emissions'!$A$43:$Q$70,4,(ROW($A5)+2))</f>
        <v>0</v>
      </c>
      <c r="AA5" s="55" cm="1">
        <f t="array" ref="AA5">INDEX('Portfolio Emissions'!$A$43:$Q$70,5,(ROW($A5)+2))</f>
        <v>0</v>
      </c>
      <c r="AB5" s="55" cm="1">
        <f t="array" ref="AB5">INDEX('Portfolio Emissions'!$A$43:$Q$70,6,(ROW($A5)+2))</f>
        <v>0</v>
      </c>
      <c r="AC5" s="55" cm="1">
        <f t="array" ref="AC5">INDEX('Portfolio Emissions'!$A$43:$Q$70,7,(ROW($A5)+2))</f>
        <v>0</v>
      </c>
      <c r="AD5" s="55" cm="1">
        <f t="array" ref="AD5">INDEX('Portfolio Emissions'!$A$43:$Q$70,8,(ROW($A5)+2))</f>
        <v>0</v>
      </c>
      <c r="AE5" s="55" cm="1">
        <f t="array" ref="AE5">INDEX('Portfolio Emissions'!$A$43:$Q$70,9,(ROW($A5)+2))</f>
        <v>0</v>
      </c>
      <c r="AF5" s="55" cm="1">
        <f t="array" ref="AF5">INDEX('Portfolio Emissions'!$A$43:$Q$70,10,(ROW($A5)+2))</f>
        <v>0</v>
      </c>
      <c r="AG5" s="55" cm="1">
        <f t="array" ref="AG5">INDEX('Portfolio Emissions'!$A$43:$Q$70,11,(ROW($A5)+2))</f>
        <v>0</v>
      </c>
      <c r="AH5" s="55" cm="1">
        <f t="array" ref="AH5">INDEX('Portfolio Emissions'!$A$43:$Q$70,12,(ROW($A5)+2))</f>
        <v>0</v>
      </c>
      <c r="AI5" s="55" cm="1">
        <f t="array" ref="AI5">INDEX('Portfolio Emissions'!$A$43:$Q$70,13,(ROW($A5)+2))</f>
        <v>0</v>
      </c>
      <c r="AJ5" s="55" cm="1">
        <f t="array" ref="AJ5">INDEX('Portfolio Emissions'!$A$43:$Q$70,14,(ROW($A5)+2))</f>
        <v>0</v>
      </c>
      <c r="AK5" s="55" cm="1">
        <f t="array" ref="AK5">INDEX('Portfolio Emissions'!$A$43:$Q$70,15,(ROW($A5)+2))</f>
        <v>0</v>
      </c>
      <c r="AL5" s="55" cm="1">
        <f t="array" ref="AL5">INDEX('Portfolio Emissions'!$A$43:$Q$70,16,(ROW($A5)+2))</f>
        <v>0</v>
      </c>
      <c r="AM5" s="55" cm="1">
        <f t="array" ref="AM5">INDEX('Portfolio Emissions'!$A$43:$Q$70,17,(ROW($A5)+2))</f>
        <v>0</v>
      </c>
      <c r="AN5" s="55" cm="1">
        <f t="array" ref="AN5">INDEX('Portfolio Emissions'!$A$43:$Q$70,18,(ROW($A5)+2))</f>
        <v>0</v>
      </c>
      <c r="AO5" s="55" cm="1">
        <f t="array" ref="AO5">INDEX('Portfolio Emissions'!$A$43:$Q$70,19,(ROW($A5)+2))</f>
        <v>0</v>
      </c>
      <c r="AP5" s="55" cm="1">
        <f t="array" ref="AP5">INDEX('Portfolio Emissions'!$A$43:$Q$70,20,(ROW($A5)+2))</f>
        <v>0</v>
      </c>
      <c r="AQ5" s="55" cm="1">
        <f t="array" ref="AQ5">INDEX('Portfolio Emissions'!$A$43:$Q$70,21,(ROW($A5)+2))</f>
        <v>0</v>
      </c>
      <c r="AR5" s="55" cm="1">
        <f t="array" ref="AR5">INDEX('Portfolio Emissions'!$A$43:$Q$70,22,(ROW($A5)+2))</f>
        <v>0</v>
      </c>
      <c r="AS5" s="55" cm="1">
        <f t="array" ref="AS5">INDEX('Portfolio Emissions'!$A$43:$Q$70,23,(ROW($A5)+2))</f>
        <v>0</v>
      </c>
      <c r="AT5" s="55" cm="1">
        <f t="array" ref="AT5">INDEX('Portfolio Emissions'!$A$43:$Q$70,24,(ROW($A5)+2))</f>
        <v>0</v>
      </c>
      <c r="AU5" s="55" cm="1">
        <f t="array" ref="AU5">INDEX('Portfolio Emissions'!$A$43:$Q$70,25,(ROW($A5)+2))</f>
        <v>0</v>
      </c>
      <c r="AV5" s="55" cm="1">
        <f t="array" ref="AV5">INDEX('Portfolio Emissions'!$A$43:$Q$70,26,(ROW($A5)+2))</f>
        <v>0</v>
      </c>
      <c r="AW5" s="55" cm="1">
        <f t="array" ref="AW5">INDEX('Portfolio Emissions'!$A$43:$Q$70,27,(ROW($A5)+2))</f>
        <v>0</v>
      </c>
      <c r="AX5" s="55" t="str" cm="1">
        <f t="array" ref="AX5">INDEX('Portfolio Emissions'!$A$43:$Q$70,28,(ROW($A5)+2))</f>
        <v/>
      </c>
      <c r="AY5" cm="1">
        <f t="array" ref="AY5">INDEX('Portfolio Emissions'!$A$74:$Q$83,1,(ROW($A5)+2))</f>
        <v>0</v>
      </c>
      <c r="AZ5" cm="1">
        <f t="array" ref="AZ5">INDEX('Portfolio Emissions'!$A$74:$Q$83,2,(ROW($A5)+2))</f>
        <v>0</v>
      </c>
      <c r="BA5" cm="1">
        <f t="array" ref="BA5">INDEX('Portfolio Emissions'!$A$74:$Q$83,3,(ROW($A5)+2))</f>
        <v>0</v>
      </c>
      <c r="BB5" cm="1">
        <f t="array" ref="BB5">INDEX('Portfolio Emissions'!$A$74:$Q$83,4,(ROW($A5)+2))</f>
        <v>0</v>
      </c>
      <c r="BC5" cm="1">
        <f t="array" ref="BC5">INDEX('Portfolio Emissions'!$A$74:$Q$83,5,(ROW($A5)+2))</f>
        <v>0</v>
      </c>
      <c r="BD5" cm="1">
        <f t="array" ref="BD5">INDEX('Portfolio Emissions'!$A$74:$Q$83,6,(ROW($A5)+2))</f>
        <v>0</v>
      </c>
      <c r="BE5" cm="1">
        <f t="array" ref="BE5">INDEX('Portfolio Emissions'!$A$74:$Q$83,7,(ROW($A5)+2))</f>
        <v>0</v>
      </c>
      <c r="BF5" cm="1">
        <f t="array" ref="BF5">INDEX('Portfolio Emissions'!$A$74:$Q$83,8,(ROW($A5)+2))</f>
        <v>0</v>
      </c>
      <c r="BG5" cm="1">
        <f t="array" ref="BG5">INDEX('Portfolio Emissions'!$A$74:$Q$83,9,(ROW($A5)+2))</f>
        <v>0</v>
      </c>
      <c r="BH5" t="str" cm="1">
        <f t="array" ref="BH5">INDEX('Portfolio Emissions'!$A$74:$Q$83,10,(ROW($A5)+2))</f>
        <v/>
      </c>
      <c r="BI5" t="str" cm="1">
        <f t="array" ref="BI5">INDEX('Portfolio Emissions'!$A$89:$Q$91,1,(ROW($A5)+2))</f>
        <v/>
      </c>
      <c r="BJ5" s="56" t="str" cm="1">
        <f t="array" ref="BJ5">INDEX('Portfolio Emissions'!$A$89:$Q$91,2,(ROW($A5)+2))</f>
        <v/>
      </c>
      <c r="BK5" cm="1">
        <f t="array" ref="BK5">INDEX('Portfolio Emissions'!$A$89:$Q$91,3,(ROW($A5)+2))</f>
        <v>0</v>
      </c>
      <c r="BL5" cm="1">
        <f t="array" ref="BL5">INDEX('Portfolio Emissions'!$A$95:$Q$103,1,(ROW($A5)+2))</f>
        <v>0</v>
      </c>
      <c r="BM5" s="56" t="str" cm="1">
        <f t="array" ref="BM5">INDEX('Portfolio Emissions'!$A$95:$Q$103,2,(ROW($A5)+2))</f>
        <v/>
      </c>
      <c r="BN5" s="55" t="str" cm="1">
        <f t="array" ref="BN5">INDEX('Portfolio Emissions'!$A$95:$Q$103,3,(ROW($A5)+2))</f>
        <v/>
      </c>
      <c r="BO5" s="60" t="str" cm="1">
        <f t="array" ref="BO5">INDEX('Portfolio Emissions'!$A$95:$Q$103,4,(ROW($A5)+2))</f>
        <v/>
      </c>
      <c r="BP5" s="60" t="str" cm="1">
        <f t="array" ref="BP5">INDEX('Portfolio Emissions'!$A$95:$Q$103,5,(ROW($A5)+2))</f>
        <v/>
      </c>
      <c r="BQ5" t="str" cm="1">
        <f t="array" ref="BQ5">INDEX('Portfolio Emissions'!$A$95:$Q$103,6,(ROW($A5)+2))</f>
        <v/>
      </c>
      <c r="BR5" t="str" cm="1">
        <f t="array" ref="BR5">INDEX('Portfolio Emissions'!$A$95:$Q$103,7,(ROW($A5)+2))</f>
        <v/>
      </c>
      <c r="BS5" t="str" cm="1">
        <f t="array" ref="BS5">INDEX('Portfolio Emissions'!$A$95:$Q$103,8,(ROW($A5)+2))</f>
        <v/>
      </c>
      <c r="BT5" s="55" t="str" cm="1">
        <f t="array" ref="BT5">INDEX('Portfolio Emissions'!$A$95:$Q$103,9,(ROW($A5)+2))</f>
        <v/>
      </c>
      <c r="BU5" s="55" t="str" cm="1">
        <f t="array" ref="BU5">INDEX('Portfolio Emissions'!$A$106:$Q$113,1,(ROW($A5)+2))</f>
        <v/>
      </c>
      <c r="BV5" s="55" t="str" cm="1">
        <f t="array" ref="BV5">INDEX('Portfolio Emissions'!$A$106:$Q$113,2,(ROW($A5)+2))</f>
        <v/>
      </c>
      <c r="BW5" s="55" t="str" cm="1">
        <f t="array" ref="BW5">INDEX('Portfolio Emissions'!$A$106:$Q$113,3,(ROW($A5)+2))</f>
        <v/>
      </c>
      <c r="BX5" s="55" t="str" cm="1">
        <f t="array" ref="BX5">INDEX('Portfolio Emissions'!$A$106:$Q$113,4,(ROW($A5)+2))</f>
        <v/>
      </c>
      <c r="BY5" s="55" t="str" cm="1">
        <f t="array" ref="BY5">INDEX('Portfolio Emissions'!$A$106:$Q$113,5,(ROW($A5)+2))</f>
        <v/>
      </c>
      <c r="BZ5" s="55" t="str" cm="1">
        <f t="array" ref="BZ5">INDEX('Portfolio Emissions'!$A$106:$Q$113,6,(ROW($A5)+2))</f>
        <v/>
      </c>
      <c r="CA5" s="55" t="str" cm="1">
        <f t="array" ref="CA5">INDEX('Portfolio Emissions'!$A$106:$Q$113,7,(ROW($A5)+2))</f>
        <v/>
      </c>
      <c r="CB5" s="55" t="str" cm="1">
        <f t="array" ref="CB5">INDEX('Portfolio Emissions'!$A$106:$Q$113,8,(ROW($A5)+2))</f>
        <v/>
      </c>
      <c r="CC5" s="81">
        <f>ROUND(Aggregation[[#This Row],[Remaining Grid Electricity (MWh)]]*3.412,0)</f>
        <v>0</v>
      </c>
      <c r="CD5" s="81">
        <f>SUM(Aggregation[[#This Row],[Natural Gas (MMBtu)]:[Residual or Heavy Fuel Oil ('# 5, 6, Navy Special &amp; Bunker C) (MMBtu)]],Aggregation[[#This Row],[Gasoline (MMBtu)]:[Diesel (MMBtu)]],Aggregation[[#This Row],[Compressed Natural Gas (CNG) (MMBtu)]:[Ethanol Fuel Blend (E85) (MMBtu)]])</f>
        <v>0</v>
      </c>
      <c r="CE5" s="81">
        <f>SUM(Aggregation[[#This Row],[Biomass (MMBtu)]:[Hydrogen (MMBtu)]],Aggregation[[#This Row],[Biodiesel (MMBtu)]])</f>
        <v>0</v>
      </c>
      <c r="CF5" s="81">
        <f>SUM(Aggregation[[#This Row],[District Steam (MMBtu)]:[District Chilled Water (MMBtu)]],Aggregation[[#This Row],[Other Fuel (please specify) (MMBtu)]:[Other Fuel (please specify) (MMBtu)2]])</f>
        <v>0</v>
      </c>
      <c r="CG5" s="81">
        <f>Aggregation[[#This Row],[Renewable Energy Generated and Used On-site (MWh)]]*3.412</f>
        <v>0</v>
      </c>
      <c r="CH5" s="81">
        <f>SUM(Aggregation[[#This Row],[Physical PPAs, Competitive or Utility Products, CCAs, Self-supply (MWh)]:[Unbundled RECs (MWh)]])*3.412</f>
        <v>0</v>
      </c>
      <c r="CI5" s="55">
        <f>IF(Aggregation[[#This Row],[Year]]=Aggregation[[#This Row],[Base Year]],1,0)</f>
        <v>0</v>
      </c>
      <c r="CJ5" s="55">
        <f>IF(Aggregation[[#This Row],[Year]]=2022,1,0)</f>
        <v>0</v>
      </c>
      <c r="CK5" s="81" cm="1">
        <f t="array" ref="CK5">IF(Aggregation[[#This Row],[Year]]=MAX(IF(Aggregation[Partner]=Aggregation[[#This Row],[Partner]],Aggregation[Year])),1,0)</f>
        <v>0</v>
      </c>
      <c r="CL5" s="81">
        <f>IF(Aggregation[[#This Row],[Scope 2 Reporting? ]]="Location-Based GHG Goal",1,0)</f>
        <v>0</v>
      </c>
      <c r="CM5" s="81">
        <f>IF(Aggregation[[#This Row],[Scope 2 Reporting? ]]="Market-Based GHG Goal",1,0)</f>
        <v>0</v>
      </c>
      <c r="CN5" s="55" t="e">
        <f>IF(Aggregation[[#This Row],[Actual Savings Per Year]]&gt;=Aggregation[[#This Row],[Target Savings Per Year]],"On Track", "Off Track")</f>
        <v>#DIV/0!</v>
      </c>
      <c r="CO5" s="55"/>
      <c r="CP5" s="82">
        <f>IFERROR(Aggregation[[#This Row],[GHG Emissions Reductions (%)]]/(Aggregation[[#This Row],[Year]]-Aggregation[[#This Row],[Base Year]]),0)</f>
        <v>0</v>
      </c>
      <c r="CQ5" s="55" t="e">
        <f>IF(Aggregation[[#This Row],[BY Indicator]]=0,Aggregation[[#This Row],[GHG emissions reduction goal (%)]]/(Aggregation[[#This Row],[Goal End Date]]-Aggregation[[#This Row],[Base Year]]),0)</f>
        <v>#DIV/0!</v>
      </c>
      <c r="CR5" s="55"/>
      <c r="CS5" s="55"/>
      <c r="CT5" s="55">
        <f>IF(Aggregation[[#This Row],[Year]]='Data for Display'!$F$16,1,0)</f>
        <v>0</v>
      </c>
    </row>
    <row r="6" spans="1:98">
      <c r="A6">
        <f>'Portfolio Emissions'!$D$10</f>
        <v>0</v>
      </c>
      <c r="B6" t="str" cm="1">
        <f t="array" ref="B6">INDEX('Portfolio Emissions'!$A$15:$Q$15,1,(ROW(A6)+2))</f>
        <v/>
      </c>
      <c r="C6" s="54">
        <f>'Portfolio Emissions'!$D$12</f>
        <v>0</v>
      </c>
      <c r="D6">
        <f>'Portfolio Emissions'!$D$13</f>
        <v>0</v>
      </c>
      <c r="E6">
        <f>'Portfolio Emissions'!$D$14</f>
        <v>0</v>
      </c>
      <c r="F6">
        <f>'Portfolio Emissions'!$J$13</f>
        <v>0</v>
      </c>
      <c r="G6" s="56">
        <f>'Portfolio Emissions'!$J$14</f>
        <v>0</v>
      </c>
      <c r="H6" s="55" cm="1">
        <f t="array" ref="H6">INDEX('Portfolio Emissions'!$A$19:$Q$20,1,(ROW($A6)+2))</f>
        <v>0</v>
      </c>
      <c r="I6" s="55" cm="1">
        <f t="array" ref="I6">INDEX('Portfolio Emissions'!$A$19:$Q$20,2,(ROW($A6)+2))</f>
        <v>0</v>
      </c>
      <c r="J6" s="55" cm="1">
        <f t="array" ref="J6">INDEX('Portfolio Emissions'!$A$24:$Q$34,1,(ROW($A6)+2))</f>
        <v>0</v>
      </c>
      <c r="K6" s="55" cm="1">
        <f t="array" ref="K6">INDEX('Portfolio Emissions'!$A$24:$Q$34,2,(ROW($A6)+2))</f>
        <v>0</v>
      </c>
      <c r="L6" s="55" cm="1">
        <f t="array" ref="L6">INDEX('Portfolio Emissions'!$A$24:$Q$34,3,(ROW($A6)+2))</f>
        <v>0</v>
      </c>
      <c r="M6" s="55" cm="1">
        <f t="array" ref="M6">INDEX('Portfolio Emissions'!$A$24:$Q$34,4,(ROW($A6)+2))</f>
        <v>0</v>
      </c>
      <c r="N6" s="55" cm="1">
        <f t="array" ref="N6">INDEX('Portfolio Emissions'!$A$24:$Q$34,5,(ROW($A6)+2))</f>
        <v>0</v>
      </c>
      <c r="O6" s="55" cm="1">
        <f t="array" ref="O6">INDEX('Portfolio Emissions'!$A$24:$Q$34,6,(ROW($A6)+2))</f>
        <v>0</v>
      </c>
      <c r="P6" s="55" cm="1">
        <f t="array" ref="P6">INDEX('Portfolio Emissions'!$A$24:$Q$34,7,(ROW($A6)+2))</f>
        <v>0</v>
      </c>
      <c r="Q6" s="55" cm="1">
        <f t="array" ref="Q6">INDEX('Portfolio Emissions'!$A$24:$Q$34,8,(ROW($A6)+2))</f>
        <v>0</v>
      </c>
      <c r="R6" s="55" cm="1">
        <f t="array" ref="R6">INDEX('Portfolio Emissions'!$A$24:$Q$34,9,(ROW($A6)+2))</f>
        <v>0</v>
      </c>
      <c r="S6" s="55" cm="1">
        <f t="array" ref="S6">INDEX('Portfolio Emissions'!$A$24:$Q$34,10,(ROW($A6)+2))</f>
        <v>0</v>
      </c>
      <c r="T6" s="55" cm="1">
        <f t="array" ref="T6">INDEX('Portfolio Emissions'!$A$24:$Q$34,11,(ROW($A6)+2))</f>
        <v>0</v>
      </c>
      <c r="U6" s="57" t="str" cm="1">
        <f t="array" ref="U6">INDEX('Portfolio Emissions'!$A$38:$Q$39,1,(ROW($A6)+2))</f>
        <v/>
      </c>
      <c r="V6" s="56" t="str" cm="1">
        <f t="array" ref="V6">INDEX('Portfolio Emissions'!$A$38:$Q$39,2,(ROW($A6)+2))</f>
        <v/>
      </c>
      <c r="W6" s="55" cm="1">
        <f t="array" ref="W6">INDEX('Portfolio Emissions'!$A$43:$Q$70,1,(ROW($A6)+2))</f>
        <v>0</v>
      </c>
      <c r="X6" s="55" cm="1">
        <f t="array" ref="X6">INDEX('Portfolio Emissions'!$A$43:$Q$70,2,(ROW($A6)+2))</f>
        <v>0</v>
      </c>
      <c r="Y6" s="55" cm="1">
        <f t="array" ref="Y6">INDEX('Portfolio Emissions'!$A$43:$Q$70,3,(ROW($A6)+2))</f>
        <v>0</v>
      </c>
      <c r="Z6" s="55" cm="1">
        <f t="array" ref="Z6">INDEX('Portfolio Emissions'!$A$43:$Q$70,4,(ROW($A6)+2))</f>
        <v>0</v>
      </c>
      <c r="AA6" s="55" cm="1">
        <f t="array" ref="AA6">INDEX('Portfolio Emissions'!$A$43:$Q$70,5,(ROW($A6)+2))</f>
        <v>0</v>
      </c>
      <c r="AB6" s="55" cm="1">
        <f t="array" ref="AB6">INDEX('Portfolio Emissions'!$A$43:$Q$70,6,(ROW($A6)+2))</f>
        <v>0</v>
      </c>
      <c r="AC6" s="55" cm="1">
        <f t="array" ref="AC6">INDEX('Portfolio Emissions'!$A$43:$Q$70,7,(ROW($A6)+2))</f>
        <v>0</v>
      </c>
      <c r="AD6" s="55" cm="1">
        <f t="array" ref="AD6">INDEX('Portfolio Emissions'!$A$43:$Q$70,8,(ROW($A6)+2))</f>
        <v>0</v>
      </c>
      <c r="AE6" s="55" cm="1">
        <f t="array" ref="AE6">INDEX('Portfolio Emissions'!$A$43:$Q$70,9,(ROW($A6)+2))</f>
        <v>0</v>
      </c>
      <c r="AF6" s="55" cm="1">
        <f t="array" ref="AF6">INDEX('Portfolio Emissions'!$A$43:$Q$70,10,(ROW($A6)+2))</f>
        <v>0</v>
      </c>
      <c r="AG6" s="55" cm="1">
        <f t="array" ref="AG6">INDEX('Portfolio Emissions'!$A$43:$Q$70,11,(ROW($A6)+2))</f>
        <v>0</v>
      </c>
      <c r="AH6" s="55" cm="1">
        <f t="array" ref="AH6">INDEX('Portfolio Emissions'!$A$43:$Q$70,12,(ROW($A6)+2))</f>
        <v>0</v>
      </c>
      <c r="AI6" s="55" cm="1">
        <f t="array" ref="AI6">INDEX('Portfolio Emissions'!$A$43:$Q$70,13,(ROW($A6)+2))</f>
        <v>0</v>
      </c>
      <c r="AJ6" s="55" cm="1">
        <f t="array" ref="AJ6">INDEX('Portfolio Emissions'!$A$43:$Q$70,14,(ROW($A6)+2))</f>
        <v>0</v>
      </c>
      <c r="AK6" s="55" cm="1">
        <f t="array" ref="AK6">INDEX('Portfolio Emissions'!$A$43:$Q$70,15,(ROW($A6)+2))</f>
        <v>0</v>
      </c>
      <c r="AL6" s="55" cm="1">
        <f t="array" ref="AL6">INDEX('Portfolio Emissions'!$A$43:$Q$70,16,(ROW($A6)+2))</f>
        <v>0</v>
      </c>
      <c r="AM6" s="55" cm="1">
        <f t="array" ref="AM6">INDEX('Portfolio Emissions'!$A$43:$Q$70,17,(ROW($A6)+2))</f>
        <v>0</v>
      </c>
      <c r="AN6" s="55" cm="1">
        <f t="array" ref="AN6">INDEX('Portfolio Emissions'!$A$43:$Q$70,18,(ROW($A6)+2))</f>
        <v>0</v>
      </c>
      <c r="AO6" s="55" cm="1">
        <f t="array" ref="AO6">INDEX('Portfolio Emissions'!$A$43:$Q$70,19,(ROW($A6)+2))</f>
        <v>0</v>
      </c>
      <c r="AP6" s="55" cm="1">
        <f t="array" ref="AP6">INDEX('Portfolio Emissions'!$A$43:$Q$70,20,(ROW($A6)+2))</f>
        <v>0</v>
      </c>
      <c r="AQ6" s="55" cm="1">
        <f t="array" ref="AQ6">INDEX('Portfolio Emissions'!$A$43:$Q$70,21,(ROW($A6)+2))</f>
        <v>0</v>
      </c>
      <c r="AR6" s="55" cm="1">
        <f t="array" ref="AR6">INDEX('Portfolio Emissions'!$A$43:$Q$70,22,(ROW($A6)+2))</f>
        <v>0</v>
      </c>
      <c r="AS6" s="55" cm="1">
        <f t="array" ref="AS6">INDEX('Portfolio Emissions'!$A$43:$Q$70,23,(ROW($A6)+2))</f>
        <v>0</v>
      </c>
      <c r="AT6" s="55" cm="1">
        <f t="array" ref="AT6">INDEX('Portfolio Emissions'!$A$43:$Q$70,24,(ROW($A6)+2))</f>
        <v>0</v>
      </c>
      <c r="AU6" s="55" cm="1">
        <f t="array" ref="AU6">INDEX('Portfolio Emissions'!$A$43:$Q$70,25,(ROW($A6)+2))</f>
        <v>0</v>
      </c>
      <c r="AV6" s="55" cm="1">
        <f t="array" ref="AV6">INDEX('Portfolio Emissions'!$A$43:$Q$70,26,(ROW($A6)+2))</f>
        <v>0</v>
      </c>
      <c r="AW6" s="55" cm="1">
        <f t="array" ref="AW6">INDEX('Portfolio Emissions'!$A$43:$Q$70,27,(ROW($A6)+2))</f>
        <v>0</v>
      </c>
      <c r="AX6" s="55" t="str" cm="1">
        <f t="array" ref="AX6">INDEX('Portfolio Emissions'!$A$43:$Q$70,28,(ROW($A6)+2))</f>
        <v/>
      </c>
      <c r="AY6" cm="1">
        <f t="array" ref="AY6">INDEX('Portfolio Emissions'!$A$74:$Q$83,1,(ROW($A6)+2))</f>
        <v>0</v>
      </c>
      <c r="AZ6" cm="1">
        <f t="array" ref="AZ6">INDEX('Portfolio Emissions'!$A$74:$Q$83,2,(ROW($A6)+2))</f>
        <v>0</v>
      </c>
      <c r="BA6" cm="1">
        <f t="array" ref="BA6">INDEX('Portfolio Emissions'!$A$74:$Q$83,3,(ROW($A6)+2))</f>
        <v>0</v>
      </c>
      <c r="BB6" cm="1">
        <f t="array" ref="BB6">INDEX('Portfolio Emissions'!$A$74:$Q$83,4,(ROW($A6)+2))</f>
        <v>0</v>
      </c>
      <c r="BC6" cm="1">
        <f t="array" ref="BC6">INDEX('Portfolio Emissions'!$A$74:$Q$83,5,(ROW($A6)+2))</f>
        <v>0</v>
      </c>
      <c r="BD6" cm="1">
        <f t="array" ref="BD6">INDEX('Portfolio Emissions'!$A$74:$Q$83,6,(ROW($A6)+2))</f>
        <v>0</v>
      </c>
      <c r="BE6" cm="1">
        <f t="array" ref="BE6">INDEX('Portfolio Emissions'!$A$74:$Q$83,7,(ROW($A6)+2))</f>
        <v>0</v>
      </c>
      <c r="BF6" cm="1">
        <f t="array" ref="BF6">INDEX('Portfolio Emissions'!$A$74:$Q$83,8,(ROW($A6)+2))</f>
        <v>0</v>
      </c>
      <c r="BG6" cm="1">
        <f t="array" ref="BG6">INDEX('Portfolio Emissions'!$A$74:$Q$83,9,(ROW($A6)+2))</f>
        <v>0</v>
      </c>
      <c r="BH6" t="str" cm="1">
        <f t="array" ref="BH6">INDEX('Portfolio Emissions'!$A$74:$Q$83,10,(ROW($A6)+2))</f>
        <v/>
      </c>
      <c r="BI6" t="str" cm="1">
        <f t="array" ref="BI6">INDEX('Portfolio Emissions'!$A$89:$Q$91,1,(ROW($A6)+2))</f>
        <v/>
      </c>
      <c r="BJ6" s="56" t="str" cm="1">
        <f t="array" ref="BJ6">INDEX('Portfolio Emissions'!$A$89:$Q$91,2,(ROW($A6)+2))</f>
        <v/>
      </c>
      <c r="BK6" cm="1">
        <f t="array" ref="BK6">INDEX('Portfolio Emissions'!$A$89:$Q$91,3,(ROW($A6)+2))</f>
        <v>0</v>
      </c>
      <c r="BL6" cm="1">
        <f t="array" ref="BL6">INDEX('Portfolio Emissions'!$A$95:$Q$103,1,(ROW($A6)+2))</f>
        <v>0</v>
      </c>
      <c r="BM6" s="56" t="str" cm="1">
        <f t="array" ref="BM6">INDEX('Portfolio Emissions'!$A$95:$Q$103,2,(ROW($A6)+2))</f>
        <v/>
      </c>
      <c r="BN6" s="55" t="str" cm="1">
        <f t="array" ref="BN6">INDEX('Portfolio Emissions'!$A$95:$Q$103,3,(ROW($A6)+2))</f>
        <v/>
      </c>
      <c r="BO6" s="60" t="str" cm="1">
        <f t="array" ref="BO6">INDEX('Portfolio Emissions'!$A$95:$Q$103,4,(ROW($A6)+2))</f>
        <v/>
      </c>
      <c r="BP6" s="60" t="str" cm="1">
        <f t="array" ref="BP6">INDEX('Portfolio Emissions'!$A$95:$Q$103,5,(ROW($A6)+2))</f>
        <v/>
      </c>
      <c r="BQ6" t="str" cm="1">
        <f t="array" ref="BQ6">INDEX('Portfolio Emissions'!$A$95:$Q$103,6,(ROW($A6)+2))</f>
        <v/>
      </c>
      <c r="BR6" t="str" cm="1">
        <f t="array" ref="BR6">INDEX('Portfolio Emissions'!$A$95:$Q$103,7,(ROW($A6)+2))</f>
        <v/>
      </c>
      <c r="BS6" t="str" cm="1">
        <f t="array" ref="BS6">INDEX('Portfolio Emissions'!$A$95:$Q$103,8,(ROW($A6)+2))</f>
        <v/>
      </c>
      <c r="BT6" s="55" t="str" cm="1">
        <f t="array" ref="BT6">INDEX('Portfolio Emissions'!$A$95:$Q$103,9,(ROW($A6)+2))</f>
        <v/>
      </c>
      <c r="BU6" s="55" t="str" cm="1">
        <f t="array" ref="BU6">INDEX('Portfolio Emissions'!$A$106:$Q$113,1,(ROW($A6)+2))</f>
        <v/>
      </c>
      <c r="BV6" s="55" t="str" cm="1">
        <f t="array" ref="BV6">INDEX('Portfolio Emissions'!$A$106:$Q$113,2,(ROW($A6)+2))</f>
        <v/>
      </c>
      <c r="BW6" s="55" t="str" cm="1">
        <f t="array" ref="BW6">INDEX('Portfolio Emissions'!$A$106:$Q$113,3,(ROW($A6)+2))</f>
        <v/>
      </c>
      <c r="BX6" s="55" t="str" cm="1">
        <f t="array" ref="BX6">INDEX('Portfolio Emissions'!$A$106:$Q$113,4,(ROW($A6)+2))</f>
        <v/>
      </c>
      <c r="BY6" s="55" t="str" cm="1">
        <f t="array" ref="BY6">INDEX('Portfolio Emissions'!$A$106:$Q$113,5,(ROW($A6)+2))</f>
        <v/>
      </c>
      <c r="BZ6" s="55" t="str" cm="1">
        <f t="array" ref="BZ6">INDEX('Portfolio Emissions'!$A$106:$Q$113,6,(ROW($A6)+2))</f>
        <v/>
      </c>
      <c r="CA6" s="55" t="str" cm="1">
        <f t="array" ref="CA6">INDEX('Portfolio Emissions'!$A$106:$Q$113,7,(ROW($A6)+2))</f>
        <v/>
      </c>
      <c r="CB6" s="55" t="str" cm="1">
        <f t="array" ref="CB6">INDEX('Portfolio Emissions'!$A$106:$Q$113,8,(ROW($A6)+2))</f>
        <v/>
      </c>
      <c r="CC6" s="81">
        <f>ROUND(Aggregation[[#This Row],[Remaining Grid Electricity (MWh)]]*3.412,0)</f>
        <v>0</v>
      </c>
      <c r="CD6" s="81">
        <f>SUM(Aggregation[[#This Row],[Natural Gas (MMBtu)]:[Residual or Heavy Fuel Oil ('# 5, 6, Navy Special &amp; Bunker C) (MMBtu)]],Aggregation[[#This Row],[Gasoline (MMBtu)]:[Diesel (MMBtu)]],Aggregation[[#This Row],[Compressed Natural Gas (CNG) (MMBtu)]:[Ethanol Fuel Blend (E85) (MMBtu)]])</f>
        <v>0</v>
      </c>
      <c r="CE6" s="81">
        <f>SUM(Aggregation[[#This Row],[Biomass (MMBtu)]:[Hydrogen (MMBtu)]],Aggregation[[#This Row],[Biodiesel (MMBtu)]])</f>
        <v>0</v>
      </c>
      <c r="CF6" s="81">
        <f>SUM(Aggregation[[#This Row],[District Steam (MMBtu)]:[District Chilled Water (MMBtu)]],Aggregation[[#This Row],[Other Fuel (please specify) (MMBtu)]:[Other Fuel (please specify) (MMBtu)2]])</f>
        <v>0</v>
      </c>
      <c r="CG6" s="81">
        <f>Aggregation[[#This Row],[Renewable Energy Generated and Used On-site (MWh)]]*3.412</f>
        <v>0</v>
      </c>
      <c r="CH6" s="81">
        <f>SUM(Aggregation[[#This Row],[Physical PPAs, Competitive or Utility Products, CCAs, Self-supply (MWh)]:[Unbundled RECs (MWh)]])*3.412</f>
        <v>0</v>
      </c>
      <c r="CI6" s="55">
        <f>IF(Aggregation[[#This Row],[Year]]=Aggregation[[#This Row],[Base Year]],1,0)</f>
        <v>0</v>
      </c>
      <c r="CJ6" s="55">
        <f>IF(Aggregation[[#This Row],[Year]]=2022,1,0)</f>
        <v>0</v>
      </c>
      <c r="CK6" s="81" cm="1">
        <f t="array" ref="CK6">IF(Aggregation[[#This Row],[Year]]=MAX(IF(Aggregation[Partner]=Aggregation[[#This Row],[Partner]],Aggregation[Year])),1,0)</f>
        <v>0</v>
      </c>
      <c r="CL6" s="81">
        <f>IF(Aggregation[[#This Row],[Scope 2 Reporting? ]]="Location-Based GHG Goal",1,0)</f>
        <v>0</v>
      </c>
      <c r="CM6" s="81">
        <f>IF(Aggregation[[#This Row],[Scope 2 Reporting? ]]="Market-Based GHG Goal",1,0)</f>
        <v>0</v>
      </c>
      <c r="CN6" s="55" t="e">
        <f>IF(Aggregation[[#This Row],[Actual Savings Per Year]]&gt;=Aggregation[[#This Row],[Target Savings Per Year]],"On Track", "Off Track")</f>
        <v>#DIV/0!</v>
      </c>
      <c r="CO6" s="55"/>
      <c r="CP6" s="82">
        <f>IFERROR(Aggregation[[#This Row],[GHG Emissions Reductions (%)]]/(Aggregation[[#This Row],[Year]]-Aggregation[[#This Row],[Base Year]]),0)</f>
        <v>0</v>
      </c>
      <c r="CQ6" s="55" t="e">
        <f>IF(Aggregation[[#This Row],[BY Indicator]]=0,Aggregation[[#This Row],[GHG emissions reduction goal (%)]]/(Aggregation[[#This Row],[Goal End Date]]-Aggregation[[#This Row],[Base Year]]),0)</f>
        <v>#DIV/0!</v>
      </c>
      <c r="CR6" s="55"/>
      <c r="CS6" s="55"/>
      <c r="CT6" s="55">
        <f>IF(Aggregation[[#This Row],[Year]]='Data for Display'!$F$16,1,0)</f>
        <v>0</v>
      </c>
    </row>
    <row r="7" spans="1:98">
      <c r="A7">
        <f>'Portfolio Emissions'!$D$10</f>
        <v>0</v>
      </c>
      <c r="B7" t="str" cm="1">
        <f t="array" ref="B7">INDEX('Portfolio Emissions'!$A$15:$Q$15,1,(ROW(A7)+2))</f>
        <v/>
      </c>
      <c r="C7" s="54">
        <f>'Portfolio Emissions'!$D$12</f>
        <v>0</v>
      </c>
      <c r="D7">
        <f>'Portfolio Emissions'!$D$13</f>
        <v>0</v>
      </c>
      <c r="E7">
        <f>'Portfolio Emissions'!$D$14</f>
        <v>0</v>
      </c>
      <c r="F7">
        <f>'Portfolio Emissions'!$J$13</f>
        <v>0</v>
      </c>
      <c r="G7" s="56">
        <f>'Portfolio Emissions'!$J$14</f>
        <v>0</v>
      </c>
      <c r="H7" s="55" cm="1">
        <f t="array" ref="H7">INDEX('Portfolio Emissions'!$A$19:$Q$20,1,(ROW($A7)+2))</f>
        <v>0</v>
      </c>
      <c r="I7" s="55" cm="1">
        <f t="array" ref="I7">INDEX('Portfolio Emissions'!$A$19:$Q$20,2,(ROW($A7)+2))</f>
        <v>0</v>
      </c>
      <c r="J7" s="55" cm="1">
        <f t="array" ref="J7">INDEX('Portfolio Emissions'!$A$24:$Q$34,1,(ROW($A7)+2))</f>
        <v>0</v>
      </c>
      <c r="K7" s="55" cm="1">
        <f t="array" ref="K7">INDEX('Portfolio Emissions'!$A$24:$Q$34,2,(ROW($A7)+2))</f>
        <v>0</v>
      </c>
      <c r="L7" s="55" cm="1">
        <f t="array" ref="L7">INDEX('Portfolio Emissions'!$A$24:$Q$34,3,(ROW($A7)+2))</f>
        <v>0</v>
      </c>
      <c r="M7" s="55" cm="1">
        <f t="array" ref="M7">INDEX('Portfolio Emissions'!$A$24:$Q$34,4,(ROW($A7)+2))</f>
        <v>0</v>
      </c>
      <c r="N7" s="55" cm="1">
        <f t="array" ref="N7">INDEX('Portfolio Emissions'!$A$24:$Q$34,5,(ROW($A7)+2))</f>
        <v>0</v>
      </c>
      <c r="O7" s="55" cm="1">
        <f t="array" ref="O7">INDEX('Portfolio Emissions'!$A$24:$Q$34,6,(ROW($A7)+2))</f>
        <v>0</v>
      </c>
      <c r="P7" s="55" cm="1">
        <f t="array" ref="P7">INDEX('Portfolio Emissions'!$A$24:$Q$34,7,(ROW($A7)+2))</f>
        <v>0</v>
      </c>
      <c r="Q7" s="55" cm="1">
        <f t="array" ref="Q7">INDEX('Portfolio Emissions'!$A$24:$Q$34,8,(ROW($A7)+2))</f>
        <v>0</v>
      </c>
      <c r="R7" s="55" cm="1">
        <f t="array" ref="R7">INDEX('Portfolio Emissions'!$A$24:$Q$34,9,(ROW($A7)+2))</f>
        <v>0</v>
      </c>
      <c r="S7" s="55" cm="1">
        <f t="array" ref="S7">INDEX('Portfolio Emissions'!$A$24:$Q$34,10,(ROW($A7)+2))</f>
        <v>0</v>
      </c>
      <c r="T7" s="55" cm="1">
        <f t="array" ref="T7">INDEX('Portfolio Emissions'!$A$24:$Q$34,11,(ROW($A7)+2))</f>
        <v>0</v>
      </c>
      <c r="U7" s="57" t="str" cm="1">
        <f t="array" ref="U7">INDEX('Portfolio Emissions'!$A$38:$Q$39,1,(ROW($A7)+2))</f>
        <v/>
      </c>
      <c r="V7" s="56" t="str" cm="1">
        <f t="array" ref="V7">INDEX('Portfolio Emissions'!$A$38:$Q$39,2,(ROW($A7)+2))</f>
        <v/>
      </c>
      <c r="W7" s="55" cm="1">
        <f t="array" ref="W7">INDEX('Portfolio Emissions'!$A$43:$Q$70,1,(ROW($A7)+2))</f>
        <v>0</v>
      </c>
      <c r="X7" s="55" cm="1">
        <f t="array" ref="X7">INDEX('Portfolio Emissions'!$A$43:$Q$70,2,(ROW($A7)+2))</f>
        <v>0</v>
      </c>
      <c r="Y7" s="55" cm="1">
        <f t="array" ref="Y7">INDEX('Portfolio Emissions'!$A$43:$Q$70,3,(ROW($A7)+2))</f>
        <v>0</v>
      </c>
      <c r="Z7" s="55" cm="1">
        <f t="array" ref="Z7">INDEX('Portfolio Emissions'!$A$43:$Q$70,4,(ROW($A7)+2))</f>
        <v>0</v>
      </c>
      <c r="AA7" s="55" cm="1">
        <f t="array" ref="AA7">INDEX('Portfolio Emissions'!$A$43:$Q$70,5,(ROW($A7)+2))</f>
        <v>0</v>
      </c>
      <c r="AB7" s="55" cm="1">
        <f t="array" ref="AB7">INDEX('Portfolio Emissions'!$A$43:$Q$70,6,(ROW($A7)+2))</f>
        <v>0</v>
      </c>
      <c r="AC7" s="55" cm="1">
        <f t="array" ref="AC7">INDEX('Portfolio Emissions'!$A$43:$Q$70,7,(ROW($A7)+2))</f>
        <v>0</v>
      </c>
      <c r="AD7" s="55" cm="1">
        <f t="array" ref="AD7">INDEX('Portfolio Emissions'!$A$43:$Q$70,8,(ROW($A7)+2))</f>
        <v>0</v>
      </c>
      <c r="AE7" s="55" cm="1">
        <f t="array" ref="AE7">INDEX('Portfolio Emissions'!$A$43:$Q$70,9,(ROW($A7)+2))</f>
        <v>0</v>
      </c>
      <c r="AF7" s="55" cm="1">
        <f t="array" ref="AF7">INDEX('Portfolio Emissions'!$A$43:$Q$70,10,(ROW($A7)+2))</f>
        <v>0</v>
      </c>
      <c r="AG7" s="55" cm="1">
        <f t="array" ref="AG7">INDEX('Portfolio Emissions'!$A$43:$Q$70,11,(ROW($A7)+2))</f>
        <v>0</v>
      </c>
      <c r="AH7" s="55" cm="1">
        <f t="array" ref="AH7">INDEX('Portfolio Emissions'!$A$43:$Q$70,12,(ROW($A7)+2))</f>
        <v>0</v>
      </c>
      <c r="AI7" s="55" cm="1">
        <f t="array" ref="AI7">INDEX('Portfolio Emissions'!$A$43:$Q$70,13,(ROW($A7)+2))</f>
        <v>0</v>
      </c>
      <c r="AJ7" s="55" cm="1">
        <f t="array" ref="AJ7">INDEX('Portfolio Emissions'!$A$43:$Q$70,14,(ROW($A7)+2))</f>
        <v>0</v>
      </c>
      <c r="AK7" s="55" cm="1">
        <f t="array" ref="AK7">INDEX('Portfolio Emissions'!$A$43:$Q$70,15,(ROW($A7)+2))</f>
        <v>0</v>
      </c>
      <c r="AL7" s="55" cm="1">
        <f t="array" ref="AL7">INDEX('Portfolio Emissions'!$A$43:$Q$70,16,(ROW($A7)+2))</f>
        <v>0</v>
      </c>
      <c r="AM7" s="55" cm="1">
        <f t="array" ref="AM7">INDEX('Portfolio Emissions'!$A$43:$Q$70,17,(ROW($A7)+2))</f>
        <v>0</v>
      </c>
      <c r="AN7" s="55" cm="1">
        <f t="array" ref="AN7">INDEX('Portfolio Emissions'!$A$43:$Q$70,18,(ROW($A7)+2))</f>
        <v>0</v>
      </c>
      <c r="AO7" s="55" cm="1">
        <f t="array" ref="AO7">INDEX('Portfolio Emissions'!$A$43:$Q$70,19,(ROW($A7)+2))</f>
        <v>0</v>
      </c>
      <c r="AP7" s="55" cm="1">
        <f t="array" ref="AP7">INDEX('Portfolio Emissions'!$A$43:$Q$70,20,(ROW($A7)+2))</f>
        <v>0</v>
      </c>
      <c r="AQ7" s="55" cm="1">
        <f t="array" ref="AQ7">INDEX('Portfolio Emissions'!$A$43:$Q$70,21,(ROW($A7)+2))</f>
        <v>0</v>
      </c>
      <c r="AR7" s="55" cm="1">
        <f t="array" ref="AR7">INDEX('Portfolio Emissions'!$A$43:$Q$70,22,(ROW($A7)+2))</f>
        <v>0</v>
      </c>
      <c r="AS7" s="55" cm="1">
        <f t="array" ref="AS7">INDEX('Portfolio Emissions'!$A$43:$Q$70,23,(ROW($A7)+2))</f>
        <v>0</v>
      </c>
      <c r="AT7" s="55" cm="1">
        <f t="array" ref="AT7">INDEX('Portfolio Emissions'!$A$43:$Q$70,24,(ROW($A7)+2))</f>
        <v>0</v>
      </c>
      <c r="AU7" s="55" cm="1">
        <f t="array" ref="AU7">INDEX('Portfolio Emissions'!$A$43:$Q$70,25,(ROW($A7)+2))</f>
        <v>0</v>
      </c>
      <c r="AV7" s="55" cm="1">
        <f t="array" ref="AV7">INDEX('Portfolio Emissions'!$A$43:$Q$70,26,(ROW($A7)+2))</f>
        <v>0</v>
      </c>
      <c r="AW7" s="55" cm="1">
        <f t="array" ref="AW7">INDEX('Portfolio Emissions'!$A$43:$Q$70,27,(ROW($A7)+2))</f>
        <v>0</v>
      </c>
      <c r="AX7" s="55" t="str" cm="1">
        <f t="array" ref="AX7">INDEX('Portfolio Emissions'!$A$43:$Q$70,28,(ROW($A7)+2))</f>
        <v/>
      </c>
      <c r="AY7" cm="1">
        <f t="array" ref="AY7">INDEX('Portfolio Emissions'!$A$74:$Q$83,1,(ROW($A7)+2))</f>
        <v>0</v>
      </c>
      <c r="AZ7" cm="1">
        <f t="array" ref="AZ7">INDEX('Portfolio Emissions'!$A$74:$Q$83,2,(ROW($A7)+2))</f>
        <v>0</v>
      </c>
      <c r="BA7" cm="1">
        <f t="array" ref="BA7">INDEX('Portfolio Emissions'!$A$74:$Q$83,3,(ROW($A7)+2))</f>
        <v>0</v>
      </c>
      <c r="BB7" cm="1">
        <f t="array" ref="BB7">INDEX('Portfolio Emissions'!$A$74:$Q$83,4,(ROW($A7)+2))</f>
        <v>0</v>
      </c>
      <c r="BC7" cm="1">
        <f t="array" ref="BC7">INDEX('Portfolio Emissions'!$A$74:$Q$83,5,(ROW($A7)+2))</f>
        <v>0</v>
      </c>
      <c r="BD7" cm="1">
        <f t="array" ref="BD7">INDEX('Portfolio Emissions'!$A$74:$Q$83,6,(ROW($A7)+2))</f>
        <v>0</v>
      </c>
      <c r="BE7" cm="1">
        <f t="array" ref="BE7">INDEX('Portfolio Emissions'!$A$74:$Q$83,7,(ROW($A7)+2))</f>
        <v>0</v>
      </c>
      <c r="BF7" cm="1">
        <f t="array" ref="BF7">INDEX('Portfolio Emissions'!$A$74:$Q$83,8,(ROW($A7)+2))</f>
        <v>0</v>
      </c>
      <c r="BG7" cm="1">
        <f t="array" ref="BG7">INDEX('Portfolio Emissions'!$A$74:$Q$83,9,(ROW($A7)+2))</f>
        <v>0</v>
      </c>
      <c r="BH7" t="str" cm="1">
        <f t="array" ref="BH7">INDEX('Portfolio Emissions'!$A$74:$Q$83,10,(ROW($A7)+2))</f>
        <v/>
      </c>
      <c r="BI7" t="str" cm="1">
        <f t="array" ref="BI7">INDEX('Portfolio Emissions'!$A$89:$Q$91,1,(ROW($A7)+2))</f>
        <v/>
      </c>
      <c r="BJ7" s="56" t="str" cm="1">
        <f t="array" ref="BJ7">INDEX('Portfolio Emissions'!$A$89:$Q$91,2,(ROW($A7)+2))</f>
        <v/>
      </c>
      <c r="BK7" cm="1">
        <f t="array" ref="BK7">INDEX('Portfolio Emissions'!$A$89:$Q$91,3,(ROW($A7)+2))</f>
        <v>0</v>
      </c>
      <c r="BL7" cm="1">
        <f t="array" ref="BL7">INDEX('Portfolio Emissions'!$A$95:$Q$103,1,(ROW($A7)+2))</f>
        <v>0</v>
      </c>
      <c r="BM7" s="56" t="str" cm="1">
        <f t="array" ref="BM7">INDEX('Portfolio Emissions'!$A$95:$Q$103,2,(ROW($A7)+2))</f>
        <v/>
      </c>
      <c r="BN7" s="55" t="str" cm="1">
        <f t="array" ref="BN7">INDEX('Portfolio Emissions'!$A$95:$Q$103,3,(ROW($A7)+2))</f>
        <v/>
      </c>
      <c r="BO7" s="60" t="str" cm="1">
        <f t="array" ref="BO7">INDEX('Portfolio Emissions'!$A$95:$Q$103,4,(ROW($A7)+2))</f>
        <v/>
      </c>
      <c r="BP7" s="60" t="str" cm="1">
        <f t="array" ref="BP7">INDEX('Portfolio Emissions'!$A$95:$Q$103,5,(ROW($A7)+2))</f>
        <v/>
      </c>
      <c r="BQ7" t="str" cm="1">
        <f t="array" ref="BQ7">INDEX('Portfolio Emissions'!$A$95:$Q$103,6,(ROW($A7)+2))</f>
        <v/>
      </c>
      <c r="BR7" t="str" cm="1">
        <f t="array" ref="BR7">INDEX('Portfolio Emissions'!$A$95:$Q$103,7,(ROW($A7)+2))</f>
        <v/>
      </c>
      <c r="BS7" t="str" cm="1">
        <f t="array" ref="BS7">INDEX('Portfolio Emissions'!$A$95:$Q$103,8,(ROW($A7)+2))</f>
        <v/>
      </c>
      <c r="BT7" s="55" t="str" cm="1">
        <f t="array" ref="BT7">INDEX('Portfolio Emissions'!$A$95:$Q$103,9,(ROW($A7)+2))</f>
        <v/>
      </c>
      <c r="BU7" s="55" t="str" cm="1">
        <f t="array" ref="BU7">INDEX('Portfolio Emissions'!$A$106:$Q$113,1,(ROW($A7)+2))</f>
        <v/>
      </c>
      <c r="BV7" s="55" t="str" cm="1">
        <f t="array" ref="BV7">INDEX('Portfolio Emissions'!$A$106:$Q$113,2,(ROW($A7)+2))</f>
        <v/>
      </c>
      <c r="BW7" s="55" t="str" cm="1">
        <f t="array" ref="BW7">INDEX('Portfolio Emissions'!$A$106:$Q$113,3,(ROW($A7)+2))</f>
        <v/>
      </c>
      <c r="BX7" s="55" t="str" cm="1">
        <f t="array" ref="BX7">INDEX('Portfolio Emissions'!$A$106:$Q$113,4,(ROW($A7)+2))</f>
        <v/>
      </c>
      <c r="BY7" s="55" t="str" cm="1">
        <f t="array" ref="BY7">INDEX('Portfolio Emissions'!$A$106:$Q$113,5,(ROW($A7)+2))</f>
        <v/>
      </c>
      <c r="BZ7" s="55" t="str" cm="1">
        <f t="array" ref="BZ7">INDEX('Portfolio Emissions'!$A$106:$Q$113,6,(ROW($A7)+2))</f>
        <v/>
      </c>
      <c r="CA7" s="55" t="str" cm="1">
        <f t="array" ref="CA7">INDEX('Portfolio Emissions'!$A$106:$Q$113,7,(ROW($A7)+2))</f>
        <v/>
      </c>
      <c r="CB7" s="55" t="str" cm="1">
        <f t="array" ref="CB7">INDEX('Portfolio Emissions'!$A$106:$Q$113,8,(ROW($A7)+2))</f>
        <v/>
      </c>
      <c r="CC7" s="81">
        <f>ROUND(Aggregation[[#This Row],[Remaining Grid Electricity (MWh)]]*3.412,0)</f>
        <v>0</v>
      </c>
      <c r="CD7" s="81">
        <f>SUM(Aggregation[[#This Row],[Natural Gas (MMBtu)]:[Residual or Heavy Fuel Oil ('# 5, 6, Navy Special &amp; Bunker C) (MMBtu)]],Aggregation[[#This Row],[Gasoline (MMBtu)]:[Diesel (MMBtu)]],Aggregation[[#This Row],[Compressed Natural Gas (CNG) (MMBtu)]:[Ethanol Fuel Blend (E85) (MMBtu)]])</f>
        <v>0</v>
      </c>
      <c r="CE7" s="81">
        <f>SUM(Aggregation[[#This Row],[Biomass (MMBtu)]:[Hydrogen (MMBtu)]],Aggregation[[#This Row],[Biodiesel (MMBtu)]])</f>
        <v>0</v>
      </c>
      <c r="CF7" s="81">
        <f>SUM(Aggregation[[#This Row],[District Steam (MMBtu)]:[District Chilled Water (MMBtu)]],Aggregation[[#This Row],[Other Fuel (please specify) (MMBtu)]:[Other Fuel (please specify) (MMBtu)2]])</f>
        <v>0</v>
      </c>
      <c r="CG7" s="81">
        <f>Aggregation[[#This Row],[Renewable Energy Generated and Used On-site (MWh)]]*3.412</f>
        <v>0</v>
      </c>
      <c r="CH7" s="81">
        <f>SUM(Aggregation[[#This Row],[Physical PPAs, Competitive or Utility Products, CCAs, Self-supply (MWh)]:[Unbundled RECs (MWh)]])*3.412</f>
        <v>0</v>
      </c>
      <c r="CI7" s="55">
        <f>IF(Aggregation[[#This Row],[Year]]=Aggregation[[#This Row],[Base Year]],1,0)</f>
        <v>0</v>
      </c>
      <c r="CJ7" s="55">
        <f>IF(Aggregation[[#This Row],[Year]]=2022,1,0)</f>
        <v>0</v>
      </c>
      <c r="CK7" s="81" cm="1">
        <f t="array" ref="CK7">IF(Aggregation[[#This Row],[Year]]=MAX(IF(Aggregation[Partner]=Aggregation[[#This Row],[Partner]],Aggregation[Year])),1,0)</f>
        <v>0</v>
      </c>
      <c r="CL7" s="81">
        <f>IF(Aggregation[[#This Row],[Scope 2 Reporting? ]]="Location-Based GHG Goal",1,0)</f>
        <v>0</v>
      </c>
      <c r="CM7" s="81">
        <f>IF(Aggregation[[#This Row],[Scope 2 Reporting? ]]="Market-Based GHG Goal",1,0)</f>
        <v>0</v>
      </c>
      <c r="CN7" s="55" t="e">
        <f>IF(Aggregation[[#This Row],[Actual Savings Per Year]]&gt;=Aggregation[[#This Row],[Target Savings Per Year]],"On Track", "Off Track")</f>
        <v>#DIV/0!</v>
      </c>
      <c r="CO7" s="55"/>
      <c r="CP7" s="82">
        <f>IFERROR(Aggregation[[#This Row],[GHG Emissions Reductions (%)]]/(Aggregation[[#This Row],[Year]]-Aggregation[[#This Row],[Base Year]]),0)</f>
        <v>0</v>
      </c>
      <c r="CQ7" s="55" t="e">
        <f>IF(Aggregation[[#This Row],[BY Indicator]]=0,Aggregation[[#This Row],[GHG emissions reduction goal (%)]]/(Aggregation[[#This Row],[Goal End Date]]-Aggregation[[#This Row],[Base Year]]),0)</f>
        <v>#DIV/0!</v>
      </c>
      <c r="CR7" s="55"/>
      <c r="CS7" s="55"/>
      <c r="CT7" s="55">
        <f>IF(Aggregation[[#This Row],[Year]]='Data for Display'!$F$16,1,0)</f>
        <v>0</v>
      </c>
    </row>
    <row r="8" spans="1:98">
      <c r="A8">
        <f>'Portfolio Emissions'!$D$10</f>
        <v>0</v>
      </c>
      <c r="B8" t="str" cm="1">
        <f t="array" ref="B8">INDEX('Portfolio Emissions'!$A$15:$Q$15,1,(ROW(A8)+2))</f>
        <v/>
      </c>
      <c r="C8" s="54">
        <f>'Portfolio Emissions'!$D$12</f>
        <v>0</v>
      </c>
      <c r="D8">
        <f>'Portfolio Emissions'!$D$13</f>
        <v>0</v>
      </c>
      <c r="E8">
        <f>'Portfolio Emissions'!$D$14</f>
        <v>0</v>
      </c>
      <c r="F8">
        <f>'Portfolio Emissions'!$J$13</f>
        <v>0</v>
      </c>
      <c r="G8" s="56">
        <f>'Portfolio Emissions'!$J$14</f>
        <v>0</v>
      </c>
      <c r="H8" s="55" cm="1">
        <f t="array" ref="H8">INDEX('Portfolio Emissions'!$A$19:$Q$20,1,(ROW($A8)+2))</f>
        <v>0</v>
      </c>
      <c r="I8" s="55" cm="1">
        <f t="array" ref="I8">INDEX('Portfolio Emissions'!$A$19:$Q$20,2,(ROW($A8)+2))</f>
        <v>0</v>
      </c>
      <c r="J8" s="55" cm="1">
        <f t="array" ref="J8">INDEX('Portfolio Emissions'!$A$24:$Q$34,1,(ROW($A8)+2))</f>
        <v>0</v>
      </c>
      <c r="K8" s="55" cm="1">
        <f t="array" ref="K8">INDEX('Portfolio Emissions'!$A$24:$Q$34,2,(ROW($A8)+2))</f>
        <v>0</v>
      </c>
      <c r="L8" s="55" cm="1">
        <f t="array" ref="L8">INDEX('Portfolio Emissions'!$A$24:$Q$34,3,(ROW($A8)+2))</f>
        <v>0</v>
      </c>
      <c r="M8" s="55" cm="1">
        <f t="array" ref="M8">INDEX('Portfolio Emissions'!$A$24:$Q$34,4,(ROW($A8)+2))</f>
        <v>0</v>
      </c>
      <c r="N8" s="55" cm="1">
        <f t="array" ref="N8">INDEX('Portfolio Emissions'!$A$24:$Q$34,5,(ROW($A8)+2))</f>
        <v>0</v>
      </c>
      <c r="O8" s="55" cm="1">
        <f t="array" ref="O8">INDEX('Portfolio Emissions'!$A$24:$Q$34,6,(ROW($A8)+2))</f>
        <v>0</v>
      </c>
      <c r="P8" s="55" cm="1">
        <f t="array" ref="P8">INDEX('Portfolio Emissions'!$A$24:$Q$34,7,(ROW($A8)+2))</f>
        <v>0</v>
      </c>
      <c r="Q8" s="55" cm="1">
        <f t="array" ref="Q8">INDEX('Portfolio Emissions'!$A$24:$Q$34,8,(ROW($A8)+2))</f>
        <v>0</v>
      </c>
      <c r="R8" s="55" cm="1">
        <f t="array" ref="R8">INDEX('Portfolio Emissions'!$A$24:$Q$34,9,(ROW($A8)+2))</f>
        <v>0</v>
      </c>
      <c r="S8" s="55" cm="1">
        <f t="array" ref="S8">INDEX('Portfolio Emissions'!$A$24:$Q$34,10,(ROW($A8)+2))</f>
        <v>0</v>
      </c>
      <c r="T8" s="55" cm="1">
        <f t="array" ref="T8">INDEX('Portfolio Emissions'!$A$24:$Q$34,11,(ROW($A8)+2))</f>
        <v>0</v>
      </c>
      <c r="U8" s="57" t="str" cm="1">
        <f t="array" ref="U8">INDEX('Portfolio Emissions'!$A$38:$Q$39,1,(ROW($A8)+2))</f>
        <v/>
      </c>
      <c r="V8" s="56" t="str" cm="1">
        <f t="array" ref="V8">INDEX('Portfolio Emissions'!$A$38:$Q$39,2,(ROW($A8)+2))</f>
        <v/>
      </c>
      <c r="W8" s="55" cm="1">
        <f t="array" ref="W8">INDEX('Portfolio Emissions'!$A$43:$Q$70,1,(ROW($A8)+2))</f>
        <v>0</v>
      </c>
      <c r="X8" s="55" cm="1">
        <f t="array" ref="X8">INDEX('Portfolio Emissions'!$A$43:$Q$70,2,(ROW($A8)+2))</f>
        <v>0</v>
      </c>
      <c r="Y8" s="55" cm="1">
        <f t="array" ref="Y8">INDEX('Portfolio Emissions'!$A$43:$Q$70,3,(ROW($A8)+2))</f>
        <v>0</v>
      </c>
      <c r="Z8" s="55" cm="1">
        <f t="array" ref="Z8">INDEX('Portfolio Emissions'!$A$43:$Q$70,4,(ROW($A8)+2))</f>
        <v>0</v>
      </c>
      <c r="AA8" s="55" cm="1">
        <f t="array" ref="AA8">INDEX('Portfolio Emissions'!$A$43:$Q$70,5,(ROW($A8)+2))</f>
        <v>0</v>
      </c>
      <c r="AB8" s="55" cm="1">
        <f t="array" ref="AB8">INDEX('Portfolio Emissions'!$A$43:$Q$70,6,(ROW($A8)+2))</f>
        <v>0</v>
      </c>
      <c r="AC8" s="55" cm="1">
        <f t="array" ref="AC8">INDEX('Portfolio Emissions'!$A$43:$Q$70,7,(ROW($A8)+2))</f>
        <v>0</v>
      </c>
      <c r="AD8" s="55" cm="1">
        <f t="array" ref="AD8">INDEX('Portfolio Emissions'!$A$43:$Q$70,8,(ROW($A8)+2))</f>
        <v>0</v>
      </c>
      <c r="AE8" s="55" cm="1">
        <f t="array" ref="AE8">INDEX('Portfolio Emissions'!$A$43:$Q$70,9,(ROW($A8)+2))</f>
        <v>0</v>
      </c>
      <c r="AF8" s="55" cm="1">
        <f t="array" ref="AF8">INDEX('Portfolio Emissions'!$A$43:$Q$70,10,(ROW($A8)+2))</f>
        <v>0</v>
      </c>
      <c r="AG8" s="55" cm="1">
        <f t="array" ref="AG8">INDEX('Portfolio Emissions'!$A$43:$Q$70,11,(ROW($A8)+2))</f>
        <v>0</v>
      </c>
      <c r="AH8" s="55" cm="1">
        <f t="array" ref="AH8">INDEX('Portfolio Emissions'!$A$43:$Q$70,12,(ROW($A8)+2))</f>
        <v>0</v>
      </c>
      <c r="AI8" s="55" cm="1">
        <f t="array" ref="AI8">INDEX('Portfolio Emissions'!$A$43:$Q$70,13,(ROW($A8)+2))</f>
        <v>0</v>
      </c>
      <c r="AJ8" s="55" cm="1">
        <f t="array" ref="AJ8">INDEX('Portfolio Emissions'!$A$43:$Q$70,14,(ROW($A8)+2))</f>
        <v>0</v>
      </c>
      <c r="AK8" s="55" cm="1">
        <f t="array" ref="AK8">INDEX('Portfolio Emissions'!$A$43:$Q$70,15,(ROW($A8)+2))</f>
        <v>0</v>
      </c>
      <c r="AL8" s="55" cm="1">
        <f t="array" ref="AL8">INDEX('Portfolio Emissions'!$A$43:$Q$70,16,(ROW($A8)+2))</f>
        <v>0</v>
      </c>
      <c r="AM8" s="55" cm="1">
        <f t="array" ref="AM8">INDEX('Portfolio Emissions'!$A$43:$Q$70,17,(ROW($A8)+2))</f>
        <v>0</v>
      </c>
      <c r="AN8" s="55" cm="1">
        <f t="array" ref="AN8">INDEX('Portfolio Emissions'!$A$43:$Q$70,18,(ROW($A8)+2))</f>
        <v>0</v>
      </c>
      <c r="AO8" s="55" cm="1">
        <f t="array" ref="AO8">INDEX('Portfolio Emissions'!$A$43:$Q$70,19,(ROW($A8)+2))</f>
        <v>0</v>
      </c>
      <c r="AP8" s="55" cm="1">
        <f t="array" ref="AP8">INDEX('Portfolio Emissions'!$A$43:$Q$70,20,(ROW($A8)+2))</f>
        <v>0</v>
      </c>
      <c r="AQ8" s="55" cm="1">
        <f t="array" ref="AQ8">INDEX('Portfolio Emissions'!$A$43:$Q$70,21,(ROW($A8)+2))</f>
        <v>0</v>
      </c>
      <c r="AR8" s="55" cm="1">
        <f t="array" ref="AR8">INDEX('Portfolio Emissions'!$A$43:$Q$70,22,(ROW($A8)+2))</f>
        <v>0</v>
      </c>
      <c r="AS8" s="55" cm="1">
        <f t="array" ref="AS8">INDEX('Portfolio Emissions'!$A$43:$Q$70,23,(ROW($A8)+2))</f>
        <v>0</v>
      </c>
      <c r="AT8" s="55" cm="1">
        <f t="array" ref="AT8">INDEX('Portfolio Emissions'!$A$43:$Q$70,24,(ROW($A8)+2))</f>
        <v>0</v>
      </c>
      <c r="AU8" s="55" cm="1">
        <f t="array" ref="AU8">INDEX('Portfolio Emissions'!$A$43:$Q$70,25,(ROW($A8)+2))</f>
        <v>0</v>
      </c>
      <c r="AV8" s="55" cm="1">
        <f t="array" ref="AV8">INDEX('Portfolio Emissions'!$A$43:$Q$70,26,(ROW($A8)+2))</f>
        <v>0</v>
      </c>
      <c r="AW8" s="55" cm="1">
        <f t="array" ref="AW8">INDEX('Portfolio Emissions'!$A$43:$Q$70,27,(ROW($A8)+2))</f>
        <v>0</v>
      </c>
      <c r="AX8" s="55" t="str" cm="1">
        <f t="array" ref="AX8">INDEX('Portfolio Emissions'!$A$43:$Q$70,28,(ROW($A8)+2))</f>
        <v/>
      </c>
      <c r="AY8" cm="1">
        <f t="array" ref="AY8">INDEX('Portfolio Emissions'!$A$74:$Q$83,1,(ROW($A8)+2))</f>
        <v>0</v>
      </c>
      <c r="AZ8" cm="1">
        <f t="array" ref="AZ8">INDEX('Portfolio Emissions'!$A$74:$Q$83,2,(ROW($A8)+2))</f>
        <v>0</v>
      </c>
      <c r="BA8" cm="1">
        <f t="array" ref="BA8">INDEX('Portfolio Emissions'!$A$74:$Q$83,3,(ROW($A8)+2))</f>
        <v>0</v>
      </c>
      <c r="BB8" cm="1">
        <f t="array" ref="BB8">INDEX('Portfolio Emissions'!$A$74:$Q$83,4,(ROW($A8)+2))</f>
        <v>0</v>
      </c>
      <c r="BC8" cm="1">
        <f t="array" ref="BC8">INDEX('Portfolio Emissions'!$A$74:$Q$83,5,(ROW($A8)+2))</f>
        <v>0</v>
      </c>
      <c r="BD8" cm="1">
        <f t="array" ref="BD8">INDEX('Portfolio Emissions'!$A$74:$Q$83,6,(ROW($A8)+2))</f>
        <v>0</v>
      </c>
      <c r="BE8" cm="1">
        <f t="array" ref="BE8">INDEX('Portfolio Emissions'!$A$74:$Q$83,7,(ROW($A8)+2))</f>
        <v>0</v>
      </c>
      <c r="BF8" cm="1">
        <f t="array" ref="BF8">INDEX('Portfolio Emissions'!$A$74:$Q$83,8,(ROW($A8)+2))</f>
        <v>0</v>
      </c>
      <c r="BG8" cm="1">
        <f t="array" ref="BG8">INDEX('Portfolio Emissions'!$A$74:$Q$83,9,(ROW($A8)+2))</f>
        <v>0</v>
      </c>
      <c r="BH8" t="str" cm="1">
        <f t="array" ref="BH8">INDEX('Portfolio Emissions'!$A$74:$Q$83,10,(ROW($A8)+2))</f>
        <v/>
      </c>
      <c r="BI8" t="str" cm="1">
        <f t="array" ref="BI8">INDEX('Portfolio Emissions'!$A$89:$Q$91,1,(ROW($A8)+2))</f>
        <v/>
      </c>
      <c r="BJ8" s="56" t="str" cm="1">
        <f t="array" ref="BJ8">INDEX('Portfolio Emissions'!$A$89:$Q$91,2,(ROW($A8)+2))</f>
        <v/>
      </c>
      <c r="BK8" cm="1">
        <f t="array" ref="BK8">INDEX('Portfolio Emissions'!$A$89:$Q$91,3,(ROW($A8)+2))</f>
        <v>0</v>
      </c>
      <c r="BL8" cm="1">
        <f t="array" ref="BL8">INDEX('Portfolio Emissions'!$A$95:$Q$103,1,(ROW($A8)+2))</f>
        <v>0</v>
      </c>
      <c r="BM8" s="56" t="str" cm="1">
        <f t="array" ref="BM8">INDEX('Portfolio Emissions'!$A$95:$Q$103,2,(ROW($A8)+2))</f>
        <v/>
      </c>
      <c r="BN8" s="55" t="str" cm="1">
        <f t="array" ref="BN8">INDEX('Portfolio Emissions'!$A$95:$Q$103,3,(ROW($A8)+2))</f>
        <v/>
      </c>
      <c r="BO8" s="60" t="str" cm="1">
        <f t="array" ref="BO8">INDEX('Portfolio Emissions'!$A$95:$Q$103,4,(ROW($A8)+2))</f>
        <v/>
      </c>
      <c r="BP8" s="60" t="str" cm="1">
        <f t="array" ref="BP8">INDEX('Portfolio Emissions'!$A$95:$Q$103,5,(ROW($A8)+2))</f>
        <v/>
      </c>
      <c r="BQ8" t="str" cm="1">
        <f t="array" ref="BQ8">INDEX('Portfolio Emissions'!$A$95:$Q$103,6,(ROW($A8)+2))</f>
        <v/>
      </c>
      <c r="BR8" t="str" cm="1">
        <f t="array" ref="BR8">INDEX('Portfolio Emissions'!$A$95:$Q$103,7,(ROW($A8)+2))</f>
        <v/>
      </c>
      <c r="BS8" t="str" cm="1">
        <f t="array" ref="BS8">INDEX('Portfolio Emissions'!$A$95:$Q$103,8,(ROW($A8)+2))</f>
        <v/>
      </c>
      <c r="BT8" s="55" t="str" cm="1">
        <f t="array" ref="BT8">INDEX('Portfolio Emissions'!$A$95:$Q$103,9,(ROW($A8)+2))</f>
        <v/>
      </c>
      <c r="BU8" s="55" t="str" cm="1">
        <f t="array" ref="BU8">INDEX('Portfolio Emissions'!$A$106:$Q$113,1,(ROW($A8)+2))</f>
        <v/>
      </c>
      <c r="BV8" s="55" t="str" cm="1">
        <f t="array" ref="BV8">INDEX('Portfolio Emissions'!$A$106:$Q$113,2,(ROW($A8)+2))</f>
        <v/>
      </c>
      <c r="BW8" s="55" t="str" cm="1">
        <f t="array" ref="BW8">INDEX('Portfolio Emissions'!$A$106:$Q$113,3,(ROW($A8)+2))</f>
        <v/>
      </c>
      <c r="BX8" s="55" t="str" cm="1">
        <f t="array" ref="BX8">INDEX('Portfolio Emissions'!$A$106:$Q$113,4,(ROW($A8)+2))</f>
        <v/>
      </c>
      <c r="BY8" s="55" t="str" cm="1">
        <f t="array" ref="BY8">INDEX('Portfolio Emissions'!$A$106:$Q$113,5,(ROW($A8)+2))</f>
        <v/>
      </c>
      <c r="BZ8" s="55" t="str" cm="1">
        <f t="array" ref="BZ8">INDEX('Portfolio Emissions'!$A$106:$Q$113,6,(ROW($A8)+2))</f>
        <v/>
      </c>
      <c r="CA8" s="55" t="str" cm="1">
        <f t="array" ref="CA8">INDEX('Portfolio Emissions'!$A$106:$Q$113,7,(ROW($A8)+2))</f>
        <v/>
      </c>
      <c r="CB8" s="55" t="str" cm="1">
        <f t="array" ref="CB8">INDEX('Portfolio Emissions'!$A$106:$Q$113,8,(ROW($A8)+2))</f>
        <v/>
      </c>
      <c r="CC8" s="81">
        <f>ROUND(Aggregation[[#This Row],[Remaining Grid Electricity (MWh)]]*3.412,0)</f>
        <v>0</v>
      </c>
      <c r="CD8" s="81">
        <f>SUM(Aggregation[[#This Row],[Natural Gas (MMBtu)]:[Residual or Heavy Fuel Oil ('# 5, 6, Navy Special &amp; Bunker C) (MMBtu)]],Aggregation[[#This Row],[Gasoline (MMBtu)]:[Diesel (MMBtu)]],Aggregation[[#This Row],[Compressed Natural Gas (CNG) (MMBtu)]:[Ethanol Fuel Blend (E85) (MMBtu)]])</f>
        <v>0</v>
      </c>
      <c r="CE8" s="81">
        <f>SUM(Aggregation[[#This Row],[Biomass (MMBtu)]:[Hydrogen (MMBtu)]],Aggregation[[#This Row],[Biodiesel (MMBtu)]])</f>
        <v>0</v>
      </c>
      <c r="CF8" s="81">
        <f>SUM(Aggregation[[#This Row],[District Steam (MMBtu)]:[District Chilled Water (MMBtu)]],Aggregation[[#This Row],[Other Fuel (please specify) (MMBtu)]:[Other Fuel (please specify) (MMBtu)2]])</f>
        <v>0</v>
      </c>
      <c r="CG8" s="81">
        <f>Aggregation[[#This Row],[Renewable Energy Generated and Used On-site (MWh)]]*3.412</f>
        <v>0</v>
      </c>
      <c r="CH8" s="81">
        <f>SUM(Aggregation[[#This Row],[Physical PPAs, Competitive or Utility Products, CCAs, Self-supply (MWh)]:[Unbundled RECs (MWh)]])*3.412</f>
        <v>0</v>
      </c>
      <c r="CI8" s="55">
        <f>IF(Aggregation[[#This Row],[Year]]=Aggregation[[#This Row],[Base Year]],1,0)</f>
        <v>0</v>
      </c>
      <c r="CJ8" s="55">
        <f>IF(Aggregation[[#This Row],[Year]]=2022,1,0)</f>
        <v>0</v>
      </c>
      <c r="CK8" s="81" cm="1">
        <f t="array" ref="CK8">IF(Aggregation[[#This Row],[Year]]=MAX(IF(Aggregation[Partner]=Aggregation[[#This Row],[Partner]],Aggregation[Year])),1,0)</f>
        <v>0</v>
      </c>
      <c r="CL8" s="81">
        <f>IF(Aggregation[[#This Row],[Scope 2 Reporting? ]]="Location-Based GHG Goal",1,0)</f>
        <v>0</v>
      </c>
      <c r="CM8" s="81">
        <f>IF(Aggregation[[#This Row],[Scope 2 Reporting? ]]="Market-Based GHG Goal",1,0)</f>
        <v>0</v>
      </c>
      <c r="CN8" s="55" t="e">
        <f>IF(Aggregation[[#This Row],[Actual Savings Per Year]]&gt;=Aggregation[[#This Row],[Target Savings Per Year]],"On Track", "Off Track")</f>
        <v>#DIV/0!</v>
      </c>
      <c r="CO8" s="55"/>
      <c r="CP8" s="82">
        <f>IFERROR(Aggregation[[#This Row],[GHG Emissions Reductions (%)]]/(Aggregation[[#This Row],[Year]]-Aggregation[[#This Row],[Base Year]]),0)</f>
        <v>0</v>
      </c>
      <c r="CQ8" s="55" t="e">
        <f>IF(Aggregation[[#This Row],[BY Indicator]]=0,Aggregation[[#This Row],[GHG emissions reduction goal (%)]]/(Aggregation[[#This Row],[Goal End Date]]-Aggregation[[#This Row],[Base Year]]),0)</f>
        <v>#DIV/0!</v>
      </c>
      <c r="CR8" s="55"/>
      <c r="CS8" s="55"/>
      <c r="CT8" s="55">
        <f>IF(Aggregation[[#This Row],[Year]]='Data for Display'!$F$16,1,0)</f>
        <v>0</v>
      </c>
    </row>
    <row r="9" spans="1:98">
      <c r="A9">
        <f>'Portfolio Emissions'!$D$10</f>
        <v>0</v>
      </c>
      <c r="B9" t="str" cm="1">
        <f t="array" ref="B9">INDEX('Portfolio Emissions'!$A$15:$Q$15,1,(ROW(A9)+2))</f>
        <v/>
      </c>
      <c r="C9" s="54">
        <f>'Portfolio Emissions'!$D$12</f>
        <v>0</v>
      </c>
      <c r="D9">
        <f>'Portfolio Emissions'!$D$13</f>
        <v>0</v>
      </c>
      <c r="E9">
        <f>'Portfolio Emissions'!$D$14</f>
        <v>0</v>
      </c>
      <c r="F9">
        <f>'Portfolio Emissions'!$J$13</f>
        <v>0</v>
      </c>
      <c r="G9" s="56">
        <f>'Portfolio Emissions'!$J$14</f>
        <v>0</v>
      </c>
      <c r="H9" s="55" cm="1">
        <f t="array" ref="H9">INDEX('Portfolio Emissions'!$A$19:$Q$20,1,(ROW($A9)+2))</f>
        <v>0</v>
      </c>
      <c r="I9" s="55" cm="1">
        <f t="array" ref="I9">INDEX('Portfolio Emissions'!$A$19:$Q$20,2,(ROW($A9)+2))</f>
        <v>0</v>
      </c>
      <c r="J9" s="55" cm="1">
        <f t="array" ref="J9">INDEX('Portfolio Emissions'!$A$24:$Q$34,1,(ROW($A9)+2))</f>
        <v>0</v>
      </c>
      <c r="K9" s="55" cm="1">
        <f t="array" ref="K9">INDEX('Portfolio Emissions'!$A$24:$Q$34,2,(ROW($A9)+2))</f>
        <v>0</v>
      </c>
      <c r="L9" s="55" cm="1">
        <f t="array" ref="L9">INDEX('Portfolio Emissions'!$A$24:$Q$34,3,(ROW($A9)+2))</f>
        <v>0</v>
      </c>
      <c r="M9" s="55" cm="1">
        <f t="array" ref="M9">INDEX('Portfolio Emissions'!$A$24:$Q$34,4,(ROW($A9)+2))</f>
        <v>0</v>
      </c>
      <c r="N9" s="55" cm="1">
        <f t="array" ref="N9">INDEX('Portfolio Emissions'!$A$24:$Q$34,5,(ROW($A9)+2))</f>
        <v>0</v>
      </c>
      <c r="O9" s="55" cm="1">
        <f t="array" ref="O9">INDEX('Portfolio Emissions'!$A$24:$Q$34,6,(ROW($A9)+2))</f>
        <v>0</v>
      </c>
      <c r="P9" s="55" cm="1">
        <f t="array" ref="P9">INDEX('Portfolio Emissions'!$A$24:$Q$34,7,(ROW($A9)+2))</f>
        <v>0</v>
      </c>
      <c r="Q9" s="55" cm="1">
        <f t="array" ref="Q9">INDEX('Portfolio Emissions'!$A$24:$Q$34,8,(ROW($A9)+2))</f>
        <v>0</v>
      </c>
      <c r="R9" s="55" cm="1">
        <f t="array" ref="R9">INDEX('Portfolio Emissions'!$A$24:$Q$34,9,(ROW($A9)+2))</f>
        <v>0</v>
      </c>
      <c r="S9" s="55" cm="1">
        <f t="array" ref="S9">INDEX('Portfolio Emissions'!$A$24:$Q$34,10,(ROW($A9)+2))</f>
        <v>0</v>
      </c>
      <c r="T9" s="55" cm="1">
        <f t="array" ref="T9">INDEX('Portfolio Emissions'!$A$24:$Q$34,11,(ROW($A9)+2))</f>
        <v>0</v>
      </c>
      <c r="U9" s="57" t="str" cm="1">
        <f t="array" ref="U9">INDEX('Portfolio Emissions'!$A$38:$Q$39,1,(ROW($A9)+2))</f>
        <v/>
      </c>
      <c r="V9" s="56" t="str" cm="1">
        <f t="array" ref="V9">INDEX('Portfolio Emissions'!$A$38:$Q$39,2,(ROW($A9)+2))</f>
        <v/>
      </c>
      <c r="W9" s="55" cm="1">
        <f t="array" ref="W9">INDEX('Portfolio Emissions'!$A$43:$Q$70,1,(ROW($A9)+2))</f>
        <v>0</v>
      </c>
      <c r="X9" s="55" cm="1">
        <f t="array" ref="X9">INDEX('Portfolio Emissions'!$A$43:$Q$70,2,(ROW($A9)+2))</f>
        <v>0</v>
      </c>
      <c r="Y9" s="55" cm="1">
        <f t="array" ref="Y9">INDEX('Portfolio Emissions'!$A$43:$Q$70,3,(ROW($A9)+2))</f>
        <v>0</v>
      </c>
      <c r="Z9" s="55" cm="1">
        <f t="array" ref="Z9">INDEX('Portfolio Emissions'!$A$43:$Q$70,4,(ROW($A9)+2))</f>
        <v>0</v>
      </c>
      <c r="AA9" s="55" cm="1">
        <f t="array" ref="AA9">INDEX('Portfolio Emissions'!$A$43:$Q$70,5,(ROW($A9)+2))</f>
        <v>0</v>
      </c>
      <c r="AB9" s="55" cm="1">
        <f t="array" ref="AB9">INDEX('Portfolio Emissions'!$A$43:$Q$70,6,(ROW($A9)+2))</f>
        <v>0</v>
      </c>
      <c r="AC9" s="55" cm="1">
        <f t="array" ref="AC9">INDEX('Portfolio Emissions'!$A$43:$Q$70,7,(ROW($A9)+2))</f>
        <v>0</v>
      </c>
      <c r="AD9" s="55" cm="1">
        <f t="array" ref="AD9">INDEX('Portfolio Emissions'!$A$43:$Q$70,8,(ROW($A9)+2))</f>
        <v>0</v>
      </c>
      <c r="AE9" s="55" cm="1">
        <f t="array" ref="AE9">INDEX('Portfolio Emissions'!$A$43:$Q$70,9,(ROW($A9)+2))</f>
        <v>0</v>
      </c>
      <c r="AF9" s="55" cm="1">
        <f t="array" ref="AF9">INDEX('Portfolio Emissions'!$A$43:$Q$70,10,(ROW($A9)+2))</f>
        <v>0</v>
      </c>
      <c r="AG9" s="55" cm="1">
        <f t="array" ref="AG9">INDEX('Portfolio Emissions'!$A$43:$Q$70,11,(ROW($A9)+2))</f>
        <v>0</v>
      </c>
      <c r="AH9" s="55" cm="1">
        <f t="array" ref="AH9">INDEX('Portfolio Emissions'!$A$43:$Q$70,12,(ROW($A9)+2))</f>
        <v>0</v>
      </c>
      <c r="AI9" s="55" cm="1">
        <f t="array" ref="AI9">INDEX('Portfolio Emissions'!$A$43:$Q$70,13,(ROW($A9)+2))</f>
        <v>0</v>
      </c>
      <c r="AJ9" s="55" cm="1">
        <f t="array" ref="AJ9">INDEX('Portfolio Emissions'!$A$43:$Q$70,14,(ROW($A9)+2))</f>
        <v>0</v>
      </c>
      <c r="AK9" s="55" cm="1">
        <f t="array" ref="AK9">INDEX('Portfolio Emissions'!$A$43:$Q$70,15,(ROW($A9)+2))</f>
        <v>0</v>
      </c>
      <c r="AL9" s="55" cm="1">
        <f t="array" ref="AL9">INDEX('Portfolio Emissions'!$A$43:$Q$70,16,(ROW($A9)+2))</f>
        <v>0</v>
      </c>
      <c r="AM9" s="55" cm="1">
        <f t="array" ref="AM9">INDEX('Portfolio Emissions'!$A$43:$Q$70,17,(ROW($A9)+2))</f>
        <v>0</v>
      </c>
      <c r="AN9" s="55" cm="1">
        <f t="array" ref="AN9">INDEX('Portfolio Emissions'!$A$43:$Q$70,18,(ROW($A9)+2))</f>
        <v>0</v>
      </c>
      <c r="AO9" s="55" cm="1">
        <f t="array" ref="AO9">INDEX('Portfolio Emissions'!$A$43:$Q$70,19,(ROW($A9)+2))</f>
        <v>0</v>
      </c>
      <c r="AP9" s="55" cm="1">
        <f t="array" ref="AP9">INDEX('Portfolio Emissions'!$A$43:$Q$70,20,(ROW($A9)+2))</f>
        <v>0</v>
      </c>
      <c r="AQ9" s="55" cm="1">
        <f t="array" ref="AQ9">INDEX('Portfolio Emissions'!$A$43:$Q$70,21,(ROW($A9)+2))</f>
        <v>0</v>
      </c>
      <c r="AR9" s="55" cm="1">
        <f t="array" ref="AR9">INDEX('Portfolio Emissions'!$A$43:$Q$70,22,(ROW($A9)+2))</f>
        <v>0</v>
      </c>
      <c r="AS9" s="55" cm="1">
        <f t="array" ref="AS9">INDEX('Portfolio Emissions'!$A$43:$Q$70,23,(ROW($A9)+2))</f>
        <v>0</v>
      </c>
      <c r="AT9" s="55" cm="1">
        <f t="array" ref="AT9">INDEX('Portfolio Emissions'!$A$43:$Q$70,24,(ROW($A9)+2))</f>
        <v>0</v>
      </c>
      <c r="AU9" s="55" cm="1">
        <f t="array" ref="AU9">INDEX('Portfolio Emissions'!$A$43:$Q$70,25,(ROW($A9)+2))</f>
        <v>0</v>
      </c>
      <c r="AV9" s="55" cm="1">
        <f t="array" ref="AV9">INDEX('Portfolio Emissions'!$A$43:$Q$70,26,(ROW($A9)+2))</f>
        <v>0</v>
      </c>
      <c r="AW9" s="55" cm="1">
        <f t="array" ref="AW9">INDEX('Portfolio Emissions'!$A$43:$Q$70,27,(ROW($A9)+2))</f>
        <v>0</v>
      </c>
      <c r="AX9" s="55" t="str" cm="1">
        <f t="array" ref="AX9">INDEX('Portfolio Emissions'!$A$43:$Q$70,28,(ROW($A9)+2))</f>
        <v/>
      </c>
      <c r="AY9" cm="1">
        <f t="array" ref="AY9">INDEX('Portfolio Emissions'!$A$74:$Q$83,1,(ROW($A9)+2))</f>
        <v>0</v>
      </c>
      <c r="AZ9" cm="1">
        <f t="array" ref="AZ9">INDEX('Portfolio Emissions'!$A$74:$Q$83,2,(ROW($A9)+2))</f>
        <v>0</v>
      </c>
      <c r="BA9" cm="1">
        <f t="array" ref="BA9">INDEX('Portfolio Emissions'!$A$74:$Q$83,3,(ROW($A9)+2))</f>
        <v>0</v>
      </c>
      <c r="BB9" cm="1">
        <f t="array" ref="BB9">INDEX('Portfolio Emissions'!$A$74:$Q$83,4,(ROW($A9)+2))</f>
        <v>0</v>
      </c>
      <c r="BC9" cm="1">
        <f t="array" ref="BC9">INDEX('Portfolio Emissions'!$A$74:$Q$83,5,(ROW($A9)+2))</f>
        <v>0</v>
      </c>
      <c r="BD9" cm="1">
        <f t="array" ref="BD9">INDEX('Portfolio Emissions'!$A$74:$Q$83,6,(ROW($A9)+2))</f>
        <v>0</v>
      </c>
      <c r="BE9" cm="1">
        <f t="array" ref="BE9">INDEX('Portfolio Emissions'!$A$74:$Q$83,7,(ROW($A9)+2))</f>
        <v>0</v>
      </c>
      <c r="BF9" cm="1">
        <f t="array" ref="BF9">INDEX('Portfolio Emissions'!$A$74:$Q$83,8,(ROW($A9)+2))</f>
        <v>0</v>
      </c>
      <c r="BG9" cm="1">
        <f t="array" ref="BG9">INDEX('Portfolio Emissions'!$A$74:$Q$83,9,(ROW($A9)+2))</f>
        <v>0</v>
      </c>
      <c r="BH9" t="str" cm="1">
        <f t="array" ref="BH9">INDEX('Portfolio Emissions'!$A$74:$Q$83,10,(ROW($A9)+2))</f>
        <v/>
      </c>
      <c r="BI9" t="str" cm="1">
        <f t="array" ref="BI9">INDEX('Portfolio Emissions'!$A$89:$Q$91,1,(ROW($A9)+2))</f>
        <v/>
      </c>
      <c r="BJ9" s="56" t="str" cm="1">
        <f t="array" ref="BJ9">INDEX('Portfolio Emissions'!$A$89:$Q$91,2,(ROW($A9)+2))</f>
        <v/>
      </c>
      <c r="BK9" cm="1">
        <f t="array" ref="BK9">INDEX('Portfolio Emissions'!$A$89:$Q$91,3,(ROW($A9)+2))</f>
        <v>0</v>
      </c>
      <c r="BL9" cm="1">
        <f t="array" ref="BL9">INDEX('Portfolio Emissions'!$A$95:$Q$103,1,(ROW($A9)+2))</f>
        <v>0</v>
      </c>
      <c r="BM9" s="56" t="str" cm="1">
        <f t="array" ref="BM9">INDEX('Portfolio Emissions'!$A$95:$Q$103,2,(ROW($A9)+2))</f>
        <v/>
      </c>
      <c r="BN9" s="55" t="str" cm="1">
        <f t="array" ref="BN9">INDEX('Portfolio Emissions'!$A$95:$Q$103,3,(ROW($A9)+2))</f>
        <v/>
      </c>
      <c r="BO9" s="60" t="str" cm="1">
        <f t="array" ref="BO9">INDEX('Portfolio Emissions'!$A$95:$Q$103,4,(ROW($A9)+2))</f>
        <v/>
      </c>
      <c r="BP9" s="60" t="str" cm="1">
        <f t="array" ref="BP9">INDEX('Portfolio Emissions'!$A$95:$Q$103,5,(ROW($A9)+2))</f>
        <v/>
      </c>
      <c r="BQ9" t="str" cm="1">
        <f t="array" ref="BQ9">INDEX('Portfolio Emissions'!$A$95:$Q$103,6,(ROW($A9)+2))</f>
        <v/>
      </c>
      <c r="BR9" t="str" cm="1">
        <f t="array" ref="BR9">INDEX('Portfolio Emissions'!$A$95:$Q$103,7,(ROW($A9)+2))</f>
        <v/>
      </c>
      <c r="BS9" t="str" cm="1">
        <f t="array" ref="BS9">INDEX('Portfolio Emissions'!$A$95:$Q$103,8,(ROW($A9)+2))</f>
        <v/>
      </c>
      <c r="BT9" s="55" t="str" cm="1">
        <f t="array" ref="BT9">INDEX('Portfolio Emissions'!$A$95:$Q$103,9,(ROW($A9)+2))</f>
        <v/>
      </c>
      <c r="BU9" s="55" t="str" cm="1">
        <f t="array" ref="BU9">INDEX('Portfolio Emissions'!$A$106:$Q$113,1,(ROW($A9)+2))</f>
        <v/>
      </c>
      <c r="BV9" s="55" t="str" cm="1">
        <f t="array" ref="BV9">INDEX('Portfolio Emissions'!$A$106:$Q$113,2,(ROW($A9)+2))</f>
        <v/>
      </c>
      <c r="BW9" s="55" t="str" cm="1">
        <f t="array" ref="BW9">INDEX('Portfolio Emissions'!$A$106:$Q$113,3,(ROW($A9)+2))</f>
        <v/>
      </c>
      <c r="BX9" s="55" t="str" cm="1">
        <f t="array" ref="BX9">INDEX('Portfolio Emissions'!$A$106:$Q$113,4,(ROW($A9)+2))</f>
        <v/>
      </c>
      <c r="BY9" s="55" t="str" cm="1">
        <f t="array" ref="BY9">INDEX('Portfolio Emissions'!$A$106:$Q$113,5,(ROW($A9)+2))</f>
        <v/>
      </c>
      <c r="BZ9" s="55" t="str" cm="1">
        <f t="array" ref="BZ9">INDEX('Portfolio Emissions'!$A$106:$Q$113,6,(ROW($A9)+2))</f>
        <v/>
      </c>
      <c r="CA9" s="55" t="str" cm="1">
        <f t="array" ref="CA9">INDEX('Portfolio Emissions'!$A$106:$Q$113,7,(ROW($A9)+2))</f>
        <v/>
      </c>
      <c r="CB9" s="55" t="str" cm="1">
        <f t="array" ref="CB9">INDEX('Portfolio Emissions'!$A$106:$Q$113,8,(ROW($A9)+2))</f>
        <v/>
      </c>
      <c r="CC9" s="81">
        <f>ROUND(Aggregation[[#This Row],[Remaining Grid Electricity (MWh)]]*3.412,0)</f>
        <v>0</v>
      </c>
      <c r="CD9" s="81">
        <f>SUM(Aggregation[[#This Row],[Natural Gas (MMBtu)]:[Residual or Heavy Fuel Oil ('# 5, 6, Navy Special &amp; Bunker C) (MMBtu)]],Aggregation[[#This Row],[Gasoline (MMBtu)]:[Diesel (MMBtu)]],Aggregation[[#This Row],[Compressed Natural Gas (CNG) (MMBtu)]:[Ethanol Fuel Blend (E85) (MMBtu)]])</f>
        <v>0</v>
      </c>
      <c r="CE9" s="81">
        <f>SUM(Aggregation[[#This Row],[Biomass (MMBtu)]:[Hydrogen (MMBtu)]],Aggregation[[#This Row],[Biodiesel (MMBtu)]])</f>
        <v>0</v>
      </c>
      <c r="CF9" s="81">
        <f>SUM(Aggregation[[#This Row],[District Steam (MMBtu)]:[District Chilled Water (MMBtu)]],Aggregation[[#This Row],[Other Fuel (please specify) (MMBtu)]:[Other Fuel (please specify) (MMBtu)2]])</f>
        <v>0</v>
      </c>
      <c r="CG9" s="81">
        <f>Aggregation[[#This Row],[Renewable Energy Generated and Used On-site (MWh)]]*3.412</f>
        <v>0</v>
      </c>
      <c r="CH9" s="81">
        <f>SUM(Aggregation[[#This Row],[Physical PPAs, Competitive or Utility Products, CCAs, Self-supply (MWh)]:[Unbundled RECs (MWh)]])*3.412</f>
        <v>0</v>
      </c>
      <c r="CI9" s="55">
        <f>IF(Aggregation[[#This Row],[Year]]=Aggregation[[#This Row],[Base Year]],1,0)</f>
        <v>0</v>
      </c>
      <c r="CJ9" s="55">
        <f>IF(Aggregation[[#This Row],[Year]]=2022,1,0)</f>
        <v>0</v>
      </c>
      <c r="CK9" s="81" cm="1">
        <f t="array" ref="CK9">IF(Aggregation[[#This Row],[Year]]=MAX(IF(Aggregation[Partner]=Aggregation[[#This Row],[Partner]],Aggregation[Year])),1,0)</f>
        <v>0</v>
      </c>
      <c r="CL9" s="81">
        <f>IF(Aggregation[[#This Row],[Scope 2 Reporting? ]]="Location-Based GHG Goal",1,0)</f>
        <v>0</v>
      </c>
      <c r="CM9" s="81">
        <f>IF(Aggregation[[#This Row],[Scope 2 Reporting? ]]="Market-Based GHG Goal",1,0)</f>
        <v>0</v>
      </c>
      <c r="CN9" s="55" t="e">
        <f>IF(Aggregation[[#This Row],[Actual Savings Per Year]]&gt;=Aggregation[[#This Row],[Target Savings Per Year]],"On Track", "Off Track")</f>
        <v>#DIV/0!</v>
      </c>
      <c r="CO9" s="55"/>
      <c r="CP9" s="82">
        <f>IFERROR(Aggregation[[#This Row],[GHG Emissions Reductions (%)]]/(Aggregation[[#This Row],[Year]]-Aggregation[[#This Row],[Base Year]]),0)</f>
        <v>0</v>
      </c>
      <c r="CQ9" s="55" t="e">
        <f>IF(Aggregation[[#This Row],[BY Indicator]]=0,Aggregation[[#This Row],[GHG emissions reduction goal (%)]]/(Aggregation[[#This Row],[Goal End Date]]-Aggregation[[#This Row],[Base Year]]),0)</f>
        <v>#DIV/0!</v>
      </c>
      <c r="CR9" s="55"/>
      <c r="CS9" s="55"/>
      <c r="CT9" s="55">
        <f>IF(Aggregation[[#This Row],[Year]]='Data for Display'!$F$16,1,0)</f>
        <v>0</v>
      </c>
    </row>
    <row r="10" spans="1:98">
      <c r="A10">
        <f>'Portfolio Emissions'!$D$10</f>
        <v>0</v>
      </c>
      <c r="B10" t="str" cm="1">
        <f t="array" ref="B10">INDEX('Portfolio Emissions'!$A$15:$Q$15,1,(ROW(A10)+2))</f>
        <v/>
      </c>
      <c r="C10" s="54">
        <f>'Portfolio Emissions'!$D$12</f>
        <v>0</v>
      </c>
      <c r="D10">
        <f>'Portfolio Emissions'!$D$13</f>
        <v>0</v>
      </c>
      <c r="E10">
        <f>'Portfolio Emissions'!$D$14</f>
        <v>0</v>
      </c>
      <c r="F10">
        <f>'Portfolio Emissions'!$J$13</f>
        <v>0</v>
      </c>
      <c r="G10" s="56">
        <f>'Portfolio Emissions'!$J$14</f>
        <v>0</v>
      </c>
      <c r="H10" s="55" cm="1">
        <f t="array" ref="H10">INDEX('Portfolio Emissions'!$A$19:$Q$20,1,(ROW($A10)+2))</f>
        <v>0</v>
      </c>
      <c r="I10" s="55" cm="1">
        <f t="array" ref="I10">INDEX('Portfolio Emissions'!$A$19:$Q$20,2,(ROW($A10)+2))</f>
        <v>0</v>
      </c>
      <c r="J10" s="55" cm="1">
        <f t="array" ref="J10">INDEX('Portfolio Emissions'!$A$24:$Q$34,1,(ROW($A10)+2))</f>
        <v>0</v>
      </c>
      <c r="K10" s="55" cm="1">
        <f t="array" ref="K10">INDEX('Portfolio Emissions'!$A$24:$Q$34,2,(ROW($A10)+2))</f>
        <v>0</v>
      </c>
      <c r="L10" s="55" cm="1">
        <f t="array" ref="L10">INDEX('Portfolio Emissions'!$A$24:$Q$34,3,(ROW($A10)+2))</f>
        <v>0</v>
      </c>
      <c r="M10" s="55" cm="1">
        <f t="array" ref="M10">INDEX('Portfolio Emissions'!$A$24:$Q$34,4,(ROW($A10)+2))</f>
        <v>0</v>
      </c>
      <c r="N10" s="55" cm="1">
        <f t="array" ref="N10">INDEX('Portfolio Emissions'!$A$24:$Q$34,5,(ROW($A10)+2))</f>
        <v>0</v>
      </c>
      <c r="O10" s="55" cm="1">
        <f t="array" ref="O10">INDEX('Portfolio Emissions'!$A$24:$Q$34,6,(ROW($A10)+2))</f>
        <v>0</v>
      </c>
      <c r="P10" s="55" cm="1">
        <f t="array" ref="P10">INDEX('Portfolio Emissions'!$A$24:$Q$34,7,(ROW($A10)+2))</f>
        <v>0</v>
      </c>
      <c r="Q10" s="55" cm="1">
        <f t="array" ref="Q10">INDEX('Portfolio Emissions'!$A$24:$Q$34,8,(ROW($A10)+2))</f>
        <v>0</v>
      </c>
      <c r="R10" s="55" cm="1">
        <f t="array" ref="R10">INDEX('Portfolio Emissions'!$A$24:$Q$34,9,(ROW($A10)+2))</f>
        <v>0</v>
      </c>
      <c r="S10" s="55" cm="1">
        <f t="array" ref="S10">INDEX('Portfolio Emissions'!$A$24:$Q$34,10,(ROW($A10)+2))</f>
        <v>0</v>
      </c>
      <c r="T10" s="55" cm="1">
        <f t="array" ref="T10">INDEX('Portfolio Emissions'!$A$24:$Q$34,11,(ROW($A10)+2))</f>
        <v>0</v>
      </c>
      <c r="U10" s="57" t="str" cm="1">
        <f t="array" ref="U10">INDEX('Portfolio Emissions'!$A$38:$Q$39,1,(ROW($A10)+2))</f>
        <v/>
      </c>
      <c r="V10" s="56" t="str" cm="1">
        <f t="array" ref="V10">INDEX('Portfolio Emissions'!$A$38:$Q$39,2,(ROW($A10)+2))</f>
        <v/>
      </c>
      <c r="W10" s="55" cm="1">
        <f t="array" ref="W10">INDEX('Portfolio Emissions'!$A$43:$Q$70,1,(ROW($A10)+2))</f>
        <v>0</v>
      </c>
      <c r="X10" s="55" cm="1">
        <f t="array" ref="X10">INDEX('Portfolio Emissions'!$A$43:$Q$70,2,(ROW($A10)+2))</f>
        <v>0</v>
      </c>
      <c r="Y10" s="55" cm="1">
        <f t="array" ref="Y10">INDEX('Portfolio Emissions'!$A$43:$Q$70,3,(ROW($A10)+2))</f>
        <v>0</v>
      </c>
      <c r="Z10" s="55" cm="1">
        <f t="array" ref="Z10">INDEX('Portfolio Emissions'!$A$43:$Q$70,4,(ROW($A10)+2))</f>
        <v>0</v>
      </c>
      <c r="AA10" s="55" cm="1">
        <f t="array" ref="AA10">INDEX('Portfolio Emissions'!$A$43:$Q$70,5,(ROW($A10)+2))</f>
        <v>0</v>
      </c>
      <c r="AB10" s="55" cm="1">
        <f t="array" ref="AB10">INDEX('Portfolio Emissions'!$A$43:$Q$70,6,(ROW($A10)+2))</f>
        <v>0</v>
      </c>
      <c r="AC10" s="55" cm="1">
        <f t="array" ref="AC10">INDEX('Portfolio Emissions'!$A$43:$Q$70,7,(ROW($A10)+2))</f>
        <v>0</v>
      </c>
      <c r="AD10" s="55" cm="1">
        <f t="array" ref="AD10">INDEX('Portfolio Emissions'!$A$43:$Q$70,8,(ROW($A10)+2))</f>
        <v>0</v>
      </c>
      <c r="AE10" s="55" cm="1">
        <f t="array" ref="AE10">INDEX('Portfolio Emissions'!$A$43:$Q$70,9,(ROW($A10)+2))</f>
        <v>0</v>
      </c>
      <c r="AF10" s="55" cm="1">
        <f t="array" ref="AF10">INDEX('Portfolio Emissions'!$A$43:$Q$70,10,(ROW($A10)+2))</f>
        <v>0</v>
      </c>
      <c r="AG10" s="55" cm="1">
        <f t="array" ref="AG10">INDEX('Portfolio Emissions'!$A$43:$Q$70,11,(ROW($A10)+2))</f>
        <v>0</v>
      </c>
      <c r="AH10" s="55" cm="1">
        <f t="array" ref="AH10">INDEX('Portfolio Emissions'!$A$43:$Q$70,12,(ROW($A10)+2))</f>
        <v>0</v>
      </c>
      <c r="AI10" s="55" cm="1">
        <f t="array" ref="AI10">INDEX('Portfolio Emissions'!$A$43:$Q$70,13,(ROW($A10)+2))</f>
        <v>0</v>
      </c>
      <c r="AJ10" s="55" cm="1">
        <f t="array" ref="AJ10">INDEX('Portfolio Emissions'!$A$43:$Q$70,14,(ROW($A10)+2))</f>
        <v>0</v>
      </c>
      <c r="AK10" s="55" cm="1">
        <f t="array" ref="AK10">INDEX('Portfolio Emissions'!$A$43:$Q$70,15,(ROW($A10)+2))</f>
        <v>0</v>
      </c>
      <c r="AL10" s="55" cm="1">
        <f t="array" ref="AL10">INDEX('Portfolio Emissions'!$A$43:$Q$70,16,(ROW($A10)+2))</f>
        <v>0</v>
      </c>
      <c r="AM10" s="55" cm="1">
        <f t="array" ref="AM10">INDEX('Portfolio Emissions'!$A$43:$Q$70,17,(ROW($A10)+2))</f>
        <v>0</v>
      </c>
      <c r="AN10" s="55" cm="1">
        <f t="array" ref="AN10">INDEX('Portfolio Emissions'!$A$43:$Q$70,18,(ROW($A10)+2))</f>
        <v>0</v>
      </c>
      <c r="AO10" s="55" cm="1">
        <f t="array" ref="AO10">INDEX('Portfolio Emissions'!$A$43:$Q$70,19,(ROW($A10)+2))</f>
        <v>0</v>
      </c>
      <c r="AP10" s="55" cm="1">
        <f t="array" ref="AP10">INDEX('Portfolio Emissions'!$A$43:$Q$70,20,(ROW($A10)+2))</f>
        <v>0</v>
      </c>
      <c r="AQ10" s="55" cm="1">
        <f t="array" ref="AQ10">INDEX('Portfolio Emissions'!$A$43:$Q$70,21,(ROW($A10)+2))</f>
        <v>0</v>
      </c>
      <c r="AR10" s="55" cm="1">
        <f t="array" ref="AR10">INDEX('Portfolio Emissions'!$A$43:$Q$70,22,(ROW($A10)+2))</f>
        <v>0</v>
      </c>
      <c r="AS10" s="55" cm="1">
        <f t="array" ref="AS10">INDEX('Portfolio Emissions'!$A$43:$Q$70,23,(ROW($A10)+2))</f>
        <v>0</v>
      </c>
      <c r="AT10" s="55" cm="1">
        <f t="array" ref="AT10">INDEX('Portfolio Emissions'!$A$43:$Q$70,24,(ROW($A10)+2))</f>
        <v>0</v>
      </c>
      <c r="AU10" s="55" cm="1">
        <f t="array" ref="AU10">INDEX('Portfolio Emissions'!$A$43:$Q$70,25,(ROW($A10)+2))</f>
        <v>0</v>
      </c>
      <c r="AV10" s="55" cm="1">
        <f t="array" ref="AV10">INDEX('Portfolio Emissions'!$A$43:$Q$70,26,(ROW($A10)+2))</f>
        <v>0</v>
      </c>
      <c r="AW10" s="55" cm="1">
        <f t="array" ref="AW10">INDEX('Portfolio Emissions'!$A$43:$Q$70,27,(ROW($A10)+2))</f>
        <v>0</v>
      </c>
      <c r="AX10" s="55" t="str" cm="1">
        <f t="array" ref="AX10">INDEX('Portfolio Emissions'!$A$43:$Q$70,28,(ROW($A10)+2))</f>
        <v/>
      </c>
      <c r="AY10" cm="1">
        <f t="array" ref="AY10">INDEX('Portfolio Emissions'!$A$74:$Q$83,1,(ROW($A10)+2))</f>
        <v>0</v>
      </c>
      <c r="AZ10" cm="1">
        <f t="array" ref="AZ10">INDEX('Portfolio Emissions'!$A$74:$Q$83,2,(ROW($A10)+2))</f>
        <v>0</v>
      </c>
      <c r="BA10" cm="1">
        <f t="array" ref="BA10">INDEX('Portfolio Emissions'!$A$74:$Q$83,3,(ROW($A10)+2))</f>
        <v>0</v>
      </c>
      <c r="BB10" cm="1">
        <f t="array" ref="BB10">INDEX('Portfolio Emissions'!$A$74:$Q$83,4,(ROW($A10)+2))</f>
        <v>0</v>
      </c>
      <c r="BC10" cm="1">
        <f t="array" ref="BC10">INDEX('Portfolio Emissions'!$A$74:$Q$83,5,(ROW($A10)+2))</f>
        <v>0</v>
      </c>
      <c r="BD10" cm="1">
        <f t="array" ref="BD10">INDEX('Portfolio Emissions'!$A$74:$Q$83,6,(ROW($A10)+2))</f>
        <v>0</v>
      </c>
      <c r="BE10" cm="1">
        <f t="array" ref="BE10">INDEX('Portfolio Emissions'!$A$74:$Q$83,7,(ROW($A10)+2))</f>
        <v>0</v>
      </c>
      <c r="BF10" cm="1">
        <f t="array" ref="BF10">INDEX('Portfolio Emissions'!$A$74:$Q$83,8,(ROW($A10)+2))</f>
        <v>0</v>
      </c>
      <c r="BG10" cm="1">
        <f t="array" ref="BG10">INDEX('Portfolio Emissions'!$A$74:$Q$83,9,(ROW($A10)+2))</f>
        <v>0</v>
      </c>
      <c r="BH10" t="str" cm="1">
        <f t="array" ref="BH10">INDEX('Portfolio Emissions'!$A$74:$Q$83,10,(ROW($A10)+2))</f>
        <v/>
      </c>
      <c r="BI10" t="str" cm="1">
        <f t="array" ref="BI10">INDEX('Portfolio Emissions'!$A$89:$Q$91,1,(ROW($A10)+2))</f>
        <v/>
      </c>
      <c r="BJ10" s="56" t="str" cm="1">
        <f t="array" ref="BJ10">INDEX('Portfolio Emissions'!$A$89:$Q$91,2,(ROW($A10)+2))</f>
        <v/>
      </c>
      <c r="BK10" cm="1">
        <f t="array" ref="BK10">INDEX('Portfolio Emissions'!$A$89:$Q$91,3,(ROW($A10)+2))</f>
        <v>0</v>
      </c>
      <c r="BL10" cm="1">
        <f t="array" ref="BL10">INDEX('Portfolio Emissions'!$A$95:$Q$103,1,(ROW($A10)+2))</f>
        <v>0</v>
      </c>
      <c r="BM10" s="56" t="str" cm="1">
        <f t="array" ref="BM10">INDEX('Portfolio Emissions'!$A$95:$Q$103,2,(ROW($A10)+2))</f>
        <v/>
      </c>
      <c r="BN10" s="55" t="str" cm="1">
        <f t="array" ref="BN10">INDEX('Portfolio Emissions'!$A$95:$Q$103,3,(ROW($A10)+2))</f>
        <v/>
      </c>
      <c r="BO10" s="60" t="str" cm="1">
        <f t="array" ref="BO10">INDEX('Portfolio Emissions'!$A$95:$Q$103,4,(ROW($A10)+2))</f>
        <v/>
      </c>
      <c r="BP10" s="60" t="str" cm="1">
        <f t="array" ref="BP10">INDEX('Portfolio Emissions'!$A$95:$Q$103,5,(ROW($A10)+2))</f>
        <v/>
      </c>
      <c r="BQ10" t="str" cm="1">
        <f t="array" ref="BQ10">INDEX('Portfolio Emissions'!$A$95:$Q$103,6,(ROW($A10)+2))</f>
        <v/>
      </c>
      <c r="BR10" t="str" cm="1">
        <f t="array" ref="BR10">INDEX('Portfolio Emissions'!$A$95:$Q$103,7,(ROW($A10)+2))</f>
        <v/>
      </c>
      <c r="BS10" t="str" cm="1">
        <f t="array" ref="BS10">INDEX('Portfolio Emissions'!$A$95:$Q$103,8,(ROW($A10)+2))</f>
        <v/>
      </c>
      <c r="BT10" s="55" t="str" cm="1">
        <f t="array" ref="BT10">INDEX('Portfolio Emissions'!$A$95:$Q$103,9,(ROW($A10)+2))</f>
        <v/>
      </c>
      <c r="BU10" s="55" t="str" cm="1">
        <f t="array" ref="BU10">INDEX('Portfolio Emissions'!$A$106:$Q$113,1,(ROW($A10)+2))</f>
        <v/>
      </c>
      <c r="BV10" s="55" t="str" cm="1">
        <f t="array" ref="BV10">INDEX('Portfolio Emissions'!$A$106:$Q$113,2,(ROW($A10)+2))</f>
        <v/>
      </c>
      <c r="BW10" s="55" t="str" cm="1">
        <f t="array" ref="BW10">INDEX('Portfolio Emissions'!$A$106:$Q$113,3,(ROW($A10)+2))</f>
        <v/>
      </c>
      <c r="BX10" s="55" t="str" cm="1">
        <f t="array" ref="BX10">INDEX('Portfolio Emissions'!$A$106:$Q$113,4,(ROW($A10)+2))</f>
        <v/>
      </c>
      <c r="BY10" s="55" t="str" cm="1">
        <f t="array" ref="BY10">INDEX('Portfolio Emissions'!$A$106:$Q$113,5,(ROW($A10)+2))</f>
        <v/>
      </c>
      <c r="BZ10" s="55" t="str" cm="1">
        <f t="array" ref="BZ10">INDEX('Portfolio Emissions'!$A$106:$Q$113,6,(ROW($A10)+2))</f>
        <v/>
      </c>
      <c r="CA10" s="55" t="str" cm="1">
        <f t="array" ref="CA10">INDEX('Portfolio Emissions'!$A$106:$Q$113,7,(ROW($A10)+2))</f>
        <v/>
      </c>
      <c r="CB10" s="55" t="str" cm="1">
        <f t="array" ref="CB10">INDEX('Portfolio Emissions'!$A$106:$Q$113,8,(ROW($A10)+2))</f>
        <v/>
      </c>
      <c r="CC10" s="81">
        <f>ROUND(Aggregation[[#This Row],[Remaining Grid Electricity (MWh)]]*3.412,0)</f>
        <v>0</v>
      </c>
      <c r="CD10" s="81">
        <f>SUM(Aggregation[[#This Row],[Natural Gas (MMBtu)]:[Residual or Heavy Fuel Oil ('# 5, 6, Navy Special &amp; Bunker C) (MMBtu)]],Aggregation[[#This Row],[Gasoline (MMBtu)]:[Diesel (MMBtu)]],Aggregation[[#This Row],[Compressed Natural Gas (CNG) (MMBtu)]:[Ethanol Fuel Blend (E85) (MMBtu)]])</f>
        <v>0</v>
      </c>
      <c r="CE10" s="81">
        <f>SUM(Aggregation[[#This Row],[Biomass (MMBtu)]:[Hydrogen (MMBtu)]],Aggregation[[#This Row],[Biodiesel (MMBtu)]])</f>
        <v>0</v>
      </c>
      <c r="CF10" s="81">
        <f>SUM(Aggregation[[#This Row],[District Steam (MMBtu)]:[District Chilled Water (MMBtu)]],Aggregation[[#This Row],[Other Fuel (please specify) (MMBtu)]:[Other Fuel (please specify) (MMBtu)2]])</f>
        <v>0</v>
      </c>
      <c r="CG10" s="81">
        <f>Aggregation[[#This Row],[Renewable Energy Generated and Used On-site (MWh)]]*3.412</f>
        <v>0</v>
      </c>
      <c r="CH10" s="81">
        <f>SUM(Aggregation[[#This Row],[Physical PPAs, Competitive or Utility Products, CCAs, Self-supply (MWh)]:[Unbundled RECs (MWh)]])*3.412</f>
        <v>0</v>
      </c>
      <c r="CI10" s="55">
        <f>IF(Aggregation[[#This Row],[Year]]=Aggregation[[#This Row],[Base Year]],1,0)</f>
        <v>0</v>
      </c>
      <c r="CJ10" s="55">
        <f>IF(Aggregation[[#This Row],[Year]]=2022,1,0)</f>
        <v>0</v>
      </c>
      <c r="CK10" s="81" cm="1">
        <f t="array" ref="CK10">IF(Aggregation[[#This Row],[Year]]=MAX(IF(Aggregation[Partner]=Aggregation[[#This Row],[Partner]],Aggregation[Year])),1,0)</f>
        <v>0</v>
      </c>
      <c r="CL10" s="81">
        <f>IF(Aggregation[[#This Row],[Scope 2 Reporting? ]]="Location-Based GHG Goal",1,0)</f>
        <v>0</v>
      </c>
      <c r="CM10" s="81">
        <f>IF(Aggregation[[#This Row],[Scope 2 Reporting? ]]="Market-Based GHG Goal",1,0)</f>
        <v>0</v>
      </c>
      <c r="CN10" s="55" t="e">
        <f>IF(Aggregation[[#This Row],[Actual Savings Per Year]]&gt;=Aggregation[[#This Row],[Target Savings Per Year]],"On Track", "Off Track")</f>
        <v>#DIV/0!</v>
      </c>
      <c r="CO10" s="55"/>
      <c r="CP10" s="82">
        <f>IFERROR(Aggregation[[#This Row],[GHG Emissions Reductions (%)]]/(Aggregation[[#This Row],[Year]]-Aggregation[[#This Row],[Base Year]]),0)</f>
        <v>0</v>
      </c>
      <c r="CQ10" s="55" t="e">
        <f>IF(Aggregation[[#This Row],[BY Indicator]]=0,Aggregation[[#This Row],[GHG emissions reduction goal (%)]]/(Aggregation[[#This Row],[Goal End Date]]-Aggregation[[#This Row],[Base Year]]),0)</f>
        <v>#DIV/0!</v>
      </c>
      <c r="CR10" s="55"/>
      <c r="CS10" s="55"/>
      <c r="CT10" s="55">
        <f>IF(Aggregation[[#This Row],[Year]]='Data for Display'!$F$16,1,0)</f>
        <v>0</v>
      </c>
    </row>
    <row r="11" spans="1:98">
      <c r="H11" s="55"/>
      <c r="I11" s="55"/>
      <c r="J11" s="55"/>
      <c r="K11" s="55"/>
      <c r="L11" s="55"/>
      <c r="M11" s="55"/>
      <c r="N11" s="55"/>
      <c r="O11" s="55"/>
      <c r="P11" s="55"/>
      <c r="Q11" s="55"/>
      <c r="R11" s="55"/>
      <c r="S11" s="55"/>
      <c r="T11" s="55"/>
      <c r="V11" s="55"/>
      <c r="W11" s="55"/>
      <c r="X11" s="55"/>
      <c r="Y11" s="55"/>
      <c r="Z11" s="55"/>
      <c r="AA11" s="55"/>
      <c r="AB11" s="55"/>
      <c r="AC11" s="55"/>
      <c r="AD11" s="55"/>
      <c r="AE11" s="55"/>
      <c r="AF11" s="55"/>
      <c r="AG11" s="55"/>
      <c r="AH11" s="55"/>
      <c r="AI11" s="55"/>
      <c r="AJ11" s="55"/>
      <c r="AK11" s="55"/>
      <c r="AL11" s="55"/>
      <c r="AM11" s="55"/>
      <c r="AN11" s="55"/>
      <c r="AO11" s="55"/>
      <c r="AP11" s="55"/>
      <c r="AQ11" s="55"/>
      <c r="AR11" s="55"/>
      <c r="AS11" s="55"/>
      <c r="AT11" s="55"/>
      <c r="AU11" s="55"/>
      <c r="AV11" s="55"/>
      <c r="AW11" s="55"/>
      <c r="AX11" s="55"/>
      <c r="BM11" s="56"/>
      <c r="BN11" s="55"/>
      <c r="BO11" s="55"/>
      <c r="BP11" s="55"/>
      <c r="BQ11" s="55"/>
      <c r="BR11" s="55"/>
      <c r="BS11" s="55"/>
      <c r="BT11" s="55"/>
    </row>
    <row r="12" spans="1:98">
      <c r="H12" s="55"/>
      <c r="I12" s="55"/>
      <c r="J12" s="55"/>
      <c r="K12" s="55"/>
      <c r="L12" s="55"/>
      <c r="M12" s="55"/>
      <c r="N12" s="55"/>
      <c r="O12" s="55"/>
      <c r="P12" s="55"/>
      <c r="Q12" s="55"/>
      <c r="R12" s="55"/>
      <c r="S12" s="55"/>
      <c r="T12" s="55"/>
      <c r="V12" s="55"/>
      <c r="W12" s="55"/>
      <c r="X12" s="55"/>
      <c r="Y12" s="55"/>
      <c r="Z12" s="55"/>
      <c r="AA12" s="55"/>
      <c r="AB12" s="55"/>
      <c r="AC12" s="55"/>
      <c r="AD12" s="55"/>
      <c r="AE12" s="55"/>
      <c r="AF12" s="55"/>
      <c r="AG12" s="55"/>
      <c r="AH12" s="55"/>
      <c r="AI12" s="55"/>
      <c r="AJ12" s="55"/>
      <c r="AK12" s="55"/>
      <c r="AL12" s="55"/>
      <c r="AM12" s="55"/>
      <c r="AN12" s="55"/>
      <c r="AO12" s="55"/>
      <c r="AP12" s="55"/>
      <c r="AQ12" s="55"/>
      <c r="AR12" s="55"/>
      <c r="AS12" s="55"/>
      <c r="AT12" s="55"/>
      <c r="AU12" s="55"/>
      <c r="AV12" s="55"/>
      <c r="AW12" s="55"/>
      <c r="AX12" s="55"/>
      <c r="BM12" s="56"/>
      <c r="BN12" s="55"/>
      <c r="BO12" s="55"/>
      <c r="BP12" s="55"/>
      <c r="BQ12" s="55"/>
      <c r="BR12" s="55"/>
      <c r="BS12" s="55"/>
      <c r="BT12" s="55"/>
    </row>
    <row r="13" spans="1:98">
      <c r="H13" s="55"/>
      <c r="I13" s="55"/>
      <c r="J13" s="55"/>
      <c r="K13" s="55"/>
      <c r="L13" s="55"/>
      <c r="M13" s="55"/>
      <c r="N13" s="55"/>
      <c r="O13" s="55"/>
      <c r="P13" s="55"/>
      <c r="Q13" s="55"/>
      <c r="R13" s="55"/>
      <c r="S13" s="55"/>
      <c r="T13" s="55"/>
      <c r="V13" s="55"/>
      <c r="W13" s="55"/>
      <c r="X13" s="55"/>
      <c r="Y13" s="55"/>
      <c r="Z13" s="55"/>
      <c r="AA13" s="55"/>
      <c r="AB13" s="55"/>
      <c r="AC13" s="55"/>
      <c r="AD13" s="55"/>
      <c r="AE13" s="55"/>
      <c r="AF13" s="55"/>
      <c r="AG13" s="55"/>
      <c r="AH13" s="55"/>
      <c r="AI13" s="55"/>
      <c r="AJ13" s="55"/>
      <c r="AK13" s="55"/>
      <c r="AL13" s="55"/>
      <c r="AM13" s="55"/>
      <c r="AN13" s="55"/>
      <c r="AO13" s="55"/>
      <c r="AP13" s="55"/>
      <c r="AQ13" s="55"/>
      <c r="AR13" s="55"/>
      <c r="AS13" s="55"/>
      <c r="AT13" s="55"/>
      <c r="AU13" s="55"/>
      <c r="AV13" s="55"/>
      <c r="AW13" s="55"/>
      <c r="AX13" s="55"/>
      <c r="BN13" s="55"/>
      <c r="BO13" s="55"/>
      <c r="BP13" s="55"/>
      <c r="BQ13" s="55"/>
      <c r="BR13" s="55"/>
      <c r="BS13" s="55"/>
      <c r="BT13" s="55"/>
    </row>
    <row r="14" spans="1:98">
      <c r="H14" s="55"/>
      <c r="I14" s="55"/>
      <c r="J14" s="55"/>
      <c r="K14" s="55"/>
      <c r="L14" s="55"/>
      <c r="M14" s="55"/>
      <c r="N14" s="55"/>
      <c r="O14" s="55"/>
      <c r="P14" s="55"/>
      <c r="Q14" s="55"/>
      <c r="R14" s="55"/>
      <c r="S14" s="55"/>
      <c r="T14" s="55"/>
      <c r="V14" s="55"/>
      <c r="W14" s="55"/>
      <c r="X14" s="55"/>
      <c r="Y14" s="55"/>
      <c r="Z14" s="55"/>
      <c r="AA14" s="55"/>
      <c r="AB14" s="55"/>
      <c r="AC14" s="55"/>
      <c r="AD14" s="55"/>
      <c r="AE14" s="55"/>
      <c r="AF14" s="55"/>
      <c r="AG14" s="55"/>
      <c r="AH14" s="55"/>
      <c r="AI14" s="55"/>
      <c r="AJ14" s="55"/>
      <c r="AK14" s="55"/>
      <c r="AL14" s="55"/>
      <c r="AM14" s="55"/>
      <c r="AN14" s="55"/>
      <c r="AO14" s="55"/>
      <c r="AP14" s="55"/>
      <c r="AQ14" s="55"/>
      <c r="AR14" s="55"/>
      <c r="AS14" s="55"/>
      <c r="AT14" s="55"/>
      <c r="AU14" s="55"/>
      <c r="AV14" s="55"/>
      <c r="AW14" s="55"/>
      <c r="AX14" s="55"/>
      <c r="BM14" s="56"/>
      <c r="BN14" s="55"/>
      <c r="BO14" s="55"/>
      <c r="BP14" s="55"/>
      <c r="BQ14" s="55"/>
      <c r="BR14" s="55"/>
      <c r="BS14" s="55"/>
      <c r="BT14" s="55"/>
    </row>
    <row r="15" spans="1:98">
      <c r="H15" s="55"/>
      <c r="I15" s="55"/>
      <c r="J15" s="55"/>
      <c r="K15" s="55"/>
      <c r="L15" s="55"/>
      <c r="M15" s="55"/>
      <c r="N15" s="55"/>
      <c r="O15" s="55"/>
      <c r="P15" s="55"/>
      <c r="Q15" s="55"/>
      <c r="R15" s="55"/>
      <c r="S15" s="55"/>
      <c r="T15" s="55"/>
      <c r="V15" s="55"/>
      <c r="W15" s="55"/>
      <c r="X15" s="55"/>
      <c r="Y15" s="55"/>
      <c r="Z15" s="55"/>
      <c r="AA15" s="55"/>
      <c r="AB15" s="55"/>
      <c r="AC15" s="55"/>
      <c r="AD15" s="55"/>
      <c r="AE15" s="55"/>
      <c r="AF15" s="55"/>
      <c r="AG15" s="55"/>
      <c r="AH15" s="55"/>
      <c r="AI15" s="55"/>
      <c r="AJ15" s="55"/>
      <c r="AK15" s="55"/>
      <c r="AL15" s="55"/>
      <c r="AM15" s="55"/>
      <c r="AN15" s="55"/>
      <c r="AO15" s="55"/>
      <c r="AP15" s="55"/>
      <c r="AQ15" s="55"/>
      <c r="AR15" s="55"/>
      <c r="AS15" s="55"/>
      <c r="AT15" s="55"/>
      <c r="AU15" s="55"/>
      <c r="AV15" s="55"/>
      <c r="AW15" s="55"/>
      <c r="AX15" s="55"/>
      <c r="BM15" s="56"/>
      <c r="BN15" s="55"/>
      <c r="BO15" s="55"/>
      <c r="BP15" s="55"/>
      <c r="BQ15" s="55"/>
      <c r="BR15" s="55"/>
      <c r="BS15" s="55"/>
      <c r="BT15" s="55"/>
    </row>
    <row r="16" spans="1:98">
      <c r="H16" s="55"/>
      <c r="I16" s="55"/>
      <c r="J16" s="55"/>
      <c r="K16" s="55"/>
      <c r="L16" s="55"/>
      <c r="M16" s="55"/>
      <c r="N16" s="55"/>
      <c r="O16" s="55"/>
      <c r="P16" s="55"/>
      <c r="Q16" s="55"/>
      <c r="R16" s="55"/>
      <c r="S16" s="55"/>
      <c r="T16" s="55"/>
      <c r="V16" s="55"/>
      <c r="W16" s="55"/>
      <c r="X16" s="55"/>
      <c r="Y16" s="55"/>
      <c r="Z16" s="55"/>
      <c r="AA16" s="55"/>
      <c r="AB16" s="55"/>
      <c r="AC16" s="55"/>
      <c r="AD16" s="55"/>
      <c r="AE16" s="55"/>
      <c r="AF16" s="55"/>
      <c r="AG16" s="55"/>
      <c r="AH16" s="55"/>
      <c r="AI16" s="55"/>
      <c r="AJ16" s="55"/>
      <c r="AK16" s="55"/>
      <c r="AL16" s="55"/>
      <c r="AM16" s="55"/>
      <c r="AN16" s="55"/>
      <c r="AO16" s="55"/>
      <c r="AP16" s="55"/>
      <c r="AQ16" s="55"/>
      <c r="AR16" s="55"/>
      <c r="AS16" s="55"/>
      <c r="AT16" s="55"/>
      <c r="AU16" s="55"/>
      <c r="AV16" s="55"/>
      <c r="AW16" s="55"/>
      <c r="AX16" s="55"/>
      <c r="BM16" s="56"/>
      <c r="BN16" s="55"/>
      <c r="BO16" s="55"/>
      <c r="BP16" s="55"/>
      <c r="BQ16" s="55"/>
      <c r="BR16" s="55"/>
      <c r="BS16" s="55"/>
      <c r="BT16" s="55"/>
    </row>
    <row r="17" spans="8:72">
      <c r="H17" s="55"/>
      <c r="I17" s="55"/>
      <c r="J17" s="55"/>
      <c r="K17" s="55"/>
      <c r="L17" s="55"/>
      <c r="M17" s="55"/>
      <c r="N17" s="55"/>
      <c r="O17" s="55"/>
      <c r="P17" s="55"/>
      <c r="Q17" s="55"/>
      <c r="R17" s="55"/>
      <c r="S17" s="55"/>
      <c r="T17" s="55"/>
      <c r="V17" s="55"/>
      <c r="W17" s="55"/>
      <c r="X17" s="55"/>
      <c r="Y17" s="55"/>
      <c r="Z17" s="55"/>
      <c r="AA17" s="55"/>
      <c r="AB17" s="55"/>
      <c r="AC17" s="55"/>
      <c r="AD17" s="55"/>
      <c r="AE17" s="55"/>
      <c r="AF17" s="55"/>
      <c r="AG17" s="55"/>
      <c r="AH17" s="55"/>
      <c r="AI17" s="55"/>
      <c r="AJ17" s="55"/>
      <c r="AK17" s="55"/>
      <c r="AL17" s="55"/>
      <c r="AM17" s="55"/>
      <c r="AN17" s="55"/>
      <c r="AO17" s="55"/>
      <c r="AP17" s="55"/>
      <c r="AQ17" s="55"/>
      <c r="AR17" s="55"/>
      <c r="AS17" s="55"/>
      <c r="AT17" s="55"/>
      <c r="AU17" s="55"/>
      <c r="AV17" s="55"/>
      <c r="AW17" s="55"/>
      <c r="AX17" s="55"/>
      <c r="BM17" s="56"/>
      <c r="BN17" s="55"/>
      <c r="BO17" s="55"/>
      <c r="BP17" s="55"/>
      <c r="BQ17" s="55"/>
      <c r="BR17" s="55"/>
      <c r="BS17" s="55"/>
      <c r="BT17" s="55"/>
    </row>
    <row r="18" spans="8:72">
      <c r="V18" s="55"/>
      <c r="W18" s="55"/>
      <c r="X18" s="55"/>
      <c r="Y18" s="55"/>
      <c r="Z18" s="55"/>
      <c r="AA18" s="55"/>
      <c r="AB18" s="55"/>
      <c r="AC18" s="55"/>
      <c r="AD18" s="55"/>
      <c r="AE18" s="55"/>
      <c r="AF18" s="55"/>
      <c r="AG18" s="55"/>
      <c r="AH18" s="55"/>
      <c r="AI18" s="55"/>
      <c r="AJ18" s="55"/>
      <c r="AK18" s="55"/>
      <c r="AL18" s="55"/>
      <c r="AM18" s="55"/>
      <c r="AN18" s="55"/>
      <c r="AO18" s="55"/>
      <c r="AP18" s="55"/>
      <c r="AQ18" s="55"/>
      <c r="AR18" s="55"/>
      <c r="AS18" s="55"/>
      <c r="AT18" s="55"/>
      <c r="AU18" s="55"/>
      <c r="AV18" s="55"/>
      <c r="AW18" s="55"/>
      <c r="AX18" s="55"/>
      <c r="BN18" s="55"/>
      <c r="BO18" s="55"/>
      <c r="BP18" s="55"/>
      <c r="BQ18" s="55"/>
      <c r="BR18" s="55"/>
      <c r="BS18" s="55"/>
      <c r="BT18" s="55"/>
    </row>
    <row r="19" spans="8:72">
      <c r="V19" s="55"/>
    </row>
    <row r="20" spans="8:72">
      <c r="V20" s="55"/>
    </row>
    <row r="21" spans="8:72">
      <c r="V21" s="55"/>
    </row>
    <row r="22" spans="8:72">
      <c r="V22" s="55"/>
    </row>
    <row r="23" spans="8:72">
      <c r="V23" s="55"/>
    </row>
    <row r="24" spans="8:72">
      <c r="V24" s="55"/>
    </row>
    <row r="25" spans="8:72">
      <c r="V25" s="55"/>
    </row>
    <row r="26" spans="8:72">
      <c r="V26" s="55"/>
    </row>
    <row r="27" spans="8:72">
      <c r="V27" s="55"/>
    </row>
    <row r="28" spans="8:72">
      <c r="V28" s="55"/>
    </row>
    <row r="29" spans="8:72">
      <c r="V29" s="55"/>
    </row>
    <row r="30" spans="8:72">
      <c r="V30" s="55"/>
    </row>
  </sheetData>
  <phoneticPr fontId="52" type="noConversion"/>
  <pageMargins left="0.7" right="0.7" top="0.75" bottom="0.75" header="0.3" footer="0.3"/>
  <pageSetup orientation="portrait" horizontalDpi="1200" verticalDpi="1200" r:id="rId1"/>
  <tableParts count="1">
    <tablePart r:id="rId2"/>
  </tableParts>
</worksheet>
</file>

<file path=xl/worksheets/sheet2.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C03D69-5EF3-41ED-9894-99B975C85DBE}">
  <sheetPr>
    <tabColor theme="3" tint="0.39997558519241921"/>
  </sheetPr>
  <dimension ref="A1:V63"/>
  <sheetViews>
    <sheetView topLeftCell="A13" zoomScaleNormal="100" workbookViewId="0">
      <selection activeCell="C28" sqref="C28"/>
    </sheetView>
  </sheetViews>
  <sheetFormatPr baseColWidth="10" defaultColWidth="8.83203125" defaultRowHeight="15"/>
  <cols>
    <col min="1" max="1" width="14.5" customWidth="1"/>
    <col min="2" max="2" width="30" customWidth="1"/>
    <col min="3" max="3" width="18.83203125" customWidth="1"/>
    <col min="4" max="6" width="17.5" customWidth="1"/>
    <col min="7" max="7" width="14.5" customWidth="1"/>
    <col min="8" max="8" width="27.33203125" customWidth="1"/>
    <col min="9" max="9" width="14.5" customWidth="1"/>
    <col min="10" max="10" width="28" customWidth="1"/>
  </cols>
  <sheetData>
    <row r="1" spans="1:21">
      <c r="A1" s="87" t="s">
        <v>43</v>
      </c>
      <c r="B1" s="87" t="s">
        <v>75</v>
      </c>
      <c r="C1" s="87" t="s">
        <v>159</v>
      </c>
      <c r="D1" s="87" t="s">
        <v>24</v>
      </c>
      <c r="E1" s="88" t="s">
        <v>98</v>
      </c>
      <c r="F1" s="88" t="s">
        <v>108</v>
      </c>
      <c r="G1" s="88" t="s">
        <v>209</v>
      </c>
      <c r="H1" s="87" t="s">
        <v>28</v>
      </c>
    </row>
    <row r="2" spans="1:21">
      <c r="A2" t="str" cm="1">
        <f t="array" ref="A2">INDEX('Portfolio Emissions'!$A$15:$Q$15,1,(ROW(A2)+2))</f>
        <v>Select Base Year</v>
      </c>
      <c r="B2" s="94">
        <f>SUMPRODUCT(Aggregation[Goal for Emissions],Aggregation[BY Indicator])</f>
        <v>0</v>
      </c>
      <c r="C2">
        <f>'Portfolio Emissions'!$J$13</f>
        <v>0</v>
      </c>
      <c r="D2" s="94" cm="1">
        <f t="array" ref="D2">INDEX('Portfolio Emissions'!$A$24:$Q$34,1,(ROW($A2)+2))</f>
        <v>0</v>
      </c>
      <c r="E2" s="94" cm="1">
        <f t="array" ref="E2">IF('Portfolio Emissions'!$J$13="Market-Based GHG Goal",INDEX('Portfolio Emissions'!$A$24:$Q$34,7,(ROW($A2)+2)),INDEX('Portfolio Emissions'!$A$24:$Q$34,6,(ROW($A2)+2)))</f>
        <v>0</v>
      </c>
      <c r="F2" s="94" cm="1">
        <f t="array" ref="F2">IF('Portfolio Emissions'!$J$13="Market-Based GHG Goal",INDEX('Portfolio Emissions'!$A$24:$Q$34,9,(ROW($A2)+2)),INDEX('Portfolio Emissions'!$A$24:$Q$34,8,(ROW($A2)+2)))</f>
        <v>0</v>
      </c>
      <c r="G2" s="94" cm="1">
        <f t="array" ref="G2">INDEX('Portfolio Emissions'!$A$24:$Q$34,10,(ROW($A2)+2))</f>
        <v>0</v>
      </c>
      <c r="H2" s="56" t="str" cm="1">
        <f t="array" ref="H2">INDEX('Portfolio Emissions'!$A$38:$Q$39,2,(ROW($A2)+2))</f>
        <v/>
      </c>
    </row>
    <row r="3" spans="1:21">
      <c r="A3" t="str" cm="1">
        <f t="array" ref="A3">INDEX('Portfolio Emissions'!$A$15:$Q$15,1,(ROW(A3)+2))</f>
        <v/>
      </c>
      <c r="B3" s="94">
        <f>SUMPRODUCT(Aggregation[Goal for Emissions],Aggregation[BY Indicator])</f>
        <v>0</v>
      </c>
      <c r="C3">
        <f>'Portfolio Emissions'!$J$13</f>
        <v>0</v>
      </c>
      <c r="D3" s="94" cm="1">
        <f t="array" ref="D3">INDEX('Portfolio Emissions'!$A$24:$Q$34,1,(ROW($A3)+2))</f>
        <v>0</v>
      </c>
      <c r="E3" s="94" cm="1">
        <f t="array" ref="E3">IF('Portfolio Emissions'!$J$13="Market-Based GHG Goal",INDEX('Portfolio Emissions'!$A$24:$Q$34,7,(ROW($A3)+2)),INDEX('Portfolio Emissions'!$A$24:$Q$34,6,(ROW($A3)+2)))</f>
        <v>0</v>
      </c>
      <c r="F3" s="94" cm="1">
        <f t="array" ref="F3">IF('Portfolio Emissions'!$J$13="Market-Based GHG Goal",INDEX('Portfolio Emissions'!$A$24:$Q$34,9,(ROW($A3)+2)),INDEX('Portfolio Emissions'!$A$24:$Q$34,8,(ROW($A3)+2)))</f>
        <v>0</v>
      </c>
      <c r="G3" s="94" cm="1">
        <f t="array" ref="G3">INDEX('Portfolio Emissions'!$A$24:$Q$34,10,(ROW($A3)+2))</f>
        <v>0</v>
      </c>
      <c r="H3" s="56" t="str" cm="1">
        <f t="array" ref="H3">INDEX('Portfolio Emissions'!$A$38:$Q$39,2,(ROW($A3)+2))</f>
        <v/>
      </c>
    </row>
    <row r="4" spans="1:21">
      <c r="A4" t="str" cm="1">
        <f t="array" ref="A4">INDEX('Portfolio Emissions'!$A$15:$Q$15,1,(ROW(A4)+2))</f>
        <v/>
      </c>
      <c r="B4" s="94">
        <f>SUMPRODUCT(Aggregation[Goal for Emissions],Aggregation[BY Indicator])</f>
        <v>0</v>
      </c>
      <c r="C4">
        <f>'Portfolio Emissions'!$J$13</f>
        <v>0</v>
      </c>
      <c r="D4" s="94" cm="1">
        <f t="array" ref="D4">INDEX('Portfolio Emissions'!$A$24:$Q$34,1,(ROW($A4)+2))</f>
        <v>0</v>
      </c>
      <c r="E4" s="94" cm="1">
        <f t="array" ref="E4">IF('Portfolio Emissions'!$J$13="Market-Based GHG Goal",INDEX('Portfolio Emissions'!$A$24:$Q$34,7,(ROW($A4)+2)),INDEX('Portfolio Emissions'!$A$24:$Q$34,6,(ROW($A4)+2)))</f>
        <v>0</v>
      </c>
      <c r="F4" s="94" cm="1">
        <f t="array" ref="F4">IF('Portfolio Emissions'!$J$13="Market-Based GHG Goal",INDEX('Portfolio Emissions'!$A$24:$Q$34,9,(ROW($A4)+2)),INDEX('Portfolio Emissions'!$A$24:$Q$34,8,(ROW($A4)+2)))</f>
        <v>0</v>
      </c>
      <c r="G4" s="94" cm="1">
        <f t="array" ref="G4">INDEX('Portfolio Emissions'!$A$24:$Q$34,10,(ROW($A4)+2))</f>
        <v>0</v>
      </c>
      <c r="H4" s="56" t="str" cm="1">
        <f t="array" ref="H4">INDEX('Portfolio Emissions'!$A$38:$Q$39,2,(ROW($A4)+2))</f>
        <v/>
      </c>
    </row>
    <row r="5" spans="1:21">
      <c r="A5" t="str" cm="1">
        <f t="array" ref="A5">INDEX('Portfolio Emissions'!$A$15:$Q$15,1,(ROW(A5)+2))</f>
        <v/>
      </c>
      <c r="B5" s="94">
        <f>SUMPRODUCT(Aggregation[Goal for Emissions],Aggregation[BY Indicator])</f>
        <v>0</v>
      </c>
      <c r="C5">
        <f>'Portfolio Emissions'!$J$13</f>
        <v>0</v>
      </c>
      <c r="D5" s="94" cm="1">
        <f t="array" ref="D5">INDEX('Portfolio Emissions'!$A$24:$Q$34,1,(ROW($A5)+2))</f>
        <v>0</v>
      </c>
      <c r="E5" s="94" cm="1">
        <f t="array" ref="E5">IF('Portfolio Emissions'!$J$13="Market-Based GHG Goal",INDEX('Portfolio Emissions'!$A$24:$Q$34,7,(ROW($A5)+2)),INDEX('Portfolio Emissions'!$A$24:$Q$34,6,(ROW($A5)+2)))</f>
        <v>0</v>
      </c>
      <c r="F5" s="94" cm="1">
        <f t="array" ref="F5">IF('Portfolio Emissions'!$J$13="Market-Based GHG Goal",INDEX('Portfolio Emissions'!$A$24:$Q$34,9,(ROW($A5)+2)),INDEX('Portfolio Emissions'!$A$24:$Q$34,8,(ROW($A5)+2)))</f>
        <v>0</v>
      </c>
      <c r="G5" s="94" cm="1">
        <f t="array" ref="G5">INDEX('Portfolio Emissions'!$A$24:$Q$34,10,(ROW($A5)+2))</f>
        <v>0</v>
      </c>
      <c r="H5" s="56" t="str" cm="1">
        <f t="array" ref="H5">INDEX('Portfolio Emissions'!$A$38:$Q$39,2,(ROW($A5)+2))</f>
        <v/>
      </c>
    </row>
    <row r="6" spans="1:21">
      <c r="A6" t="str" cm="1">
        <f t="array" ref="A6">INDEX('Portfolio Emissions'!$A$15:$Q$15,1,(ROW(A6)+2))</f>
        <v/>
      </c>
      <c r="B6" s="94">
        <f>SUMPRODUCT(Aggregation[Goal for Emissions],Aggregation[BY Indicator])</f>
        <v>0</v>
      </c>
      <c r="C6">
        <f>'Portfolio Emissions'!$J$13</f>
        <v>0</v>
      </c>
      <c r="D6" s="94" cm="1">
        <f t="array" ref="D6">INDEX('Portfolio Emissions'!$A$24:$Q$34,1,(ROW($A6)+2))</f>
        <v>0</v>
      </c>
      <c r="E6" s="94" cm="1">
        <f t="array" ref="E6">IF('Portfolio Emissions'!$J$13="Market-Based GHG Goal",INDEX('Portfolio Emissions'!$A$24:$Q$34,7,(ROW($A6)+2)),INDEX('Portfolio Emissions'!$A$24:$Q$34,6,(ROW($A6)+2)))</f>
        <v>0</v>
      </c>
      <c r="F6" s="94" cm="1">
        <f t="array" ref="F6">IF('Portfolio Emissions'!$J$13="Market-Based GHG Goal",INDEX('Portfolio Emissions'!$A$24:$Q$34,9,(ROW($A6)+2)),INDEX('Portfolio Emissions'!$A$24:$Q$34,8,(ROW($A6)+2)))</f>
        <v>0</v>
      </c>
      <c r="G6" s="94" cm="1">
        <f t="array" ref="G6">INDEX('Portfolio Emissions'!$A$24:$Q$34,10,(ROW($A6)+2))</f>
        <v>0</v>
      </c>
      <c r="H6" s="56" t="str" cm="1">
        <f t="array" ref="H6">INDEX('Portfolio Emissions'!$A$38:$Q$39,2,(ROW($A6)+2))</f>
        <v/>
      </c>
    </row>
    <row r="7" spans="1:21">
      <c r="A7" t="str" cm="1">
        <f t="array" ref="A7">INDEX('Portfolio Emissions'!$A$15:$Q$15,1,(ROW(A7)+2))</f>
        <v/>
      </c>
      <c r="B7" s="94">
        <f>SUMPRODUCT(Aggregation[Goal for Emissions],Aggregation[BY Indicator])</f>
        <v>0</v>
      </c>
      <c r="C7">
        <f>'Portfolio Emissions'!$J$13</f>
        <v>0</v>
      </c>
      <c r="D7" s="94" cm="1">
        <f t="array" ref="D7">INDEX('Portfolio Emissions'!$A$24:$Q$34,1,(ROW($A7)+2))</f>
        <v>0</v>
      </c>
      <c r="E7" s="94" cm="1">
        <f t="array" ref="E7">IF('Portfolio Emissions'!$J$13="Market-Based GHG Goal",INDEX('Portfolio Emissions'!$A$24:$Q$34,7,(ROW($A7)+2)),INDEX('Portfolio Emissions'!$A$24:$Q$34,6,(ROW($A7)+2)))</f>
        <v>0</v>
      </c>
      <c r="F7" s="94" cm="1">
        <f t="array" ref="F7">IF('Portfolio Emissions'!$J$13="Market-Based GHG Goal",INDEX('Portfolio Emissions'!$A$24:$Q$34,9,(ROW($A7)+2)),INDEX('Portfolio Emissions'!$A$24:$Q$34,8,(ROW($A7)+2)))</f>
        <v>0</v>
      </c>
      <c r="G7" s="94" cm="1">
        <f t="array" ref="G7">INDEX('Portfolio Emissions'!$A$24:$Q$34,10,(ROW($A7)+2))</f>
        <v>0</v>
      </c>
      <c r="H7" s="56" t="str" cm="1">
        <f t="array" ref="H7">INDEX('Portfolio Emissions'!$A$38:$Q$39,2,(ROW($A7)+2))</f>
        <v/>
      </c>
    </row>
    <row r="8" spans="1:21">
      <c r="A8" t="str" cm="1">
        <f t="array" ref="A8">INDEX('Portfolio Emissions'!$A$15:$Q$15,1,(ROW(A8)+2))</f>
        <v/>
      </c>
      <c r="B8" s="94">
        <f>SUMPRODUCT(Aggregation[Goal for Emissions],Aggregation[BY Indicator])</f>
        <v>0</v>
      </c>
      <c r="C8">
        <f>'Portfolio Emissions'!$J$13</f>
        <v>0</v>
      </c>
      <c r="D8" s="94" cm="1">
        <f t="array" ref="D8">INDEX('Portfolio Emissions'!$A$24:$Q$34,1,(ROW($A8)+2))</f>
        <v>0</v>
      </c>
      <c r="E8" s="94" cm="1">
        <f t="array" ref="E8">IF('Portfolio Emissions'!$J$13="Market-Based GHG Goal",INDEX('Portfolio Emissions'!$A$24:$Q$34,7,(ROW($A8)+2)),INDEX('Portfolio Emissions'!$A$24:$Q$34,6,(ROW($A8)+2)))</f>
        <v>0</v>
      </c>
      <c r="F8" s="94" cm="1">
        <f t="array" ref="F8">IF('Portfolio Emissions'!$J$13="Market-Based GHG Goal",INDEX('Portfolio Emissions'!$A$24:$Q$34,9,(ROW($A8)+2)),INDEX('Portfolio Emissions'!$A$24:$Q$34,8,(ROW($A8)+2)))</f>
        <v>0</v>
      </c>
      <c r="G8" s="94" cm="1">
        <f t="array" ref="G8">INDEX('Portfolio Emissions'!$A$24:$Q$34,10,(ROW($A8)+2))</f>
        <v>0</v>
      </c>
      <c r="H8" s="56" t="str" cm="1">
        <f t="array" ref="H8">INDEX('Portfolio Emissions'!$A$38:$Q$39,2,(ROW($A8)+2))</f>
        <v/>
      </c>
    </row>
    <row r="9" spans="1:21">
      <c r="A9" t="str" cm="1">
        <f t="array" ref="A9">INDEX('Portfolio Emissions'!$A$15:$Q$15,1,(ROW(A9)+2))</f>
        <v/>
      </c>
      <c r="B9" s="94">
        <f>SUMPRODUCT(Aggregation[Goal for Emissions],Aggregation[BY Indicator])</f>
        <v>0</v>
      </c>
      <c r="C9">
        <f>'Portfolio Emissions'!$J$13</f>
        <v>0</v>
      </c>
      <c r="D9" s="94" cm="1">
        <f t="array" ref="D9">INDEX('Portfolio Emissions'!$A$24:$Q$34,1,(ROW($A9)+2))</f>
        <v>0</v>
      </c>
      <c r="E9" s="94" cm="1">
        <f t="array" ref="E9">IF('Portfolio Emissions'!$J$13="Market-Based GHG Goal",INDEX('Portfolio Emissions'!$A$24:$Q$34,7,(ROW($A9)+2)),INDEX('Portfolio Emissions'!$A$24:$Q$34,6,(ROW($A9)+2)))</f>
        <v>0</v>
      </c>
      <c r="F9" s="94" cm="1">
        <f t="array" ref="F9">IF('Portfolio Emissions'!$J$13="Market-Based GHG Goal",INDEX('Portfolio Emissions'!$A$24:$Q$34,9,(ROW($A9)+2)),INDEX('Portfolio Emissions'!$A$24:$Q$34,8,(ROW($A9)+2)))</f>
        <v>0</v>
      </c>
      <c r="G9" s="94" cm="1">
        <f t="array" ref="G9">INDEX('Portfolio Emissions'!$A$24:$Q$34,10,(ROW($A9)+2))</f>
        <v>0</v>
      </c>
      <c r="H9" s="56" t="str" cm="1">
        <f t="array" ref="H9">INDEX('Portfolio Emissions'!$A$38:$Q$39,2,(ROW($A9)+2))</f>
        <v/>
      </c>
      <c r="S9" t="s">
        <v>251</v>
      </c>
    </row>
    <row r="10" spans="1:21">
      <c r="A10" t="str" cm="1">
        <f t="array" ref="A10">INDEX('Portfolio Emissions'!$A$15:$Q$15,1,(ROW(A10)+2))</f>
        <v/>
      </c>
      <c r="B10" s="94">
        <f>SUMPRODUCT(Aggregation[Goal for Emissions],Aggregation[BY Indicator])</f>
        <v>0</v>
      </c>
      <c r="C10">
        <f>'Portfolio Emissions'!$J$13</f>
        <v>0</v>
      </c>
      <c r="D10" s="94" cm="1">
        <f t="array" ref="D10">INDEX('Portfolio Emissions'!$A$24:$Q$34,1,(ROW($A10)+2))</f>
        <v>0</v>
      </c>
      <c r="E10" s="94" cm="1">
        <f t="array" ref="E10">IF('Portfolio Emissions'!$J$13="Market-Based GHG Goal",INDEX('Portfolio Emissions'!$A$24:$Q$34,7,(ROW($A10)+2)),INDEX('Portfolio Emissions'!$A$24:$Q$34,6,(ROW($A10)+2)))</f>
        <v>0</v>
      </c>
      <c r="F10" s="94" cm="1">
        <f t="array" ref="F10">IF('Portfolio Emissions'!$J$13="Market-Based GHG Goal",INDEX('Portfolio Emissions'!$A$24:$Q$34,9,(ROW($A10)+2)),INDEX('Portfolio Emissions'!$A$24:$Q$34,8,(ROW($A10)+2)))</f>
        <v>0</v>
      </c>
      <c r="G10" s="94" cm="1">
        <f t="array" ref="G10">INDEX('Portfolio Emissions'!$A$24:$Q$34,10,(ROW($A10)+2))</f>
        <v>0</v>
      </c>
      <c r="H10" s="56" t="str" cm="1">
        <f t="array" ref="H10">INDEX('Portfolio Emissions'!$A$38:$Q$39,2,(ROW($A10)+2))</f>
        <v/>
      </c>
      <c r="S10" t="s">
        <v>252</v>
      </c>
    </row>
    <row r="11" spans="1:21">
      <c r="A11" t="str" cm="1">
        <f t="array" ref="A11">INDEX('Portfolio Emissions'!$A$15:$Q$15,1,(ROW(A11)+2))</f>
        <v/>
      </c>
      <c r="B11" s="94">
        <f>SUMPRODUCT(Aggregation[Goal for Emissions],Aggregation[BY Indicator])</f>
        <v>0</v>
      </c>
      <c r="C11">
        <f>'Portfolio Emissions'!$J$13</f>
        <v>0</v>
      </c>
      <c r="D11" s="94" cm="1">
        <f t="array" ref="D11">INDEX('Portfolio Emissions'!$A$24:$Q$34,1,(ROW($A11)+2))</f>
        <v>0</v>
      </c>
      <c r="E11" s="94" cm="1">
        <f t="array" ref="E11">IF('Portfolio Emissions'!$J$13="Market-Based GHG Goal",INDEX('Portfolio Emissions'!$A$24:$Q$34,7,(ROW($A11)+2)),INDEX('Portfolio Emissions'!$A$24:$Q$34,6,(ROW($A11)+2)))</f>
        <v>0</v>
      </c>
      <c r="F11" s="94" cm="1">
        <f t="array" ref="F11">IF('Portfolio Emissions'!$J$13="Market-Based GHG Goal",INDEX('Portfolio Emissions'!$A$24:$Q$34,9,(ROW($A11)+2)),INDEX('Portfolio Emissions'!$A$24:$Q$34,8,(ROW($A11)+2)))</f>
        <v>0</v>
      </c>
      <c r="G11" s="94" cm="1">
        <f t="array" ref="G11">INDEX('Portfolio Emissions'!$A$24:$Q$34,10,(ROW($A11)+2))</f>
        <v>0</v>
      </c>
      <c r="H11" s="56" t="str" cm="1">
        <f t="array" ref="H11">INDEX('Portfolio Emissions'!$A$38:$Q$39,2,(ROW($A11)+2))</f>
        <v/>
      </c>
      <c r="R11" t="s">
        <v>250</v>
      </c>
      <c r="S11" t="s">
        <v>253</v>
      </c>
      <c r="T11" t="s">
        <v>255</v>
      </c>
      <c r="U11" t="s">
        <v>256</v>
      </c>
    </row>
    <row r="12" spans="1:21">
      <c r="A12" t="str" cm="1">
        <f t="array" ref="A12">INDEX('Portfolio Emissions'!$A$15:$Q$15,1,(ROW(A12)+2))</f>
        <v/>
      </c>
      <c r="B12" s="94">
        <f>SUMPRODUCT(Aggregation[Goal for Emissions],Aggregation[BY Indicator])</f>
        <v>0</v>
      </c>
      <c r="C12">
        <f>'Portfolio Emissions'!$J$13</f>
        <v>0</v>
      </c>
      <c r="D12" s="94" cm="1">
        <f t="array" ref="D12">INDEX('Portfolio Emissions'!$A$24:$Q$34,1,(ROW($A12)+2))</f>
        <v>0</v>
      </c>
      <c r="E12" s="94" cm="1">
        <f t="array" ref="E12">IF('Portfolio Emissions'!$J$13="Market-Based GHG Goal",INDEX('Portfolio Emissions'!$A$24:$Q$34,7,(ROW($A12)+2)),INDEX('Portfolio Emissions'!$A$24:$Q$34,6,(ROW($A12)+2)))</f>
        <v>0</v>
      </c>
      <c r="F12" s="94" cm="1">
        <f t="array" ref="F12">IF('Portfolio Emissions'!$J$13="Market-Based GHG Goal",INDEX('Portfolio Emissions'!$A$24:$Q$34,9,(ROW($A12)+2)),INDEX('Portfolio Emissions'!$A$24:$Q$34,8,(ROW($A12)+2)))</f>
        <v>0</v>
      </c>
      <c r="G12" s="94" cm="1">
        <f t="array" ref="G12">INDEX('Portfolio Emissions'!$A$24:$Q$34,10,(ROW($A12)+2))</f>
        <v>0</v>
      </c>
      <c r="H12" s="56" t="str" cm="1">
        <f t="array" ref="H12">INDEX('Portfolio Emissions'!$A$38:$Q$39,2,(ROW($A12)+2))</f>
        <v/>
      </c>
      <c r="S12" t="s">
        <v>254</v>
      </c>
    </row>
    <row r="15" spans="1:21">
      <c r="J15" t="s">
        <v>218</v>
      </c>
    </row>
    <row r="16" spans="1:21">
      <c r="A16" t="s">
        <v>213</v>
      </c>
      <c r="E16" s="1" t="s">
        <v>214</v>
      </c>
      <c r="F16" s="89">
        <v>2022</v>
      </c>
      <c r="J16" t="s">
        <v>215</v>
      </c>
    </row>
    <row r="17" spans="1:22">
      <c r="A17" s="1" t="s">
        <v>210</v>
      </c>
      <c r="B17" s="1" t="s">
        <v>211</v>
      </c>
      <c r="C17" s="1" t="s">
        <v>212</v>
      </c>
      <c r="D17" s="1" t="s">
        <v>75</v>
      </c>
      <c r="E17" s="1" t="s">
        <v>237</v>
      </c>
      <c r="F17" s="1" t="s">
        <v>238</v>
      </c>
      <c r="J17" t="s">
        <v>226</v>
      </c>
      <c r="K17" t="s">
        <v>219</v>
      </c>
      <c r="L17" t="s">
        <v>249</v>
      </c>
    </row>
    <row r="18" spans="1:22">
      <c r="A18" t="s">
        <v>67</v>
      </c>
      <c r="B18" t="s">
        <v>94</v>
      </c>
      <c r="C18" s="94">
        <f>SUMPRODUCT(Aggregation[BY Indicator],Aggregation[Stationary Emissions])</f>
        <v>0</v>
      </c>
      <c r="D18" s="94">
        <f>SUMPRODUCT(Aggregation[Goal for Emissions],Aggregation[BY Indicator])</f>
        <v>0</v>
      </c>
      <c r="E18">
        <v>1</v>
      </c>
      <c r="F18">
        <v>1</v>
      </c>
      <c r="L18" t="s">
        <v>240</v>
      </c>
    </row>
    <row r="19" spans="1:22">
      <c r="A19" t="s">
        <v>67</v>
      </c>
      <c r="B19" t="s">
        <v>95</v>
      </c>
      <c r="C19" s="94">
        <f>SUMPRODUCT(Aggregation[BY Indicator],Aggregation[Mobile Emissions])</f>
        <v>0</v>
      </c>
      <c r="D19" s="94">
        <f>SUMPRODUCT(Aggregation[Goal for Emissions],Aggregation[BY Indicator])</f>
        <v>0</v>
      </c>
      <c r="E19">
        <v>2</v>
      </c>
      <c r="F19">
        <v>1</v>
      </c>
      <c r="L19" t="s">
        <v>247</v>
      </c>
    </row>
    <row r="20" spans="1:22">
      <c r="A20" t="s">
        <v>67</v>
      </c>
      <c r="B20" t="s">
        <v>97</v>
      </c>
      <c r="C20" s="94">
        <f>SUMPRODUCT(Aggregation[BY Indicator],Aggregation[Fugitive Emissions])+SUMPRODUCT(Aggregation[BY Indicator],Aggregation[Process Emissions])</f>
        <v>0</v>
      </c>
      <c r="D20" s="94">
        <f>SUMPRODUCT(Aggregation[Goal for Emissions],Aggregation[BY Indicator])</f>
        <v>0</v>
      </c>
      <c r="E20">
        <v>3</v>
      </c>
      <c r="F20">
        <v>1</v>
      </c>
      <c r="L20" t="s">
        <v>246</v>
      </c>
    </row>
    <row r="21" spans="1:22">
      <c r="A21" t="s">
        <v>67</v>
      </c>
      <c r="B21" t="s">
        <v>93</v>
      </c>
      <c r="C21" s="94">
        <f>IF('Portfolio Emissions'!$J$13="Market-Based GHG Goal",SUMPRODUCT(Aggregation[BY Indicator],Aggregation[Portfolio Average Scope 2 Emissions Factor- Market Based (kg CO2e/MMBtu)],Aggregation[Scope 2 Total Energy Use (MMBtu)])/1000,SUMPRODUCT(Aggregation[BY Indicator],Aggregation[Portfolio Average Scope 2 Emissions Factor - Location Based (kg CO2e/MMBtu)],Aggregation[Scope 2 Total Energy Use (MMBtu)])/1000)-SUM(C22:C23)</f>
        <v>0</v>
      </c>
      <c r="D21" s="94">
        <f>SUMPRODUCT(Aggregation[Goal for Emissions],Aggregation[BY Indicator])</f>
        <v>0</v>
      </c>
      <c r="E21">
        <v>4</v>
      </c>
      <c r="F21">
        <v>1</v>
      </c>
      <c r="L21" t="s">
        <v>248</v>
      </c>
    </row>
    <row r="22" spans="1:22">
      <c r="A22" t="s">
        <v>67</v>
      </c>
      <c r="B22" t="s">
        <v>85</v>
      </c>
      <c r="C22" s="94">
        <f>-1*3.412*SUMPRODUCT(Aggregation[BY Indicator],Aggregation[Renewable Energy Generated and Used On-site (MWh)],Aggregation[Portfolio Average Scope 2 Emissions Factor - Location Based (kg CO2e/MMBtu)])/1000</f>
        <v>0</v>
      </c>
      <c r="D22" s="94">
        <f>SUMPRODUCT(Aggregation[Goal for Emissions],Aggregation[BY Indicator])</f>
        <v>0</v>
      </c>
      <c r="E22">
        <v>5</v>
      </c>
      <c r="F22">
        <v>1</v>
      </c>
      <c r="K22" t="s">
        <v>221</v>
      </c>
      <c r="L22" t="s">
        <v>261</v>
      </c>
      <c r="V22" s="96" t="s">
        <v>257</v>
      </c>
    </row>
    <row r="23" spans="1:22">
      <c r="A23" t="s">
        <v>67</v>
      </c>
      <c r="B23" t="s">
        <v>86</v>
      </c>
      <c r="C23" s="94" cm="1">
        <f t="array" ref="C23">-1*IF('Portfolio Emissions'!$J$13="Market-Based GHG Goal",3.412*SUMPRODUCT(Aggregation[BY Indicator],(Aggregation[Purchased or Acquired Electricity (MWh)]-Aggregation[Remaining Grid Electricity (MWh)]),Aggregation[Portfolio Average Scope 2 Emissions Factor - Location Based (kg CO2e/MMBtu)])/1000,0)</f>
        <v>0</v>
      </c>
      <c r="D23" s="94">
        <f>SUMPRODUCT(Aggregation[Goal for Emissions],Aggregation[BY Indicator])</f>
        <v>0</v>
      </c>
      <c r="E23">
        <v>6</v>
      </c>
      <c r="F23">
        <v>1</v>
      </c>
      <c r="K23" t="s">
        <v>223</v>
      </c>
      <c r="L23" t="s">
        <v>263</v>
      </c>
    </row>
    <row r="24" spans="1:22">
      <c r="A24" t="s">
        <v>67</v>
      </c>
      <c r="B24" t="s">
        <v>87</v>
      </c>
      <c r="C24" s="94">
        <f>SUMPRODUCT(Aggregation[Total Emissions (Metric Tons)],Aggregation[BY Indicator])-IF('Portfolio Emissions'!$J$13="Market-Based GHG Goal",SUMPRODUCT(Aggregation[BY Indicator],Aggregation[Scope 3 Emissions (Market-Based) from Leased Assets]),SUMPRODUCT(Aggregation[BY Indicator],Aggregation[Scope 3 Emissions (Location-Based) from Leased Assets]))-SUM(C18:C23)</f>
        <v>0</v>
      </c>
      <c r="D24" s="94">
        <f>SUMPRODUCT(Aggregation[Goal for Emissions],Aggregation[BY Indicator])</f>
        <v>0</v>
      </c>
      <c r="E24">
        <v>7</v>
      </c>
      <c r="F24">
        <v>1</v>
      </c>
      <c r="K24" t="s">
        <v>225</v>
      </c>
    </row>
    <row r="25" spans="1:22">
      <c r="A25">
        <f t="shared" ref="A25:A31" si="0">$F$16</f>
        <v>2022</v>
      </c>
      <c r="B25" t="s">
        <v>94</v>
      </c>
      <c r="C25" s="94">
        <f>SUMPRODUCT(Aggregation[Waterfall Indicator],Aggregation[Stationary Emissions])</f>
        <v>0</v>
      </c>
      <c r="D25" s="94">
        <f>SUMPRODUCT(Aggregation[Goal for Emissions],Aggregation[BY Indicator])</f>
        <v>0</v>
      </c>
      <c r="E25">
        <v>1</v>
      </c>
      <c r="F25">
        <v>2</v>
      </c>
      <c r="J25" t="s">
        <v>197</v>
      </c>
      <c r="K25" t="s">
        <v>219</v>
      </c>
      <c r="L25" t="s">
        <v>227</v>
      </c>
    </row>
    <row r="26" spans="1:22">
      <c r="A26">
        <f t="shared" si="0"/>
        <v>2022</v>
      </c>
      <c r="B26" t="s">
        <v>95</v>
      </c>
      <c r="C26" s="94">
        <f>SUMPRODUCT(Aggregation[Waterfall Indicator],Aggregation[Mobile Emissions])</f>
        <v>0</v>
      </c>
      <c r="D26" s="94">
        <f>SUMPRODUCT(Aggregation[Goal for Emissions],Aggregation[BY Indicator])</f>
        <v>0</v>
      </c>
      <c r="E26">
        <v>2</v>
      </c>
      <c r="F26">
        <v>2</v>
      </c>
      <c r="K26" t="s">
        <v>221</v>
      </c>
      <c r="L26" s="91" t="s">
        <v>260</v>
      </c>
      <c r="V26" s="96" t="s">
        <v>258</v>
      </c>
    </row>
    <row r="27" spans="1:22">
      <c r="A27">
        <f t="shared" si="0"/>
        <v>2022</v>
      </c>
      <c r="B27" t="s">
        <v>97</v>
      </c>
      <c r="C27" s="94">
        <f>SUMPRODUCT(Aggregation[Waterfall Indicator],Aggregation[Fugitive Emissions])+SUMPRODUCT(Aggregation[Waterfall Indicator],Aggregation[Process Emissions])</f>
        <v>0</v>
      </c>
      <c r="D27" s="94">
        <f>SUMPRODUCT(Aggregation[Goal for Emissions],Aggregation[BY Indicator])</f>
        <v>0</v>
      </c>
      <c r="E27">
        <v>3</v>
      </c>
      <c r="F27">
        <v>2</v>
      </c>
      <c r="K27" t="s">
        <v>223</v>
      </c>
      <c r="L27" s="91" t="s">
        <v>229</v>
      </c>
      <c r="V27" s="97" t="s">
        <v>259</v>
      </c>
    </row>
    <row r="28" spans="1:22">
      <c r="A28">
        <f t="shared" si="0"/>
        <v>2022</v>
      </c>
      <c r="B28" t="s">
        <v>93</v>
      </c>
      <c r="C28" s="94">
        <f>IF('Portfolio Emissions'!$J$13="Market-Based GHG Goal",SUMPRODUCT(Aggregation[BY Indicator],Aggregation[Portfolio Average Scope 2 Emissions Factor- Market Based (kg CO2e/MMBtu)])*SUMPRODUCT(Aggregation[Waterfall Indicator],Aggregation[Scope 2 Total Energy Use (MMBtu)])/1000,SUMPRODUCT(Aggregation[BY Indicator],Aggregation[Portfolio Average Scope 2 Emissions Factor - Location Based (kg CO2e/MMBtu)])*SUMPRODUCT(Aggregation[Waterfall Indicator],Aggregation[Scope 2 Total Energy Use (MMBtu)])/1000)-SUM(C22:C23)</f>
        <v>0</v>
      </c>
      <c r="D28" s="94">
        <f>SUMPRODUCT(Aggregation[Goal for Emissions],Aggregation[BY Indicator])</f>
        <v>0</v>
      </c>
      <c r="E28">
        <v>4</v>
      </c>
      <c r="F28">
        <v>2</v>
      </c>
      <c r="J28" t="s">
        <v>196</v>
      </c>
      <c r="K28" t="s">
        <v>230</v>
      </c>
      <c r="V28" s="98" t="s">
        <v>262</v>
      </c>
    </row>
    <row r="29" spans="1:22">
      <c r="A29">
        <f t="shared" si="0"/>
        <v>2022</v>
      </c>
      <c r="B29" t="s">
        <v>85</v>
      </c>
      <c r="C29" s="94">
        <f>-1*3.412*SUMPRODUCT(Aggregation[Waterfall Indicator],Aggregation[Renewable Energy Generated and Used On-site (MWh)])*SUMPRODUCT(Aggregation[BY Indicator],Aggregation[Portfolio Average Scope 2 Emissions Factor - Location Based (kg CO2e/MMBtu)])/1000</f>
        <v>0</v>
      </c>
      <c r="D29" s="94">
        <f>SUMPRODUCT(Aggregation[Goal for Emissions],Aggregation[BY Indicator])</f>
        <v>0</v>
      </c>
      <c r="E29">
        <v>5</v>
      </c>
      <c r="F29">
        <v>2</v>
      </c>
      <c r="J29" t="s">
        <v>216</v>
      </c>
      <c r="K29" t="s">
        <v>219</v>
      </c>
      <c r="L29" t="s">
        <v>231</v>
      </c>
    </row>
    <row r="30" spans="1:22">
      <c r="A30">
        <f t="shared" si="0"/>
        <v>2022</v>
      </c>
      <c r="B30" t="s">
        <v>86</v>
      </c>
      <c r="C30" s="94" cm="1">
        <f t="array" ref="C30">-1*IF('Portfolio Emissions'!$J$13="Market-Based GHG Goal",3.412*SUMPRODUCT(Aggregation[Waterfall Indicator],(Aggregation[Purchased or Acquired Electricity (MWh)]-Aggregation[Remaining Grid Electricity (MWh)]))*SUMPRODUCT(Aggregation[BY Indicator],Aggregation[Portfolio Average Scope 2 Emissions Factor - Location Based (kg CO2e/MMBtu)])/1000,0)</f>
        <v>0</v>
      </c>
      <c r="D30" s="94">
        <f>SUMPRODUCT(Aggregation[Goal for Emissions],Aggregation[BY Indicator])</f>
        <v>0</v>
      </c>
      <c r="E30">
        <v>6</v>
      </c>
      <c r="F30">
        <v>2</v>
      </c>
      <c r="K30" t="s">
        <v>225</v>
      </c>
    </row>
    <row r="31" spans="1:22">
      <c r="A31">
        <f t="shared" si="0"/>
        <v>2022</v>
      </c>
      <c r="B31" t="s">
        <v>87</v>
      </c>
      <c r="C31" s="94">
        <f>SUMPRODUCT(Aggregation[Total Emissions (Metric Tons)],Aggregation[Waterfall Indicator])-IF('Portfolio Emissions'!$J$13="Market-Based GHG Goal",SUMPRODUCT(Aggregation[Waterfall Indicator],Aggregation[Scope 3 Emissions (Market-Based) from Leased Assets]),SUMPRODUCT(Aggregation[Waterfall Indicator],Aggregation[Scope 3 Emissions (Location-Based) from Leased Assets]))-SUM(C25:C30)</f>
        <v>0</v>
      </c>
      <c r="D31" s="94">
        <f>SUMPRODUCT(Aggregation[Goal for Emissions],Aggregation[BY Indicator])</f>
        <v>0</v>
      </c>
      <c r="E31">
        <v>7</v>
      </c>
      <c r="F31">
        <v>2</v>
      </c>
      <c r="K31" t="s">
        <v>221</v>
      </c>
      <c r="L31" t="s">
        <v>234</v>
      </c>
    </row>
    <row r="32" spans="1:22">
      <c r="K32" t="s">
        <v>223</v>
      </c>
      <c r="L32" t="s">
        <v>235</v>
      </c>
    </row>
    <row r="33" spans="1:10">
      <c r="J33" t="s">
        <v>236</v>
      </c>
    </row>
    <row r="34" spans="1:10">
      <c r="B34" t="s">
        <v>242</v>
      </c>
      <c r="C34" s="95">
        <f>SUM(C18:C24)</f>
        <v>0</v>
      </c>
      <c r="D34" s="95"/>
      <c r="E34" s="95"/>
      <c r="F34" s="95"/>
      <c r="G34" s="95"/>
      <c r="H34" s="95"/>
    </row>
    <row r="35" spans="1:10">
      <c r="B35" t="s">
        <v>243</v>
      </c>
      <c r="C35" s="95">
        <f>SUM(C25:C31)</f>
        <v>0</v>
      </c>
      <c r="D35" s="95"/>
      <c r="E35" s="95"/>
      <c r="F35" s="95"/>
      <c r="G35" s="95"/>
      <c r="H35" s="95"/>
    </row>
    <row r="37" spans="1:10">
      <c r="B37" t="s">
        <v>244</v>
      </c>
    </row>
    <row r="38" spans="1:10">
      <c r="B38" t="s">
        <v>93</v>
      </c>
      <c r="C38">
        <f>C21-C28</f>
        <v>0</v>
      </c>
    </row>
    <row r="39" spans="1:10">
      <c r="B39" t="s">
        <v>85</v>
      </c>
      <c r="C39">
        <f>C22-C29</f>
        <v>0</v>
      </c>
    </row>
    <row r="40" spans="1:10">
      <c r="B40" t="s">
        <v>86</v>
      </c>
      <c r="C40">
        <f>C23-C30</f>
        <v>0</v>
      </c>
    </row>
    <row r="41" spans="1:10">
      <c r="B41" t="s">
        <v>87</v>
      </c>
      <c r="C41" s="93">
        <f>C24-C31</f>
        <v>0</v>
      </c>
      <c r="D41" s="93"/>
      <c r="E41" s="93"/>
      <c r="F41" s="93"/>
      <c r="G41" s="93"/>
      <c r="H41" s="93"/>
    </row>
    <row r="42" spans="1:10">
      <c r="C42" s="93"/>
    </row>
    <row r="43" spans="1:10">
      <c r="C43" s="93"/>
    </row>
    <row r="44" spans="1:10">
      <c r="C44" s="93"/>
    </row>
    <row r="45" spans="1:10">
      <c r="C45" s="93"/>
    </row>
    <row r="46" spans="1:10">
      <c r="J46" t="s">
        <v>239</v>
      </c>
    </row>
    <row r="47" spans="1:10">
      <c r="A47" t="s">
        <v>241</v>
      </c>
    </row>
    <row r="48" spans="1:10">
      <c r="J48" t="s">
        <v>215</v>
      </c>
    </row>
    <row r="49" spans="1:12">
      <c r="A49" s="1" t="s">
        <v>210</v>
      </c>
      <c r="B49" s="1" t="s">
        <v>211</v>
      </c>
      <c r="C49" s="1" t="s">
        <v>212</v>
      </c>
      <c r="D49" s="1" t="s">
        <v>75</v>
      </c>
      <c r="E49" s="1" t="s">
        <v>237</v>
      </c>
      <c r="F49" s="1" t="s">
        <v>238</v>
      </c>
      <c r="J49" t="s">
        <v>226</v>
      </c>
      <c r="K49" t="s">
        <v>219</v>
      </c>
      <c r="L49" t="s">
        <v>220</v>
      </c>
    </row>
    <row r="50" spans="1:12">
      <c r="A50" t="s">
        <v>67</v>
      </c>
      <c r="B50" t="s">
        <v>94</v>
      </c>
      <c r="C50" s="94">
        <f>SUMPRODUCT(Aggregation[BY Indicator],Aggregation[Stationary Emissions])</f>
        <v>0</v>
      </c>
      <c r="D50" s="94">
        <f>SUMPRODUCT(Aggregation[Goal for Emissions],Aggregation[BY Indicator])</f>
        <v>0</v>
      </c>
      <c r="E50">
        <v>1</v>
      </c>
      <c r="F50">
        <v>1</v>
      </c>
      <c r="K50" t="s">
        <v>221</v>
      </c>
      <c r="L50" t="s">
        <v>222</v>
      </c>
    </row>
    <row r="51" spans="1:12">
      <c r="A51" t="s">
        <v>67</v>
      </c>
      <c r="B51" t="s">
        <v>95</v>
      </c>
      <c r="C51" s="94">
        <f>SUMPRODUCT(Aggregation[BY Indicator],Aggregation[Mobile Emissions])</f>
        <v>0</v>
      </c>
      <c r="D51" s="94">
        <f>SUMPRODUCT(Aggregation[Goal for Emissions],Aggregation[BY Indicator])</f>
        <v>0</v>
      </c>
      <c r="E51">
        <v>2</v>
      </c>
      <c r="F51">
        <v>1</v>
      </c>
      <c r="K51" t="s">
        <v>223</v>
      </c>
      <c r="L51" t="s">
        <v>224</v>
      </c>
    </row>
    <row r="52" spans="1:12">
      <c r="A52" t="s">
        <v>67</v>
      </c>
      <c r="B52" t="s">
        <v>97</v>
      </c>
      <c r="C52" s="94">
        <f>SUMPRODUCT(Aggregation[BY Indicator],Aggregation[Fugitive Emissions])+SUMPRODUCT(Aggregation[BY Indicator],Aggregation[Process Emissions])</f>
        <v>0</v>
      </c>
      <c r="D52" s="94">
        <f>SUMPRODUCT(Aggregation[Goal for Emissions],Aggregation[BY Indicator])</f>
        <v>0</v>
      </c>
      <c r="E52">
        <v>3</v>
      </c>
      <c r="F52">
        <v>1</v>
      </c>
      <c r="K52" t="s">
        <v>225</v>
      </c>
    </row>
    <row r="53" spans="1:12">
      <c r="A53" t="s">
        <v>67</v>
      </c>
      <c r="B53" t="s">
        <v>93</v>
      </c>
      <c r="C53" s="94">
        <f>IF('Portfolio Emissions'!$J$13="Market-Based GHG Goal",SUMPRODUCT(Aggregation[BY Indicator],Aggregation[Portfolio Average Scope 2 Emissions Factor- Market Based (kg CO2e/MMBtu)],Aggregation[Scope 2 Total Energy Use (MMBtu)])/1000,SUMPRODUCT(Aggregation[BY Indicator],Aggregation[Portfolio Average Scope 2 Emissions Factor - Location Based (kg CO2e/MMBtu)],Aggregation[Scope 2 Total Energy Use (MMBtu)])/1000)</f>
        <v>0</v>
      </c>
      <c r="D53" s="94">
        <f>SUMPRODUCT(Aggregation[Goal for Emissions],Aggregation[BY Indicator])</f>
        <v>0</v>
      </c>
      <c r="E53">
        <v>4</v>
      </c>
      <c r="F53">
        <v>1</v>
      </c>
      <c r="J53" t="s">
        <v>197</v>
      </c>
      <c r="K53" t="s">
        <v>219</v>
      </c>
      <c r="L53" t="s">
        <v>227</v>
      </c>
    </row>
    <row r="54" spans="1:12">
      <c r="A54" t="s">
        <v>67</v>
      </c>
      <c r="B54" t="s">
        <v>85</v>
      </c>
      <c r="C54" s="94">
        <f>-1*3.412*SUMPRODUCT(Aggregation[BY Indicator],Aggregation[Renewable Energy Generated and Used On-site (MWh)],Aggregation[Portfolio Average Scope 2 Emissions Factor - Location Based (kg CO2e/MMBtu)])/1000</f>
        <v>0</v>
      </c>
      <c r="D54" s="94">
        <f>SUMPRODUCT(Aggregation[Goal for Emissions],Aggregation[BY Indicator])</f>
        <v>0</v>
      </c>
      <c r="E54">
        <v>5</v>
      </c>
      <c r="F54">
        <v>1</v>
      </c>
      <c r="K54" t="s">
        <v>221</v>
      </c>
      <c r="L54" s="91" t="s">
        <v>228</v>
      </c>
    </row>
    <row r="55" spans="1:12">
      <c r="A55" t="s">
        <v>67</v>
      </c>
      <c r="B55" t="s">
        <v>86</v>
      </c>
      <c r="C55" s="94" cm="1">
        <f t="array" ref="C55">-1*IF('Portfolio Emissions'!$J$13="Market-Based GHG Goal",3.412*SUMPRODUCT(Aggregation[BY Indicator],(Aggregation[Purchased or Acquired Electricity (MWh)]-Aggregation[Remaining Grid Electricity (MWh)]),Aggregation[Portfolio Average Scope 2 Emissions Factor - Location Based (kg CO2e/MMBtu)])/1000,0)</f>
        <v>0</v>
      </c>
      <c r="D55" s="94">
        <f>SUMPRODUCT(Aggregation[Goal for Emissions],Aggregation[BY Indicator])</f>
        <v>0</v>
      </c>
      <c r="E55">
        <v>6</v>
      </c>
      <c r="F55">
        <v>1</v>
      </c>
      <c r="K55" t="s">
        <v>223</v>
      </c>
      <c r="L55" s="91" t="s">
        <v>229</v>
      </c>
    </row>
    <row r="56" spans="1:12">
      <c r="A56" t="s">
        <v>67</v>
      </c>
      <c r="B56" t="s">
        <v>87</v>
      </c>
      <c r="C56" s="94">
        <f>SUMPRODUCT(Aggregation[Total Emissions (Metric Tons)],Aggregation[BY Indicator])-IF('Portfolio Emissions'!$J$13="Market-Based GHG Goal",SUMPRODUCT(Aggregation[BY Indicator],Aggregation[Scope 3 Emissions (Market-Based) from Leased Assets]),SUMPRODUCT(Aggregation[BY Indicator],Aggregation[Scope 3 Emissions (Location-Based) from Leased Assets]))-SUM(C50:C55)</f>
        <v>0</v>
      </c>
      <c r="D56" s="94">
        <f>SUMPRODUCT(Aggregation[Goal for Emissions],Aggregation[BY Indicator])</f>
        <v>0</v>
      </c>
      <c r="E56">
        <v>7</v>
      </c>
      <c r="F56">
        <v>1</v>
      </c>
      <c r="J56" t="s">
        <v>196</v>
      </c>
      <c r="K56" t="s">
        <v>230</v>
      </c>
    </row>
    <row r="57" spans="1:12">
      <c r="A57">
        <f t="shared" ref="A57:A63" si="1">$F$16</f>
        <v>2022</v>
      </c>
      <c r="B57" t="s">
        <v>94</v>
      </c>
      <c r="C57" s="94">
        <f>SUMPRODUCT(Aggregation[Waterfall Indicator],Aggregation[Stationary Emissions])</f>
        <v>0</v>
      </c>
      <c r="D57" s="94">
        <f>SUMPRODUCT(Aggregation[Goal for Emissions],Aggregation[BY Indicator])</f>
        <v>0</v>
      </c>
      <c r="E57">
        <v>1</v>
      </c>
      <c r="F57">
        <v>2</v>
      </c>
      <c r="J57" t="s">
        <v>216</v>
      </c>
      <c r="K57" t="s">
        <v>219</v>
      </c>
      <c r="L57" t="s">
        <v>231</v>
      </c>
    </row>
    <row r="58" spans="1:12">
      <c r="A58">
        <f t="shared" si="1"/>
        <v>2022</v>
      </c>
      <c r="B58" t="s">
        <v>95</v>
      </c>
      <c r="C58" s="94">
        <f>SUMPRODUCT(Aggregation[Waterfall Indicator],Aggregation[Mobile Emissions])</f>
        <v>0</v>
      </c>
      <c r="D58" s="94">
        <f>SUMPRODUCT(Aggregation[Goal for Emissions],Aggregation[BY Indicator])</f>
        <v>0</v>
      </c>
      <c r="E58">
        <v>2</v>
      </c>
      <c r="F58">
        <v>2</v>
      </c>
      <c r="K58" t="s">
        <v>225</v>
      </c>
    </row>
    <row r="59" spans="1:12">
      <c r="A59">
        <f t="shared" si="1"/>
        <v>2022</v>
      </c>
      <c r="B59" t="s">
        <v>97</v>
      </c>
      <c r="C59" s="94">
        <f>SUMPRODUCT(Aggregation[Waterfall Indicator],Aggregation[Fugitive Emissions])+SUMPRODUCT(Aggregation[BY Indicator],Aggregation[Process Emissions])</f>
        <v>0</v>
      </c>
      <c r="D59" s="94">
        <f>SUMPRODUCT(Aggregation[Goal for Emissions],Aggregation[BY Indicator])</f>
        <v>0</v>
      </c>
      <c r="E59">
        <v>3</v>
      </c>
      <c r="F59">
        <v>2</v>
      </c>
      <c r="K59" t="s">
        <v>232</v>
      </c>
    </row>
    <row r="60" spans="1:12">
      <c r="A60">
        <f t="shared" si="1"/>
        <v>2022</v>
      </c>
      <c r="B60" t="s">
        <v>93</v>
      </c>
      <c r="C60" s="94">
        <f>IF('Portfolio Emissions'!$J$13="Market-Based GHG Goal",SUMPRODUCT(Aggregation[BY Indicator],Aggregation[Portfolio Average Scope 2 Emissions Factor- Market Based (kg CO2e/MMBtu)])*SUMPRODUCT(Aggregation[Waterfall Indicator],Aggregation[Scope 2 Total Energy Use (MMBtu)])/1000,SUMPRODUCT(Aggregation[BY Indicator],Aggregation[Portfolio Average Scope 2 Emissions Factor - Location Based (kg CO2e/MMBtu)])*SUMPRODUCT(Aggregation[Waterfall Indicator],Aggregation[Scope 2 Total Energy Use (MMBtu)])/1000)</f>
        <v>0</v>
      </c>
      <c r="D60" s="94">
        <f>SUMPRODUCT(Aggregation[Goal for Emissions],Aggregation[BY Indicator])</f>
        <v>0</v>
      </c>
      <c r="E60">
        <v>4</v>
      </c>
      <c r="F60">
        <v>2</v>
      </c>
      <c r="K60" t="s">
        <v>233</v>
      </c>
    </row>
    <row r="61" spans="1:12">
      <c r="A61">
        <f t="shared" si="1"/>
        <v>2022</v>
      </c>
      <c r="B61" t="s">
        <v>85</v>
      </c>
      <c r="C61" s="94">
        <f>-1*3.412*SUMPRODUCT(Aggregation[Waterfall Indicator],Aggregation[Renewable Energy Generated and Used On-site (MWh)])*SUMPRODUCT(Aggregation[BY Indicator],Aggregation[Portfolio Average Scope 2 Emissions Factor - Location Based (kg CO2e/MMBtu)])/1000</f>
        <v>0</v>
      </c>
      <c r="D61" s="94">
        <f>SUMPRODUCT(Aggregation[Goal for Emissions],Aggregation[BY Indicator])</f>
        <v>0</v>
      </c>
      <c r="E61">
        <v>5</v>
      </c>
      <c r="F61">
        <v>2</v>
      </c>
      <c r="K61" t="s">
        <v>221</v>
      </c>
      <c r="L61" t="s">
        <v>234</v>
      </c>
    </row>
    <row r="62" spans="1:12">
      <c r="A62">
        <f t="shared" si="1"/>
        <v>2022</v>
      </c>
      <c r="B62" t="s">
        <v>86</v>
      </c>
      <c r="C62" s="94" cm="1">
        <f t="array" ref="C62">-1*IF('Portfolio Emissions'!$J$13="Market-Based GHG Goal",3.412*SUMPRODUCT(Aggregation[Waterfall Indicator],(Aggregation[Purchased or Acquired Electricity (MWh)]-Aggregation[Remaining Grid Electricity (MWh)]))*SUMPRODUCT(Aggregation[BY Indicator],Aggregation[Portfolio Average Scope 2 Emissions Factor - Location Based (kg CO2e/MMBtu)])/1000,0)</f>
        <v>0</v>
      </c>
      <c r="D62" s="94">
        <f>SUMPRODUCT(Aggregation[Goal for Emissions],Aggregation[BY Indicator])</f>
        <v>0</v>
      </c>
      <c r="E62">
        <v>6</v>
      </c>
      <c r="F62">
        <v>2</v>
      </c>
      <c r="K62" t="s">
        <v>223</v>
      </c>
      <c r="L62" t="s">
        <v>235</v>
      </c>
    </row>
    <row r="63" spans="1:12">
      <c r="A63">
        <f t="shared" si="1"/>
        <v>2022</v>
      </c>
      <c r="B63" t="s">
        <v>87</v>
      </c>
      <c r="C63" s="94">
        <f>SUMPRODUCT(Aggregation[Total Emissions (Metric Tons)],Aggregation[Waterfall Indicator])-IF('Portfolio Emissions'!$J$13="Market-Based GHG Goal",SUMPRODUCT(Aggregation[Waterfall Indicator],Aggregation[Scope 3 Emissions (Market-Based) from Leased Assets]),SUMPRODUCT(Aggregation[Waterfall Indicator],Aggregation[Scope 3 Emissions (Location-Based) from Leased Assets]))-SUM(C57:C62)</f>
        <v>0</v>
      </c>
      <c r="D63" s="94">
        <f>SUMPRODUCT(Aggregation[Goal for Emissions],Aggregation[BY Indicator])</f>
        <v>0</v>
      </c>
      <c r="E63">
        <v>7</v>
      </c>
      <c r="F63">
        <v>2</v>
      </c>
      <c r="J63" t="s">
        <v>236</v>
      </c>
    </row>
  </sheetData>
  <pageMargins left="0.7" right="0.7" top="0.75" bottom="0.75" header="0.3" footer="0.3"/>
  <pageSetup orientation="portrait" horizontalDpi="1200" verticalDpi="1200" r:id="rId1"/>
  <tableParts count="3">
    <tablePart r:id="rId2"/>
    <tablePart r:id="rId3"/>
    <tablePart r:id="rId4"/>
  </tableParts>
</worksheet>
</file>

<file path=xl/worksheets/sheet3.xml><?xml version="1.0" encoding="utf-8"?>
<worksheet xmlns="http://purl.oclc.org/ooxml/spreadsheetml/main" xmlns:r="http://purl.oclc.org/ooxml/officeDocument/relationships" xmlns:xdr="http://purl.oclc.org/ooxml/drawingml/spreadsheetDrawing" xmlns:x14="http://schemas.microsoft.com/office/spreadsheetml/2009/9/main"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49791F-3012-465A-B6F7-E969787E1D77}">
  <sheetPr>
    <pageSetUpPr fitToPage="1"/>
  </sheetPr>
  <dimension ref="A1:AI632"/>
  <sheetViews>
    <sheetView showGridLines="0" showZeros="0" tabSelected="1" zoomScale="90" zoomScaleNormal="90" workbookViewId="0">
      <selection sqref="A1:R1048576"/>
    </sheetView>
  </sheetViews>
  <sheetFormatPr baseColWidth="10" defaultColWidth="9.33203125" defaultRowHeight="15" outlineLevelRow="1"/>
  <cols>
    <col min="1" max="1" width="2.83203125" style="145" customWidth="1"/>
    <col min="2" max="2" width="9.33203125" style="145" customWidth="1"/>
    <col min="3" max="3" width="65.6640625" style="145" customWidth="1"/>
    <col min="4" max="4" width="15.33203125" style="145" customWidth="1"/>
    <col min="5" max="5" width="16.33203125" style="145" customWidth="1"/>
    <col min="6" max="6" width="15.83203125" style="145" customWidth="1"/>
    <col min="7" max="7" width="15.6640625" style="145" customWidth="1"/>
    <col min="8" max="17" width="12.6640625" style="145" customWidth="1"/>
    <col min="18" max="18" width="10.5" style="145" customWidth="1"/>
    <col min="19" max="19" width="17.83203125" style="145" customWidth="1"/>
    <col min="20" max="16384" width="9.33203125" style="145"/>
  </cols>
  <sheetData>
    <row r="1" spans="1:35" ht="36" customHeight="1">
      <c r="A1" s="140"/>
      <c r="B1" s="141" t="s">
        <v>56</v>
      </c>
      <c r="C1" s="142"/>
      <c r="D1" s="142"/>
      <c r="E1" s="142"/>
      <c r="F1" s="142"/>
      <c r="G1" s="142"/>
      <c r="H1" s="142"/>
      <c r="I1" s="142"/>
      <c r="J1" s="142"/>
      <c r="K1" s="142"/>
      <c r="L1" s="142"/>
      <c r="M1" s="142"/>
      <c r="N1" s="142"/>
      <c r="O1" s="142"/>
      <c r="P1" s="142"/>
      <c r="Q1" s="142"/>
      <c r="R1" s="143"/>
      <c r="S1" s="144"/>
      <c r="T1" s="144"/>
      <c r="U1" s="144"/>
      <c r="V1" s="144"/>
      <c r="W1" s="144"/>
      <c r="X1" s="144"/>
      <c r="Y1" s="144"/>
      <c r="Z1" s="144"/>
      <c r="AA1" s="144"/>
      <c r="AB1" s="144"/>
      <c r="AC1" s="144"/>
      <c r="AD1" s="144"/>
      <c r="AE1" s="144"/>
      <c r="AF1" s="144"/>
      <c r="AG1" s="144"/>
      <c r="AH1" s="144"/>
      <c r="AI1" s="144"/>
    </row>
    <row r="2" spans="1:35" ht="15" customHeight="1">
      <c r="A2" s="140"/>
      <c r="B2" s="146"/>
      <c r="C2" s="147"/>
      <c r="D2" s="147"/>
      <c r="E2" s="147"/>
      <c r="F2" s="147"/>
      <c r="G2" s="147"/>
      <c r="H2" s="147"/>
      <c r="I2" s="147"/>
      <c r="J2" s="147"/>
      <c r="K2" s="147"/>
      <c r="L2" s="147"/>
      <c r="M2" s="147"/>
      <c r="N2" s="144"/>
      <c r="O2" s="144"/>
      <c r="P2" s="144"/>
      <c r="Q2" s="144"/>
      <c r="R2" s="144"/>
      <c r="S2" s="144"/>
      <c r="T2" s="144"/>
      <c r="U2" s="144"/>
      <c r="V2" s="144"/>
      <c r="W2" s="144"/>
      <c r="X2" s="144"/>
      <c r="Y2" s="144"/>
      <c r="Z2" s="144"/>
      <c r="AA2" s="144"/>
      <c r="AB2" s="144"/>
      <c r="AC2" s="144"/>
      <c r="AD2" s="144"/>
      <c r="AE2" s="144"/>
      <c r="AF2" s="144"/>
      <c r="AG2" s="144"/>
      <c r="AH2" s="144"/>
      <c r="AI2" s="144"/>
    </row>
    <row r="3" spans="1:35" ht="15" customHeight="1">
      <c r="A3" s="144"/>
      <c r="B3" s="148" t="s">
        <v>0</v>
      </c>
      <c r="C3" s="149"/>
      <c r="D3" s="149"/>
      <c r="E3" s="149"/>
      <c r="F3" s="149"/>
      <c r="G3" s="149"/>
      <c r="H3" s="149"/>
      <c r="I3" s="149"/>
      <c r="J3" s="149"/>
      <c r="K3" s="149"/>
      <c r="L3" s="149"/>
      <c r="M3" s="149"/>
      <c r="N3" s="149"/>
      <c r="O3" s="149"/>
      <c r="P3" s="149"/>
      <c r="Q3" s="149"/>
      <c r="R3" s="150"/>
      <c r="S3" s="144"/>
      <c r="T3" s="144"/>
      <c r="U3" s="144"/>
      <c r="V3" s="144"/>
      <c r="W3" s="144"/>
      <c r="X3" s="144"/>
      <c r="Y3" s="144"/>
      <c r="Z3" s="144"/>
      <c r="AA3" s="144"/>
      <c r="AB3" s="144"/>
      <c r="AC3" s="144"/>
      <c r="AD3" s="144"/>
      <c r="AE3" s="144"/>
      <c r="AF3" s="144"/>
      <c r="AG3" s="144"/>
      <c r="AH3" s="144"/>
      <c r="AI3" s="144"/>
    </row>
    <row r="4" spans="1:35" ht="15" customHeight="1">
      <c r="A4" s="144"/>
      <c r="B4" s="246" t="s">
        <v>112</v>
      </c>
      <c r="C4" s="247"/>
      <c r="D4" s="247"/>
      <c r="E4" s="247"/>
      <c r="F4" s="247"/>
      <c r="G4" s="247"/>
      <c r="H4" s="247"/>
      <c r="I4" s="247"/>
      <c r="J4" s="247"/>
      <c r="K4" s="247"/>
      <c r="L4" s="247"/>
      <c r="M4" s="247"/>
      <c r="N4" s="247"/>
      <c r="O4" s="247"/>
      <c r="P4" s="247"/>
      <c r="Q4" s="248"/>
      <c r="R4" s="150"/>
      <c r="S4" s="144"/>
      <c r="T4" s="144"/>
      <c r="U4" s="144"/>
      <c r="V4" s="144"/>
      <c r="W4" s="144"/>
      <c r="X4" s="144"/>
      <c r="Y4" s="144"/>
      <c r="Z4" s="144"/>
      <c r="AA4" s="144"/>
      <c r="AB4" s="144"/>
      <c r="AC4" s="144"/>
      <c r="AD4" s="144"/>
      <c r="AE4" s="144"/>
      <c r="AF4" s="144"/>
      <c r="AG4" s="144"/>
      <c r="AH4" s="144"/>
      <c r="AI4" s="144"/>
    </row>
    <row r="5" spans="1:35" ht="15" customHeight="1">
      <c r="A5" s="144"/>
      <c r="B5" s="249" t="s">
        <v>88</v>
      </c>
      <c r="C5" s="250"/>
      <c r="D5" s="250"/>
      <c r="E5" s="250"/>
      <c r="F5" s="250"/>
      <c r="G5" s="250"/>
      <c r="H5" s="250"/>
      <c r="I5" s="250"/>
      <c r="J5" s="250"/>
      <c r="K5" s="250"/>
      <c r="L5" s="250"/>
      <c r="M5" s="250"/>
      <c r="N5" s="250"/>
      <c r="O5" s="250"/>
      <c r="P5" s="250"/>
      <c r="Q5" s="251"/>
      <c r="R5" s="151"/>
      <c r="S5" s="144"/>
      <c r="T5" s="144"/>
      <c r="U5" s="144"/>
      <c r="V5" s="144"/>
      <c r="W5" s="144"/>
      <c r="X5" s="144"/>
      <c r="Y5" s="144"/>
      <c r="Z5" s="144"/>
      <c r="AA5" s="144"/>
      <c r="AB5" s="144"/>
      <c r="AC5" s="144"/>
      <c r="AD5" s="144"/>
      <c r="AE5" s="144"/>
      <c r="AF5" s="144"/>
      <c r="AG5" s="144"/>
      <c r="AH5" s="144"/>
      <c r="AI5" s="144"/>
    </row>
    <row r="6" spans="1:35" ht="15" customHeight="1">
      <c r="A6" s="144"/>
      <c r="B6" s="249" t="s">
        <v>89</v>
      </c>
      <c r="C6" s="250"/>
      <c r="D6" s="250"/>
      <c r="E6" s="250"/>
      <c r="F6" s="250"/>
      <c r="G6" s="250"/>
      <c r="H6" s="250"/>
      <c r="I6" s="250"/>
      <c r="J6" s="250"/>
      <c r="K6" s="250"/>
      <c r="L6" s="250"/>
      <c r="M6" s="250"/>
      <c r="N6" s="250"/>
      <c r="O6" s="250"/>
      <c r="P6" s="250"/>
      <c r="Q6" s="251"/>
      <c r="R6" s="151"/>
      <c r="S6" s="144"/>
      <c r="T6" s="144"/>
      <c r="U6" s="144"/>
      <c r="V6" s="144"/>
      <c r="W6" s="144"/>
      <c r="X6" s="144"/>
      <c r="Y6" s="144"/>
      <c r="Z6" s="144"/>
      <c r="AA6" s="144"/>
      <c r="AB6" s="144"/>
      <c r="AC6" s="144"/>
      <c r="AD6" s="144"/>
      <c r="AE6" s="144"/>
      <c r="AF6" s="144"/>
      <c r="AG6" s="144"/>
      <c r="AH6" s="144"/>
      <c r="AI6" s="144"/>
    </row>
    <row r="7" spans="1:35" ht="15" customHeight="1">
      <c r="A7" s="144"/>
      <c r="B7" s="249" t="s">
        <v>124</v>
      </c>
      <c r="C7" s="250"/>
      <c r="D7" s="250"/>
      <c r="E7" s="250"/>
      <c r="F7" s="250"/>
      <c r="G7" s="250"/>
      <c r="H7" s="250"/>
      <c r="I7" s="250"/>
      <c r="J7" s="250"/>
      <c r="K7" s="250"/>
      <c r="L7" s="250"/>
      <c r="M7" s="250"/>
      <c r="N7" s="250"/>
      <c r="O7" s="250"/>
      <c r="P7" s="250"/>
      <c r="Q7" s="251"/>
      <c r="R7" s="151"/>
      <c r="S7" s="144"/>
      <c r="T7" s="144"/>
      <c r="U7" s="144"/>
      <c r="V7" s="144"/>
      <c r="W7" s="144"/>
      <c r="X7" s="144"/>
      <c r="Y7" s="144"/>
      <c r="Z7" s="144"/>
      <c r="AA7" s="144"/>
      <c r="AB7" s="144"/>
      <c r="AC7" s="144"/>
      <c r="AD7" s="144"/>
      <c r="AE7" s="144"/>
      <c r="AF7" s="144"/>
      <c r="AG7" s="144"/>
      <c r="AH7" s="144"/>
      <c r="AI7" s="144"/>
    </row>
    <row r="8" spans="1:35" ht="15" customHeight="1">
      <c r="A8" s="144"/>
      <c r="B8" s="261" t="s">
        <v>123</v>
      </c>
      <c r="C8" s="262"/>
      <c r="D8" s="262"/>
      <c r="E8" s="262"/>
      <c r="F8" s="262"/>
      <c r="G8" s="262"/>
      <c r="H8" s="262"/>
      <c r="I8" s="262"/>
      <c r="J8" s="262"/>
      <c r="K8" s="262"/>
      <c r="L8" s="262"/>
      <c r="M8" s="262"/>
      <c r="N8" s="262"/>
      <c r="O8" s="262"/>
      <c r="P8" s="262"/>
      <c r="Q8" s="263"/>
      <c r="R8" s="151"/>
      <c r="S8" s="144"/>
      <c r="T8" s="152"/>
      <c r="U8" s="144"/>
      <c r="V8" s="144"/>
      <c r="W8" s="144"/>
      <c r="X8" s="144"/>
      <c r="Y8" s="144"/>
      <c r="Z8" s="144"/>
      <c r="AA8" s="144"/>
      <c r="AB8" s="144"/>
      <c r="AC8" s="144"/>
      <c r="AD8" s="144"/>
      <c r="AE8" s="144"/>
      <c r="AF8" s="144"/>
      <c r="AG8" s="144"/>
      <c r="AH8" s="144"/>
      <c r="AI8" s="144"/>
    </row>
    <row r="9" spans="1:35" ht="12" customHeight="1">
      <c r="A9" s="144"/>
      <c r="B9" s="144"/>
      <c r="C9" s="144"/>
      <c r="D9" s="144"/>
      <c r="E9" s="144"/>
      <c r="F9" s="144"/>
      <c r="G9" s="144"/>
      <c r="H9" s="144"/>
      <c r="I9" s="152"/>
      <c r="J9" s="144"/>
      <c r="K9" s="144"/>
      <c r="L9" s="144"/>
      <c r="M9" s="144"/>
      <c r="N9" s="144"/>
      <c r="O9" s="144"/>
      <c r="P9" s="144"/>
      <c r="Q9" s="152"/>
      <c r="R9" s="151"/>
      <c r="S9" s="144"/>
      <c r="T9" s="144"/>
      <c r="U9" s="144"/>
      <c r="V9" s="144"/>
      <c r="W9" s="144"/>
      <c r="X9" s="144"/>
      <c r="Y9" s="144"/>
      <c r="Z9" s="144"/>
      <c r="AA9" s="144"/>
      <c r="AB9" s="144"/>
      <c r="AC9" s="144"/>
      <c r="AD9" s="144"/>
      <c r="AE9" s="144"/>
      <c r="AF9" s="144"/>
      <c r="AG9" s="144"/>
      <c r="AH9" s="144"/>
      <c r="AI9" s="144"/>
    </row>
    <row r="10" spans="1:35" s="153" customFormat="1" ht="16.5" customHeight="1">
      <c r="B10" s="154" t="s">
        <v>111</v>
      </c>
      <c r="C10" s="155"/>
      <c r="D10" s="232"/>
      <c r="E10" s="233"/>
      <c r="F10" s="233"/>
      <c r="G10" s="233"/>
      <c r="H10" s="233"/>
      <c r="I10" s="233"/>
      <c r="J10" s="233"/>
      <c r="K10" s="233"/>
      <c r="L10" s="233"/>
      <c r="M10" s="234"/>
      <c r="Q10" s="156"/>
      <c r="R10" s="157"/>
    </row>
    <row r="11" spans="1:35" ht="13.5" customHeight="1">
      <c r="A11" s="144"/>
      <c r="B11" s="144"/>
      <c r="C11" s="144"/>
      <c r="D11" s="144"/>
      <c r="E11" s="144"/>
      <c r="F11" s="144"/>
      <c r="G11" s="144"/>
      <c r="H11" s="144"/>
      <c r="I11" s="152"/>
      <c r="J11" s="144"/>
      <c r="K11" s="144"/>
      <c r="L11" s="144"/>
      <c r="M11" s="144"/>
      <c r="N11" s="144"/>
      <c r="O11" s="144"/>
      <c r="P11" s="144"/>
      <c r="Q11" s="152"/>
      <c r="R11" s="151"/>
      <c r="S11" s="144"/>
      <c r="T11" s="144"/>
      <c r="U11" s="144"/>
      <c r="V11" s="144"/>
      <c r="W11" s="144"/>
      <c r="X11" s="144"/>
      <c r="Y11" s="144"/>
      <c r="Z11" s="144"/>
      <c r="AA11" s="144"/>
      <c r="AB11" s="144"/>
      <c r="AC11" s="144"/>
      <c r="AD11" s="144"/>
      <c r="AE11" s="144"/>
      <c r="AF11" s="144"/>
      <c r="AG11" s="144"/>
      <c r="AH11" s="144"/>
      <c r="AI11" s="144"/>
    </row>
    <row r="12" spans="1:35" ht="18" customHeight="1">
      <c r="A12" s="144"/>
      <c r="B12" s="158" t="s">
        <v>80</v>
      </c>
      <c r="C12" s="159"/>
      <c r="D12" s="160"/>
      <c r="E12" s="144"/>
      <c r="F12" s="220" t="s">
        <v>81</v>
      </c>
      <c r="G12" s="221"/>
      <c r="H12" s="221"/>
      <c r="I12" s="222"/>
      <c r="J12" s="252"/>
      <c r="K12" s="253"/>
      <c r="L12" s="253"/>
      <c r="M12" s="254"/>
      <c r="N12" s="144"/>
      <c r="O12" s="144"/>
      <c r="P12" s="144"/>
      <c r="Q12" s="144"/>
      <c r="R12" s="144"/>
      <c r="S12" s="144"/>
      <c r="T12" s="144"/>
      <c r="U12" s="144"/>
      <c r="V12" s="144"/>
      <c r="W12" s="144"/>
      <c r="X12" s="144"/>
      <c r="Y12" s="144"/>
      <c r="Z12" s="144"/>
      <c r="AA12" s="144"/>
      <c r="AB12" s="144"/>
      <c r="AC12" s="144"/>
      <c r="AD12" s="144"/>
      <c r="AE12" s="144"/>
      <c r="AF12" s="144"/>
      <c r="AG12" s="144"/>
      <c r="AH12" s="144"/>
      <c r="AI12" s="144"/>
    </row>
    <row r="13" spans="1:35" ht="18" customHeight="1">
      <c r="A13" s="144"/>
      <c r="B13" s="158" t="s">
        <v>67</v>
      </c>
      <c r="C13" s="159"/>
      <c r="D13" s="161"/>
      <c r="E13" s="144"/>
      <c r="F13" s="220" t="s">
        <v>82</v>
      </c>
      <c r="G13" s="221"/>
      <c r="H13" s="221"/>
      <c r="I13" s="222"/>
      <c r="J13" s="236"/>
      <c r="K13" s="237"/>
      <c r="L13" s="237"/>
      <c r="M13" s="238"/>
      <c r="N13" s="144"/>
      <c r="O13" s="162"/>
      <c r="P13" s="144"/>
      <c r="Q13" s="144"/>
      <c r="R13" s="144"/>
      <c r="S13" s="144"/>
      <c r="T13" s="144"/>
      <c r="U13" s="144"/>
      <c r="V13" s="144"/>
      <c r="W13" s="144"/>
      <c r="X13" s="144"/>
      <c r="Y13" s="144"/>
      <c r="Z13" s="144"/>
      <c r="AA13" s="144"/>
      <c r="AB13" s="144"/>
      <c r="AC13" s="144"/>
      <c r="AD13" s="144"/>
      <c r="AE13" s="144"/>
      <c r="AF13" s="144"/>
      <c r="AG13" s="144"/>
      <c r="AH13" s="144"/>
      <c r="AI13" s="144"/>
    </row>
    <row r="14" spans="1:35" ht="18" customHeight="1">
      <c r="A14" s="144"/>
      <c r="B14" s="158" t="s">
        <v>83</v>
      </c>
      <c r="C14" s="159"/>
      <c r="D14" s="161"/>
      <c r="E14" s="144"/>
      <c r="F14" s="220" t="s">
        <v>121</v>
      </c>
      <c r="G14" s="221"/>
      <c r="H14" s="221"/>
      <c r="I14" s="222"/>
      <c r="J14" s="260"/>
      <c r="K14" s="237"/>
      <c r="L14" s="237"/>
      <c r="M14" s="238"/>
      <c r="N14" s="144"/>
      <c r="O14" s="144"/>
      <c r="P14" s="144"/>
      <c r="Q14" s="144"/>
      <c r="R14" s="163"/>
      <c r="S14" s="144"/>
      <c r="T14" s="144"/>
      <c r="U14" s="144"/>
      <c r="V14" s="144"/>
      <c r="W14" s="144"/>
      <c r="X14" s="144"/>
      <c r="Y14" s="144"/>
      <c r="Z14" s="144"/>
      <c r="AA14" s="144"/>
      <c r="AB14" s="144"/>
      <c r="AC14" s="144"/>
      <c r="AD14" s="144"/>
      <c r="AE14" s="144"/>
      <c r="AF14" s="144"/>
      <c r="AG14" s="144"/>
      <c r="AH14" s="144"/>
      <c r="AI14" s="144"/>
    </row>
    <row r="15" spans="1:35" s="166" customFormat="1" ht="30" customHeight="1">
      <c r="A15" s="164"/>
      <c r="B15" s="164"/>
      <c r="C15" s="150"/>
      <c r="D15" s="165" t="str">
        <f>IF($D$13=0, "Select Base Year",$D$13)</f>
        <v>Select Base Year</v>
      </c>
      <c r="E15" s="165" t="str">
        <f t="shared" ref="E15:Q15" si="0">IF($D$15="Select Base Year","",D15+1)</f>
        <v/>
      </c>
      <c r="F15" s="165" t="str">
        <f t="shared" si="0"/>
        <v/>
      </c>
      <c r="G15" s="165" t="str">
        <f t="shared" si="0"/>
        <v/>
      </c>
      <c r="H15" s="165" t="str">
        <f t="shared" si="0"/>
        <v/>
      </c>
      <c r="I15" s="165" t="str">
        <f t="shared" si="0"/>
        <v/>
      </c>
      <c r="J15" s="165" t="str">
        <f t="shared" si="0"/>
        <v/>
      </c>
      <c r="K15" s="165" t="str">
        <f t="shared" si="0"/>
        <v/>
      </c>
      <c r="L15" s="165" t="str">
        <f t="shared" si="0"/>
        <v/>
      </c>
      <c r="M15" s="165" t="str">
        <f t="shared" si="0"/>
        <v/>
      </c>
      <c r="N15" s="165" t="str">
        <f t="shared" si="0"/>
        <v/>
      </c>
      <c r="O15" s="165" t="str">
        <f t="shared" si="0"/>
        <v/>
      </c>
      <c r="P15" s="165" t="str">
        <f t="shared" si="0"/>
        <v/>
      </c>
      <c r="Q15" s="165" t="str">
        <f t="shared" si="0"/>
        <v/>
      </c>
      <c r="R15" s="164"/>
      <c r="S15" s="164"/>
      <c r="T15" s="164"/>
      <c r="U15" s="164"/>
      <c r="V15" s="164"/>
      <c r="W15" s="164"/>
      <c r="X15" s="164"/>
      <c r="Y15" s="164"/>
      <c r="Z15" s="164"/>
      <c r="AA15" s="164"/>
      <c r="AB15" s="164"/>
      <c r="AC15" s="164"/>
      <c r="AD15" s="164"/>
      <c r="AE15" s="164"/>
      <c r="AF15" s="164"/>
      <c r="AG15" s="164"/>
      <c r="AH15" s="164"/>
      <c r="AI15" s="164"/>
    </row>
    <row r="16" spans="1:35" ht="6" customHeight="1">
      <c r="A16" s="144"/>
      <c r="B16" s="144"/>
      <c r="C16" s="144"/>
      <c r="D16" s="144"/>
      <c r="E16" s="144"/>
      <c r="F16" s="144"/>
      <c r="G16" s="144"/>
      <c r="H16" s="144"/>
      <c r="I16" s="144"/>
      <c r="J16" s="144"/>
      <c r="K16" s="144"/>
      <c r="L16" s="144"/>
      <c r="M16" s="144"/>
      <c r="N16" s="144"/>
      <c r="O16" s="144"/>
      <c r="P16" s="144"/>
      <c r="Q16" s="144"/>
      <c r="R16" s="144"/>
      <c r="S16" s="144"/>
      <c r="T16" s="144"/>
      <c r="U16" s="144"/>
      <c r="V16" s="144"/>
      <c r="W16" s="144"/>
      <c r="X16" s="144"/>
      <c r="Y16" s="144"/>
      <c r="Z16" s="144"/>
      <c r="AA16" s="144"/>
      <c r="AB16" s="144"/>
      <c r="AC16" s="144"/>
      <c r="AD16" s="144"/>
      <c r="AE16" s="144"/>
      <c r="AF16" s="144"/>
      <c r="AG16" s="144"/>
      <c r="AH16" s="144"/>
      <c r="AI16" s="144"/>
    </row>
    <row r="17" spans="1:35" ht="17.75" customHeight="1">
      <c r="A17" s="144"/>
      <c r="B17" s="245" t="s">
        <v>92</v>
      </c>
      <c r="C17" s="245"/>
      <c r="D17" s="245"/>
      <c r="E17" s="245"/>
      <c r="F17" s="245"/>
      <c r="G17" s="245"/>
      <c r="H17" s="245"/>
      <c r="I17" s="245"/>
      <c r="J17" s="245"/>
      <c r="K17" s="245"/>
      <c r="L17" s="245"/>
      <c r="M17" s="245"/>
      <c r="N17" s="245"/>
      <c r="O17" s="245"/>
      <c r="P17" s="245"/>
      <c r="Q17" s="245"/>
      <c r="R17" s="144"/>
      <c r="S17" s="144"/>
      <c r="T17" s="144"/>
      <c r="U17" s="144"/>
      <c r="V17" s="144"/>
      <c r="W17" s="144"/>
      <c r="X17" s="144"/>
      <c r="Y17" s="144"/>
      <c r="Z17" s="144"/>
      <c r="AA17" s="144"/>
      <c r="AB17" s="144"/>
      <c r="AC17" s="144"/>
      <c r="AD17" s="144"/>
      <c r="AE17" s="144"/>
      <c r="AF17" s="144"/>
      <c r="AG17" s="144"/>
      <c r="AH17" s="144"/>
      <c r="AI17" s="144"/>
    </row>
    <row r="18" spans="1:35" s="168" customFormat="1" ht="9.75" customHeight="1">
      <c r="A18" s="152"/>
      <c r="B18" s="167"/>
      <c r="C18" s="167"/>
      <c r="D18" s="167"/>
      <c r="E18" s="167"/>
      <c r="F18" s="167"/>
      <c r="G18" s="167"/>
      <c r="H18" s="167"/>
      <c r="I18" s="167"/>
      <c r="J18" s="167"/>
      <c r="K18" s="167"/>
      <c r="L18" s="167"/>
      <c r="M18" s="167"/>
      <c r="N18" s="167"/>
      <c r="O18" s="167"/>
      <c r="P18" s="167"/>
      <c r="Q18" s="167"/>
      <c r="R18" s="152"/>
      <c r="S18" s="152"/>
      <c r="T18" s="152"/>
      <c r="U18" s="152"/>
      <c r="V18" s="152"/>
      <c r="W18" s="152"/>
      <c r="X18" s="152"/>
      <c r="Y18" s="152"/>
      <c r="Z18" s="152"/>
      <c r="AA18" s="152"/>
      <c r="AB18" s="152"/>
      <c r="AC18" s="152"/>
      <c r="AD18" s="152"/>
      <c r="AE18" s="152"/>
      <c r="AF18" s="152"/>
      <c r="AG18" s="152"/>
      <c r="AH18" s="152"/>
      <c r="AI18" s="152"/>
    </row>
    <row r="19" spans="1:35" s="166" customFormat="1" ht="22.25" customHeight="1">
      <c r="A19" s="164"/>
      <c r="B19" s="258" t="s">
        <v>78</v>
      </c>
      <c r="C19" s="259"/>
      <c r="D19" s="169"/>
      <c r="E19" s="169"/>
      <c r="F19" s="169"/>
      <c r="G19" s="169"/>
      <c r="H19" s="170"/>
      <c r="I19" s="170"/>
      <c r="J19" s="170"/>
      <c r="K19" s="170"/>
      <c r="L19" s="170"/>
      <c r="M19" s="170"/>
      <c r="N19" s="170"/>
      <c r="O19" s="170"/>
      <c r="P19" s="170"/>
      <c r="Q19" s="170"/>
      <c r="R19" s="164"/>
      <c r="S19" s="164"/>
      <c r="T19" s="164"/>
      <c r="U19" s="164"/>
      <c r="V19" s="164"/>
      <c r="W19" s="164"/>
      <c r="X19" s="164"/>
      <c r="Y19" s="164"/>
      <c r="Z19" s="164"/>
      <c r="AA19" s="164"/>
      <c r="AB19" s="164"/>
      <c r="AC19" s="164"/>
      <c r="AD19" s="164"/>
      <c r="AE19" s="164"/>
      <c r="AF19" s="164"/>
      <c r="AG19" s="164"/>
      <c r="AH19" s="164"/>
      <c r="AI19" s="164"/>
    </row>
    <row r="20" spans="1:35" s="166" customFormat="1" ht="22.25" customHeight="1">
      <c r="A20" s="164"/>
      <c r="B20" s="258" t="s">
        <v>79</v>
      </c>
      <c r="C20" s="259"/>
      <c r="D20" s="169"/>
      <c r="E20" s="169"/>
      <c r="F20" s="169"/>
      <c r="G20" s="169"/>
      <c r="H20" s="170"/>
      <c r="I20" s="170"/>
      <c r="J20" s="170"/>
      <c r="K20" s="170"/>
      <c r="L20" s="170"/>
      <c r="M20" s="170"/>
      <c r="N20" s="170"/>
      <c r="O20" s="170"/>
      <c r="P20" s="170"/>
      <c r="Q20" s="170"/>
      <c r="R20" s="164"/>
      <c r="S20" s="164"/>
      <c r="T20" s="164"/>
      <c r="U20" s="164"/>
      <c r="V20" s="164"/>
      <c r="W20" s="164"/>
      <c r="X20" s="164"/>
      <c r="Y20" s="164"/>
      <c r="Z20" s="164"/>
      <c r="AA20" s="164"/>
      <c r="AB20" s="164"/>
      <c r="AC20" s="164"/>
      <c r="AD20" s="164"/>
      <c r="AE20" s="164"/>
      <c r="AF20" s="164"/>
      <c r="AG20" s="164"/>
      <c r="AH20" s="164"/>
      <c r="AI20" s="164"/>
    </row>
    <row r="21" spans="1:35" s="168" customFormat="1" ht="9.75" customHeight="1">
      <c r="A21" s="152"/>
      <c r="B21" s="167"/>
      <c r="C21" s="167"/>
      <c r="D21" s="167"/>
      <c r="E21" s="167"/>
      <c r="F21" s="167"/>
      <c r="G21" s="167"/>
      <c r="H21" s="167"/>
      <c r="I21" s="167"/>
      <c r="J21" s="167"/>
      <c r="K21" s="167"/>
      <c r="L21" s="167"/>
      <c r="M21" s="167"/>
      <c r="N21" s="167"/>
      <c r="O21" s="167"/>
      <c r="P21" s="167"/>
      <c r="Q21" s="167"/>
      <c r="R21" s="152"/>
      <c r="S21" s="152"/>
      <c r="T21" s="152"/>
      <c r="U21" s="152"/>
      <c r="V21" s="152"/>
      <c r="W21" s="152"/>
      <c r="X21" s="152"/>
      <c r="Y21" s="152"/>
      <c r="Z21" s="152"/>
      <c r="AA21" s="152"/>
      <c r="AB21" s="152"/>
      <c r="AC21" s="152"/>
      <c r="AD21" s="152"/>
      <c r="AE21" s="152"/>
      <c r="AF21" s="152"/>
      <c r="AG21" s="152"/>
      <c r="AH21" s="152"/>
      <c r="AI21" s="152"/>
    </row>
    <row r="22" spans="1:35" ht="17.75" customHeight="1">
      <c r="A22" s="144"/>
      <c r="B22" s="245" t="s">
        <v>113</v>
      </c>
      <c r="C22" s="245"/>
      <c r="D22" s="245"/>
      <c r="E22" s="245"/>
      <c r="F22" s="245"/>
      <c r="G22" s="245"/>
      <c r="H22" s="245"/>
      <c r="I22" s="245"/>
      <c r="J22" s="245"/>
      <c r="K22" s="245"/>
      <c r="L22" s="245"/>
      <c r="M22" s="245"/>
      <c r="N22" s="245"/>
      <c r="O22" s="245"/>
      <c r="P22" s="245"/>
      <c r="Q22" s="245"/>
      <c r="R22" s="144"/>
      <c r="S22" s="144"/>
      <c r="T22" s="144"/>
      <c r="U22" s="144"/>
      <c r="V22" s="144"/>
      <c r="W22" s="144"/>
      <c r="X22" s="144"/>
      <c r="Y22" s="144"/>
      <c r="Z22" s="144"/>
      <c r="AA22" s="144"/>
      <c r="AB22" s="144"/>
      <c r="AC22" s="144"/>
      <c r="AD22" s="144"/>
      <c r="AE22" s="144"/>
      <c r="AF22" s="144"/>
      <c r="AG22" s="144"/>
      <c r="AH22" s="144"/>
      <c r="AI22" s="144"/>
    </row>
    <row r="23" spans="1:35" s="168" customFormat="1" ht="9.75" customHeight="1">
      <c r="A23" s="152"/>
      <c r="B23" s="167"/>
      <c r="C23" s="167"/>
      <c r="D23" s="167"/>
      <c r="E23" s="167"/>
      <c r="F23" s="167"/>
      <c r="G23" s="167"/>
      <c r="H23" s="167"/>
      <c r="I23" s="167"/>
      <c r="J23" s="167"/>
      <c r="K23" s="167"/>
      <c r="L23" s="167"/>
      <c r="M23" s="167"/>
      <c r="N23" s="167"/>
      <c r="O23" s="167"/>
      <c r="P23" s="167"/>
      <c r="Q23" s="167"/>
      <c r="R23" s="152"/>
      <c r="S23" s="152"/>
      <c r="T23" s="152"/>
      <c r="U23" s="152"/>
      <c r="V23" s="152"/>
      <c r="W23" s="152"/>
      <c r="X23" s="152"/>
      <c r="Y23" s="152"/>
      <c r="Z23" s="152"/>
      <c r="AA23" s="152"/>
      <c r="AB23" s="152"/>
      <c r="AC23" s="152"/>
      <c r="AD23" s="152"/>
      <c r="AE23" s="152"/>
      <c r="AF23" s="152"/>
      <c r="AG23" s="152"/>
      <c r="AH23" s="152"/>
      <c r="AI23" s="152"/>
    </row>
    <row r="24" spans="1:35" ht="22.25" customHeight="1">
      <c r="A24" s="144"/>
      <c r="B24" s="255" t="s">
        <v>24</v>
      </c>
      <c r="C24" s="255"/>
      <c r="D24" s="169"/>
      <c r="E24" s="169"/>
      <c r="F24" s="169"/>
      <c r="G24" s="169"/>
      <c r="H24" s="170"/>
      <c r="I24" s="170"/>
      <c r="J24" s="170"/>
      <c r="K24" s="170"/>
      <c r="L24" s="170"/>
      <c r="M24" s="170"/>
      <c r="N24" s="170"/>
      <c r="O24" s="170"/>
      <c r="P24" s="170"/>
      <c r="Q24" s="170"/>
      <c r="R24" s="144"/>
      <c r="S24" s="144"/>
      <c r="T24" s="255"/>
      <c r="U24" s="255"/>
      <c r="V24" s="144"/>
      <c r="W24" s="144"/>
      <c r="X24" s="144"/>
      <c r="Y24" s="144"/>
      <c r="Z24" s="144"/>
      <c r="AA24" s="144"/>
      <c r="AB24" s="144"/>
      <c r="AC24" s="144"/>
      <c r="AD24" s="144"/>
      <c r="AE24" s="144"/>
      <c r="AF24" s="144"/>
      <c r="AG24" s="144"/>
      <c r="AH24" s="144"/>
      <c r="AI24" s="144"/>
    </row>
    <row r="25" spans="1:35" ht="22.25" customHeight="1">
      <c r="A25" s="144"/>
      <c r="B25" s="239" t="s">
        <v>3</v>
      </c>
      <c r="C25" s="256"/>
      <c r="D25" s="169"/>
      <c r="E25" s="169"/>
      <c r="F25" s="169"/>
      <c r="G25" s="169"/>
      <c r="H25" s="170"/>
      <c r="I25" s="170"/>
      <c r="J25" s="170"/>
      <c r="K25" s="170"/>
      <c r="L25" s="170"/>
      <c r="M25" s="170"/>
      <c r="N25" s="170"/>
      <c r="O25" s="170"/>
      <c r="P25" s="170"/>
      <c r="Q25" s="170"/>
      <c r="R25" s="144"/>
      <c r="S25" s="144"/>
      <c r="T25" s="257"/>
      <c r="U25" s="257"/>
      <c r="V25" s="144"/>
      <c r="W25" s="144"/>
      <c r="X25" s="144"/>
      <c r="Y25" s="144"/>
      <c r="Z25" s="144"/>
      <c r="AA25" s="144"/>
      <c r="AB25" s="144"/>
      <c r="AC25" s="144"/>
      <c r="AD25" s="144"/>
      <c r="AE25" s="144"/>
      <c r="AF25" s="144"/>
      <c r="AG25" s="144"/>
      <c r="AH25" s="144"/>
      <c r="AI25" s="144"/>
    </row>
    <row r="26" spans="1:35" ht="22.25" customHeight="1">
      <c r="A26" s="144"/>
      <c r="B26" s="239" t="s">
        <v>1</v>
      </c>
      <c r="C26" s="239"/>
      <c r="D26" s="169"/>
      <c r="E26" s="169"/>
      <c r="F26" s="169"/>
      <c r="G26" s="169"/>
      <c r="H26" s="170"/>
      <c r="I26" s="170"/>
      <c r="J26" s="170"/>
      <c r="K26" s="170"/>
      <c r="L26" s="170"/>
      <c r="M26" s="170"/>
      <c r="N26" s="170"/>
      <c r="O26" s="170"/>
      <c r="P26" s="170"/>
      <c r="Q26" s="170"/>
      <c r="R26" s="144"/>
      <c r="S26" s="144"/>
      <c r="T26" s="257"/>
      <c r="U26" s="257"/>
      <c r="V26" s="144"/>
      <c r="W26" s="144"/>
      <c r="X26" s="144"/>
      <c r="Y26" s="144"/>
      <c r="Z26" s="144"/>
      <c r="AA26" s="144"/>
      <c r="AB26" s="144"/>
      <c r="AC26" s="144"/>
      <c r="AD26" s="144"/>
      <c r="AE26" s="144"/>
      <c r="AF26" s="144"/>
      <c r="AG26" s="144"/>
      <c r="AH26" s="144"/>
      <c r="AI26" s="144"/>
    </row>
    <row r="27" spans="1:35" ht="22.25" customHeight="1">
      <c r="A27" s="144"/>
      <c r="B27" s="239" t="s">
        <v>2</v>
      </c>
      <c r="C27" s="239"/>
      <c r="D27" s="169"/>
      <c r="E27" s="169"/>
      <c r="F27" s="169"/>
      <c r="G27" s="169"/>
      <c r="H27" s="170"/>
      <c r="I27" s="170"/>
      <c r="J27" s="170"/>
      <c r="K27" s="170"/>
      <c r="L27" s="170"/>
      <c r="M27" s="170"/>
      <c r="N27" s="170"/>
      <c r="O27" s="170"/>
      <c r="P27" s="170"/>
      <c r="Q27" s="170"/>
      <c r="R27" s="144"/>
      <c r="S27" s="144"/>
      <c r="T27" s="257"/>
      <c r="U27" s="257"/>
      <c r="V27" s="144"/>
      <c r="W27" s="144"/>
      <c r="X27" s="144"/>
      <c r="Y27" s="144"/>
      <c r="Z27" s="144"/>
      <c r="AA27" s="144"/>
      <c r="AB27" s="144"/>
      <c r="AC27" s="144"/>
      <c r="AD27" s="144"/>
      <c r="AE27" s="144"/>
      <c r="AF27" s="144"/>
      <c r="AG27" s="144"/>
      <c r="AH27" s="144"/>
      <c r="AI27" s="144"/>
    </row>
    <row r="28" spans="1:35" ht="22.25" customHeight="1">
      <c r="A28" s="144"/>
      <c r="B28" s="239" t="s">
        <v>27</v>
      </c>
      <c r="C28" s="239"/>
      <c r="D28" s="169"/>
      <c r="E28" s="169"/>
      <c r="F28" s="169"/>
      <c r="G28" s="169"/>
      <c r="H28" s="170"/>
      <c r="I28" s="170"/>
      <c r="J28" s="170"/>
      <c r="K28" s="170"/>
      <c r="L28" s="170"/>
      <c r="M28" s="170"/>
      <c r="N28" s="170"/>
      <c r="O28" s="170"/>
      <c r="P28" s="170"/>
      <c r="Q28" s="170"/>
      <c r="R28" s="144"/>
      <c r="S28" s="144"/>
      <c r="T28" s="172"/>
      <c r="U28" s="172"/>
      <c r="V28" s="144"/>
      <c r="W28" s="144"/>
      <c r="X28" s="144"/>
      <c r="Y28" s="144"/>
      <c r="Z28" s="144"/>
      <c r="AA28" s="144"/>
      <c r="AB28" s="144"/>
      <c r="AC28" s="144"/>
      <c r="AD28" s="144"/>
      <c r="AE28" s="144"/>
      <c r="AF28" s="144"/>
      <c r="AG28" s="144"/>
      <c r="AH28" s="144"/>
      <c r="AI28" s="144"/>
    </row>
    <row r="29" spans="1:35" ht="22.25" customHeight="1">
      <c r="A29" s="144"/>
      <c r="B29" s="255" t="s">
        <v>25</v>
      </c>
      <c r="C29" s="255"/>
      <c r="D29" s="169"/>
      <c r="E29" s="169"/>
      <c r="F29" s="169"/>
      <c r="G29" s="169"/>
      <c r="H29" s="170"/>
      <c r="I29" s="170"/>
      <c r="J29" s="170"/>
      <c r="K29" s="170"/>
      <c r="L29" s="170"/>
      <c r="M29" s="170"/>
      <c r="N29" s="170"/>
      <c r="O29" s="170"/>
      <c r="P29" s="170"/>
      <c r="Q29" s="170"/>
      <c r="R29" s="144"/>
      <c r="S29" s="144"/>
      <c r="T29" s="255"/>
      <c r="U29" s="255"/>
      <c r="V29" s="144"/>
      <c r="W29" s="144"/>
      <c r="X29" s="144"/>
      <c r="Y29" s="144"/>
      <c r="Z29" s="144"/>
      <c r="AA29" s="144"/>
      <c r="AB29" s="144"/>
      <c r="AC29" s="144"/>
      <c r="AD29" s="144"/>
      <c r="AE29" s="144"/>
      <c r="AF29" s="144"/>
      <c r="AG29" s="144"/>
      <c r="AH29" s="144"/>
      <c r="AI29" s="144"/>
    </row>
    <row r="30" spans="1:35" ht="22.25" customHeight="1">
      <c r="A30" s="144"/>
      <c r="B30" s="255" t="s">
        <v>26</v>
      </c>
      <c r="C30" s="255"/>
      <c r="D30" s="169"/>
      <c r="E30" s="169"/>
      <c r="F30" s="169"/>
      <c r="G30" s="169"/>
      <c r="H30" s="170"/>
      <c r="I30" s="170"/>
      <c r="J30" s="170"/>
      <c r="K30" s="170"/>
      <c r="L30" s="170"/>
      <c r="M30" s="170"/>
      <c r="N30" s="170"/>
      <c r="O30" s="170"/>
      <c r="P30" s="170"/>
      <c r="Q30" s="170"/>
      <c r="R30" s="144"/>
      <c r="S30" s="144"/>
      <c r="T30" s="255"/>
      <c r="U30" s="255"/>
      <c r="V30" s="144"/>
      <c r="W30" s="144"/>
      <c r="X30" s="144"/>
      <c r="Y30" s="144"/>
      <c r="Z30" s="144"/>
      <c r="AA30" s="144"/>
      <c r="AB30" s="144"/>
      <c r="AC30" s="144"/>
      <c r="AD30" s="144"/>
      <c r="AE30" s="144"/>
      <c r="AF30" s="144"/>
      <c r="AG30" s="144"/>
      <c r="AH30" s="144"/>
      <c r="AI30" s="144"/>
    </row>
    <row r="31" spans="1:35" ht="22.25" customHeight="1">
      <c r="A31" s="144"/>
      <c r="B31" s="255" t="s">
        <v>114</v>
      </c>
      <c r="C31" s="255"/>
      <c r="D31" s="170"/>
      <c r="E31" s="170"/>
      <c r="F31" s="170"/>
      <c r="G31" s="170"/>
      <c r="H31" s="170"/>
      <c r="I31" s="170"/>
      <c r="J31" s="170"/>
      <c r="K31" s="170"/>
      <c r="L31" s="170"/>
      <c r="M31" s="170"/>
      <c r="N31" s="170"/>
      <c r="O31" s="170"/>
      <c r="P31" s="170"/>
      <c r="Q31" s="170"/>
      <c r="R31" s="144"/>
      <c r="S31" s="144"/>
      <c r="T31" s="171"/>
      <c r="U31" s="171"/>
      <c r="V31" s="144"/>
      <c r="W31" s="144"/>
      <c r="X31" s="144"/>
      <c r="Y31" s="144"/>
      <c r="Z31" s="144"/>
      <c r="AA31" s="144"/>
      <c r="AB31" s="144"/>
      <c r="AC31" s="144"/>
      <c r="AD31" s="144"/>
      <c r="AE31" s="144"/>
      <c r="AF31" s="144"/>
      <c r="AG31" s="144"/>
      <c r="AH31" s="144"/>
      <c r="AI31" s="144"/>
    </row>
    <row r="32" spans="1:35" ht="22.25" customHeight="1">
      <c r="A32" s="144"/>
      <c r="B32" s="255" t="s">
        <v>115</v>
      </c>
      <c r="C32" s="255"/>
      <c r="D32" s="170"/>
      <c r="E32" s="170"/>
      <c r="F32" s="170"/>
      <c r="G32" s="170"/>
      <c r="H32" s="170"/>
      <c r="I32" s="170"/>
      <c r="J32" s="170"/>
      <c r="K32" s="170"/>
      <c r="L32" s="170"/>
      <c r="M32" s="170"/>
      <c r="N32" s="170"/>
      <c r="O32" s="170"/>
      <c r="P32" s="170"/>
      <c r="Q32" s="170"/>
      <c r="R32" s="144"/>
      <c r="S32" s="144"/>
      <c r="T32" s="171"/>
      <c r="U32" s="171"/>
      <c r="V32" s="144"/>
      <c r="W32" s="144"/>
      <c r="X32" s="144"/>
      <c r="Y32" s="144"/>
      <c r="Z32" s="144"/>
      <c r="AA32" s="144"/>
      <c r="AB32" s="144"/>
      <c r="AC32" s="144"/>
      <c r="AD32" s="144"/>
      <c r="AE32" s="144"/>
      <c r="AF32" s="144"/>
      <c r="AG32" s="144"/>
      <c r="AH32" s="144"/>
      <c r="AI32" s="144"/>
    </row>
    <row r="33" spans="1:35" ht="22.25" customHeight="1">
      <c r="A33" s="144"/>
      <c r="B33" s="255" t="s">
        <v>5</v>
      </c>
      <c r="C33" s="255"/>
      <c r="D33" s="173">
        <f>IFERROR(IF($J$13="Market-Based GHG Goal",SUM(D24,D30,D32),SUM(D24,D29,D31)), "")</f>
        <v>0</v>
      </c>
      <c r="E33" s="173">
        <f t="shared" ref="E33:Q33" si="1">IFERROR(IF($J$13="Market-Based GHG Goal",SUM(E24,E30,E32),SUM(E24,E29,E31)), "")</f>
        <v>0</v>
      </c>
      <c r="F33" s="173">
        <f t="shared" si="1"/>
        <v>0</v>
      </c>
      <c r="G33" s="173">
        <f t="shared" si="1"/>
        <v>0</v>
      </c>
      <c r="H33" s="173">
        <f t="shared" si="1"/>
        <v>0</v>
      </c>
      <c r="I33" s="173">
        <f t="shared" si="1"/>
        <v>0</v>
      </c>
      <c r="J33" s="173">
        <f t="shared" si="1"/>
        <v>0</v>
      </c>
      <c r="K33" s="173">
        <f t="shared" si="1"/>
        <v>0</v>
      </c>
      <c r="L33" s="173">
        <f t="shared" si="1"/>
        <v>0</v>
      </c>
      <c r="M33" s="173">
        <f t="shared" si="1"/>
        <v>0</v>
      </c>
      <c r="N33" s="173">
        <f t="shared" si="1"/>
        <v>0</v>
      </c>
      <c r="O33" s="173">
        <f t="shared" si="1"/>
        <v>0</v>
      </c>
      <c r="P33" s="173">
        <f t="shared" si="1"/>
        <v>0</v>
      </c>
      <c r="Q33" s="173">
        <f t="shared" si="1"/>
        <v>0</v>
      </c>
      <c r="R33" s="144"/>
      <c r="S33" s="144"/>
      <c r="T33" s="255"/>
      <c r="U33" s="255"/>
      <c r="V33" s="144"/>
      <c r="W33" s="144"/>
      <c r="X33" s="144"/>
      <c r="Y33" s="144"/>
      <c r="Z33" s="144"/>
      <c r="AA33" s="144"/>
      <c r="AB33" s="144"/>
      <c r="AC33" s="144"/>
      <c r="AD33" s="144"/>
      <c r="AE33" s="144"/>
      <c r="AF33" s="144"/>
      <c r="AG33" s="144"/>
      <c r="AH33" s="144"/>
      <c r="AI33" s="144"/>
    </row>
    <row r="34" spans="1:35" ht="22.25" customHeight="1">
      <c r="A34" s="144"/>
      <c r="B34" s="255" t="s">
        <v>19</v>
      </c>
      <c r="C34" s="255"/>
      <c r="D34" s="170"/>
      <c r="E34" s="170"/>
      <c r="F34" s="170"/>
      <c r="G34" s="170"/>
      <c r="H34" s="170"/>
      <c r="I34" s="170"/>
      <c r="J34" s="170"/>
      <c r="K34" s="170"/>
      <c r="L34" s="170"/>
      <c r="M34" s="170"/>
      <c r="N34" s="170"/>
      <c r="O34" s="170"/>
      <c r="P34" s="170"/>
      <c r="Q34" s="170"/>
      <c r="R34" s="144"/>
      <c r="S34" s="144"/>
      <c r="T34" s="171"/>
      <c r="U34" s="171"/>
      <c r="V34" s="144"/>
      <c r="W34" s="144"/>
      <c r="X34" s="144"/>
      <c r="Y34" s="144"/>
      <c r="Z34" s="144"/>
      <c r="AA34" s="144"/>
      <c r="AB34" s="144"/>
      <c r="AC34" s="144"/>
      <c r="AD34" s="144"/>
      <c r="AE34" s="144"/>
      <c r="AF34" s="144"/>
      <c r="AG34" s="144"/>
      <c r="AH34" s="144"/>
      <c r="AI34" s="144"/>
    </row>
    <row r="35" spans="1:35" s="168" customFormat="1" ht="9.75" customHeight="1">
      <c r="A35" s="152"/>
      <c r="B35" s="167"/>
      <c r="C35" s="167"/>
      <c r="D35" s="167"/>
      <c r="E35" s="167"/>
      <c r="F35" s="167"/>
      <c r="G35" s="167"/>
      <c r="H35" s="167"/>
      <c r="I35" s="167"/>
      <c r="J35" s="167"/>
      <c r="K35" s="167"/>
      <c r="L35" s="167"/>
      <c r="M35" s="167"/>
      <c r="N35" s="167"/>
      <c r="O35" s="167"/>
      <c r="P35" s="167"/>
      <c r="Q35" s="167"/>
      <c r="R35" s="152"/>
      <c r="S35" s="152"/>
      <c r="T35" s="152"/>
      <c r="U35" s="152"/>
      <c r="V35" s="152"/>
      <c r="W35" s="152"/>
      <c r="X35" s="152"/>
      <c r="Y35" s="152"/>
      <c r="Z35" s="152"/>
      <c r="AA35" s="152"/>
      <c r="AB35" s="152"/>
      <c r="AC35" s="152"/>
      <c r="AD35" s="152"/>
      <c r="AE35" s="152"/>
      <c r="AF35" s="152"/>
      <c r="AG35" s="152"/>
      <c r="AH35" s="152"/>
      <c r="AI35" s="152"/>
    </row>
    <row r="36" spans="1:35" ht="17.75" customHeight="1">
      <c r="A36" s="144"/>
      <c r="B36" s="245" t="s">
        <v>84</v>
      </c>
      <c r="C36" s="245"/>
      <c r="D36" s="245"/>
      <c r="E36" s="245"/>
      <c r="F36" s="245"/>
      <c r="G36" s="245"/>
      <c r="H36" s="245"/>
      <c r="I36" s="245"/>
      <c r="J36" s="245"/>
      <c r="K36" s="245"/>
      <c r="L36" s="245"/>
      <c r="M36" s="245"/>
      <c r="N36" s="245"/>
      <c r="O36" s="245"/>
      <c r="P36" s="245"/>
      <c r="Q36" s="245"/>
      <c r="R36" s="144"/>
      <c r="S36" s="144"/>
      <c r="T36" s="144"/>
      <c r="U36" s="144"/>
      <c r="V36" s="144"/>
      <c r="W36" s="144"/>
      <c r="X36" s="144"/>
      <c r="Y36" s="144"/>
      <c r="Z36" s="144"/>
      <c r="AA36" s="144"/>
      <c r="AB36" s="144"/>
      <c r="AC36" s="144"/>
      <c r="AD36" s="144"/>
      <c r="AE36" s="144"/>
      <c r="AF36" s="144"/>
      <c r="AG36" s="144"/>
      <c r="AH36" s="144"/>
      <c r="AI36" s="144"/>
    </row>
    <row r="37" spans="1:35" s="168" customFormat="1" ht="9.75" customHeight="1">
      <c r="A37" s="152"/>
      <c r="B37" s="167"/>
      <c r="C37" s="167"/>
      <c r="D37" s="167"/>
      <c r="E37" s="167"/>
      <c r="F37" s="167"/>
      <c r="G37" s="167"/>
      <c r="H37" s="167"/>
      <c r="I37" s="167"/>
      <c r="J37" s="167"/>
      <c r="K37" s="167"/>
      <c r="L37" s="167"/>
      <c r="M37" s="167"/>
      <c r="N37" s="167"/>
      <c r="O37" s="167"/>
      <c r="P37" s="167"/>
      <c r="Q37" s="167"/>
      <c r="R37" s="152"/>
      <c r="S37" s="152"/>
      <c r="T37" s="152"/>
      <c r="U37" s="152"/>
      <c r="V37" s="152"/>
      <c r="W37" s="152"/>
      <c r="X37" s="152"/>
      <c r="Y37" s="152"/>
      <c r="Z37" s="152"/>
      <c r="AA37" s="152"/>
      <c r="AB37" s="152"/>
      <c r="AC37" s="152"/>
      <c r="AD37" s="152"/>
      <c r="AE37" s="152"/>
      <c r="AF37" s="152"/>
      <c r="AG37" s="152"/>
      <c r="AH37" s="152"/>
      <c r="AI37" s="152"/>
    </row>
    <row r="38" spans="1:35" ht="22.25" customHeight="1">
      <c r="A38" s="144"/>
      <c r="B38" s="230" t="s">
        <v>116</v>
      </c>
      <c r="C38" s="230"/>
      <c r="D38" s="173" t="str">
        <f>IF(D33&lt;&gt;0,($D$33-D33), "")</f>
        <v/>
      </c>
      <c r="E38" s="173" t="str">
        <f>IF(E33&lt;&gt;0,($D$33-E33), "")</f>
        <v/>
      </c>
      <c r="F38" s="173" t="str">
        <f t="shared" ref="F38:Q38" si="2">IF(F33&lt;&gt;0,($D$33-F33), "")</f>
        <v/>
      </c>
      <c r="G38" s="173" t="str">
        <f t="shared" si="2"/>
        <v/>
      </c>
      <c r="H38" s="173" t="str">
        <f t="shared" si="2"/>
        <v/>
      </c>
      <c r="I38" s="173" t="str">
        <f t="shared" si="2"/>
        <v/>
      </c>
      <c r="J38" s="173" t="str">
        <f t="shared" si="2"/>
        <v/>
      </c>
      <c r="K38" s="173" t="str">
        <f t="shared" si="2"/>
        <v/>
      </c>
      <c r="L38" s="173" t="str">
        <f t="shared" si="2"/>
        <v/>
      </c>
      <c r="M38" s="173" t="str">
        <f t="shared" si="2"/>
        <v/>
      </c>
      <c r="N38" s="173" t="str">
        <f t="shared" si="2"/>
        <v/>
      </c>
      <c r="O38" s="173" t="str">
        <f t="shared" si="2"/>
        <v/>
      </c>
      <c r="P38" s="173" t="str">
        <f t="shared" si="2"/>
        <v/>
      </c>
      <c r="Q38" s="173" t="str">
        <f t="shared" si="2"/>
        <v/>
      </c>
      <c r="R38" s="144"/>
      <c r="S38" s="144"/>
      <c r="T38" s="144"/>
      <c r="U38" s="144"/>
      <c r="V38" s="144"/>
      <c r="W38" s="144"/>
      <c r="X38" s="144"/>
      <c r="Y38" s="144"/>
      <c r="Z38" s="144"/>
      <c r="AA38" s="144"/>
      <c r="AB38" s="144"/>
      <c r="AC38" s="144"/>
      <c r="AD38" s="144"/>
      <c r="AE38" s="144"/>
      <c r="AF38" s="144"/>
      <c r="AG38" s="144"/>
      <c r="AH38" s="144"/>
      <c r="AI38" s="144"/>
    </row>
    <row r="39" spans="1:35" ht="22.25" customHeight="1">
      <c r="A39" s="144"/>
      <c r="B39" s="230" t="s">
        <v>28</v>
      </c>
      <c r="C39" s="230"/>
      <c r="D39" s="174" t="str">
        <f>IF(D33&lt;&gt;0,D38/$D$33, "")</f>
        <v/>
      </c>
      <c r="E39" s="174" t="str">
        <f>IF(E33&lt;&gt;0,E38/$D$33, "")</f>
        <v/>
      </c>
      <c r="F39" s="174" t="str">
        <f t="shared" ref="F39:Q39" si="3">IF(F33&lt;&gt;0,F38/$D$33, "")</f>
        <v/>
      </c>
      <c r="G39" s="174" t="str">
        <f t="shared" si="3"/>
        <v/>
      </c>
      <c r="H39" s="174" t="str">
        <f t="shared" si="3"/>
        <v/>
      </c>
      <c r="I39" s="174" t="str">
        <f t="shared" si="3"/>
        <v/>
      </c>
      <c r="J39" s="174" t="str">
        <f t="shared" si="3"/>
        <v/>
      </c>
      <c r="K39" s="174" t="str">
        <f t="shared" si="3"/>
        <v/>
      </c>
      <c r="L39" s="174" t="str">
        <f t="shared" si="3"/>
        <v/>
      </c>
      <c r="M39" s="174" t="str">
        <f t="shared" si="3"/>
        <v/>
      </c>
      <c r="N39" s="174" t="str">
        <f t="shared" si="3"/>
        <v/>
      </c>
      <c r="O39" s="174" t="str">
        <f t="shared" si="3"/>
        <v/>
      </c>
      <c r="P39" s="174" t="str">
        <f t="shared" si="3"/>
        <v/>
      </c>
      <c r="Q39" s="174" t="str">
        <f t="shared" si="3"/>
        <v/>
      </c>
      <c r="R39" s="144"/>
      <c r="S39" s="144"/>
      <c r="T39" s="144"/>
      <c r="U39" s="144"/>
      <c r="V39" s="144"/>
      <c r="W39" s="144"/>
      <c r="X39" s="144"/>
      <c r="Y39" s="144"/>
      <c r="Z39" s="144"/>
      <c r="AA39" s="144"/>
      <c r="AB39" s="144"/>
      <c r="AC39" s="144"/>
      <c r="AD39" s="144"/>
      <c r="AE39" s="144"/>
      <c r="AF39" s="144"/>
      <c r="AG39" s="144"/>
      <c r="AH39" s="144"/>
      <c r="AI39" s="144"/>
    </row>
    <row r="40" spans="1:35" s="168" customFormat="1" ht="9.75" customHeight="1">
      <c r="A40" s="152"/>
      <c r="B40" s="167"/>
      <c r="C40" s="167"/>
      <c r="D40" s="167"/>
      <c r="E40" s="167"/>
      <c r="F40" s="167"/>
      <c r="G40" s="167"/>
      <c r="H40" s="167"/>
      <c r="I40" s="167"/>
      <c r="J40" s="167"/>
      <c r="K40" s="167"/>
      <c r="L40" s="167"/>
      <c r="M40" s="167"/>
      <c r="N40" s="167"/>
      <c r="O40" s="167"/>
      <c r="P40" s="167"/>
      <c r="Q40" s="167"/>
      <c r="R40" s="152"/>
      <c r="S40" s="152"/>
      <c r="T40" s="152"/>
      <c r="U40" s="152"/>
      <c r="V40" s="152"/>
      <c r="W40" s="152"/>
      <c r="X40" s="152"/>
      <c r="Y40" s="152"/>
      <c r="Z40" s="152"/>
      <c r="AA40" s="152"/>
      <c r="AB40" s="152"/>
      <c r="AC40" s="152"/>
      <c r="AD40" s="152"/>
      <c r="AE40" s="152"/>
      <c r="AF40" s="152"/>
      <c r="AG40" s="152"/>
      <c r="AH40" s="152"/>
      <c r="AI40" s="152"/>
    </row>
    <row r="41" spans="1:35" ht="17.75" customHeight="1">
      <c r="A41" s="144"/>
      <c r="B41" s="245" t="s">
        <v>245</v>
      </c>
      <c r="C41" s="245"/>
      <c r="D41" s="245"/>
      <c r="E41" s="245"/>
      <c r="F41" s="245"/>
      <c r="G41" s="245"/>
      <c r="H41" s="245"/>
      <c r="I41" s="245"/>
      <c r="J41" s="245"/>
      <c r="K41" s="245"/>
      <c r="L41" s="245"/>
      <c r="M41" s="245"/>
      <c r="N41" s="245"/>
      <c r="O41" s="245"/>
      <c r="P41" s="245"/>
      <c r="Q41" s="245"/>
      <c r="R41" s="144"/>
      <c r="S41" s="144"/>
      <c r="T41" s="144"/>
      <c r="U41" s="144"/>
      <c r="V41" s="144"/>
      <c r="W41" s="144"/>
      <c r="X41" s="144"/>
      <c r="Y41" s="144"/>
      <c r="Z41" s="144"/>
      <c r="AA41" s="144"/>
      <c r="AB41" s="144"/>
      <c r="AC41" s="144"/>
      <c r="AD41" s="144"/>
      <c r="AE41" s="144"/>
      <c r="AF41" s="144"/>
      <c r="AG41" s="144"/>
      <c r="AH41" s="144"/>
      <c r="AI41" s="144"/>
    </row>
    <row r="42" spans="1:35" s="168" customFormat="1" ht="9.75" customHeight="1">
      <c r="A42" s="152"/>
      <c r="B42" s="167"/>
      <c r="C42" s="167"/>
      <c r="D42" s="167"/>
      <c r="E42" s="167"/>
      <c r="F42" s="167"/>
      <c r="G42" s="167"/>
      <c r="H42" s="167"/>
      <c r="I42" s="167"/>
      <c r="J42" s="167"/>
      <c r="K42" s="167"/>
      <c r="L42" s="167"/>
      <c r="M42" s="167"/>
      <c r="N42" s="167"/>
      <c r="O42" s="167"/>
      <c r="P42" s="167"/>
      <c r="Q42" s="167"/>
      <c r="R42" s="152"/>
      <c r="S42" s="152"/>
      <c r="T42" s="152"/>
      <c r="U42" s="152"/>
      <c r="V42" s="152"/>
      <c r="W42" s="152"/>
      <c r="X42" s="152"/>
      <c r="Y42" s="152"/>
      <c r="Z42" s="152"/>
      <c r="AA42" s="152"/>
      <c r="AB42" s="152"/>
      <c r="AC42" s="152"/>
      <c r="AD42" s="152"/>
      <c r="AE42" s="152"/>
      <c r="AF42" s="152"/>
      <c r="AG42" s="152"/>
      <c r="AH42" s="152"/>
      <c r="AI42" s="152"/>
    </row>
    <row r="43" spans="1:35" s="177" customFormat="1" ht="22.25" customHeight="1">
      <c r="A43" s="175"/>
      <c r="B43" s="230" t="s">
        <v>23</v>
      </c>
      <c r="C43" s="230"/>
      <c r="D43" s="176">
        <f>IF(D45&lt;&gt;0, SUM(D44:D45), 0)</f>
        <v>0</v>
      </c>
      <c r="E43" s="176">
        <f>IF(E45&lt;&gt;0, SUM(E44:E45), 0)</f>
        <v>0</v>
      </c>
      <c r="F43" s="176">
        <f>IF(F45&lt;&gt;0, SUM(F44:F45), 0)</f>
        <v>0</v>
      </c>
      <c r="G43" s="176">
        <f t="shared" ref="G43:Q43" si="4">IF(G45&lt;&gt;0, SUM(G44:G45), 0)</f>
        <v>0</v>
      </c>
      <c r="H43" s="176">
        <f t="shared" si="4"/>
        <v>0</v>
      </c>
      <c r="I43" s="176">
        <f t="shared" si="4"/>
        <v>0</v>
      </c>
      <c r="J43" s="176">
        <f t="shared" si="4"/>
        <v>0</v>
      </c>
      <c r="K43" s="176">
        <f t="shared" si="4"/>
        <v>0</v>
      </c>
      <c r="L43" s="176">
        <f t="shared" si="4"/>
        <v>0</v>
      </c>
      <c r="M43" s="176">
        <f t="shared" si="4"/>
        <v>0</v>
      </c>
      <c r="N43" s="176">
        <f t="shared" si="4"/>
        <v>0</v>
      </c>
      <c r="O43" s="176">
        <f t="shared" si="4"/>
        <v>0</v>
      </c>
      <c r="P43" s="176">
        <f t="shared" si="4"/>
        <v>0</v>
      </c>
      <c r="Q43" s="176">
        <f t="shared" si="4"/>
        <v>0</v>
      </c>
      <c r="R43" s="175"/>
      <c r="S43" s="175"/>
      <c r="T43" s="175"/>
      <c r="U43" s="175"/>
      <c r="V43" s="175"/>
      <c r="W43" s="175"/>
      <c r="X43" s="175"/>
      <c r="Y43" s="175"/>
      <c r="Z43" s="175"/>
      <c r="AA43" s="175"/>
      <c r="AB43" s="175"/>
      <c r="AC43" s="175"/>
      <c r="AD43" s="175"/>
      <c r="AE43" s="175"/>
      <c r="AF43" s="175"/>
      <c r="AG43" s="175"/>
      <c r="AH43" s="175"/>
      <c r="AI43" s="175"/>
    </row>
    <row r="44" spans="1:35" ht="22.25" customHeight="1">
      <c r="A44" s="144"/>
      <c r="B44" s="239" t="s">
        <v>4</v>
      </c>
      <c r="C44" s="239"/>
      <c r="D44" s="169"/>
      <c r="E44" s="169"/>
      <c r="F44" s="169"/>
      <c r="G44" s="169"/>
      <c r="H44" s="178"/>
      <c r="I44" s="178"/>
      <c r="J44" s="178"/>
      <c r="K44" s="178"/>
      <c r="L44" s="178"/>
      <c r="M44" s="170"/>
      <c r="N44" s="178"/>
      <c r="O44" s="178"/>
      <c r="P44" s="178"/>
      <c r="Q44" s="178"/>
      <c r="S44" s="257"/>
      <c r="T44" s="257"/>
      <c r="U44" s="144"/>
      <c r="V44" s="144"/>
      <c r="W44" s="144"/>
      <c r="X44" s="144"/>
      <c r="Y44" s="144"/>
      <c r="Z44" s="144"/>
      <c r="AA44" s="144"/>
      <c r="AB44" s="144"/>
      <c r="AC44" s="144"/>
      <c r="AD44" s="144"/>
      <c r="AE44" s="144"/>
      <c r="AF44" s="144"/>
      <c r="AG44" s="144"/>
      <c r="AH44" s="144"/>
      <c r="AI44" s="144"/>
    </row>
    <row r="45" spans="1:35" ht="22.25" customHeight="1">
      <c r="A45" s="144"/>
      <c r="B45" s="239" t="s">
        <v>20</v>
      </c>
      <c r="C45" s="239"/>
      <c r="D45" s="179"/>
      <c r="E45" s="179"/>
      <c r="F45" s="179"/>
      <c r="G45" s="179"/>
      <c r="H45" s="180"/>
      <c r="I45" s="180"/>
      <c r="J45" s="180"/>
      <c r="K45" s="180"/>
      <c r="L45" s="180"/>
      <c r="M45" s="180"/>
      <c r="N45" s="180"/>
      <c r="O45" s="180"/>
      <c r="P45" s="180"/>
      <c r="Q45" s="180"/>
      <c r="S45" s="257"/>
      <c r="T45" s="257"/>
      <c r="U45" s="144"/>
      <c r="V45" s="144"/>
      <c r="W45" s="144"/>
      <c r="X45" s="144"/>
      <c r="Y45" s="144"/>
      <c r="Z45" s="144"/>
      <c r="AA45" s="144"/>
      <c r="AB45" s="144"/>
      <c r="AC45" s="144"/>
      <c r="AD45" s="144"/>
      <c r="AE45" s="144"/>
      <c r="AF45" s="144"/>
      <c r="AG45" s="144"/>
      <c r="AH45" s="144"/>
      <c r="AI45" s="144"/>
    </row>
    <row r="46" spans="1:35" ht="22.25" customHeight="1">
      <c r="A46" s="144"/>
      <c r="B46" s="264" t="s">
        <v>42</v>
      </c>
      <c r="C46" s="264"/>
      <c r="D46" s="179"/>
      <c r="E46" s="179"/>
      <c r="F46" s="179"/>
      <c r="G46" s="179"/>
      <c r="H46" s="178"/>
      <c r="I46" s="178"/>
      <c r="J46" s="178"/>
      <c r="K46" s="178"/>
      <c r="L46" s="178"/>
      <c r="M46" s="170"/>
      <c r="N46" s="178"/>
      <c r="O46" s="178"/>
      <c r="P46" s="178"/>
      <c r="Q46" s="178"/>
      <c r="S46" s="172"/>
      <c r="T46" s="172"/>
      <c r="U46" s="144"/>
      <c r="V46" s="144"/>
      <c r="W46" s="144"/>
      <c r="X46" s="144"/>
      <c r="Y46" s="144"/>
      <c r="Z46" s="144"/>
      <c r="AA46" s="144"/>
      <c r="AB46" s="144"/>
      <c r="AC46" s="144"/>
      <c r="AD46" s="144"/>
      <c r="AE46" s="144"/>
      <c r="AF46" s="144"/>
      <c r="AG46" s="144"/>
      <c r="AH46" s="144"/>
      <c r="AI46" s="144"/>
    </row>
    <row r="47" spans="1:35" ht="22.25" customHeight="1">
      <c r="A47" s="144"/>
      <c r="B47" s="264" t="s">
        <v>107</v>
      </c>
      <c r="C47" s="264"/>
      <c r="D47" s="179"/>
      <c r="E47" s="179"/>
      <c r="F47" s="179"/>
      <c r="G47" s="179"/>
      <c r="H47" s="178"/>
      <c r="I47" s="178"/>
      <c r="J47" s="178"/>
      <c r="K47" s="178"/>
      <c r="L47" s="178"/>
      <c r="M47" s="170"/>
      <c r="N47" s="178"/>
      <c r="O47" s="178"/>
      <c r="P47" s="178"/>
      <c r="Q47" s="178"/>
      <c r="S47" s="172"/>
      <c r="T47" s="172"/>
      <c r="U47" s="144"/>
      <c r="V47" s="144"/>
      <c r="W47" s="144"/>
      <c r="X47" s="144"/>
      <c r="Y47" s="144"/>
      <c r="Z47" s="144"/>
      <c r="AA47" s="144"/>
      <c r="AB47" s="144"/>
      <c r="AC47" s="144"/>
      <c r="AD47" s="144"/>
      <c r="AE47" s="144"/>
      <c r="AF47" s="144"/>
      <c r="AG47" s="144"/>
      <c r="AH47" s="144"/>
      <c r="AI47" s="144"/>
    </row>
    <row r="48" spans="1:35" ht="22.25" customHeight="1">
      <c r="A48" s="144"/>
      <c r="B48" s="264" t="s">
        <v>22</v>
      </c>
      <c r="C48" s="264"/>
      <c r="D48" s="181"/>
      <c r="E48" s="181"/>
      <c r="F48" s="181"/>
      <c r="G48" s="181"/>
      <c r="H48" s="178"/>
      <c r="I48" s="178"/>
      <c r="J48" s="178"/>
      <c r="K48" s="178"/>
      <c r="L48" s="178"/>
      <c r="M48" s="178"/>
      <c r="N48" s="178"/>
      <c r="O48" s="178"/>
      <c r="P48" s="178"/>
      <c r="Q48" s="178"/>
      <c r="S48" s="257"/>
      <c r="T48" s="257"/>
      <c r="U48" s="144"/>
      <c r="V48" s="144"/>
      <c r="W48" s="144"/>
      <c r="X48" s="144"/>
      <c r="Y48" s="144"/>
      <c r="Z48" s="144"/>
      <c r="AA48" s="144"/>
      <c r="AB48" s="144"/>
      <c r="AC48" s="144"/>
      <c r="AD48" s="144"/>
      <c r="AE48" s="144"/>
      <c r="AF48" s="144"/>
      <c r="AG48" s="144"/>
      <c r="AH48" s="144"/>
      <c r="AI48" s="144"/>
    </row>
    <row r="49" spans="1:35" ht="22.25" customHeight="1">
      <c r="A49" s="144"/>
      <c r="B49" s="264" t="s">
        <v>21</v>
      </c>
      <c r="C49" s="264"/>
      <c r="D49" s="182">
        <f>D45-SUM(D46:D48)</f>
        <v>0</v>
      </c>
      <c r="E49" s="182">
        <f>E45-SUM(E46:E48)</f>
        <v>0</v>
      </c>
      <c r="F49" s="182">
        <f>F45-SUM(F46:F48)</f>
        <v>0</v>
      </c>
      <c r="G49" s="182">
        <f>G45-SUM(G46:G48)</f>
        <v>0</v>
      </c>
      <c r="H49" s="182">
        <f t="shared" ref="H49:Q49" si="5">H45-SUM(H46:H48)</f>
        <v>0</v>
      </c>
      <c r="I49" s="182">
        <f t="shared" si="5"/>
        <v>0</v>
      </c>
      <c r="J49" s="182">
        <f t="shared" si="5"/>
        <v>0</v>
      </c>
      <c r="K49" s="182">
        <f t="shared" si="5"/>
        <v>0</v>
      </c>
      <c r="L49" s="182">
        <f t="shared" si="5"/>
        <v>0</v>
      </c>
      <c r="M49" s="182">
        <f t="shared" si="5"/>
        <v>0</v>
      </c>
      <c r="N49" s="182">
        <f t="shared" si="5"/>
        <v>0</v>
      </c>
      <c r="O49" s="182">
        <f t="shared" si="5"/>
        <v>0</v>
      </c>
      <c r="P49" s="182">
        <f t="shared" si="5"/>
        <v>0</v>
      </c>
      <c r="Q49" s="182">
        <f t="shared" si="5"/>
        <v>0</v>
      </c>
      <c r="S49" s="172"/>
      <c r="T49" s="172"/>
      <c r="U49" s="144"/>
      <c r="V49" s="144"/>
      <c r="W49" s="144"/>
      <c r="X49" s="144"/>
      <c r="Y49" s="144"/>
      <c r="Z49" s="144"/>
      <c r="AA49" s="144"/>
      <c r="AB49" s="144"/>
      <c r="AC49" s="144"/>
      <c r="AD49" s="144"/>
      <c r="AE49" s="144"/>
      <c r="AF49" s="144"/>
      <c r="AG49" s="144"/>
      <c r="AH49" s="144"/>
      <c r="AI49" s="144"/>
    </row>
    <row r="50" spans="1:35" ht="22.25" customHeight="1">
      <c r="A50" s="144"/>
      <c r="B50" s="230" t="s">
        <v>6</v>
      </c>
      <c r="C50" s="265"/>
      <c r="D50" s="169"/>
      <c r="E50" s="169"/>
      <c r="F50" s="169"/>
      <c r="G50" s="169"/>
      <c r="H50" s="178"/>
      <c r="I50" s="178"/>
      <c r="J50" s="178"/>
      <c r="K50" s="178"/>
      <c r="L50" s="178"/>
      <c r="M50" s="178"/>
      <c r="N50" s="178"/>
      <c r="O50" s="178"/>
      <c r="P50" s="178"/>
      <c r="Q50" s="178"/>
      <c r="S50" s="255"/>
      <c r="T50" s="255"/>
      <c r="U50" s="144"/>
      <c r="V50" s="144"/>
      <c r="W50" s="144"/>
      <c r="X50" s="144"/>
      <c r="Y50" s="144"/>
      <c r="Z50" s="144"/>
      <c r="AA50" s="144"/>
      <c r="AB50" s="144"/>
      <c r="AC50" s="144"/>
      <c r="AD50" s="144"/>
      <c r="AE50" s="144"/>
      <c r="AF50" s="144"/>
      <c r="AG50" s="144"/>
      <c r="AH50" s="144"/>
      <c r="AI50" s="144"/>
    </row>
    <row r="51" spans="1:35" ht="22.25" customHeight="1">
      <c r="A51" s="144"/>
      <c r="B51" s="230" t="s">
        <v>7</v>
      </c>
      <c r="C51" s="265"/>
      <c r="D51" s="169"/>
      <c r="E51" s="169"/>
      <c r="F51" s="169"/>
      <c r="G51" s="169"/>
      <c r="H51" s="178"/>
      <c r="I51" s="178"/>
      <c r="J51" s="178"/>
      <c r="K51" s="178"/>
      <c r="L51" s="178"/>
      <c r="M51" s="178"/>
      <c r="N51" s="178"/>
      <c r="O51" s="178"/>
      <c r="P51" s="178"/>
      <c r="Q51" s="178"/>
      <c r="S51" s="171"/>
      <c r="T51" s="171"/>
      <c r="U51" s="144"/>
      <c r="V51" s="144"/>
      <c r="W51" s="144"/>
      <c r="X51" s="144"/>
      <c r="Y51" s="144"/>
      <c r="Z51" s="144"/>
      <c r="AA51" s="144"/>
      <c r="AB51" s="144"/>
      <c r="AC51" s="144"/>
      <c r="AD51" s="144"/>
      <c r="AE51" s="144"/>
      <c r="AF51" s="144"/>
      <c r="AG51" s="144"/>
      <c r="AH51" s="144"/>
      <c r="AI51" s="144"/>
    </row>
    <row r="52" spans="1:35" ht="22.25" customHeight="1">
      <c r="A52" s="144"/>
      <c r="B52" s="230" t="s">
        <v>8</v>
      </c>
      <c r="C52" s="265"/>
      <c r="D52" s="169"/>
      <c r="E52" s="169"/>
      <c r="F52" s="169"/>
      <c r="G52" s="169"/>
      <c r="H52" s="178"/>
      <c r="I52" s="178"/>
      <c r="J52" s="178"/>
      <c r="K52" s="178"/>
      <c r="L52" s="178"/>
      <c r="M52" s="178"/>
      <c r="N52" s="178"/>
      <c r="O52" s="178"/>
      <c r="P52" s="178"/>
      <c r="Q52" s="178"/>
      <c r="S52" s="171"/>
      <c r="T52" s="171"/>
      <c r="U52" s="144"/>
      <c r="V52" s="144"/>
      <c r="W52" s="144"/>
      <c r="X52" s="144"/>
      <c r="Y52" s="144"/>
      <c r="Z52" s="144"/>
      <c r="AA52" s="144"/>
      <c r="AB52" s="144"/>
      <c r="AC52" s="144"/>
      <c r="AD52" s="144"/>
      <c r="AE52" s="144"/>
      <c r="AF52" s="144"/>
      <c r="AG52" s="144"/>
      <c r="AH52" s="144"/>
      <c r="AI52" s="144"/>
    </row>
    <row r="53" spans="1:35" ht="22.25" customHeight="1">
      <c r="A53" s="144"/>
      <c r="B53" s="255" t="s">
        <v>9</v>
      </c>
      <c r="C53" s="255"/>
      <c r="D53" s="169"/>
      <c r="E53" s="169"/>
      <c r="F53" s="169"/>
      <c r="G53" s="179"/>
      <c r="H53" s="178"/>
      <c r="I53" s="178"/>
      <c r="J53" s="178"/>
      <c r="K53" s="178"/>
      <c r="L53" s="178"/>
      <c r="M53" s="178"/>
      <c r="N53" s="178"/>
      <c r="O53" s="178"/>
      <c r="P53" s="178"/>
      <c r="Q53" s="178"/>
      <c r="S53" s="266"/>
      <c r="T53" s="266"/>
      <c r="U53" s="144"/>
      <c r="V53" s="144"/>
      <c r="W53" s="144"/>
      <c r="X53" s="144"/>
      <c r="Y53" s="144"/>
      <c r="Z53" s="144"/>
      <c r="AA53" s="144"/>
      <c r="AB53" s="144"/>
      <c r="AC53" s="144"/>
      <c r="AD53" s="144"/>
      <c r="AE53" s="144"/>
      <c r="AF53" s="144"/>
      <c r="AG53" s="144"/>
      <c r="AH53" s="144"/>
      <c r="AI53" s="144"/>
    </row>
    <row r="54" spans="1:35" ht="22.25" customHeight="1">
      <c r="A54" s="144"/>
      <c r="B54" s="244" t="s">
        <v>10</v>
      </c>
      <c r="C54" s="267"/>
      <c r="D54" s="169"/>
      <c r="E54" s="169"/>
      <c r="F54" s="169"/>
      <c r="G54" s="169"/>
      <c r="H54" s="178"/>
      <c r="I54" s="178"/>
      <c r="J54" s="178"/>
      <c r="K54" s="178"/>
      <c r="L54" s="178"/>
      <c r="M54" s="178"/>
      <c r="N54" s="178"/>
      <c r="O54" s="178"/>
      <c r="P54" s="178"/>
      <c r="Q54" s="178"/>
      <c r="S54" s="183"/>
      <c r="T54" s="183"/>
      <c r="U54" s="144"/>
      <c r="V54" s="144"/>
      <c r="W54" s="144"/>
      <c r="X54" s="144"/>
      <c r="Y54" s="144"/>
      <c r="Z54" s="144"/>
      <c r="AA54" s="144"/>
      <c r="AB54" s="144"/>
      <c r="AC54" s="144"/>
      <c r="AD54" s="144"/>
      <c r="AE54" s="144"/>
      <c r="AF54" s="144"/>
      <c r="AG54" s="144"/>
      <c r="AH54" s="144"/>
      <c r="AI54" s="144"/>
    </row>
    <row r="55" spans="1:35" ht="22.25" customHeight="1">
      <c r="A55" s="144"/>
      <c r="B55" s="244" t="s">
        <v>11</v>
      </c>
      <c r="C55" s="267"/>
      <c r="D55" s="169"/>
      <c r="E55" s="169"/>
      <c r="F55" s="169"/>
      <c r="G55" s="169"/>
      <c r="H55" s="178"/>
      <c r="I55" s="178"/>
      <c r="J55" s="178"/>
      <c r="K55" s="178"/>
      <c r="L55" s="178"/>
      <c r="M55" s="178"/>
      <c r="N55" s="178"/>
      <c r="O55" s="178"/>
      <c r="P55" s="178"/>
      <c r="Q55" s="178"/>
      <c r="S55" s="183"/>
      <c r="T55" s="183"/>
      <c r="U55" s="144"/>
      <c r="V55" s="144"/>
      <c r="W55" s="144"/>
      <c r="X55" s="144"/>
      <c r="Y55" s="144"/>
      <c r="Z55" s="144"/>
      <c r="AA55" s="144"/>
      <c r="AB55" s="144"/>
      <c r="AC55" s="144"/>
      <c r="AD55" s="144"/>
      <c r="AE55" s="144"/>
      <c r="AF55" s="144"/>
      <c r="AG55" s="144"/>
      <c r="AH55" s="144"/>
      <c r="AI55" s="144"/>
    </row>
    <row r="56" spans="1:35" ht="22.25" customHeight="1">
      <c r="A56" s="144"/>
      <c r="B56" s="244" t="s">
        <v>12</v>
      </c>
      <c r="C56" s="267"/>
      <c r="D56" s="169"/>
      <c r="E56" s="169"/>
      <c r="F56" s="169"/>
      <c r="G56" s="169"/>
      <c r="H56" s="178"/>
      <c r="I56" s="178"/>
      <c r="J56" s="178"/>
      <c r="K56" s="178"/>
      <c r="L56" s="178"/>
      <c r="M56" s="178"/>
      <c r="N56" s="178"/>
      <c r="O56" s="178"/>
      <c r="P56" s="178"/>
      <c r="Q56" s="178"/>
      <c r="S56" s="183"/>
      <c r="T56" s="183"/>
      <c r="U56" s="144"/>
      <c r="V56" s="144"/>
      <c r="W56" s="144"/>
      <c r="X56" s="144"/>
      <c r="Y56" s="144"/>
      <c r="Z56" s="144"/>
      <c r="AA56" s="144"/>
      <c r="AB56" s="144"/>
      <c r="AC56" s="144"/>
      <c r="AD56" s="144"/>
      <c r="AE56" s="144"/>
      <c r="AF56" s="144"/>
      <c r="AG56" s="144"/>
      <c r="AH56" s="144"/>
      <c r="AI56" s="144"/>
    </row>
    <row r="57" spans="1:35" ht="22.25" customHeight="1">
      <c r="A57" s="144"/>
      <c r="B57" s="244" t="s">
        <v>13</v>
      </c>
      <c r="C57" s="267"/>
      <c r="D57" s="169"/>
      <c r="E57" s="169"/>
      <c r="F57" s="169"/>
      <c r="G57" s="169"/>
      <c r="H57" s="178"/>
      <c r="I57" s="178"/>
      <c r="J57" s="178"/>
      <c r="K57" s="178"/>
      <c r="L57" s="178"/>
      <c r="M57" s="178"/>
      <c r="N57" s="178"/>
      <c r="O57" s="178"/>
      <c r="P57" s="178"/>
      <c r="Q57" s="178"/>
      <c r="S57" s="183"/>
      <c r="T57" s="183"/>
      <c r="U57" s="144"/>
      <c r="V57" s="144"/>
      <c r="W57" s="144"/>
      <c r="X57" s="144"/>
      <c r="Y57" s="144"/>
      <c r="Z57" s="144"/>
      <c r="AA57" s="144"/>
      <c r="AB57" s="144"/>
      <c r="AC57" s="144"/>
      <c r="AD57" s="144"/>
      <c r="AE57" s="144"/>
      <c r="AF57" s="144"/>
      <c r="AG57" s="144"/>
      <c r="AH57" s="144"/>
      <c r="AI57" s="144"/>
    </row>
    <row r="58" spans="1:35" ht="22.25" customHeight="1">
      <c r="A58" s="144"/>
      <c r="B58" s="244" t="s">
        <v>14</v>
      </c>
      <c r="C58" s="244"/>
      <c r="D58" s="169"/>
      <c r="E58" s="169"/>
      <c r="F58" s="169"/>
      <c r="G58" s="169"/>
      <c r="H58" s="178"/>
      <c r="I58" s="178"/>
      <c r="J58" s="178"/>
      <c r="K58" s="178"/>
      <c r="L58" s="178"/>
      <c r="M58" s="178"/>
      <c r="N58" s="178"/>
      <c r="O58" s="178"/>
      <c r="P58" s="178"/>
      <c r="Q58" s="178"/>
      <c r="S58" s="183"/>
      <c r="T58" s="183"/>
      <c r="U58" s="144"/>
      <c r="V58" s="144"/>
      <c r="W58" s="144"/>
      <c r="X58" s="144"/>
      <c r="Y58" s="144"/>
      <c r="Z58" s="144"/>
      <c r="AA58" s="144"/>
      <c r="AB58" s="144"/>
      <c r="AC58" s="144"/>
      <c r="AD58" s="144"/>
      <c r="AE58" s="144"/>
      <c r="AF58" s="144"/>
      <c r="AG58" s="144"/>
      <c r="AH58" s="144"/>
      <c r="AI58" s="144"/>
    </row>
    <row r="59" spans="1:35" ht="22.25" customHeight="1">
      <c r="A59" s="144"/>
      <c r="B59" s="242" t="s">
        <v>16</v>
      </c>
      <c r="C59" s="243"/>
      <c r="D59" s="185"/>
      <c r="E59" s="185"/>
      <c r="F59" s="185"/>
      <c r="G59" s="185"/>
      <c r="H59" s="186"/>
      <c r="I59" s="186"/>
      <c r="J59" s="186"/>
      <c r="K59" s="186"/>
      <c r="L59" s="186"/>
      <c r="M59" s="186"/>
      <c r="N59" s="186"/>
      <c r="O59" s="186"/>
      <c r="P59" s="186"/>
      <c r="Q59" s="186"/>
      <c r="S59" s="144"/>
      <c r="T59" s="144"/>
      <c r="U59" s="144"/>
      <c r="V59" s="144"/>
      <c r="W59" s="144"/>
      <c r="X59" s="144"/>
      <c r="Y59" s="144"/>
      <c r="Z59" s="144"/>
      <c r="AA59" s="144"/>
      <c r="AB59" s="144"/>
      <c r="AC59" s="144"/>
      <c r="AD59" s="144"/>
      <c r="AE59" s="144"/>
      <c r="AF59" s="144"/>
      <c r="AG59" s="144"/>
      <c r="AH59" s="144"/>
      <c r="AI59" s="144"/>
    </row>
    <row r="60" spans="1:35" ht="22.25" customHeight="1">
      <c r="A60" s="144"/>
      <c r="B60" s="242" t="s">
        <v>17</v>
      </c>
      <c r="C60" s="243"/>
      <c r="D60" s="185"/>
      <c r="E60" s="185"/>
      <c r="F60" s="185"/>
      <c r="G60" s="185"/>
      <c r="H60" s="186"/>
      <c r="I60" s="186"/>
      <c r="J60" s="186"/>
      <c r="K60" s="186"/>
      <c r="L60" s="186"/>
      <c r="M60" s="186"/>
      <c r="N60" s="186"/>
      <c r="O60" s="186"/>
      <c r="P60" s="186"/>
      <c r="Q60" s="186"/>
      <c r="S60" s="144"/>
      <c r="T60" s="144"/>
      <c r="U60" s="144"/>
      <c r="V60" s="144"/>
      <c r="W60" s="144"/>
      <c r="X60" s="144"/>
      <c r="Y60" s="144"/>
      <c r="Z60" s="144"/>
      <c r="AA60" s="144"/>
      <c r="AB60" s="144"/>
      <c r="AC60" s="144"/>
      <c r="AD60" s="144"/>
      <c r="AE60" s="144"/>
      <c r="AF60" s="144"/>
      <c r="AG60" s="144"/>
      <c r="AH60" s="144"/>
      <c r="AI60" s="144"/>
    </row>
    <row r="61" spans="1:35" ht="22.25" customHeight="1">
      <c r="A61" s="144"/>
      <c r="B61" s="242" t="s">
        <v>18</v>
      </c>
      <c r="C61" s="243"/>
      <c r="D61" s="185"/>
      <c r="E61" s="185"/>
      <c r="F61" s="185"/>
      <c r="G61" s="185"/>
      <c r="H61" s="186"/>
      <c r="I61" s="186"/>
      <c r="J61" s="186"/>
      <c r="K61" s="186"/>
      <c r="L61" s="186"/>
      <c r="M61" s="186"/>
      <c r="N61" s="186"/>
      <c r="O61" s="186"/>
      <c r="P61" s="186"/>
      <c r="Q61" s="186"/>
      <c r="S61" s="144"/>
      <c r="T61" s="144"/>
      <c r="U61" s="144"/>
      <c r="V61" s="144"/>
      <c r="W61" s="144"/>
      <c r="X61" s="144"/>
      <c r="Y61" s="144"/>
      <c r="Z61" s="144"/>
      <c r="AA61" s="144"/>
      <c r="AB61" s="144"/>
      <c r="AC61" s="144"/>
      <c r="AD61" s="144"/>
      <c r="AE61" s="144"/>
      <c r="AF61" s="144"/>
      <c r="AG61" s="144"/>
      <c r="AH61" s="144"/>
      <c r="AI61" s="144"/>
    </row>
    <row r="62" spans="1:35" ht="22.25" customHeight="1">
      <c r="A62" s="144"/>
      <c r="B62" s="242" t="s">
        <v>46</v>
      </c>
      <c r="C62" s="243"/>
      <c r="D62" s="185"/>
      <c r="E62" s="185"/>
      <c r="F62" s="185"/>
      <c r="G62" s="185"/>
      <c r="H62" s="186"/>
      <c r="I62" s="186"/>
      <c r="J62" s="186"/>
      <c r="K62" s="186"/>
      <c r="L62" s="186"/>
      <c r="M62" s="186"/>
      <c r="N62" s="186"/>
      <c r="O62" s="186"/>
      <c r="P62" s="186"/>
      <c r="Q62" s="186"/>
      <c r="S62" s="144"/>
      <c r="T62" s="144"/>
      <c r="U62" s="144"/>
      <c r="V62" s="144"/>
      <c r="W62" s="144"/>
      <c r="X62" s="144"/>
      <c r="Y62" s="144"/>
      <c r="Z62" s="144"/>
      <c r="AA62" s="144"/>
      <c r="AB62" s="144"/>
      <c r="AC62" s="144"/>
      <c r="AD62" s="144"/>
      <c r="AE62" s="144"/>
      <c r="AF62" s="144"/>
      <c r="AG62" s="144"/>
      <c r="AH62" s="144"/>
      <c r="AI62" s="144"/>
    </row>
    <row r="63" spans="1:35" ht="22.25" customHeight="1">
      <c r="A63" s="144"/>
      <c r="B63" s="242" t="s">
        <v>47</v>
      </c>
      <c r="C63" s="243"/>
      <c r="D63" s="185"/>
      <c r="E63" s="185"/>
      <c r="F63" s="185"/>
      <c r="G63" s="185"/>
      <c r="H63" s="186"/>
      <c r="I63" s="186"/>
      <c r="J63" s="186"/>
      <c r="K63" s="186"/>
      <c r="L63" s="186"/>
      <c r="M63" s="186"/>
      <c r="N63" s="186"/>
      <c r="O63" s="186"/>
      <c r="P63" s="186"/>
      <c r="Q63" s="186"/>
      <c r="S63" s="144"/>
      <c r="T63" s="144"/>
      <c r="U63" s="144"/>
      <c r="V63" s="144"/>
      <c r="W63" s="144"/>
      <c r="X63" s="144"/>
      <c r="Y63" s="144"/>
      <c r="Z63" s="144"/>
      <c r="AA63" s="144"/>
      <c r="AB63" s="144"/>
      <c r="AC63" s="144"/>
      <c r="AD63" s="144"/>
      <c r="AE63" s="144"/>
      <c r="AF63" s="144"/>
      <c r="AG63" s="144"/>
      <c r="AH63" s="144"/>
      <c r="AI63" s="144"/>
    </row>
    <row r="64" spans="1:35" ht="22.25" customHeight="1">
      <c r="A64" s="144"/>
      <c r="B64" s="242" t="s">
        <v>62</v>
      </c>
      <c r="C64" s="243"/>
      <c r="D64" s="185"/>
      <c r="E64" s="185"/>
      <c r="F64" s="185"/>
      <c r="G64" s="185"/>
      <c r="H64" s="186"/>
      <c r="I64" s="186"/>
      <c r="J64" s="186"/>
      <c r="K64" s="186"/>
      <c r="L64" s="186"/>
      <c r="M64" s="186"/>
      <c r="N64" s="186"/>
      <c r="O64" s="186"/>
      <c r="P64" s="186"/>
      <c r="Q64" s="186"/>
      <c r="S64" s="144"/>
      <c r="T64" s="144"/>
      <c r="U64" s="144"/>
      <c r="V64" s="144"/>
      <c r="W64" s="144"/>
      <c r="X64" s="144"/>
      <c r="Y64" s="144"/>
      <c r="Z64" s="144"/>
      <c r="AA64" s="144"/>
      <c r="AB64" s="144"/>
      <c r="AC64" s="144"/>
      <c r="AD64" s="144"/>
      <c r="AE64" s="144"/>
      <c r="AF64" s="144"/>
      <c r="AG64" s="144"/>
      <c r="AH64" s="144"/>
      <c r="AI64" s="144"/>
    </row>
    <row r="65" spans="1:35" ht="22.25" customHeight="1">
      <c r="A65" s="144"/>
      <c r="B65" s="187" t="s">
        <v>64</v>
      </c>
      <c r="C65" s="184"/>
      <c r="D65" s="185"/>
      <c r="E65" s="185"/>
      <c r="F65" s="185"/>
      <c r="G65" s="185"/>
      <c r="H65" s="186"/>
      <c r="I65" s="186"/>
      <c r="J65" s="186"/>
      <c r="K65" s="186"/>
      <c r="L65" s="186"/>
      <c r="M65" s="186"/>
      <c r="N65" s="186"/>
      <c r="O65" s="186"/>
      <c r="P65" s="186"/>
      <c r="Q65" s="186"/>
      <c r="S65" s="144"/>
      <c r="T65" s="144"/>
      <c r="U65" s="144"/>
      <c r="V65" s="144"/>
      <c r="W65" s="144"/>
      <c r="X65" s="144"/>
      <c r="Y65" s="144"/>
      <c r="Z65" s="144"/>
      <c r="AA65" s="144"/>
      <c r="AB65" s="144"/>
      <c r="AC65" s="144"/>
      <c r="AD65" s="144"/>
      <c r="AE65" s="144"/>
      <c r="AF65" s="144"/>
      <c r="AG65" s="144"/>
      <c r="AH65" s="144"/>
      <c r="AI65" s="144"/>
    </row>
    <row r="66" spans="1:35" ht="22.25" customHeight="1">
      <c r="A66" s="144"/>
      <c r="B66" s="242" t="s">
        <v>63</v>
      </c>
      <c r="C66" s="243"/>
      <c r="D66" s="185"/>
      <c r="E66" s="185"/>
      <c r="F66" s="185"/>
      <c r="G66" s="185"/>
      <c r="H66" s="186"/>
      <c r="I66" s="186"/>
      <c r="J66" s="186"/>
      <c r="K66" s="186"/>
      <c r="L66" s="186"/>
      <c r="M66" s="186"/>
      <c r="N66" s="186"/>
      <c r="O66" s="186"/>
      <c r="P66" s="186"/>
      <c r="Q66" s="186"/>
      <c r="S66" s="144"/>
      <c r="T66" s="144"/>
      <c r="U66" s="144"/>
      <c r="V66" s="144"/>
      <c r="W66" s="144"/>
      <c r="X66" s="144"/>
      <c r="Y66" s="144"/>
      <c r="Z66" s="144"/>
      <c r="AA66" s="144"/>
      <c r="AB66" s="144"/>
      <c r="AC66" s="144"/>
      <c r="AD66" s="144"/>
      <c r="AE66" s="144"/>
      <c r="AF66" s="144"/>
      <c r="AG66" s="144"/>
      <c r="AH66" s="144"/>
      <c r="AI66" s="144"/>
    </row>
    <row r="67" spans="1:35" ht="22.25" customHeight="1">
      <c r="A67" s="144"/>
      <c r="B67" s="187" t="s">
        <v>65</v>
      </c>
      <c r="C67" s="184"/>
      <c r="D67" s="185"/>
      <c r="E67" s="185"/>
      <c r="F67" s="185"/>
      <c r="G67" s="185"/>
      <c r="H67" s="186"/>
      <c r="I67" s="186"/>
      <c r="J67" s="186"/>
      <c r="K67" s="186"/>
      <c r="L67" s="186"/>
      <c r="M67" s="186"/>
      <c r="N67" s="186"/>
      <c r="O67" s="186"/>
      <c r="P67" s="186"/>
      <c r="Q67" s="186"/>
      <c r="S67" s="144"/>
      <c r="T67" s="144"/>
      <c r="U67" s="144"/>
      <c r="V67" s="144"/>
      <c r="W67" s="144"/>
      <c r="X67" s="144"/>
      <c r="Y67" s="144"/>
      <c r="Z67" s="144"/>
      <c r="AA67" s="144"/>
      <c r="AB67" s="144"/>
      <c r="AC67" s="144"/>
      <c r="AD67" s="144"/>
      <c r="AE67" s="144"/>
      <c r="AF67" s="144"/>
      <c r="AG67" s="144"/>
      <c r="AH67" s="144"/>
      <c r="AI67" s="144"/>
    </row>
    <row r="68" spans="1:35" ht="22.25" customHeight="1">
      <c r="A68" s="144"/>
      <c r="B68" s="244" t="s">
        <v>360</v>
      </c>
      <c r="C68" s="244"/>
      <c r="D68" s="169"/>
      <c r="E68" s="169"/>
      <c r="F68" s="169"/>
      <c r="G68" s="169"/>
      <c r="H68" s="178"/>
      <c r="I68" s="178"/>
      <c r="J68" s="178"/>
      <c r="K68" s="178"/>
      <c r="L68" s="178"/>
      <c r="M68" s="178"/>
      <c r="N68" s="178"/>
      <c r="O68" s="178"/>
      <c r="P68" s="178"/>
      <c r="Q68" s="178"/>
      <c r="S68" s="183"/>
      <c r="T68" s="183"/>
      <c r="U68" s="144"/>
      <c r="V68" s="144"/>
      <c r="W68" s="144"/>
      <c r="X68" s="144"/>
      <c r="Y68" s="144"/>
      <c r="Z68" s="144"/>
      <c r="AA68" s="144"/>
      <c r="AB68" s="144"/>
      <c r="AC68" s="144"/>
      <c r="AD68" s="144"/>
      <c r="AE68" s="144"/>
      <c r="AF68" s="144"/>
      <c r="AG68" s="144"/>
      <c r="AH68" s="144"/>
      <c r="AI68" s="144"/>
    </row>
    <row r="69" spans="1:35" ht="22.25" customHeight="1">
      <c r="A69" s="144"/>
      <c r="B69" s="244" t="s">
        <v>15</v>
      </c>
      <c r="C69" s="244"/>
      <c r="D69" s="169"/>
      <c r="E69" s="169"/>
      <c r="F69" s="169"/>
      <c r="G69" s="169"/>
      <c r="H69" s="178"/>
      <c r="I69" s="178"/>
      <c r="J69" s="178"/>
      <c r="K69" s="178"/>
      <c r="L69" s="178"/>
      <c r="M69" s="178"/>
      <c r="N69" s="178"/>
      <c r="O69" s="178"/>
      <c r="P69" s="178"/>
      <c r="Q69" s="178"/>
      <c r="S69" s="144"/>
      <c r="T69" s="144"/>
      <c r="U69" s="144"/>
      <c r="V69" s="144"/>
      <c r="W69" s="144"/>
      <c r="X69" s="144"/>
      <c r="Y69" s="144"/>
      <c r="Z69" s="144"/>
      <c r="AA69" s="144"/>
      <c r="AB69" s="144"/>
      <c r="AC69" s="144"/>
      <c r="AD69" s="144"/>
      <c r="AE69" s="144"/>
      <c r="AF69" s="144"/>
      <c r="AG69" s="144"/>
      <c r="AH69" s="144"/>
      <c r="AI69" s="144"/>
    </row>
    <row r="70" spans="1:35" ht="22.25" customHeight="1">
      <c r="A70" s="144"/>
      <c r="B70" s="244" t="s">
        <v>96</v>
      </c>
      <c r="C70" s="244"/>
      <c r="D70" s="173" t="str">
        <f>IFERROR(IF(SUM(D43,D50:D69)&lt;&gt;0, SUM(D50:D69)+(D43*3.412), ""), "")</f>
        <v/>
      </c>
      <c r="E70" s="173" t="str">
        <f t="shared" ref="E70:Q70" si="6">IFERROR(IF(SUM(E43,E50:E69)&lt;&gt;0, SUM(E50:E69)+(E43*3.412), ""),"")</f>
        <v/>
      </c>
      <c r="F70" s="173" t="str">
        <f t="shared" si="6"/>
        <v/>
      </c>
      <c r="G70" s="173" t="str">
        <f t="shared" si="6"/>
        <v/>
      </c>
      <c r="H70" s="173" t="str">
        <f t="shared" si="6"/>
        <v/>
      </c>
      <c r="I70" s="173" t="str">
        <f t="shared" si="6"/>
        <v/>
      </c>
      <c r="J70" s="173" t="str">
        <f t="shared" si="6"/>
        <v/>
      </c>
      <c r="K70" s="173" t="str">
        <f t="shared" si="6"/>
        <v/>
      </c>
      <c r="L70" s="173" t="str">
        <f t="shared" si="6"/>
        <v/>
      </c>
      <c r="M70" s="173" t="str">
        <f t="shared" si="6"/>
        <v/>
      </c>
      <c r="N70" s="173" t="str">
        <f t="shared" si="6"/>
        <v/>
      </c>
      <c r="O70" s="173" t="str">
        <f t="shared" si="6"/>
        <v/>
      </c>
      <c r="P70" s="173" t="str">
        <f t="shared" si="6"/>
        <v/>
      </c>
      <c r="Q70" s="173" t="str">
        <f t="shared" si="6"/>
        <v/>
      </c>
      <c r="R70" s="144"/>
      <c r="S70" s="144"/>
      <c r="T70" s="144"/>
      <c r="U70" s="144"/>
      <c r="V70" s="144"/>
      <c r="W70" s="144"/>
      <c r="X70" s="144"/>
      <c r="Y70" s="144"/>
      <c r="Z70" s="144"/>
      <c r="AA70" s="144"/>
      <c r="AB70" s="144"/>
      <c r="AC70" s="144"/>
      <c r="AD70" s="144"/>
      <c r="AE70" s="144"/>
      <c r="AF70" s="144"/>
      <c r="AG70" s="144"/>
      <c r="AH70" s="144"/>
      <c r="AI70" s="144"/>
    </row>
    <row r="71" spans="1:35" s="168" customFormat="1" ht="9.75" customHeight="1">
      <c r="A71" s="152"/>
      <c r="B71" s="167"/>
      <c r="C71" s="167"/>
      <c r="D71" s="167"/>
      <c r="E71" s="167"/>
      <c r="F71" s="167"/>
      <c r="G71" s="167"/>
      <c r="H71" s="167"/>
      <c r="I71" s="167"/>
      <c r="J71" s="167"/>
      <c r="K71" s="167"/>
      <c r="L71" s="167"/>
      <c r="M71" s="167"/>
      <c r="N71" s="167"/>
      <c r="O71" s="167"/>
      <c r="P71" s="167"/>
      <c r="Q71" s="167"/>
      <c r="R71" s="152"/>
      <c r="S71" s="152"/>
      <c r="T71" s="152"/>
      <c r="U71" s="152"/>
      <c r="V71" s="152"/>
      <c r="W71" s="152"/>
      <c r="X71" s="152"/>
      <c r="Y71" s="152"/>
      <c r="Z71" s="152"/>
      <c r="AA71" s="152"/>
      <c r="AB71" s="152"/>
      <c r="AC71" s="152"/>
      <c r="AD71" s="152"/>
      <c r="AE71" s="152"/>
      <c r="AF71" s="152"/>
      <c r="AG71" s="152"/>
      <c r="AH71" s="152"/>
      <c r="AI71" s="152"/>
    </row>
    <row r="72" spans="1:35" ht="17.75" customHeight="1" outlineLevel="1">
      <c r="A72" s="144"/>
      <c r="B72" s="245" t="s">
        <v>117</v>
      </c>
      <c r="C72" s="245"/>
      <c r="D72" s="245"/>
      <c r="E72" s="245"/>
      <c r="F72" s="245"/>
      <c r="G72" s="245"/>
      <c r="H72" s="245"/>
      <c r="I72" s="245"/>
      <c r="J72" s="245"/>
      <c r="K72" s="245"/>
      <c r="L72" s="245"/>
      <c r="M72" s="245"/>
      <c r="N72" s="245"/>
      <c r="O72" s="245"/>
      <c r="P72" s="245"/>
      <c r="Q72" s="245"/>
      <c r="R72" s="144"/>
      <c r="S72" s="144"/>
      <c r="T72" s="144"/>
      <c r="U72" s="144"/>
      <c r="V72" s="144"/>
      <c r="W72" s="144"/>
      <c r="X72" s="144"/>
      <c r="Y72" s="144"/>
      <c r="Z72" s="144"/>
      <c r="AA72" s="144"/>
      <c r="AB72" s="144"/>
      <c r="AC72" s="144"/>
      <c r="AD72" s="144"/>
      <c r="AE72" s="144"/>
      <c r="AF72" s="144"/>
      <c r="AG72" s="144"/>
      <c r="AH72" s="144"/>
      <c r="AI72" s="144"/>
    </row>
    <row r="73" spans="1:35" s="168" customFormat="1" ht="9.75" customHeight="1" outlineLevel="1">
      <c r="A73" s="152"/>
      <c r="B73" s="167"/>
      <c r="C73" s="167"/>
      <c r="D73" s="167"/>
      <c r="E73" s="167"/>
      <c r="F73" s="167"/>
      <c r="G73" s="167"/>
      <c r="H73" s="167"/>
      <c r="I73" s="167"/>
      <c r="J73" s="167"/>
      <c r="K73" s="167"/>
      <c r="L73" s="167"/>
      <c r="M73" s="167"/>
      <c r="N73" s="167"/>
      <c r="O73" s="167"/>
      <c r="P73" s="167"/>
      <c r="Q73" s="167"/>
      <c r="R73" s="152"/>
      <c r="S73" s="152"/>
      <c r="T73" s="152"/>
      <c r="U73" s="152"/>
      <c r="V73" s="152"/>
      <c r="W73" s="152"/>
      <c r="X73" s="152"/>
      <c r="Y73" s="152"/>
      <c r="Z73" s="152"/>
      <c r="AA73" s="152"/>
      <c r="AB73" s="152"/>
      <c r="AC73" s="152"/>
      <c r="AD73" s="152"/>
      <c r="AE73" s="152"/>
      <c r="AF73" s="152"/>
      <c r="AG73" s="152"/>
      <c r="AH73" s="152"/>
      <c r="AI73" s="152"/>
    </row>
    <row r="74" spans="1:35" s="177" customFormat="1" ht="22.25" customHeight="1" outlineLevel="1">
      <c r="A74" s="175"/>
      <c r="B74" s="242" t="s">
        <v>91</v>
      </c>
      <c r="C74" s="243"/>
      <c r="D74" s="170"/>
      <c r="E74" s="170"/>
      <c r="F74" s="170"/>
      <c r="G74" s="170"/>
      <c r="H74" s="178"/>
      <c r="I74" s="178"/>
      <c r="J74" s="178"/>
      <c r="K74" s="178"/>
      <c r="L74" s="178"/>
      <c r="M74" s="178"/>
      <c r="N74" s="178"/>
      <c r="O74" s="178"/>
      <c r="P74" s="178"/>
      <c r="Q74" s="178"/>
      <c r="R74" s="175"/>
      <c r="S74" s="175"/>
      <c r="T74" s="175"/>
      <c r="U74" s="175"/>
      <c r="V74" s="175"/>
      <c r="W74" s="175"/>
      <c r="X74" s="175"/>
      <c r="Y74" s="175"/>
      <c r="Z74" s="175"/>
      <c r="AA74" s="175"/>
      <c r="AB74" s="175"/>
      <c r="AC74" s="175"/>
      <c r="AD74" s="175"/>
      <c r="AE74" s="175"/>
      <c r="AF74" s="175"/>
      <c r="AG74" s="175"/>
      <c r="AH74" s="175"/>
      <c r="AI74" s="175"/>
    </row>
    <row r="75" spans="1:35" ht="22.25" customHeight="1" outlineLevel="1">
      <c r="A75" s="144"/>
      <c r="B75" s="242" t="s">
        <v>46</v>
      </c>
      <c r="C75" s="243"/>
      <c r="D75" s="179"/>
      <c r="E75" s="179"/>
      <c r="F75" s="179"/>
      <c r="G75" s="179"/>
      <c r="H75" s="178"/>
      <c r="I75" s="178"/>
      <c r="J75" s="178"/>
      <c r="K75" s="178"/>
      <c r="L75" s="178"/>
      <c r="M75" s="178"/>
      <c r="N75" s="178"/>
      <c r="O75" s="178"/>
      <c r="P75" s="178"/>
      <c r="Q75" s="178"/>
      <c r="R75" s="144"/>
      <c r="S75" s="255"/>
      <c r="T75" s="255"/>
      <c r="U75" s="144"/>
      <c r="V75" s="144"/>
      <c r="W75" s="144"/>
      <c r="X75" s="144"/>
      <c r="Y75" s="144"/>
      <c r="Z75" s="144"/>
      <c r="AA75" s="144"/>
      <c r="AB75" s="144"/>
      <c r="AC75" s="144"/>
      <c r="AD75" s="144"/>
      <c r="AE75" s="144"/>
      <c r="AF75" s="144"/>
      <c r="AG75" s="144"/>
      <c r="AH75" s="144"/>
      <c r="AI75" s="144"/>
    </row>
    <row r="76" spans="1:35" ht="22.25" customHeight="1" outlineLevel="1">
      <c r="A76" s="144"/>
      <c r="B76" s="242" t="s">
        <v>47</v>
      </c>
      <c r="C76" s="243"/>
      <c r="D76" s="170"/>
      <c r="E76" s="170"/>
      <c r="F76" s="170"/>
      <c r="G76" s="170"/>
      <c r="H76" s="178"/>
      <c r="I76" s="178"/>
      <c r="J76" s="178"/>
      <c r="K76" s="178"/>
      <c r="L76" s="178"/>
      <c r="M76" s="178"/>
      <c r="N76" s="178"/>
      <c r="O76" s="178"/>
      <c r="P76" s="178"/>
      <c r="Q76" s="178"/>
      <c r="R76" s="144"/>
      <c r="S76" s="171"/>
      <c r="T76" s="171"/>
      <c r="U76" s="144"/>
      <c r="V76" s="144"/>
      <c r="W76" s="144"/>
      <c r="X76" s="144"/>
      <c r="Y76" s="144"/>
      <c r="Z76" s="144"/>
      <c r="AA76" s="144"/>
      <c r="AB76" s="144"/>
      <c r="AC76" s="144"/>
      <c r="AD76" s="144"/>
      <c r="AE76" s="144"/>
      <c r="AF76" s="144"/>
      <c r="AG76" s="144"/>
      <c r="AH76" s="144"/>
      <c r="AI76" s="144"/>
    </row>
    <row r="77" spans="1:35" ht="22.25" customHeight="1" outlineLevel="1">
      <c r="A77" s="144"/>
      <c r="B77" s="242" t="s">
        <v>62</v>
      </c>
      <c r="C77" s="243"/>
      <c r="D77" s="170"/>
      <c r="E77" s="170"/>
      <c r="F77" s="170"/>
      <c r="G77" s="170"/>
      <c r="H77" s="178"/>
      <c r="I77" s="178"/>
      <c r="J77" s="178"/>
      <c r="K77" s="178"/>
      <c r="L77" s="178"/>
      <c r="M77" s="178"/>
      <c r="N77" s="178"/>
      <c r="O77" s="178"/>
      <c r="P77" s="178"/>
      <c r="Q77" s="178"/>
      <c r="R77" s="144"/>
      <c r="S77" s="266"/>
      <c r="T77" s="266"/>
      <c r="U77" s="144"/>
      <c r="V77" s="144"/>
      <c r="W77" s="144"/>
      <c r="X77" s="144"/>
      <c r="Y77" s="144"/>
      <c r="Z77" s="144"/>
      <c r="AA77" s="144"/>
      <c r="AB77" s="144"/>
      <c r="AC77" s="144"/>
      <c r="AD77" s="144"/>
      <c r="AE77" s="144"/>
      <c r="AF77" s="144"/>
      <c r="AG77" s="144"/>
      <c r="AH77" s="144"/>
      <c r="AI77" s="144"/>
    </row>
    <row r="78" spans="1:35" ht="22.25" customHeight="1" outlineLevel="1">
      <c r="A78" s="144"/>
      <c r="B78" s="187" t="s">
        <v>64</v>
      </c>
      <c r="C78" s="184"/>
      <c r="D78" s="170"/>
      <c r="E78" s="170"/>
      <c r="F78" s="170"/>
      <c r="G78" s="170"/>
      <c r="H78" s="178"/>
      <c r="I78" s="178"/>
      <c r="J78" s="178"/>
      <c r="K78" s="178"/>
      <c r="L78" s="178"/>
      <c r="M78" s="178"/>
      <c r="N78" s="178"/>
      <c r="O78" s="178"/>
      <c r="P78" s="178"/>
      <c r="Q78" s="178"/>
      <c r="R78" s="144"/>
      <c r="S78" s="171"/>
      <c r="T78" s="171"/>
      <c r="U78" s="144"/>
      <c r="V78" s="144"/>
      <c r="W78" s="144"/>
      <c r="X78" s="144"/>
      <c r="Y78" s="144"/>
      <c r="Z78" s="144"/>
      <c r="AA78" s="144"/>
      <c r="AB78" s="144"/>
      <c r="AC78" s="144"/>
      <c r="AD78" s="144"/>
      <c r="AE78" s="144"/>
      <c r="AF78" s="144"/>
      <c r="AG78" s="144"/>
      <c r="AH78" s="144"/>
      <c r="AI78" s="144"/>
    </row>
    <row r="79" spans="1:35" ht="22.25" customHeight="1" outlineLevel="1">
      <c r="A79" s="144"/>
      <c r="B79" s="242" t="s">
        <v>63</v>
      </c>
      <c r="C79" s="243"/>
      <c r="D79" s="170"/>
      <c r="E79" s="170"/>
      <c r="F79" s="170"/>
      <c r="G79" s="170"/>
      <c r="H79" s="178"/>
      <c r="I79" s="178"/>
      <c r="J79" s="178"/>
      <c r="K79" s="178"/>
      <c r="L79" s="178"/>
      <c r="M79" s="178"/>
      <c r="N79" s="178"/>
      <c r="O79" s="178"/>
      <c r="P79" s="178"/>
      <c r="Q79" s="178"/>
      <c r="R79" s="144"/>
      <c r="S79" s="171"/>
      <c r="T79" s="171"/>
      <c r="U79" s="144"/>
      <c r="V79" s="144"/>
      <c r="W79" s="144"/>
      <c r="X79" s="144"/>
      <c r="Y79" s="144"/>
      <c r="Z79" s="144"/>
      <c r="AA79" s="144"/>
      <c r="AB79" s="144"/>
      <c r="AC79" s="144"/>
      <c r="AD79" s="144"/>
      <c r="AE79" s="144"/>
      <c r="AF79" s="144"/>
      <c r="AG79" s="144"/>
      <c r="AH79" s="144"/>
      <c r="AI79" s="144"/>
    </row>
    <row r="80" spans="1:35" ht="22.25" customHeight="1" outlineLevel="1">
      <c r="A80" s="144"/>
      <c r="B80" s="187" t="s">
        <v>65</v>
      </c>
      <c r="C80" s="184"/>
      <c r="D80" s="170"/>
      <c r="E80" s="170"/>
      <c r="F80" s="170"/>
      <c r="G80" s="170"/>
      <c r="H80" s="178"/>
      <c r="I80" s="178"/>
      <c r="J80" s="178"/>
      <c r="K80" s="178"/>
      <c r="L80" s="178"/>
      <c r="M80" s="178"/>
      <c r="N80" s="178"/>
      <c r="O80" s="178"/>
      <c r="P80" s="178"/>
      <c r="Q80" s="178"/>
      <c r="R80" s="144"/>
      <c r="S80" s="171"/>
      <c r="T80" s="171"/>
      <c r="U80" s="144"/>
      <c r="V80" s="144"/>
      <c r="W80" s="144"/>
      <c r="X80" s="144"/>
      <c r="Y80" s="144"/>
      <c r="Z80" s="144"/>
      <c r="AA80" s="144"/>
      <c r="AB80" s="144"/>
      <c r="AC80" s="144"/>
      <c r="AD80" s="144"/>
      <c r="AE80" s="144"/>
      <c r="AF80" s="144"/>
      <c r="AG80" s="144"/>
      <c r="AH80" s="144"/>
      <c r="AI80" s="144"/>
    </row>
    <row r="81" spans="1:35" ht="22.25" customHeight="1" outlineLevel="1">
      <c r="A81" s="144"/>
      <c r="B81" s="244" t="s">
        <v>15</v>
      </c>
      <c r="C81" s="244"/>
      <c r="D81" s="170"/>
      <c r="E81" s="170"/>
      <c r="F81" s="170"/>
      <c r="G81" s="170"/>
      <c r="H81" s="178"/>
      <c r="I81" s="178"/>
      <c r="J81" s="178"/>
      <c r="K81" s="178"/>
      <c r="L81" s="178"/>
      <c r="M81" s="178"/>
      <c r="N81" s="178"/>
      <c r="O81" s="178"/>
      <c r="P81" s="178"/>
      <c r="Q81" s="178"/>
      <c r="R81" s="144"/>
      <c r="S81" s="183"/>
      <c r="T81" s="183"/>
      <c r="U81" s="144"/>
      <c r="V81" s="144"/>
      <c r="W81" s="144"/>
      <c r="X81" s="144"/>
      <c r="Y81" s="144"/>
      <c r="Z81" s="144"/>
      <c r="AA81" s="144"/>
      <c r="AB81" s="144"/>
      <c r="AC81" s="144"/>
      <c r="AD81" s="144"/>
      <c r="AE81" s="144"/>
      <c r="AF81" s="144"/>
      <c r="AG81" s="144"/>
      <c r="AH81" s="144"/>
      <c r="AI81" s="144"/>
    </row>
    <row r="82" spans="1:35" ht="22.25" customHeight="1" outlineLevel="1">
      <c r="A82" s="144"/>
      <c r="B82" s="244" t="s">
        <v>15</v>
      </c>
      <c r="C82" s="244"/>
      <c r="D82" s="170"/>
      <c r="E82" s="170"/>
      <c r="F82" s="170"/>
      <c r="G82" s="170"/>
      <c r="H82" s="178"/>
      <c r="I82" s="178"/>
      <c r="J82" s="178"/>
      <c r="K82" s="178"/>
      <c r="L82" s="178"/>
      <c r="M82" s="178"/>
      <c r="N82" s="178"/>
      <c r="O82" s="178"/>
      <c r="P82" s="178"/>
      <c r="Q82" s="178"/>
      <c r="R82" s="144"/>
      <c r="S82" s="144"/>
      <c r="T82" s="144"/>
      <c r="U82" s="144"/>
      <c r="V82" s="144"/>
      <c r="W82" s="144"/>
      <c r="X82" s="144"/>
      <c r="Y82" s="144"/>
      <c r="Z82" s="144"/>
      <c r="AA82" s="144"/>
      <c r="AB82" s="144"/>
      <c r="AC82" s="144"/>
      <c r="AD82" s="144"/>
      <c r="AE82" s="144"/>
      <c r="AF82" s="144"/>
      <c r="AG82" s="144"/>
      <c r="AH82" s="144"/>
      <c r="AI82" s="144"/>
    </row>
    <row r="83" spans="1:35" ht="22.25" customHeight="1" outlineLevel="1">
      <c r="B83" s="231" t="s">
        <v>161</v>
      </c>
      <c r="C83" s="231"/>
      <c r="D83" s="188" t="str">
        <f>IFERROR(IF(SUM(D74:D82)&lt;&gt;0, SUM(D75:D82)+(D74*3.412), ""),"")</f>
        <v/>
      </c>
      <c r="E83" s="188" t="str">
        <f>IFERROR(IF(SUM(E74:E82)&lt;&gt;0, SUM(E75:E82)+(E74*3.412), ""),"")</f>
        <v/>
      </c>
      <c r="F83" s="188" t="str">
        <f t="shared" ref="F83:P83" si="7">IFERROR(IF(SUM(F74:F82)&lt;&gt;0, SUM(F75:F82)+(F74*3.412), ""),"")</f>
        <v/>
      </c>
      <c r="G83" s="188" t="str">
        <f t="shared" si="7"/>
        <v/>
      </c>
      <c r="H83" s="188" t="str">
        <f t="shared" si="7"/>
        <v/>
      </c>
      <c r="I83" s="188" t="str">
        <f t="shared" si="7"/>
        <v/>
      </c>
      <c r="J83" s="188" t="str">
        <f t="shared" si="7"/>
        <v/>
      </c>
      <c r="K83" s="188" t="str">
        <f t="shared" si="7"/>
        <v/>
      </c>
      <c r="L83" s="188" t="str">
        <f t="shared" si="7"/>
        <v/>
      </c>
      <c r="M83" s="188" t="str">
        <f t="shared" si="7"/>
        <v/>
      </c>
      <c r="N83" s="188" t="str">
        <f t="shared" si="7"/>
        <v/>
      </c>
      <c r="O83" s="188" t="str">
        <f t="shared" si="7"/>
        <v/>
      </c>
      <c r="P83" s="188" t="str">
        <f t="shared" si="7"/>
        <v/>
      </c>
      <c r="Q83" s="188" t="str">
        <f>IFERROR(IF(OR(R74,Q82,Q77)&lt;&gt;0, SUM(Q75:Q82)+(Q74*3.412), ""),"")</f>
        <v/>
      </c>
    </row>
    <row r="84" spans="1:35" s="168" customFormat="1" ht="9.75" customHeight="1">
      <c r="A84" s="152"/>
      <c r="B84" s="167"/>
      <c r="C84" s="167"/>
      <c r="D84" s="167"/>
      <c r="E84" s="167"/>
      <c r="F84" s="167"/>
      <c r="G84" s="167"/>
      <c r="H84" s="167"/>
      <c r="I84" s="167"/>
      <c r="J84" s="167"/>
      <c r="K84" s="167"/>
      <c r="L84" s="167"/>
      <c r="M84" s="167"/>
      <c r="N84" s="167"/>
      <c r="O84" s="167"/>
      <c r="P84" s="167"/>
      <c r="Q84" s="167"/>
      <c r="R84" s="152"/>
      <c r="S84" s="152"/>
      <c r="T84" s="152"/>
      <c r="U84" s="152"/>
      <c r="V84" s="152"/>
      <c r="W84" s="152"/>
      <c r="X84" s="152"/>
      <c r="Y84" s="152"/>
      <c r="Z84" s="152"/>
      <c r="AA84" s="152"/>
      <c r="AB84" s="152"/>
      <c r="AC84" s="152"/>
      <c r="AD84" s="152"/>
      <c r="AE84" s="152"/>
      <c r="AF84" s="152"/>
      <c r="AG84" s="152"/>
      <c r="AH84" s="152"/>
      <c r="AI84" s="152"/>
    </row>
    <row r="85" spans="1:35" ht="17.75" customHeight="1" outlineLevel="1">
      <c r="A85" s="144"/>
      <c r="B85" s="245" t="s">
        <v>168</v>
      </c>
      <c r="C85" s="245"/>
      <c r="D85" s="245"/>
      <c r="E85" s="245"/>
      <c r="F85" s="245"/>
      <c r="G85" s="245"/>
      <c r="H85" s="245"/>
      <c r="I85" s="245"/>
      <c r="J85" s="245"/>
      <c r="K85" s="245"/>
      <c r="L85" s="245"/>
      <c r="M85" s="245"/>
      <c r="N85" s="245"/>
      <c r="O85" s="245"/>
      <c r="P85" s="245"/>
      <c r="Q85" s="245"/>
      <c r="R85" s="144"/>
      <c r="S85" s="144"/>
      <c r="T85" s="144"/>
      <c r="U85" s="144"/>
      <c r="V85" s="144"/>
      <c r="W85" s="144"/>
      <c r="X85" s="144"/>
      <c r="Y85" s="144"/>
      <c r="Z85" s="144"/>
      <c r="AA85" s="144"/>
      <c r="AB85" s="144"/>
      <c r="AC85" s="144"/>
      <c r="AD85" s="144"/>
      <c r="AE85" s="144"/>
      <c r="AF85" s="144"/>
      <c r="AG85" s="144"/>
      <c r="AH85" s="144"/>
      <c r="AI85" s="144"/>
    </row>
    <row r="86" spans="1:35" s="168" customFormat="1" ht="9.75" customHeight="1" outlineLevel="1">
      <c r="A86" s="152"/>
      <c r="B86" s="167"/>
      <c r="C86" s="167"/>
      <c r="D86" s="167"/>
      <c r="E86" s="167"/>
      <c r="F86" s="167"/>
      <c r="G86" s="167"/>
      <c r="H86" s="167"/>
      <c r="I86" s="167"/>
      <c r="J86" s="167"/>
      <c r="K86" s="167"/>
      <c r="L86" s="167"/>
      <c r="M86" s="167"/>
      <c r="N86" s="167"/>
      <c r="O86" s="167"/>
      <c r="P86" s="167"/>
      <c r="Q86" s="167"/>
      <c r="R86" s="152"/>
      <c r="S86" s="152"/>
      <c r="T86" s="152"/>
      <c r="U86" s="152"/>
      <c r="V86" s="152"/>
      <c r="W86" s="152"/>
      <c r="X86" s="152"/>
      <c r="Y86" s="152"/>
      <c r="Z86" s="152"/>
      <c r="AA86" s="152"/>
      <c r="AB86" s="152"/>
      <c r="AC86" s="152"/>
      <c r="AD86" s="152"/>
      <c r="AE86" s="152"/>
      <c r="AF86" s="152"/>
      <c r="AG86" s="152"/>
      <c r="AH86" s="152"/>
      <c r="AI86" s="152"/>
    </row>
    <row r="87" spans="1:35" s="168" customFormat="1" ht="22.25" customHeight="1" outlineLevel="1">
      <c r="A87" s="152"/>
      <c r="B87" s="230" t="s">
        <v>171</v>
      </c>
      <c r="C87" s="230"/>
      <c r="D87" s="189" t="str">
        <f>IFERROR(IF(D70&lt;&gt;0,SUMPRODUCT(D$44:D$69,'Data Validation'!$I$26:$I$51)*1000/D$19, ""),"")</f>
        <v/>
      </c>
      <c r="E87" s="189" t="str">
        <f>IFERROR(IF(E70&lt;&gt;0,SUMPRODUCT(E$44:E$69,'Data Validation'!$I$26:$I$51)*1000/E$19, ""),"")</f>
        <v/>
      </c>
      <c r="F87" s="189" t="str">
        <f>IFERROR(IF(F70&lt;&gt;0,SUMPRODUCT(F$44:F$69,'Data Validation'!$I$26:$I$51)*1000/F$19, ""),"")</f>
        <v/>
      </c>
      <c r="G87" s="189" t="str">
        <f>IFERROR(IF(G70&lt;&gt;0,SUMPRODUCT(G$44:G$69,'Data Validation'!$I$26:$I$51)*1000/G$19, ""),"")</f>
        <v/>
      </c>
      <c r="H87" s="189" t="str">
        <f>IFERROR(IF(H70&lt;&gt;0,SUMPRODUCT(H$44:H$69,'Data Validation'!$I$26:$I$51)*1000/H$19, ""),"")</f>
        <v/>
      </c>
      <c r="I87" s="189" t="str">
        <f>IFERROR(IF(I70&lt;&gt;0,SUMPRODUCT(I$44:I$69,'Data Validation'!$I$26:$I$51)*1000/I$19, ""),"")</f>
        <v/>
      </c>
      <c r="J87" s="189" t="str">
        <f>IFERROR(IF(J70&lt;&gt;0,SUMPRODUCT(J$44:J$69,'Data Validation'!$I$26:$I$51)*1000/J$19, ""),"")</f>
        <v/>
      </c>
      <c r="K87" s="189" t="str">
        <f>IFERROR(IF(K70&lt;&gt;0,SUMPRODUCT(K$44:K$69,'Data Validation'!$I$26:$I$51)*1000/K$19, ""),"")</f>
        <v/>
      </c>
      <c r="L87" s="189" t="str">
        <f>IFERROR(IF(L70&lt;&gt;0,SUMPRODUCT(L$44:L$69,'Data Validation'!$I$26:$I$51)*1000/L$19, ""),"")</f>
        <v/>
      </c>
      <c r="M87" s="189" t="str">
        <f>IFERROR(IF(M70&lt;&gt;0,SUMPRODUCT(M$44:M$69,'Data Validation'!$I$26:$I$51)*1000/M$19, ""),"")</f>
        <v/>
      </c>
      <c r="N87" s="189" t="str">
        <f>IFERROR(IF(N70&lt;&gt;0,SUMPRODUCT(N$44:N$69,'Data Validation'!$I$26:$I$51)*1000/N$19, ""),"")</f>
        <v/>
      </c>
      <c r="O87" s="189" t="str">
        <f>IFERROR(IF(O70&lt;&gt;0,SUMPRODUCT(O$44:O$69,'Data Validation'!$I$26:$I$51)*1000/O$19, ""),"")</f>
        <v/>
      </c>
      <c r="P87" s="189" t="str">
        <f>IFERROR(IF(P70&lt;&gt;0,SUMPRODUCT(P$44:P$69,'Data Validation'!$I$26:$I$51)*1000/P$19, ""),"")</f>
        <v/>
      </c>
      <c r="Q87" s="189" t="str">
        <f>IFERROR(IF(Q70&lt;&gt;0,SUMPRODUCT(Q$44:Q$69,'Data Validation'!$I$26:$I$51)*1000/Q$19, ""),"")</f>
        <v/>
      </c>
      <c r="R87" s="152"/>
      <c r="S87" s="152"/>
      <c r="T87" s="152"/>
      <c r="U87" s="152"/>
      <c r="V87" s="152"/>
      <c r="W87" s="152"/>
      <c r="X87" s="152"/>
      <c r="Y87" s="152"/>
      <c r="Z87" s="152"/>
      <c r="AA87" s="152"/>
      <c r="AB87" s="152"/>
      <c r="AC87" s="152"/>
      <c r="AD87" s="152"/>
      <c r="AE87" s="152"/>
      <c r="AF87" s="152"/>
      <c r="AG87" s="152"/>
      <c r="AH87" s="152"/>
      <c r="AI87" s="152"/>
    </row>
    <row r="88" spans="1:35" s="168" customFormat="1" ht="22.25" customHeight="1" outlineLevel="1">
      <c r="A88" s="152"/>
      <c r="B88" s="230" t="s">
        <v>170</v>
      </c>
      <c r="C88" s="230"/>
      <c r="D88" s="190" t="str">
        <f>IFERROR(IF(D70&lt;&gt;0,($D$87-D87)/D87,""),"")</f>
        <v/>
      </c>
      <c r="E88" s="190" t="str">
        <f t="shared" ref="E88:Q88" si="8">IFERROR(IF(E70&lt;&gt;0,($D$87-E87)/E87,""),"")</f>
        <v/>
      </c>
      <c r="F88" s="190" t="str">
        <f t="shared" si="8"/>
        <v/>
      </c>
      <c r="G88" s="190" t="str">
        <f t="shared" si="8"/>
        <v/>
      </c>
      <c r="H88" s="190" t="str">
        <f t="shared" si="8"/>
        <v/>
      </c>
      <c r="I88" s="190" t="str">
        <f t="shared" si="8"/>
        <v/>
      </c>
      <c r="J88" s="190" t="str">
        <f t="shared" si="8"/>
        <v/>
      </c>
      <c r="K88" s="190" t="str">
        <f t="shared" si="8"/>
        <v/>
      </c>
      <c r="L88" s="190" t="str">
        <f t="shared" si="8"/>
        <v/>
      </c>
      <c r="M88" s="190" t="str">
        <f t="shared" si="8"/>
        <v/>
      </c>
      <c r="N88" s="190" t="str">
        <f t="shared" si="8"/>
        <v/>
      </c>
      <c r="O88" s="190" t="str">
        <f t="shared" si="8"/>
        <v/>
      </c>
      <c r="P88" s="190" t="str">
        <f t="shared" si="8"/>
        <v/>
      </c>
      <c r="Q88" s="190" t="str">
        <f t="shared" si="8"/>
        <v/>
      </c>
      <c r="R88" s="152"/>
      <c r="S88" s="152"/>
      <c r="T88" s="152"/>
      <c r="U88" s="152"/>
      <c r="V88" s="152"/>
      <c r="W88" s="152"/>
      <c r="X88" s="152"/>
      <c r="Y88" s="152"/>
      <c r="Z88" s="152"/>
      <c r="AA88" s="152"/>
      <c r="AB88" s="152"/>
      <c r="AC88" s="152"/>
      <c r="AD88" s="152"/>
      <c r="AE88" s="152"/>
      <c r="AF88" s="152"/>
      <c r="AG88" s="152"/>
      <c r="AH88" s="152"/>
      <c r="AI88" s="152"/>
    </row>
    <row r="89" spans="1:35" s="177" customFormat="1" ht="22.25" customHeight="1" outlineLevel="1">
      <c r="A89" s="175"/>
      <c r="B89" s="230" t="s">
        <v>206</v>
      </c>
      <c r="C89" s="230"/>
      <c r="D89" s="189" t="str">
        <f>IFERROR(IF(D70&lt;&gt;0,SUMPRODUCT(D$44:D$69,'Data Validation'!$H$26:$H$51,'Data Validation'!$I$26:$I$51)*1000/D$19, ""),"")</f>
        <v/>
      </c>
      <c r="E89" s="189" t="str">
        <f>IFERROR(IF(E70&lt;&gt;0,SUMPRODUCT(E$44:E$69,'Data Validation'!$H$26:$H$51,'Data Validation'!$I$26:$I$51)*1000/E$19, ""),"")</f>
        <v/>
      </c>
      <c r="F89" s="189" t="str">
        <f>IFERROR(IF(F70&lt;&gt;0,SUMPRODUCT(F$44:F$69,'Data Validation'!$H$26:$H$51,'Data Validation'!$I$26:$I$51)*1000/F$19, ""),"")</f>
        <v/>
      </c>
      <c r="G89" s="189" t="str">
        <f>IFERROR(IF(G70&lt;&gt;0,SUMPRODUCT(G$44:G$69,'Data Validation'!$H$26:$H$51,'Data Validation'!$I$26:$I$51)*1000/G$19, ""),"")</f>
        <v/>
      </c>
      <c r="H89" s="189" t="str">
        <f>IFERROR(IF(H70&lt;&gt;0,SUMPRODUCT(H$44:H$69,'Data Validation'!$H$26:$H$51,'Data Validation'!$I$26:$I$51)*1000/H$19, ""),"")</f>
        <v/>
      </c>
      <c r="I89" s="189" t="str">
        <f>IFERROR(IF(I70&lt;&gt;0,SUMPRODUCT(I$44:I$69,'Data Validation'!$H$26:$H$51,'Data Validation'!$I$26:$I$51)*1000/I$19, ""),"")</f>
        <v/>
      </c>
      <c r="J89" s="189" t="str">
        <f>IFERROR(IF(J70&lt;&gt;0,SUMPRODUCT(J$44:J$69,'Data Validation'!$H$26:$H$51,'Data Validation'!$I$26:$I$51)*1000/J$19, ""),"")</f>
        <v/>
      </c>
      <c r="K89" s="189" t="str">
        <f>IFERROR(IF(K70&lt;&gt;0,SUMPRODUCT(K$44:K$69,'Data Validation'!$H$26:$H$51,'Data Validation'!$I$26:$I$51)*1000/K$19, ""),"")</f>
        <v/>
      </c>
      <c r="L89" s="189" t="str">
        <f>IFERROR(IF(L70&lt;&gt;0,SUMPRODUCT(L$44:L$69,'Data Validation'!$H$26:$H$51,'Data Validation'!$I$26:$I$51)*1000/L$19, ""),"")</f>
        <v/>
      </c>
      <c r="M89" s="189" t="str">
        <f>IFERROR(IF(M70&lt;&gt;0,SUMPRODUCT(M$44:M$69,'Data Validation'!$H$26:$H$51,'Data Validation'!$I$26:$I$51)*1000/M$19, ""),"")</f>
        <v/>
      </c>
      <c r="N89" s="189" t="str">
        <f>IFERROR(IF(N70&lt;&gt;0,SUMPRODUCT(N$44:N$69,'Data Validation'!$H$26:$H$51,'Data Validation'!$I$26:$I$51)*1000/N$19, ""),"")</f>
        <v/>
      </c>
      <c r="O89" s="189" t="str">
        <f>IFERROR(IF(O70&lt;&gt;0,SUMPRODUCT(O$44:O$69,'Data Validation'!$H$26:$H$51,'Data Validation'!$I$26:$I$51)*1000/O$19, ""),"")</f>
        <v/>
      </c>
      <c r="P89" s="189" t="str">
        <f>IFERROR(IF(P70&lt;&gt;0,SUMPRODUCT(P$44:P$69,'Data Validation'!$H$26:$H$51,'Data Validation'!$I$26:$I$51)*1000/P$19, ""),"")</f>
        <v/>
      </c>
      <c r="Q89" s="189" t="str">
        <f>IFERROR(IF(Q70&lt;&gt;0,SUMPRODUCT(Q$44:Q$69,'Data Validation'!$H$26:$H$51,'Data Validation'!$I$26:$I$51)*1000/Q$19, ""),"")</f>
        <v/>
      </c>
      <c r="R89" s="191"/>
      <c r="S89" s="175"/>
      <c r="T89" s="175"/>
      <c r="U89" s="175"/>
      <c r="V89" s="175"/>
      <c r="W89" s="175"/>
      <c r="X89" s="175"/>
      <c r="Y89" s="175"/>
      <c r="Z89" s="175"/>
      <c r="AA89" s="175"/>
      <c r="AB89" s="175"/>
      <c r="AC89" s="175"/>
      <c r="AD89" s="175"/>
      <c r="AE89" s="175"/>
      <c r="AF89" s="175"/>
      <c r="AG89" s="175"/>
      <c r="AH89" s="175"/>
      <c r="AI89" s="175"/>
    </row>
    <row r="90" spans="1:35" s="177" customFormat="1" ht="22.25" customHeight="1" outlineLevel="1">
      <c r="A90" s="175"/>
      <c r="B90" s="230" t="s">
        <v>207</v>
      </c>
      <c r="C90" s="230"/>
      <c r="D90" s="190" t="str">
        <f t="shared" ref="D90:Q90" si="9">IFERROR(IF(D70&lt;&gt;0,($D$89-D89)/D89,""),"")</f>
        <v/>
      </c>
      <c r="E90" s="190" t="str">
        <f>IFERROR(IF(E70&lt;&gt;0,($D$89-E89)/E89,""),"")</f>
        <v/>
      </c>
      <c r="F90" s="190" t="str">
        <f t="shared" si="9"/>
        <v/>
      </c>
      <c r="G90" s="190" t="str">
        <f t="shared" si="9"/>
        <v/>
      </c>
      <c r="H90" s="190" t="str">
        <f t="shared" si="9"/>
        <v/>
      </c>
      <c r="I90" s="190" t="str">
        <f t="shared" si="9"/>
        <v/>
      </c>
      <c r="J90" s="190" t="str">
        <f t="shared" si="9"/>
        <v/>
      </c>
      <c r="K90" s="190" t="str">
        <f t="shared" si="9"/>
        <v/>
      </c>
      <c r="L90" s="190" t="str">
        <f t="shared" si="9"/>
        <v/>
      </c>
      <c r="M90" s="190" t="str">
        <f t="shared" si="9"/>
        <v/>
      </c>
      <c r="N90" s="190" t="str">
        <f t="shared" si="9"/>
        <v/>
      </c>
      <c r="O90" s="190" t="str">
        <f t="shared" si="9"/>
        <v/>
      </c>
      <c r="P90" s="190" t="str">
        <f t="shared" si="9"/>
        <v/>
      </c>
      <c r="Q90" s="190" t="str">
        <f t="shared" si="9"/>
        <v/>
      </c>
      <c r="R90" s="175"/>
      <c r="S90" s="175"/>
      <c r="T90" s="175"/>
      <c r="U90" s="175"/>
      <c r="V90" s="175"/>
      <c r="W90" s="175"/>
      <c r="X90" s="175"/>
      <c r="Y90" s="175"/>
      <c r="Z90" s="175"/>
      <c r="AA90" s="175"/>
      <c r="AB90" s="175"/>
      <c r="AC90" s="175"/>
      <c r="AD90" s="175"/>
      <c r="AE90" s="175"/>
      <c r="AF90" s="175"/>
      <c r="AG90" s="175"/>
      <c r="AH90" s="175"/>
      <c r="AI90" s="175"/>
    </row>
    <row r="91" spans="1:35" s="177" customFormat="1" ht="22.25" customHeight="1" outlineLevel="1">
      <c r="A91" s="175"/>
      <c r="B91" s="230" t="s">
        <v>155</v>
      </c>
      <c r="C91" s="230"/>
      <c r="D91" s="192"/>
      <c r="E91" s="192"/>
      <c r="F91" s="192"/>
      <c r="G91" s="192"/>
      <c r="H91" s="192"/>
      <c r="I91" s="192"/>
      <c r="J91" s="192"/>
      <c r="K91" s="192"/>
      <c r="L91" s="192"/>
      <c r="M91" s="192"/>
      <c r="N91" s="192"/>
      <c r="O91" s="192"/>
      <c r="P91" s="192"/>
      <c r="Q91" s="192"/>
      <c r="R91" s="175"/>
      <c r="S91" s="175"/>
      <c r="T91" s="175"/>
      <c r="U91" s="175"/>
      <c r="V91" s="175"/>
      <c r="W91" s="175"/>
      <c r="X91" s="175"/>
      <c r="Y91" s="175"/>
      <c r="Z91" s="175"/>
      <c r="AA91" s="175"/>
      <c r="AB91" s="175"/>
      <c r="AC91" s="175"/>
      <c r="AD91" s="175"/>
      <c r="AE91" s="175"/>
      <c r="AF91" s="175"/>
      <c r="AG91" s="175"/>
      <c r="AH91" s="175"/>
      <c r="AI91" s="175"/>
    </row>
    <row r="92" spans="1:35" s="168" customFormat="1" ht="9.75" customHeight="1">
      <c r="A92" s="152"/>
      <c r="B92" s="167"/>
      <c r="C92" s="167"/>
      <c r="D92" s="167"/>
      <c r="E92" s="167"/>
      <c r="F92" s="167"/>
      <c r="G92" s="167"/>
      <c r="H92" s="167"/>
      <c r="I92" s="167"/>
      <c r="J92" s="167"/>
      <c r="K92" s="167"/>
      <c r="L92" s="167"/>
      <c r="M92" s="167"/>
      <c r="N92" s="167"/>
      <c r="O92" s="167"/>
      <c r="P92" s="167"/>
      <c r="Q92" s="167"/>
      <c r="R92" s="152"/>
      <c r="S92" s="152"/>
      <c r="T92" s="152"/>
      <c r="U92" s="152"/>
      <c r="V92" s="152"/>
      <c r="W92" s="152"/>
      <c r="X92" s="152"/>
      <c r="Y92" s="152"/>
      <c r="Z92" s="152"/>
      <c r="AA92" s="152"/>
      <c r="AB92" s="152"/>
      <c r="AC92" s="152"/>
      <c r="AD92" s="152"/>
      <c r="AE92" s="152"/>
      <c r="AF92" s="152"/>
      <c r="AG92" s="152"/>
      <c r="AH92" s="152"/>
      <c r="AI92" s="152"/>
    </row>
    <row r="93" spans="1:35" customFormat="1" ht="17.75" customHeight="1" outlineLevel="1">
      <c r="A93" s="39"/>
      <c r="B93" s="235" t="s">
        <v>122</v>
      </c>
      <c r="C93" s="235"/>
      <c r="D93" s="235"/>
      <c r="E93" s="235"/>
      <c r="F93" s="235"/>
      <c r="G93" s="235"/>
      <c r="H93" s="235"/>
      <c r="I93" s="235"/>
      <c r="J93" s="235"/>
      <c r="K93" s="235"/>
      <c r="L93" s="235"/>
      <c r="M93" s="235"/>
      <c r="N93" s="235"/>
      <c r="O93" s="235"/>
      <c r="P93" s="235"/>
      <c r="Q93" s="235"/>
      <c r="R93" s="39"/>
      <c r="S93" s="39"/>
      <c r="T93" s="39"/>
      <c r="U93" s="39"/>
      <c r="V93" s="39"/>
      <c r="W93" s="39"/>
      <c r="X93" s="39"/>
      <c r="Y93" s="39"/>
      <c r="Z93" s="39"/>
      <c r="AA93" s="39"/>
      <c r="AB93" s="39"/>
      <c r="AC93" s="39"/>
      <c r="AD93" s="39"/>
      <c r="AE93" s="39"/>
      <c r="AF93" s="39"/>
      <c r="AG93" s="39"/>
      <c r="AH93" s="39"/>
      <c r="AI93" s="39"/>
    </row>
    <row r="94" spans="1:35" s="7" customFormat="1" ht="9.75" customHeight="1" outlineLevel="1">
      <c r="A94" s="40"/>
      <c r="B94" s="194"/>
      <c r="C94" s="194"/>
      <c r="D94" s="194"/>
      <c r="E94" s="194"/>
      <c r="F94" s="194"/>
      <c r="G94" s="194"/>
      <c r="H94" s="194"/>
      <c r="I94" s="194"/>
      <c r="J94" s="194"/>
      <c r="K94" s="194"/>
      <c r="L94" s="194"/>
      <c r="M94" s="194"/>
      <c r="N94" s="194"/>
      <c r="O94" s="194"/>
      <c r="P94" s="194"/>
      <c r="Q94" s="194"/>
      <c r="R94" s="40"/>
      <c r="S94" s="40"/>
      <c r="T94" s="40"/>
      <c r="U94" s="40"/>
      <c r="V94" s="40"/>
      <c r="W94" s="40"/>
      <c r="X94" s="40"/>
      <c r="Y94" s="40"/>
      <c r="Z94" s="40"/>
      <c r="AA94" s="40"/>
      <c r="AB94" s="40"/>
      <c r="AC94" s="40"/>
      <c r="AD94" s="40"/>
      <c r="AE94" s="40"/>
      <c r="AF94" s="40"/>
      <c r="AG94" s="40"/>
      <c r="AH94" s="40"/>
      <c r="AI94" s="40"/>
    </row>
    <row r="95" spans="1:35" s="197" customFormat="1" ht="22.25" customHeight="1" outlineLevel="1">
      <c r="A95" s="195"/>
      <c r="B95" s="228" t="s">
        <v>75</v>
      </c>
      <c r="C95" s="228"/>
      <c r="D95" s="196" t="str">
        <f>IF(D33&lt;&gt;0,$D$33*(1-$D$12),"")</f>
        <v/>
      </c>
      <c r="E95" s="196">
        <f t="shared" ref="E95:Q95" si="10">$D$33*(1-$D$12)</f>
        <v>0</v>
      </c>
      <c r="F95" s="196">
        <f t="shared" si="10"/>
        <v>0</v>
      </c>
      <c r="G95" s="196">
        <f t="shared" si="10"/>
        <v>0</v>
      </c>
      <c r="H95" s="196">
        <f t="shared" si="10"/>
        <v>0</v>
      </c>
      <c r="I95" s="196">
        <f t="shared" si="10"/>
        <v>0</v>
      </c>
      <c r="J95" s="196">
        <f t="shared" si="10"/>
        <v>0</v>
      </c>
      <c r="K95" s="196">
        <f t="shared" si="10"/>
        <v>0</v>
      </c>
      <c r="L95" s="196">
        <f t="shared" si="10"/>
        <v>0</v>
      </c>
      <c r="M95" s="196">
        <f t="shared" si="10"/>
        <v>0</v>
      </c>
      <c r="N95" s="196">
        <f t="shared" si="10"/>
        <v>0</v>
      </c>
      <c r="O95" s="196">
        <f t="shared" si="10"/>
        <v>0</v>
      </c>
      <c r="P95" s="196">
        <f t="shared" si="10"/>
        <v>0</v>
      </c>
      <c r="Q95" s="196">
        <f t="shared" si="10"/>
        <v>0</v>
      </c>
      <c r="R95" s="195"/>
      <c r="S95" s="195"/>
      <c r="T95" s="195"/>
      <c r="U95" s="195"/>
      <c r="V95" s="195"/>
      <c r="W95" s="195"/>
      <c r="X95" s="195"/>
      <c r="Y95" s="195"/>
      <c r="Z95" s="195"/>
      <c r="AA95" s="195"/>
      <c r="AB95" s="195"/>
      <c r="AC95" s="195"/>
      <c r="AD95" s="195"/>
      <c r="AE95" s="195"/>
      <c r="AF95" s="195"/>
      <c r="AG95" s="195"/>
      <c r="AH95" s="195"/>
      <c r="AI95" s="195"/>
    </row>
    <row r="96" spans="1:35" s="197" customFormat="1" ht="22.25" customHeight="1" outlineLevel="1">
      <c r="A96" s="195"/>
      <c r="B96" s="228" t="s">
        <v>72</v>
      </c>
      <c r="C96" s="228"/>
      <c r="D96" s="198">
        <v>0</v>
      </c>
      <c r="E96" s="198" t="str">
        <f t="shared" ref="E96:Q96" si="11">IF(E39&lt;&gt;"",E39-D39,"")</f>
        <v/>
      </c>
      <c r="F96" s="198" t="str">
        <f t="shared" si="11"/>
        <v/>
      </c>
      <c r="G96" s="198" t="str">
        <f t="shared" si="11"/>
        <v/>
      </c>
      <c r="H96" s="198" t="str">
        <f t="shared" si="11"/>
        <v/>
      </c>
      <c r="I96" s="198" t="str">
        <f t="shared" si="11"/>
        <v/>
      </c>
      <c r="J96" s="198" t="str">
        <f t="shared" si="11"/>
        <v/>
      </c>
      <c r="K96" s="198" t="str">
        <f t="shared" si="11"/>
        <v/>
      </c>
      <c r="L96" s="198" t="str">
        <f t="shared" si="11"/>
        <v/>
      </c>
      <c r="M96" s="198" t="str">
        <f t="shared" si="11"/>
        <v/>
      </c>
      <c r="N96" s="198" t="str">
        <f t="shared" si="11"/>
        <v/>
      </c>
      <c r="O96" s="198" t="str">
        <f t="shared" si="11"/>
        <v/>
      </c>
      <c r="P96" s="198" t="str">
        <f t="shared" si="11"/>
        <v/>
      </c>
      <c r="Q96" s="198" t="str">
        <f t="shared" si="11"/>
        <v/>
      </c>
      <c r="R96" s="195"/>
      <c r="S96" s="195"/>
      <c r="T96" s="195"/>
      <c r="U96" s="195"/>
      <c r="V96" s="195"/>
      <c r="W96" s="195"/>
      <c r="X96" s="195"/>
      <c r="Y96" s="195"/>
      <c r="Z96" s="195"/>
      <c r="AA96" s="195"/>
      <c r="AB96" s="195"/>
      <c r="AC96" s="195"/>
      <c r="AD96" s="195"/>
      <c r="AE96" s="195"/>
      <c r="AF96" s="195"/>
      <c r="AG96" s="195"/>
      <c r="AH96" s="195"/>
      <c r="AI96" s="195"/>
    </row>
    <row r="97" spans="1:35" customFormat="1" ht="22.25" customHeight="1" outlineLevel="1">
      <c r="A97" s="39"/>
      <c r="B97" s="199" t="s">
        <v>76</v>
      </c>
      <c r="C97" s="200"/>
      <c r="D97" s="201" t="str">
        <f>IF(D33&lt;&gt;0,SUM(D43*3.412,D50:D52),"")</f>
        <v/>
      </c>
      <c r="E97" s="201" t="str">
        <f>IF(E33&lt;&gt;0,SUM(E43*3.412,E50:E52),"")</f>
        <v/>
      </c>
      <c r="F97" s="201" t="str">
        <f>IF(F33&lt;&gt;0,SUM(F43*3.412,F50:F52),"")</f>
        <v/>
      </c>
      <c r="G97" s="201" t="str">
        <f>IF(G33&lt;&gt;0,SUM(G43*3.412,G50:G52),"")</f>
        <v/>
      </c>
      <c r="H97" s="201" t="str">
        <f t="shared" ref="H97:Q97" si="12">IF(H33&lt;&gt;0,SUM(H43*3.412,H50:H52),"")</f>
        <v/>
      </c>
      <c r="I97" s="201" t="str">
        <f t="shared" si="12"/>
        <v/>
      </c>
      <c r="J97" s="201" t="str">
        <f t="shared" si="12"/>
        <v/>
      </c>
      <c r="K97" s="201" t="str">
        <f t="shared" si="12"/>
        <v/>
      </c>
      <c r="L97" s="201" t="str">
        <f t="shared" si="12"/>
        <v/>
      </c>
      <c r="M97" s="201" t="str">
        <f t="shared" si="12"/>
        <v/>
      </c>
      <c r="N97" s="201" t="str">
        <f t="shared" si="12"/>
        <v/>
      </c>
      <c r="O97" s="201" t="str">
        <f t="shared" si="12"/>
        <v/>
      </c>
      <c r="P97" s="201" t="str">
        <f t="shared" si="12"/>
        <v/>
      </c>
      <c r="Q97" s="201" t="str">
        <f t="shared" si="12"/>
        <v/>
      </c>
      <c r="R97" s="202"/>
      <c r="S97" s="39"/>
      <c r="T97" s="39"/>
      <c r="U97" s="39"/>
      <c r="V97" s="39"/>
      <c r="W97" s="39"/>
      <c r="X97" s="39"/>
      <c r="Y97" s="39"/>
      <c r="Z97" s="39"/>
      <c r="AA97" s="39"/>
      <c r="AB97" s="39"/>
      <c r="AC97" s="39"/>
      <c r="AD97" s="39"/>
      <c r="AE97" s="39"/>
      <c r="AF97" s="39"/>
      <c r="AG97" s="39"/>
      <c r="AH97" s="39"/>
      <c r="AI97" s="39"/>
    </row>
    <row r="98" spans="1:35" customFormat="1" ht="22.25" customHeight="1" outlineLevel="1">
      <c r="A98" s="39"/>
      <c r="B98" s="240" t="s">
        <v>104</v>
      </c>
      <c r="C98" s="241"/>
      <c r="D98" s="203" t="str">
        <f t="shared" ref="D98:Q98" si="13">IFERROR(D30/D97*1000, "")</f>
        <v/>
      </c>
      <c r="E98" s="203" t="str">
        <f t="shared" si="13"/>
        <v/>
      </c>
      <c r="F98" s="203" t="str">
        <f t="shared" si="13"/>
        <v/>
      </c>
      <c r="G98" s="203" t="str">
        <f t="shared" si="13"/>
        <v/>
      </c>
      <c r="H98" s="203" t="str">
        <f t="shared" si="13"/>
        <v/>
      </c>
      <c r="I98" s="203" t="str">
        <f t="shared" si="13"/>
        <v/>
      </c>
      <c r="J98" s="203" t="str">
        <f t="shared" si="13"/>
        <v/>
      </c>
      <c r="K98" s="203" t="str">
        <f t="shared" si="13"/>
        <v/>
      </c>
      <c r="L98" s="203" t="str">
        <f t="shared" si="13"/>
        <v/>
      </c>
      <c r="M98" s="203" t="str">
        <f t="shared" si="13"/>
        <v/>
      </c>
      <c r="N98" s="203" t="str">
        <f t="shared" si="13"/>
        <v/>
      </c>
      <c r="O98" s="203" t="str">
        <f t="shared" si="13"/>
        <v/>
      </c>
      <c r="P98" s="203" t="str">
        <f t="shared" si="13"/>
        <v/>
      </c>
      <c r="Q98" s="203" t="str">
        <f t="shared" si="13"/>
        <v/>
      </c>
      <c r="R98" s="39"/>
      <c r="S98" s="39"/>
      <c r="T98" s="39"/>
      <c r="U98" s="39"/>
      <c r="V98" s="39"/>
      <c r="W98" s="39"/>
      <c r="X98" s="39"/>
      <c r="Y98" s="39"/>
      <c r="Z98" s="39"/>
      <c r="AA98" s="39"/>
      <c r="AB98" s="39"/>
      <c r="AC98" s="39"/>
      <c r="AD98" s="39"/>
      <c r="AE98" s="39"/>
      <c r="AF98" s="39"/>
      <c r="AG98" s="39"/>
      <c r="AH98" s="39"/>
      <c r="AI98" s="39"/>
    </row>
    <row r="99" spans="1:35" customFormat="1" ht="27.75" customHeight="1" outlineLevel="1">
      <c r="A99" s="39"/>
      <c r="B99" s="240" t="s">
        <v>105</v>
      </c>
      <c r="C99" s="241"/>
      <c r="D99" s="204" t="str">
        <f t="shared" ref="D99:Q99" si="14">IFERROR(D29/D97*1000, "")</f>
        <v/>
      </c>
      <c r="E99" s="204" t="str">
        <f t="shared" si="14"/>
        <v/>
      </c>
      <c r="F99" s="204" t="str">
        <f t="shared" si="14"/>
        <v/>
      </c>
      <c r="G99" s="204" t="str">
        <f t="shared" si="14"/>
        <v/>
      </c>
      <c r="H99" s="204" t="str">
        <f t="shared" si="14"/>
        <v/>
      </c>
      <c r="I99" s="204" t="str">
        <f t="shared" si="14"/>
        <v/>
      </c>
      <c r="J99" s="204" t="str">
        <f t="shared" si="14"/>
        <v/>
      </c>
      <c r="K99" s="204" t="str">
        <f t="shared" si="14"/>
        <v/>
      </c>
      <c r="L99" s="204" t="str">
        <f t="shared" si="14"/>
        <v/>
      </c>
      <c r="M99" s="204" t="str">
        <f t="shared" si="14"/>
        <v/>
      </c>
      <c r="N99" s="204" t="str">
        <f t="shared" si="14"/>
        <v/>
      </c>
      <c r="O99" s="204" t="str">
        <f t="shared" si="14"/>
        <v/>
      </c>
      <c r="P99" s="204" t="str">
        <f t="shared" si="14"/>
        <v/>
      </c>
      <c r="Q99" s="204" t="str">
        <f t="shared" si="14"/>
        <v/>
      </c>
      <c r="R99" s="39"/>
      <c r="S99" s="39"/>
      <c r="T99" s="39"/>
      <c r="U99" s="39"/>
      <c r="V99" s="39"/>
      <c r="W99" s="39"/>
      <c r="X99" s="39"/>
      <c r="Y99" s="39"/>
      <c r="Z99" s="39"/>
      <c r="AA99" s="39"/>
      <c r="AB99" s="39"/>
      <c r="AC99" s="39"/>
      <c r="AD99" s="39"/>
      <c r="AE99" s="39"/>
      <c r="AF99" s="39"/>
      <c r="AG99" s="39"/>
      <c r="AH99" s="39"/>
      <c r="AI99" s="39"/>
    </row>
    <row r="100" spans="1:35" customFormat="1" ht="22.25" customHeight="1" outlineLevel="1">
      <c r="A100" s="39"/>
      <c r="B100" s="199" t="s">
        <v>77</v>
      </c>
      <c r="C100" s="200"/>
      <c r="D100" s="201" t="str">
        <f t="shared" ref="D100:Q100" si="15">IF(D33&lt;&gt;0,$D97-D97,"")</f>
        <v/>
      </c>
      <c r="E100" s="201" t="str">
        <f t="shared" si="15"/>
        <v/>
      </c>
      <c r="F100" s="201" t="str">
        <f t="shared" si="15"/>
        <v/>
      </c>
      <c r="G100" s="201" t="str">
        <f t="shared" si="15"/>
        <v/>
      </c>
      <c r="H100" s="201" t="str">
        <f t="shared" si="15"/>
        <v/>
      </c>
      <c r="I100" s="201" t="str">
        <f t="shared" si="15"/>
        <v/>
      </c>
      <c r="J100" s="201" t="str">
        <f t="shared" si="15"/>
        <v/>
      </c>
      <c r="K100" s="201" t="str">
        <f t="shared" si="15"/>
        <v/>
      </c>
      <c r="L100" s="201" t="str">
        <f t="shared" si="15"/>
        <v/>
      </c>
      <c r="M100" s="201" t="str">
        <f t="shared" si="15"/>
        <v/>
      </c>
      <c r="N100" s="201" t="str">
        <f t="shared" si="15"/>
        <v/>
      </c>
      <c r="O100" s="201" t="str">
        <f t="shared" si="15"/>
        <v/>
      </c>
      <c r="P100" s="201" t="str">
        <f t="shared" si="15"/>
        <v/>
      </c>
      <c r="Q100" s="201" t="str">
        <f t="shared" si="15"/>
        <v/>
      </c>
      <c r="R100" s="39"/>
      <c r="S100" s="205"/>
      <c r="T100" s="39"/>
      <c r="U100" s="39"/>
      <c r="V100" s="39"/>
      <c r="W100" s="39"/>
      <c r="X100" s="39"/>
      <c r="Y100" s="39"/>
      <c r="Z100" s="39"/>
      <c r="AA100" s="39"/>
      <c r="AB100" s="39"/>
      <c r="AC100" s="39"/>
      <c r="AD100" s="39"/>
      <c r="AE100" s="39"/>
      <c r="AF100" s="39"/>
      <c r="AG100" s="39"/>
      <c r="AH100" s="39"/>
      <c r="AI100" s="39"/>
    </row>
    <row r="101" spans="1:35" customFormat="1" ht="22.25" customHeight="1" outlineLevel="1">
      <c r="A101" s="39"/>
      <c r="B101" s="199" t="s">
        <v>73</v>
      </c>
      <c r="C101" s="200"/>
      <c r="D101" s="201" t="str">
        <f t="shared" ref="D101:Q101" si="16">IF(D33&lt;&gt;0,(D44-$D44)*3.412,"")</f>
        <v/>
      </c>
      <c r="E101" s="201" t="str">
        <f t="shared" si="16"/>
        <v/>
      </c>
      <c r="F101" s="201" t="str">
        <f t="shared" si="16"/>
        <v/>
      </c>
      <c r="G101" s="201" t="str">
        <f t="shared" si="16"/>
        <v/>
      </c>
      <c r="H101" s="201" t="str">
        <f t="shared" si="16"/>
        <v/>
      </c>
      <c r="I101" s="201" t="str">
        <f t="shared" si="16"/>
        <v/>
      </c>
      <c r="J101" s="201" t="str">
        <f t="shared" si="16"/>
        <v/>
      </c>
      <c r="K101" s="201" t="str">
        <f t="shared" si="16"/>
        <v/>
      </c>
      <c r="L101" s="201" t="str">
        <f t="shared" si="16"/>
        <v/>
      </c>
      <c r="M101" s="201" t="str">
        <f t="shared" si="16"/>
        <v/>
      </c>
      <c r="N101" s="201" t="str">
        <f t="shared" si="16"/>
        <v/>
      </c>
      <c r="O101" s="201" t="str">
        <f t="shared" si="16"/>
        <v/>
      </c>
      <c r="P101" s="201" t="str">
        <f t="shared" si="16"/>
        <v/>
      </c>
      <c r="Q101" s="201" t="str">
        <f t="shared" si="16"/>
        <v/>
      </c>
      <c r="R101" s="39"/>
      <c r="S101" s="205"/>
      <c r="T101" s="39"/>
      <c r="U101" s="39"/>
      <c r="V101" s="39"/>
      <c r="W101" s="39"/>
      <c r="X101" s="39"/>
      <c r="Y101" s="39"/>
      <c r="Z101" s="39"/>
      <c r="AA101" s="39"/>
      <c r="AB101" s="39"/>
      <c r="AC101" s="39"/>
      <c r="AD101" s="39"/>
      <c r="AE101" s="39"/>
      <c r="AF101" s="39"/>
      <c r="AG101" s="39"/>
      <c r="AH101" s="39"/>
      <c r="AI101" s="39"/>
    </row>
    <row r="102" spans="1:35" customFormat="1" ht="22.25" customHeight="1" outlineLevel="1">
      <c r="A102" s="39"/>
      <c r="B102" s="199" t="s">
        <v>110</v>
      </c>
      <c r="C102" s="200"/>
      <c r="D102" s="201" t="str">
        <f>IF(D33&lt;&gt;0,SUM(D46:D48)*3.412-SUM($D46:$D48)*3.412,"")</f>
        <v/>
      </c>
      <c r="E102" s="201" t="str">
        <f t="shared" ref="E102:Q102" si="17">IF(E33&lt;&gt;0,SUM(E46:E48)*3.412-SUM($D46:$D48)*3.412,"")</f>
        <v/>
      </c>
      <c r="F102" s="201" t="str">
        <f t="shared" si="17"/>
        <v/>
      </c>
      <c r="G102" s="201" t="str">
        <f t="shared" si="17"/>
        <v/>
      </c>
      <c r="H102" s="201" t="str">
        <f t="shared" si="17"/>
        <v/>
      </c>
      <c r="I102" s="201" t="str">
        <f t="shared" si="17"/>
        <v/>
      </c>
      <c r="J102" s="201" t="str">
        <f t="shared" si="17"/>
        <v/>
      </c>
      <c r="K102" s="201" t="str">
        <f t="shared" si="17"/>
        <v/>
      </c>
      <c r="L102" s="201" t="str">
        <f t="shared" si="17"/>
        <v/>
      </c>
      <c r="M102" s="201" t="str">
        <f t="shared" si="17"/>
        <v/>
      </c>
      <c r="N102" s="201" t="str">
        <f t="shared" si="17"/>
        <v/>
      </c>
      <c r="O102" s="201" t="str">
        <f t="shared" si="17"/>
        <v/>
      </c>
      <c r="P102" s="201" t="str">
        <f t="shared" si="17"/>
        <v/>
      </c>
      <c r="Q102" s="201" t="str">
        <f t="shared" si="17"/>
        <v/>
      </c>
      <c r="R102" s="39"/>
      <c r="S102" s="39"/>
      <c r="T102" s="39"/>
      <c r="U102" s="39"/>
      <c r="V102" s="39"/>
      <c r="W102" s="39"/>
      <c r="X102" s="39"/>
      <c r="Y102" s="39"/>
      <c r="Z102" s="39"/>
      <c r="AA102" s="39"/>
      <c r="AB102" s="39"/>
      <c r="AC102" s="39"/>
      <c r="AD102" s="39"/>
      <c r="AE102" s="39"/>
      <c r="AF102" s="39"/>
      <c r="AG102" s="39"/>
      <c r="AH102" s="39"/>
      <c r="AI102" s="39"/>
    </row>
    <row r="103" spans="1:35" customFormat="1" ht="22.25" customHeight="1" outlineLevel="1">
      <c r="A103" s="39"/>
      <c r="B103" s="199" t="s">
        <v>106</v>
      </c>
      <c r="C103" s="200"/>
      <c r="D103" s="201" t="str">
        <f>IF(D33&lt;&gt;0,IF($J$13="Market-Based GHG Goal",D97*($D98-D98)/1000,D97*($D99-D99)/1000),"")</f>
        <v/>
      </c>
      <c r="E103" s="201" t="str">
        <f>IF(E33&lt;&gt;0,IF($J$13="Market-Based GHG Goal",E97*($D98-E98)/1000,E97*($D99-E99)/1000),"")</f>
        <v/>
      </c>
      <c r="F103" s="201" t="str">
        <f t="shared" ref="F103:Q103" si="18">IF(F33&lt;&gt;0,IF($J$13="Market-Based GHG Goal",F97*($D98-F98)/1000,F97*($D99-F99)/1000),"")</f>
        <v/>
      </c>
      <c r="G103" s="201" t="str">
        <f t="shared" si="18"/>
        <v/>
      </c>
      <c r="H103" s="201" t="str">
        <f t="shared" si="18"/>
        <v/>
      </c>
      <c r="I103" s="201" t="str">
        <f t="shared" si="18"/>
        <v/>
      </c>
      <c r="J103" s="201" t="str">
        <f t="shared" si="18"/>
        <v/>
      </c>
      <c r="K103" s="201" t="str">
        <f t="shared" si="18"/>
        <v/>
      </c>
      <c r="L103" s="201" t="str">
        <f t="shared" si="18"/>
        <v/>
      </c>
      <c r="M103" s="201" t="str">
        <f t="shared" si="18"/>
        <v/>
      </c>
      <c r="N103" s="201" t="str">
        <f t="shared" si="18"/>
        <v/>
      </c>
      <c r="O103" s="201" t="str">
        <f t="shared" si="18"/>
        <v/>
      </c>
      <c r="P103" s="201" t="str">
        <f t="shared" si="18"/>
        <v/>
      </c>
      <c r="Q103" s="201" t="str">
        <f t="shared" si="18"/>
        <v/>
      </c>
      <c r="R103" s="39"/>
      <c r="S103" s="39"/>
      <c r="T103" s="39"/>
      <c r="U103" s="39"/>
      <c r="V103" s="39"/>
      <c r="W103" s="39"/>
      <c r="X103" s="39"/>
      <c r="Y103" s="39"/>
      <c r="Z103" s="39"/>
      <c r="AA103" s="39"/>
      <c r="AB103" s="39"/>
      <c r="AC103" s="39"/>
      <c r="AD103" s="39"/>
      <c r="AE103" s="39"/>
      <c r="AF103" s="39"/>
      <c r="AG103" s="39"/>
      <c r="AH103" s="39"/>
      <c r="AI103" s="39"/>
    </row>
    <row r="104" spans="1:35" s="7" customFormat="1" ht="9.75" customHeight="1" outlineLevel="1">
      <c r="A104" s="40"/>
      <c r="B104" s="194"/>
      <c r="C104" s="194"/>
      <c r="D104" s="194"/>
      <c r="E104" s="194"/>
      <c r="F104" s="194"/>
      <c r="G104" s="194"/>
      <c r="H104" s="194"/>
      <c r="I104" s="194"/>
      <c r="J104" s="194"/>
      <c r="K104" s="194"/>
      <c r="L104" s="194"/>
      <c r="M104" s="194"/>
      <c r="N104" s="194"/>
      <c r="O104" s="194"/>
      <c r="P104" s="194"/>
      <c r="Q104" s="194"/>
      <c r="R104" s="40"/>
      <c r="S104" s="40"/>
      <c r="T104" s="40"/>
      <c r="U104" s="40"/>
      <c r="V104" s="40"/>
      <c r="W104" s="40"/>
      <c r="X104" s="40"/>
      <c r="Y104" s="40"/>
      <c r="Z104" s="40"/>
      <c r="AA104" s="40"/>
      <c r="AB104" s="40"/>
      <c r="AC104" s="40"/>
      <c r="AD104" s="40"/>
      <c r="AE104" s="40"/>
      <c r="AF104" s="40"/>
      <c r="AG104" s="40"/>
      <c r="AH104" s="40"/>
      <c r="AI104" s="40"/>
    </row>
    <row r="105" spans="1:35" customFormat="1" ht="22.25" customHeight="1" outlineLevel="1">
      <c r="A105" s="39"/>
      <c r="B105" s="206" t="s">
        <v>169</v>
      </c>
      <c r="C105" s="39"/>
      <c r="D105" s="39"/>
      <c r="E105" s="39"/>
      <c r="F105" s="39"/>
      <c r="G105" s="39"/>
      <c r="H105" s="39"/>
      <c r="I105" s="39"/>
      <c r="J105" s="39"/>
      <c r="K105" s="39"/>
      <c r="L105" s="39"/>
      <c r="M105" s="39"/>
      <c r="N105" s="39"/>
      <c r="O105" s="39"/>
      <c r="P105" s="39"/>
      <c r="Q105" s="39"/>
      <c r="R105" s="39"/>
      <c r="S105" s="39"/>
      <c r="T105" s="39"/>
      <c r="U105" s="39"/>
      <c r="V105" s="39"/>
      <c r="W105" s="39"/>
      <c r="X105" s="39"/>
      <c r="Y105" s="39"/>
      <c r="Z105" s="39"/>
      <c r="AA105" s="39"/>
      <c r="AB105" s="39"/>
      <c r="AC105" s="39"/>
      <c r="AD105" s="39"/>
      <c r="AE105" s="39"/>
      <c r="AF105" s="39"/>
      <c r="AG105" s="39"/>
      <c r="AH105" s="39"/>
      <c r="AI105" s="39"/>
    </row>
    <row r="106" spans="1:35" customFormat="1" ht="34.25" customHeight="1" outlineLevel="1">
      <c r="A106" s="39"/>
      <c r="B106" s="240" t="s">
        <v>94</v>
      </c>
      <c r="C106" s="241"/>
      <c r="D106" s="201" t="str">
        <f t="shared" ref="D106:Q106" si="19">IF(D33&lt;&gt;0,$D25-D25,"")</f>
        <v/>
      </c>
      <c r="E106" s="201" t="str">
        <f t="shared" si="19"/>
        <v/>
      </c>
      <c r="F106" s="201" t="str">
        <f t="shared" si="19"/>
        <v/>
      </c>
      <c r="G106" s="201" t="str">
        <f t="shared" si="19"/>
        <v/>
      </c>
      <c r="H106" s="201" t="str">
        <f t="shared" si="19"/>
        <v/>
      </c>
      <c r="I106" s="201" t="str">
        <f t="shared" si="19"/>
        <v/>
      </c>
      <c r="J106" s="201" t="str">
        <f t="shared" si="19"/>
        <v/>
      </c>
      <c r="K106" s="201" t="str">
        <f t="shared" si="19"/>
        <v/>
      </c>
      <c r="L106" s="201" t="str">
        <f t="shared" si="19"/>
        <v/>
      </c>
      <c r="M106" s="201" t="str">
        <f t="shared" si="19"/>
        <v/>
      </c>
      <c r="N106" s="201" t="str">
        <f t="shared" si="19"/>
        <v/>
      </c>
      <c r="O106" s="201" t="str">
        <f t="shared" si="19"/>
        <v/>
      </c>
      <c r="P106" s="201" t="str">
        <f t="shared" si="19"/>
        <v/>
      </c>
      <c r="Q106" s="201" t="str">
        <f t="shared" si="19"/>
        <v/>
      </c>
      <c r="R106" s="39"/>
      <c r="S106" s="39"/>
      <c r="T106" s="39"/>
      <c r="U106" s="39"/>
      <c r="V106" s="39"/>
      <c r="W106" s="39"/>
      <c r="X106" s="39"/>
      <c r="Y106" s="39"/>
      <c r="Z106" s="39"/>
      <c r="AA106" s="39"/>
      <c r="AB106" s="39"/>
      <c r="AC106" s="39"/>
      <c r="AD106" s="39"/>
      <c r="AE106" s="39"/>
      <c r="AF106" s="39"/>
      <c r="AG106" s="39"/>
      <c r="AH106" s="39"/>
      <c r="AI106" s="39"/>
    </row>
    <row r="107" spans="1:35" customFormat="1" ht="34.25" customHeight="1" outlineLevel="1">
      <c r="A107" s="39"/>
      <c r="B107" s="240" t="s">
        <v>95</v>
      </c>
      <c r="C107" s="241"/>
      <c r="D107" s="201" t="str">
        <f t="shared" ref="D107:Q107" si="20">IF(D33&lt;&gt;0,$D26-D26,"")</f>
        <v/>
      </c>
      <c r="E107" s="201" t="str">
        <f t="shared" si="20"/>
        <v/>
      </c>
      <c r="F107" s="201" t="str">
        <f t="shared" si="20"/>
        <v/>
      </c>
      <c r="G107" s="201" t="str">
        <f t="shared" si="20"/>
        <v/>
      </c>
      <c r="H107" s="201" t="str">
        <f t="shared" si="20"/>
        <v/>
      </c>
      <c r="I107" s="201" t="str">
        <f t="shared" si="20"/>
        <v/>
      </c>
      <c r="J107" s="201" t="str">
        <f t="shared" si="20"/>
        <v/>
      </c>
      <c r="K107" s="201" t="str">
        <f t="shared" si="20"/>
        <v/>
      </c>
      <c r="L107" s="201" t="str">
        <f t="shared" si="20"/>
        <v/>
      </c>
      <c r="M107" s="201" t="str">
        <f t="shared" si="20"/>
        <v/>
      </c>
      <c r="N107" s="201" t="str">
        <f t="shared" si="20"/>
        <v/>
      </c>
      <c r="O107" s="201" t="str">
        <f t="shared" si="20"/>
        <v/>
      </c>
      <c r="P107" s="201" t="str">
        <f t="shared" si="20"/>
        <v/>
      </c>
      <c r="Q107" s="201" t="str">
        <f t="shared" si="20"/>
        <v/>
      </c>
      <c r="R107" s="39"/>
      <c r="S107" s="39"/>
      <c r="T107" s="39"/>
      <c r="U107" s="39"/>
      <c r="V107" s="39"/>
      <c r="W107" s="39"/>
      <c r="X107" s="39"/>
      <c r="Y107" s="39"/>
      <c r="Z107" s="39"/>
      <c r="AA107" s="39"/>
      <c r="AB107" s="39"/>
      <c r="AC107" s="39"/>
      <c r="AD107" s="39"/>
      <c r="AE107" s="39"/>
      <c r="AF107" s="39"/>
      <c r="AG107" s="39"/>
      <c r="AH107" s="39"/>
      <c r="AI107" s="39"/>
    </row>
    <row r="108" spans="1:35" customFormat="1" ht="34.25" customHeight="1" outlineLevel="1">
      <c r="A108" s="39"/>
      <c r="B108" s="240" t="s">
        <v>97</v>
      </c>
      <c r="C108" s="241"/>
      <c r="D108" s="201" t="str">
        <f t="shared" ref="D108:Q108" si="21">IF(D33&lt;&gt;0,($D27+$D28)-(D27+D28),"")</f>
        <v/>
      </c>
      <c r="E108" s="201" t="str">
        <f t="shared" si="21"/>
        <v/>
      </c>
      <c r="F108" s="201" t="str">
        <f t="shared" si="21"/>
        <v/>
      </c>
      <c r="G108" s="201" t="str">
        <f t="shared" si="21"/>
        <v/>
      </c>
      <c r="H108" s="201" t="str">
        <f t="shared" si="21"/>
        <v/>
      </c>
      <c r="I108" s="201" t="str">
        <f t="shared" si="21"/>
        <v/>
      </c>
      <c r="J108" s="201" t="str">
        <f t="shared" si="21"/>
        <v/>
      </c>
      <c r="K108" s="201" t="str">
        <f t="shared" si="21"/>
        <v/>
      </c>
      <c r="L108" s="201" t="str">
        <f t="shared" si="21"/>
        <v/>
      </c>
      <c r="M108" s="201" t="str">
        <f t="shared" si="21"/>
        <v/>
      </c>
      <c r="N108" s="201" t="str">
        <f t="shared" si="21"/>
        <v/>
      </c>
      <c r="O108" s="201" t="str">
        <f t="shared" si="21"/>
        <v/>
      </c>
      <c r="P108" s="201" t="str">
        <f t="shared" si="21"/>
        <v/>
      </c>
      <c r="Q108" s="201" t="str">
        <f t="shared" si="21"/>
        <v/>
      </c>
      <c r="R108" s="39"/>
      <c r="S108" s="39"/>
      <c r="T108" s="39"/>
      <c r="U108" s="39"/>
      <c r="V108" s="39"/>
      <c r="W108" s="39"/>
      <c r="X108" s="39"/>
      <c r="Y108" s="39"/>
      <c r="Z108" s="39"/>
      <c r="AA108" s="39"/>
      <c r="AB108" s="39"/>
      <c r="AC108" s="39"/>
      <c r="AD108" s="39"/>
      <c r="AE108" s="39"/>
      <c r="AF108" s="39"/>
      <c r="AG108" s="39"/>
      <c r="AH108" s="39"/>
      <c r="AI108" s="39"/>
    </row>
    <row r="109" spans="1:35" customFormat="1" ht="34.25" customHeight="1" outlineLevel="1">
      <c r="A109" s="39"/>
      <c r="B109" s="240" t="s">
        <v>93</v>
      </c>
      <c r="C109" s="241"/>
      <c r="D109" s="201" t="str">
        <f>IF(D33&lt;&gt;0,IF($J$13="Market-Based GHG Goal",D100*$D98/1000,D100*$D99/1000),"")</f>
        <v/>
      </c>
      <c r="E109" s="201" t="str">
        <f>IF(E33&lt;&gt;0,IF($J$13="Market-Based GHG Goal",E100*$D98/1000,E100*$D99/1000),"")</f>
        <v/>
      </c>
      <c r="F109" s="201" t="str">
        <f t="shared" ref="F109:Q109" si="22">IF(F33&lt;&gt;0,IF($J$13="Market-Based GHG Goal",F100*$D98/1000,F100*$D99/1000),"")</f>
        <v/>
      </c>
      <c r="G109" s="201" t="str">
        <f t="shared" si="22"/>
        <v/>
      </c>
      <c r="H109" s="201" t="str">
        <f t="shared" si="22"/>
        <v/>
      </c>
      <c r="I109" s="201" t="str">
        <f t="shared" si="22"/>
        <v/>
      </c>
      <c r="J109" s="201" t="str">
        <f t="shared" si="22"/>
        <v/>
      </c>
      <c r="K109" s="201" t="str">
        <f t="shared" si="22"/>
        <v/>
      </c>
      <c r="L109" s="201" t="str">
        <f t="shared" si="22"/>
        <v/>
      </c>
      <c r="M109" s="201" t="str">
        <f t="shared" si="22"/>
        <v/>
      </c>
      <c r="N109" s="201" t="str">
        <f t="shared" si="22"/>
        <v/>
      </c>
      <c r="O109" s="201" t="str">
        <f t="shared" si="22"/>
        <v/>
      </c>
      <c r="P109" s="201" t="str">
        <f t="shared" si="22"/>
        <v/>
      </c>
      <c r="Q109" s="201" t="str">
        <f t="shared" si="22"/>
        <v/>
      </c>
      <c r="R109" s="39"/>
      <c r="S109" s="39"/>
      <c r="T109" s="39"/>
      <c r="U109" s="39"/>
      <c r="V109" s="39"/>
      <c r="W109" s="39"/>
      <c r="X109" s="39"/>
      <c r="Y109" s="39"/>
      <c r="Z109" s="39"/>
      <c r="AA109" s="39"/>
      <c r="AB109" s="39"/>
      <c r="AC109" s="39"/>
      <c r="AD109" s="39"/>
      <c r="AE109" s="39"/>
      <c r="AF109" s="39"/>
      <c r="AG109" s="39"/>
      <c r="AH109" s="39"/>
      <c r="AI109" s="39"/>
    </row>
    <row r="110" spans="1:35" customFormat="1" ht="34.25" customHeight="1" outlineLevel="1">
      <c r="A110" s="39"/>
      <c r="B110" s="240" t="s">
        <v>85</v>
      </c>
      <c r="C110" s="241"/>
      <c r="D110" s="201" t="str">
        <f t="shared" ref="D110:Q110" si="23">IF(D33&lt;&gt;0,D101*$D99/1000,"")</f>
        <v/>
      </c>
      <c r="E110" s="201" t="str">
        <f t="shared" si="23"/>
        <v/>
      </c>
      <c r="F110" s="201" t="str">
        <f t="shared" si="23"/>
        <v/>
      </c>
      <c r="G110" s="201" t="str">
        <f t="shared" si="23"/>
        <v/>
      </c>
      <c r="H110" s="201" t="str">
        <f t="shared" si="23"/>
        <v/>
      </c>
      <c r="I110" s="201" t="str">
        <f t="shared" si="23"/>
        <v/>
      </c>
      <c r="J110" s="201" t="str">
        <f t="shared" si="23"/>
        <v/>
      </c>
      <c r="K110" s="201" t="str">
        <f t="shared" si="23"/>
        <v/>
      </c>
      <c r="L110" s="201" t="str">
        <f t="shared" si="23"/>
        <v/>
      </c>
      <c r="M110" s="201" t="str">
        <f t="shared" si="23"/>
        <v/>
      </c>
      <c r="N110" s="201" t="str">
        <f t="shared" si="23"/>
        <v/>
      </c>
      <c r="O110" s="201" t="str">
        <f t="shared" si="23"/>
        <v/>
      </c>
      <c r="P110" s="201" t="str">
        <f t="shared" si="23"/>
        <v/>
      </c>
      <c r="Q110" s="201" t="str">
        <f t="shared" si="23"/>
        <v/>
      </c>
      <c r="R110" s="39"/>
      <c r="S110" s="39"/>
      <c r="T110" s="39"/>
      <c r="U110" s="39"/>
      <c r="V110" s="39"/>
      <c r="W110" s="39"/>
      <c r="X110" s="39"/>
      <c r="Y110" s="39"/>
      <c r="Z110" s="39"/>
      <c r="AA110" s="39"/>
      <c r="AB110" s="39"/>
      <c r="AC110" s="39"/>
      <c r="AD110" s="39"/>
      <c r="AE110" s="39"/>
      <c r="AF110" s="39"/>
      <c r="AG110" s="39"/>
      <c r="AH110" s="39"/>
      <c r="AI110" s="39"/>
    </row>
    <row r="111" spans="1:35" customFormat="1" ht="34.25" customHeight="1" outlineLevel="1">
      <c r="A111" s="39"/>
      <c r="B111" s="240" t="s">
        <v>86</v>
      </c>
      <c r="C111" s="241"/>
      <c r="D111" s="201" t="str">
        <f>IF(D33&lt;&gt;0,IF($J$13="Market-Based GHG Goal",D102*$D99/1000,0),"")</f>
        <v/>
      </c>
      <c r="E111" s="201" t="str">
        <f t="shared" ref="E111:Q111" si="24">IF(E33&lt;&gt;0,IF($J$13="Market-Based GHG Goal",E102*$D99/1000,0),"")</f>
        <v/>
      </c>
      <c r="F111" s="201" t="str">
        <f t="shared" si="24"/>
        <v/>
      </c>
      <c r="G111" s="201" t="str">
        <f t="shared" si="24"/>
        <v/>
      </c>
      <c r="H111" s="201" t="str">
        <f t="shared" si="24"/>
        <v/>
      </c>
      <c r="I111" s="201" t="str">
        <f t="shared" si="24"/>
        <v/>
      </c>
      <c r="J111" s="201" t="str">
        <f t="shared" si="24"/>
        <v/>
      </c>
      <c r="K111" s="201" t="str">
        <f t="shared" si="24"/>
        <v/>
      </c>
      <c r="L111" s="201" t="str">
        <f t="shared" si="24"/>
        <v/>
      </c>
      <c r="M111" s="201" t="str">
        <f t="shared" si="24"/>
        <v/>
      </c>
      <c r="N111" s="201" t="str">
        <f t="shared" si="24"/>
        <v/>
      </c>
      <c r="O111" s="201" t="str">
        <f t="shared" si="24"/>
        <v/>
      </c>
      <c r="P111" s="201" t="str">
        <f t="shared" si="24"/>
        <v/>
      </c>
      <c r="Q111" s="201" t="str">
        <f t="shared" si="24"/>
        <v/>
      </c>
      <c r="R111" s="39"/>
      <c r="S111" s="39"/>
      <c r="T111" s="39"/>
      <c r="U111" s="39"/>
      <c r="V111" s="39"/>
      <c r="W111" s="39"/>
      <c r="X111" s="39"/>
      <c r="Y111" s="39"/>
      <c r="Z111" s="39"/>
      <c r="AA111" s="39"/>
      <c r="AB111" s="39"/>
      <c r="AC111" s="39"/>
      <c r="AD111" s="39"/>
      <c r="AE111" s="39"/>
      <c r="AF111" s="39"/>
      <c r="AG111" s="39"/>
      <c r="AH111" s="39"/>
      <c r="AI111" s="39"/>
    </row>
    <row r="112" spans="1:35" customFormat="1" ht="34.25" customHeight="1" outlineLevel="1">
      <c r="A112" s="39"/>
      <c r="B112" s="240" t="s">
        <v>87</v>
      </c>
      <c r="C112" s="241"/>
      <c r="D112" s="201" t="str">
        <f t="shared" ref="D112:Q112" si="25">IF(D33&lt;&gt;0,D103-D110-D111,"")</f>
        <v/>
      </c>
      <c r="E112" s="201" t="str">
        <f t="shared" si="25"/>
        <v/>
      </c>
      <c r="F112" s="201" t="str">
        <f t="shared" si="25"/>
        <v/>
      </c>
      <c r="G112" s="201" t="str">
        <f t="shared" si="25"/>
        <v/>
      </c>
      <c r="H112" s="201" t="str">
        <f t="shared" si="25"/>
        <v/>
      </c>
      <c r="I112" s="201" t="str">
        <f t="shared" si="25"/>
        <v/>
      </c>
      <c r="J112" s="201" t="str">
        <f t="shared" si="25"/>
        <v/>
      </c>
      <c r="K112" s="201" t="str">
        <f t="shared" si="25"/>
        <v/>
      </c>
      <c r="L112" s="201" t="str">
        <f t="shared" si="25"/>
        <v/>
      </c>
      <c r="M112" s="201" t="str">
        <f t="shared" si="25"/>
        <v/>
      </c>
      <c r="N112" s="201" t="str">
        <f t="shared" si="25"/>
        <v/>
      </c>
      <c r="O112" s="201" t="str">
        <f t="shared" si="25"/>
        <v/>
      </c>
      <c r="P112" s="201" t="str">
        <f t="shared" si="25"/>
        <v/>
      </c>
      <c r="Q112" s="201" t="str">
        <f t="shared" si="25"/>
        <v/>
      </c>
      <c r="R112" s="39"/>
      <c r="S112" s="39"/>
      <c r="T112" s="39"/>
      <c r="U112" s="39"/>
      <c r="V112" s="39"/>
      <c r="W112" s="39"/>
      <c r="X112" s="39"/>
      <c r="Y112" s="39"/>
      <c r="Z112" s="39"/>
      <c r="AA112" s="39"/>
      <c r="AB112" s="39"/>
      <c r="AC112" s="39"/>
      <c r="AD112" s="39"/>
      <c r="AE112" s="39"/>
      <c r="AF112" s="39"/>
      <c r="AG112" s="39"/>
      <c r="AH112" s="39"/>
      <c r="AI112" s="39"/>
    </row>
    <row r="113" spans="1:35" customFormat="1" ht="22.25" customHeight="1" outlineLevel="1">
      <c r="A113" s="39"/>
      <c r="B113" s="206" t="s">
        <v>74</v>
      </c>
      <c r="C113" s="200"/>
      <c r="D113" s="207" t="str">
        <f t="shared" ref="D113:Q113" si="26">IF(D33&lt;&gt;0,SUM(D106:D112),"")</f>
        <v/>
      </c>
      <c r="E113" s="207" t="str">
        <f t="shared" si="26"/>
        <v/>
      </c>
      <c r="F113" s="207" t="str">
        <f t="shared" si="26"/>
        <v/>
      </c>
      <c r="G113" s="207" t="str">
        <f t="shared" si="26"/>
        <v/>
      </c>
      <c r="H113" s="207" t="str">
        <f t="shared" si="26"/>
        <v/>
      </c>
      <c r="I113" s="207" t="str">
        <f t="shared" si="26"/>
        <v/>
      </c>
      <c r="J113" s="207" t="str">
        <f t="shared" si="26"/>
        <v/>
      </c>
      <c r="K113" s="207" t="str">
        <f t="shared" si="26"/>
        <v/>
      </c>
      <c r="L113" s="207" t="str">
        <f t="shared" si="26"/>
        <v/>
      </c>
      <c r="M113" s="207" t="str">
        <f t="shared" si="26"/>
        <v/>
      </c>
      <c r="N113" s="207" t="str">
        <f t="shared" si="26"/>
        <v/>
      </c>
      <c r="O113" s="207" t="str">
        <f t="shared" si="26"/>
        <v/>
      </c>
      <c r="P113" s="207" t="str">
        <f t="shared" si="26"/>
        <v/>
      </c>
      <c r="Q113" s="207" t="str">
        <f t="shared" si="26"/>
        <v/>
      </c>
      <c r="R113" s="39"/>
      <c r="S113" s="39"/>
      <c r="T113" s="39"/>
      <c r="U113" s="39"/>
      <c r="V113" s="39"/>
      <c r="W113" s="39"/>
      <c r="X113" s="39"/>
      <c r="Y113" s="39"/>
      <c r="Z113" s="39"/>
      <c r="AA113" s="39"/>
      <c r="AB113" s="39"/>
      <c r="AC113" s="39"/>
      <c r="AD113" s="39"/>
      <c r="AE113" s="39"/>
      <c r="AF113" s="39"/>
      <c r="AG113" s="39"/>
      <c r="AH113" s="39"/>
      <c r="AI113" s="39"/>
    </row>
    <row r="114" spans="1:35" customFormat="1">
      <c r="A114" s="39"/>
      <c r="B114" s="39"/>
      <c r="C114" s="39"/>
      <c r="D114" s="39"/>
      <c r="E114" s="39"/>
      <c r="F114" s="39"/>
      <c r="G114" s="39"/>
      <c r="H114" s="39"/>
      <c r="I114" s="39"/>
      <c r="J114" s="39"/>
      <c r="K114" s="39"/>
      <c r="L114" s="39"/>
      <c r="M114" s="39"/>
      <c r="N114" s="39"/>
      <c r="R114" s="39"/>
      <c r="V114" s="39"/>
      <c r="W114" s="39"/>
      <c r="X114" s="39"/>
      <c r="Y114" s="39"/>
      <c r="Z114" s="39"/>
      <c r="AA114" s="39"/>
      <c r="AB114" s="39"/>
      <c r="AC114" s="39"/>
      <c r="AD114" s="39"/>
      <c r="AE114" s="39"/>
      <c r="AF114" s="39"/>
      <c r="AG114" s="39"/>
      <c r="AH114" s="39"/>
      <c r="AI114" s="39"/>
    </row>
    <row r="115" spans="1:35" customFormat="1" ht="18" outlineLevel="1">
      <c r="A115" s="39"/>
      <c r="B115" s="235" t="s">
        <v>150</v>
      </c>
      <c r="C115" s="235"/>
      <c r="D115" s="235"/>
      <c r="E115" s="235"/>
      <c r="F115" s="235"/>
      <c r="G115" s="235"/>
      <c r="H115" s="235"/>
      <c r="I115" s="235"/>
      <c r="J115" s="235"/>
      <c r="K115" s="235"/>
      <c r="L115" s="235"/>
      <c r="M115" s="235"/>
      <c r="N115" s="235"/>
      <c r="O115" s="235"/>
      <c r="P115" s="235"/>
      <c r="Q115" s="235"/>
      <c r="R115" s="39"/>
      <c r="V115" s="39"/>
      <c r="W115" s="39"/>
      <c r="X115" s="39"/>
      <c r="Y115" s="39"/>
      <c r="Z115" s="39"/>
      <c r="AA115" s="39"/>
      <c r="AB115" s="39"/>
      <c r="AC115" s="39"/>
      <c r="AD115" s="39"/>
      <c r="AE115" s="39"/>
      <c r="AF115" s="39"/>
      <c r="AG115" s="39"/>
      <c r="AH115" s="39"/>
      <c r="AI115" s="39"/>
    </row>
    <row r="116" spans="1:35" customFormat="1" ht="16" outlineLevel="1">
      <c r="A116" s="39"/>
      <c r="B116" s="208"/>
      <c r="C116" s="194"/>
      <c r="D116" s="194"/>
      <c r="E116" s="194"/>
      <c r="F116" s="194"/>
      <c r="G116" s="194"/>
      <c r="H116" s="194"/>
      <c r="I116" s="194"/>
      <c r="J116" s="194"/>
      <c r="K116" s="194"/>
      <c r="L116" s="194"/>
      <c r="M116" s="194"/>
      <c r="N116" s="194"/>
      <c r="O116" s="194"/>
      <c r="P116" s="194"/>
      <c r="Q116" s="194"/>
      <c r="R116" s="39"/>
      <c r="V116" s="39"/>
      <c r="W116" s="39"/>
      <c r="X116" s="39"/>
      <c r="Y116" s="39"/>
      <c r="Z116" s="39"/>
      <c r="AA116" s="39"/>
      <c r="AB116" s="39"/>
      <c r="AC116" s="39"/>
      <c r="AD116" s="39"/>
      <c r="AE116" s="39"/>
      <c r="AF116" s="39"/>
      <c r="AG116" s="39"/>
      <c r="AH116" s="39"/>
      <c r="AI116" s="39"/>
    </row>
    <row r="117" spans="1:35" customFormat="1" ht="22.25" customHeight="1" outlineLevel="1">
      <c r="A117" s="39"/>
      <c r="B117" s="228" t="s">
        <v>265</v>
      </c>
      <c r="C117" s="229"/>
      <c r="D117" s="209">
        <v>137</v>
      </c>
      <c r="E117" s="209">
        <v>109</v>
      </c>
      <c r="F117" s="209">
        <v>109</v>
      </c>
      <c r="G117" s="209">
        <v>109</v>
      </c>
      <c r="H117" s="209">
        <v>112</v>
      </c>
      <c r="I117" s="209">
        <v>109</v>
      </c>
      <c r="J117" s="209">
        <v>109</v>
      </c>
      <c r="K117" s="209">
        <v>109</v>
      </c>
      <c r="L117" s="209">
        <v>109</v>
      </c>
      <c r="M117" s="209">
        <v>109</v>
      </c>
      <c r="N117" s="209">
        <v>109</v>
      </c>
      <c r="O117" s="209">
        <v>109</v>
      </c>
      <c r="P117" s="209">
        <v>109</v>
      </c>
      <c r="Q117" s="209">
        <v>109</v>
      </c>
      <c r="R117" s="39"/>
      <c r="V117" s="39"/>
      <c r="W117" s="39"/>
      <c r="X117" s="39"/>
      <c r="Y117" s="39"/>
      <c r="Z117" s="39"/>
      <c r="AA117" s="39"/>
      <c r="AB117" s="39"/>
      <c r="AC117" s="39"/>
      <c r="AD117" s="39"/>
      <c r="AE117" s="39"/>
      <c r="AF117" s="39"/>
      <c r="AG117" s="39"/>
      <c r="AH117" s="39"/>
      <c r="AI117" s="39"/>
    </row>
    <row r="118" spans="1:35" customFormat="1" ht="22.5" customHeight="1" outlineLevel="1">
      <c r="A118" s="39"/>
      <c r="B118" s="228" t="s">
        <v>198</v>
      </c>
      <c r="C118" s="229"/>
      <c r="D118" s="196">
        <f>D45*D117*3.412/1000</f>
        <v>0</v>
      </c>
      <c r="E118" s="196">
        <f t="shared" ref="E118:Q118" si="27">E45*E117*3.412/1000</f>
        <v>0</v>
      </c>
      <c r="F118" s="196">
        <f t="shared" si="27"/>
        <v>0</v>
      </c>
      <c r="G118" s="196">
        <f t="shared" si="27"/>
        <v>0</v>
      </c>
      <c r="H118" s="196">
        <f t="shared" si="27"/>
        <v>0</v>
      </c>
      <c r="I118" s="196">
        <f t="shared" si="27"/>
        <v>0</v>
      </c>
      <c r="J118" s="196">
        <f t="shared" si="27"/>
        <v>0</v>
      </c>
      <c r="K118" s="196">
        <f t="shared" si="27"/>
        <v>0</v>
      </c>
      <c r="L118" s="196">
        <f t="shared" si="27"/>
        <v>0</v>
      </c>
      <c r="M118" s="196">
        <f t="shared" si="27"/>
        <v>0</v>
      </c>
      <c r="N118" s="196">
        <f t="shared" si="27"/>
        <v>0</v>
      </c>
      <c r="O118" s="196">
        <f t="shared" si="27"/>
        <v>0</v>
      </c>
      <c r="P118" s="196">
        <f t="shared" si="27"/>
        <v>0</v>
      </c>
      <c r="Q118" s="196">
        <f t="shared" si="27"/>
        <v>0</v>
      </c>
      <c r="R118" s="40"/>
      <c r="S118" s="40"/>
      <c r="V118" s="39"/>
      <c r="X118" s="39"/>
      <c r="Y118" s="39"/>
      <c r="Z118" s="39"/>
      <c r="AA118" s="39"/>
      <c r="AB118" s="39"/>
      <c r="AC118" s="39"/>
      <c r="AD118" s="39"/>
      <c r="AE118" s="39"/>
      <c r="AF118" s="39"/>
      <c r="AG118" s="39"/>
      <c r="AH118" s="39"/>
      <c r="AI118" s="39"/>
    </row>
    <row r="119" spans="1:35" customFormat="1" ht="22.5" customHeight="1" outlineLevel="1">
      <c r="A119" s="39"/>
      <c r="B119" s="228" t="s">
        <v>199</v>
      </c>
      <c r="C119" s="229"/>
      <c r="D119" s="196">
        <f>D49*D117*3.412/1000</f>
        <v>0</v>
      </c>
      <c r="E119" s="196">
        <f t="shared" ref="E119:Q119" si="28">E49*E117*3.412/1000</f>
        <v>0</v>
      </c>
      <c r="F119" s="196">
        <f t="shared" si="28"/>
        <v>0</v>
      </c>
      <c r="G119" s="196">
        <f t="shared" si="28"/>
        <v>0</v>
      </c>
      <c r="H119" s="196">
        <f t="shared" si="28"/>
        <v>0</v>
      </c>
      <c r="I119" s="196">
        <f t="shared" si="28"/>
        <v>0</v>
      </c>
      <c r="J119" s="196">
        <f t="shared" si="28"/>
        <v>0</v>
      </c>
      <c r="K119" s="196">
        <f t="shared" si="28"/>
        <v>0</v>
      </c>
      <c r="L119" s="196">
        <f t="shared" si="28"/>
        <v>0</v>
      </c>
      <c r="M119" s="196">
        <f t="shared" si="28"/>
        <v>0</v>
      </c>
      <c r="N119" s="196">
        <f t="shared" si="28"/>
        <v>0</v>
      </c>
      <c r="O119" s="196">
        <f t="shared" si="28"/>
        <v>0</v>
      </c>
      <c r="P119" s="196">
        <f t="shared" si="28"/>
        <v>0</v>
      </c>
      <c r="Q119" s="196">
        <f t="shared" si="28"/>
        <v>0</v>
      </c>
      <c r="R119" s="40"/>
      <c r="S119" s="40"/>
      <c r="V119" s="39"/>
      <c r="X119" s="39"/>
      <c r="Y119" s="39"/>
      <c r="Z119" s="39"/>
      <c r="AA119" s="39"/>
      <c r="AB119" s="39"/>
      <c r="AC119" s="39"/>
      <c r="AD119" s="39"/>
      <c r="AE119" s="39"/>
      <c r="AF119" s="39"/>
      <c r="AG119" s="39"/>
      <c r="AH119" s="39"/>
      <c r="AI119" s="39"/>
    </row>
    <row r="120" spans="1:35" customFormat="1" ht="22.5" customHeight="1" outlineLevel="1">
      <c r="A120" s="39"/>
      <c r="B120" s="228" t="s">
        <v>132</v>
      </c>
      <c r="C120" s="229"/>
      <c r="D120" s="196">
        <f t="shared" ref="D120:Q120" si="29">D50*66.4/1000</f>
        <v>0</v>
      </c>
      <c r="E120" s="196">
        <f t="shared" si="29"/>
        <v>0</v>
      </c>
      <c r="F120" s="196">
        <f t="shared" si="29"/>
        <v>0</v>
      </c>
      <c r="G120" s="196">
        <f t="shared" si="29"/>
        <v>0</v>
      </c>
      <c r="H120" s="196">
        <f t="shared" si="29"/>
        <v>0</v>
      </c>
      <c r="I120" s="196">
        <f t="shared" si="29"/>
        <v>0</v>
      </c>
      <c r="J120" s="196">
        <f t="shared" si="29"/>
        <v>0</v>
      </c>
      <c r="K120" s="196">
        <f t="shared" si="29"/>
        <v>0</v>
      </c>
      <c r="L120" s="196">
        <f t="shared" si="29"/>
        <v>0</v>
      </c>
      <c r="M120" s="196">
        <f t="shared" si="29"/>
        <v>0</v>
      </c>
      <c r="N120" s="196">
        <f t="shared" si="29"/>
        <v>0</v>
      </c>
      <c r="O120" s="196">
        <f t="shared" si="29"/>
        <v>0</v>
      </c>
      <c r="P120" s="196">
        <f t="shared" si="29"/>
        <v>0</v>
      </c>
      <c r="Q120" s="196">
        <f t="shared" si="29"/>
        <v>0</v>
      </c>
      <c r="R120" s="39"/>
      <c r="S120" s="39"/>
      <c r="T120" s="39"/>
      <c r="U120" s="39"/>
      <c r="V120" s="39"/>
      <c r="W120" s="39"/>
      <c r="X120" s="39"/>
      <c r="Y120" s="39"/>
      <c r="Z120" s="39"/>
      <c r="AA120" s="39"/>
      <c r="AB120" s="39"/>
      <c r="AC120" s="39"/>
      <c r="AD120" s="39"/>
      <c r="AE120" s="39"/>
      <c r="AF120" s="39"/>
      <c r="AG120" s="39"/>
      <c r="AH120" s="39"/>
      <c r="AI120" s="39"/>
    </row>
    <row r="121" spans="1:35" customFormat="1" ht="22.5" customHeight="1" outlineLevel="1">
      <c r="A121" s="39"/>
      <c r="B121" s="228" t="s">
        <v>133</v>
      </c>
      <c r="C121" s="229"/>
      <c r="D121" s="196">
        <f t="shared" ref="D121:Q121" si="30">D51*66.5/1000</f>
        <v>0</v>
      </c>
      <c r="E121" s="196">
        <f t="shared" si="30"/>
        <v>0</v>
      </c>
      <c r="F121" s="196">
        <f t="shared" si="30"/>
        <v>0</v>
      </c>
      <c r="G121" s="196">
        <f t="shared" si="30"/>
        <v>0</v>
      </c>
      <c r="H121" s="196">
        <f t="shared" si="30"/>
        <v>0</v>
      </c>
      <c r="I121" s="196">
        <f t="shared" si="30"/>
        <v>0</v>
      </c>
      <c r="J121" s="196">
        <f t="shared" si="30"/>
        <v>0</v>
      </c>
      <c r="K121" s="196">
        <f t="shared" si="30"/>
        <v>0</v>
      </c>
      <c r="L121" s="196">
        <f t="shared" si="30"/>
        <v>0</v>
      </c>
      <c r="M121" s="196">
        <f t="shared" si="30"/>
        <v>0</v>
      </c>
      <c r="N121" s="196">
        <f t="shared" si="30"/>
        <v>0</v>
      </c>
      <c r="O121" s="196">
        <f t="shared" si="30"/>
        <v>0</v>
      </c>
      <c r="P121" s="196">
        <f t="shared" si="30"/>
        <v>0</v>
      </c>
      <c r="Q121" s="196">
        <f t="shared" si="30"/>
        <v>0</v>
      </c>
      <c r="R121" s="39"/>
      <c r="S121" s="39"/>
      <c r="T121" s="39"/>
      <c r="U121" s="39"/>
      <c r="V121" s="39"/>
      <c r="W121" s="39"/>
      <c r="X121" s="39"/>
      <c r="Y121" s="39"/>
      <c r="Z121" s="39"/>
      <c r="AA121" s="39"/>
      <c r="AB121" s="39"/>
      <c r="AC121" s="39"/>
      <c r="AD121" s="39"/>
      <c r="AE121" s="39"/>
      <c r="AF121" s="39"/>
      <c r="AG121" s="39"/>
      <c r="AH121" s="39"/>
      <c r="AI121" s="39"/>
    </row>
    <row r="122" spans="1:35" customFormat="1" ht="22.5" customHeight="1" outlineLevel="1">
      <c r="A122" s="39"/>
      <c r="B122" s="228" t="s">
        <v>134</v>
      </c>
      <c r="C122" s="229"/>
      <c r="D122" s="196">
        <f t="shared" ref="D122:Q122" si="31">D52*58.617/1000</f>
        <v>0</v>
      </c>
      <c r="E122" s="196">
        <f t="shared" si="31"/>
        <v>0</v>
      </c>
      <c r="F122" s="196">
        <f t="shared" si="31"/>
        <v>0</v>
      </c>
      <c r="G122" s="196">
        <f t="shared" si="31"/>
        <v>0</v>
      </c>
      <c r="H122" s="196">
        <f t="shared" si="31"/>
        <v>0</v>
      </c>
      <c r="I122" s="196">
        <f t="shared" si="31"/>
        <v>0</v>
      </c>
      <c r="J122" s="196">
        <f t="shared" si="31"/>
        <v>0</v>
      </c>
      <c r="K122" s="196">
        <f t="shared" si="31"/>
        <v>0</v>
      </c>
      <c r="L122" s="196">
        <f t="shared" si="31"/>
        <v>0</v>
      </c>
      <c r="M122" s="196">
        <f t="shared" si="31"/>
        <v>0</v>
      </c>
      <c r="N122" s="196">
        <f t="shared" si="31"/>
        <v>0</v>
      </c>
      <c r="O122" s="196">
        <f t="shared" si="31"/>
        <v>0</v>
      </c>
      <c r="P122" s="196">
        <f t="shared" si="31"/>
        <v>0</v>
      </c>
      <c r="Q122" s="196">
        <f t="shared" si="31"/>
        <v>0</v>
      </c>
      <c r="R122" s="39"/>
      <c r="S122" s="39"/>
      <c r="T122" s="39"/>
      <c r="U122" s="39"/>
      <c r="V122" s="39"/>
      <c r="W122" s="39"/>
      <c r="X122" s="39"/>
      <c r="Y122" s="39"/>
      <c r="Z122" s="39"/>
      <c r="AA122" s="39"/>
      <c r="AB122" s="39"/>
      <c r="AC122" s="39"/>
      <c r="AD122" s="39"/>
      <c r="AE122" s="39"/>
      <c r="AF122" s="39"/>
      <c r="AG122" s="39"/>
      <c r="AH122" s="39"/>
      <c r="AI122" s="39"/>
    </row>
    <row r="123" spans="1:35" customFormat="1" ht="22.5" customHeight="1" outlineLevel="1">
      <c r="A123" s="39"/>
      <c r="B123" s="227" t="s">
        <v>135</v>
      </c>
      <c r="C123" s="227"/>
      <c r="D123" s="196">
        <f t="shared" ref="D123:Q123" si="32">D53*53.11/1000</f>
        <v>0</v>
      </c>
      <c r="E123" s="196">
        <f t="shared" si="32"/>
        <v>0</v>
      </c>
      <c r="F123" s="196">
        <f t="shared" si="32"/>
        <v>0</v>
      </c>
      <c r="G123" s="196">
        <f t="shared" si="32"/>
        <v>0</v>
      </c>
      <c r="H123" s="196">
        <f t="shared" si="32"/>
        <v>0</v>
      </c>
      <c r="I123" s="196">
        <f t="shared" si="32"/>
        <v>0</v>
      </c>
      <c r="J123" s="196">
        <f t="shared" si="32"/>
        <v>0</v>
      </c>
      <c r="K123" s="196">
        <f t="shared" si="32"/>
        <v>0</v>
      </c>
      <c r="L123" s="196">
        <f t="shared" si="32"/>
        <v>0</v>
      </c>
      <c r="M123" s="196">
        <f t="shared" si="32"/>
        <v>0</v>
      </c>
      <c r="N123" s="196">
        <f t="shared" si="32"/>
        <v>0</v>
      </c>
      <c r="O123" s="196">
        <f t="shared" si="32"/>
        <v>0</v>
      </c>
      <c r="P123" s="196">
        <f t="shared" si="32"/>
        <v>0</v>
      </c>
      <c r="Q123" s="196">
        <f t="shared" si="32"/>
        <v>0</v>
      </c>
      <c r="R123" s="39"/>
      <c r="S123" s="39"/>
      <c r="T123" s="39"/>
      <c r="U123" s="39"/>
      <c r="V123" s="39"/>
      <c r="W123" s="39"/>
      <c r="X123" s="39"/>
      <c r="Y123" s="39"/>
      <c r="Z123" s="39"/>
      <c r="AA123" s="39"/>
      <c r="AB123" s="39"/>
      <c r="AC123" s="39"/>
      <c r="AD123" s="39"/>
      <c r="AE123" s="39"/>
      <c r="AF123" s="39"/>
      <c r="AG123" s="39"/>
      <c r="AH123" s="39"/>
      <c r="AI123" s="39"/>
    </row>
    <row r="124" spans="1:35" customFormat="1" ht="22.5" customHeight="1" outlineLevel="1">
      <c r="A124" s="39"/>
      <c r="B124" s="225" t="s">
        <v>136</v>
      </c>
      <c r="C124" s="226"/>
      <c r="D124" s="196">
        <f t="shared" ref="D124:Q124" si="33">D54*74.33/1000</f>
        <v>0</v>
      </c>
      <c r="E124" s="196">
        <f t="shared" si="33"/>
        <v>0</v>
      </c>
      <c r="F124" s="196">
        <f t="shared" si="33"/>
        <v>0</v>
      </c>
      <c r="G124" s="196">
        <f t="shared" si="33"/>
        <v>0</v>
      </c>
      <c r="H124" s="196">
        <f t="shared" si="33"/>
        <v>0</v>
      </c>
      <c r="I124" s="196">
        <f t="shared" si="33"/>
        <v>0</v>
      </c>
      <c r="J124" s="196">
        <f t="shared" si="33"/>
        <v>0</v>
      </c>
      <c r="K124" s="196">
        <f t="shared" si="33"/>
        <v>0</v>
      </c>
      <c r="L124" s="196">
        <f t="shared" si="33"/>
        <v>0</v>
      </c>
      <c r="M124" s="196">
        <f t="shared" si="33"/>
        <v>0</v>
      </c>
      <c r="N124" s="196">
        <f t="shared" si="33"/>
        <v>0</v>
      </c>
      <c r="O124" s="196">
        <f t="shared" si="33"/>
        <v>0</v>
      </c>
      <c r="P124" s="196">
        <f t="shared" si="33"/>
        <v>0</v>
      </c>
      <c r="Q124" s="196">
        <f t="shared" si="33"/>
        <v>0</v>
      </c>
      <c r="R124" s="39"/>
      <c r="S124" s="39"/>
      <c r="T124" s="39"/>
      <c r="U124" s="39"/>
      <c r="V124" s="39"/>
      <c r="W124" s="39"/>
      <c r="X124" s="39"/>
      <c r="Y124" s="39"/>
      <c r="Z124" s="39"/>
      <c r="AA124" s="39"/>
      <c r="AB124" s="39"/>
      <c r="AC124" s="39"/>
      <c r="AD124" s="39"/>
      <c r="AE124" s="39"/>
      <c r="AF124" s="39"/>
      <c r="AG124" s="39"/>
      <c r="AH124" s="39"/>
      <c r="AI124" s="39"/>
    </row>
    <row r="125" spans="1:35" customFormat="1" ht="22.5" customHeight="1" outlineLevel="1">
      <c r="A125" s="39"/>
      <c r="B125" s="225" t="s">
        <v>137</v>
      </c>
      <c r="C125" s="226"/>
      <c r="D125" s="196">
        <f t="shared" ref="D125:Q125" si="34">D55*64.25/1000</f>
        <v>0</v>
      </c>
      <c r="E125" s="196">
        <f t="shared" si="34"/>
        <v>0</v>
      </c>
      <c r="F125" s="196">
        <f t="shared" si="34"/>
        <v>0</v>
      </c>
      <c r="G125" s="196">
        <f t="shared" si="34"/>
        <v>0</v>
      </c>
      <c r="H125" s="196">
        <f t="shared" si="34"/>
        <v>0</v>
      </c>
      <c r="I125" s="196">
        <f t="shared" si="34"/>
        <v>0</v>
      </c>
      <c r="J125" s="196">
        <f t="shared" si="34"/>
        <v>0</v>
      </c>
      <c r="K125" s="196">
        <f t="shared" si="34"/>
        <v>0</v>
      </c>
      <c r="L125" s="196">
        <f t="shared" si="34"/>
        <v>0</v>
      </c>
      <c r="M125" s="196">
        <f t="shared" si="34"/>
        <v>0</v>
      </c>
      <c r="N125" s="196">
        <f t="shared" si="34"/>
        <v>0</v>
      </c>
      <c r="O125" s="196">
        <f t="shared" si="34"/>
        <v>0</v>
      </c>
      <c r="P125" s="196">
        <f t="shared" si="34"/>
        <v>0</v>
      </c>
      <c r="Q125" s="196">
        <f t="shared" si="34"/>
        <v>0</v>
      </c>
      <c r="R125" s="39"/>
      <c r="S125" s="39"/>
      <c r="T125" s="39"/>
      <c r="U125" s="39"/>
      <c r="V125" s="39"/>
      <c r="W125" s="39"/>
      <c r="X125" s="39"/>
      <c r="Y125" s="39"/>
      <c r="Z125" s="39"/>
      <c r="AA125" s="39"/>
      <c r="AB125" s="39"/>
      <c r="AC125" s="39"/>
      <c r="AD125" s="39"/>
      <c r="AE125" s="39"/>
      <c r="AF125" s="39"/>
      <c r="AG125" s="39"/>
      <c r="AH125" s="39"/>
      <c r="AI125" s="39"/>
    </row>
    <row r="126" spans="1:35" customFormat="1" ht="22.5" customHeight="1" outlineLevel="1">
      <c r="A126" s="39"/>
      <c r="B126" s="225" t="s">
        <v>138</v>
      </c>
      <c r="C126" s="226"/>
      <c r="D126" s="196">
        <f t="shared" ref="D126:Q126" si="35">D56*114.42/1000</f>
        <v>0</v>
      </c>
      <c r="E126" s="196">
        <f t="shared" si="35"/>
        <v>0</v>
      </c>
      <c r="F126" s="196">
        <f t="shared" si="35"/>
        <v>0</v>
      </c>
      <c r="G126" s="196">
        <f t="shared" si="35"/>
        <v>0</v>
      </c>
      <c r="H126" s="196">
        <f t="shared" si="35"/>
        <v>0</v>
      </c>
      <c r="I126" s="196">
        <f t="shared" si="35"/>
        <v>0</v>
      </c>
      <c r="J126" s="196">
        <f t="shared" si="35"/>
        <v>0</v>
      </c>
      <c r="K126" s="196">
        <f t="shared" si="35"/>
        <v>0</v>
      </c>
      <c r="L126" s="196">
        <f t="shared" si="35"/>
        <v>0</v>
      </c>
      <c r="M126" s="196">
        <f t="shared" si="35"/>
        <v>0</v>
      </c>
      <c r="N126" s="196">
        <f t="shared" si="35"/>
        <v>0</v>
      </c>
      <c r="O126" s="196">
        <f t="shared" si="35"/>
        <v>0</v>
      </c>
      <c r="P126" s="196">
        <f t="shared" si="35"/>
        <v>0</v>
      </c>
      <c r="Q126" s="196">
        <f t="shared" si="35"/>
        <v>0</v>
      </c>
      <c r="R126" s="39"/>
      <c r="S126" s="39"/>
      <c r="T126" s="39"/>
      <c r="U126" s="39"/>
      <c r="V126" s="39"/>
      <c r="W126" s="39"/>
      <c r="X126" s="39"/>
      <c r="Y126" s="39"/>
      <c r="Z126" s="39"/>
      <c r="AA126" s="39"/>
      <c r="AB126" s="39"/>
      <c r="AC126" s="39"/>
      <c r="AD126" s="39"/>
      <c r="AE126" s="39"/>
      <c r="AF126" s="39"/>
      <c r="AG126" s="39"/>
      <c r="AH126" s="39"/>
      <c r="AI126" s="39"/>
    </row>
    <row r="127" spans="1:35" customFormat="1" ht="22.5" customHeight="1" outlineLevel="1">
      <c r="A127" s="39"/>
      <c r="B127" s="225" t="s">
        <v>139</v>
      </c>
      <c r="C127" s="226"/>
      <c r="D127" s="196">
        <f t="shared" ref="D127:Q127" si="36">D57*99.235/1000</f>
        <v>0</v>
      </c>
      <c r="E127" s="196">
        <f t="shared" si="36"/>
        <v>0</v>
      </c>
      <c r="F127" s="196">
        <f t="shared" si="36"/>
        <v>0</v>
      </c>
      <c r="G127" s="196">
        <f t="shared" si="36"/>
        <v>0</v>
      </c>
      <c r="H127" s="196">
        <f t="shared" si="36"/>
        <v>0</v>
      </c>
      <c r="I127" s="196">
        <f t="shared" si="36"/>
        <v>0</v>
      </c>
      <c r="J127" s="196">
        <f t="shared" si="36"/>
        <v>0</v>
      </c>
      <c r="K127" s="196">
        <f t="shared" si="36"/>
        <v>0</v>
      </c>
      <c r="L127" s="196">
        <f t="shared" si="36"/>
        <v>0</v>
      </c>
      <c r="M127" s="196">
        <f t="shared" si="36"/>
        <v>0</v>
      </c>
      <c r="N127" s="196">
        <f t="shared" si="36"/>
        <v>0</v>
      </c>
      <c r="O127" s="196">
        <f t="shared" si="36"/>
        <v>0</v>
      </c>
      <c r="P127" s="196">
        <f t="shared" si="36"/>
        <v>0</v>
      </c>
      <c r="Q127" s="196">
        <f t="shared" si="36"/>
        <v>0</v>
      </c>
      <c r="R127" s="39"/>
      <c r="S127" s="39"/>
      <c r="T127" s="39"/>
      <c r="U127" s="39"/>
      <c r="V127" s="39"/>
      <c r="W127" s="39"/>
      <c r="X127" s="39"/>
      <c r="Y127" s="39"/>
      <c r="Z127" s="39"/>
      <c r="AA127" s="39"/>
      <c r="AB127" s="39"/>
      <c r="AC127" s="39"/>
      <c r="AD127" s="39"/>
      <c r="AE127" s="39"/>
      <c r="AF127" s="39"/>
      <c r="AG127" s="39"/>
      <c r="AH127" s="39"/>
      <c r="AI127" s="39"/>
    </row>
    <row r="128" spans="1:35" customFormat="1" ht="32.25" customHeight="1" outlineLevel="1">
      <c r="A128" s="39"/>
      <c r="B128" s="225" t="s">
        <v>140</v>
      </c>
      <c r="C128" s="225"/>
      <c r="D128" s="196">
        <f t="shared" ref="D128:Q128" si="37">D58*75.35/1000</f>
        <v>0</v>
      </c>
      <c r="E128" s="196">
        <f t="shared" si="37"/>
        <v>0</v>
      </c>
      <c r="F128" s="196">
        <f t="shared" si="37"/>
        <v>0</v>
      </c>
      <c r="G128" s="196">
        <f t="shared" si="37"/>
        <v>0</v>
      </c>
      <c r="H128" s="196">
        <f t="shared" si="37"/>
        <v>0</v>
      </c>
      <c r="I128" s="196">
        <f t="shared" si="37"/>
        <v>0</v>
      </c>
      <c r="J128" s="196">
        <f t="shared" si="37"/>
        <v>0</v>
      </c>
      <c r="K128" s="196">
        <f t="shared" si="37"/>
        <v>0</v>
      </c>
      <c r="L128" s="196">
        <f t="shared" si="37"/>
        <v>0</v>
      </c>
      <c r="M128" s="196">
        <f t="shared" si="37"/>
        <v>0</v>
      </c>
      <c r="N128" s="196">
        <f t="shared" si="37"/>
        <v>0</v>
      </c>
      <c r="O128" s="196">
        <f t="shared" si="37"/>
        <v>0</v>
      </c>
      <c r="P128" s="196">
        <f t="shared" si="37"/>
        <v>0</v>
      </c>
      <c r="Q128" s="196">
        <f t="shared" si="37"/>
        <v>0</v>
      </c>
      <c r="R128" s="39"/>
      <c r="S128" s="39"/>
      <c r="T128" s="39"/>
      <c r="U128" s="39"/>
      <c r="V128" s="39"/>
      <c r="W128" s="39"/>
      <c r="X128" s="39"/>
      <c r="Y128" s="39"/>
      <c r="Z128" s="39"/>
      <c r="AA128" s="39"/>
      <c r="AB128" s="39"/>
      <c r="AC128" s="39"/>
      <c r="AD128" s="39"/>
      <c r="AE128" s="39"/>
      <c r="AF128" s="39"/>
      <c r="AG128" s="39"/>
      <c r="AH128" s="39"/>
      <c r="AI128" s="39"/>
    </row>
    <row r="129" spans="1:35" customFormat="1" ht="22.5" customHeight="1" outlineLevel="1">
      <c r="A129" s="39"/>
      <c r="B129" s="223" t="s">
        <v>141</v>
      </c>
      <c r="C129" s="224"/>
      <c r="D129" s="196">
        <f t="shared" ref="D129:Q129" si="38">D59*95.05/1000</f>
        <v>0</v>
      </c>
      <c r="E129" s="196">
        <f t="shared" si="38"/>
        <v>0</v>
      </c>
      <c r="F129" s="196">
        <f t="shared" si="38"/>
        <v>0</v>
      </c>
      <c r="G129" s="196">
        <f t="shared" si="38"/>
        <v>0</v>
      </c>
      <c r="H129" s="196">
        <f t="shared" si="38"/>
        <v>0</v>
      </c>
      <c r="I129" s="196">
        <f t="shared" si="38"/>
        <v>0</v>
      </c>
      <c r="J129" s="196">
        <f t="shared" si="38"/>
        <v>0</v>
      </c>
      <c r="K129" s="196">
        <f t="shared" si="38"/>
        <v>0</v>
      </c>
      <c r="L129" s="196">
        <f t="shared" si="38"/>
        <v>0</v>
      </c>
      <c r="M129" s="196">
        <f t="shared" si="38"/>
        <v>0</v>
      </c>
      <c r="N129" s="196">
        <f t="shared" si="38"/>
        <v>0</v>
      </c>
      <c r="O129" s="196">
        <f t="shared" si="38"/>
        <v>0</v>
      </c>
      <c r="P129" s="196">
        <f t="shared" si="38"/>
        <v>0</v>
      </c>
      <c r="Q129" s="196">
        <f t="shared" si="38"/>
        <v>0</v>
      </c>
      <c r="R129" s="39"/>
      <c r="S129" s="39"/>
      <c r="T129" s="39"/>
      <c r="U129" s="39"/>
      <c r="V129" s="39"/>
      <c r="W129" s="39"/>
      <c r="X129" s="39"/>
      <c r="Y129" s="39"/>
      <c r="Z129" s="39"/>
      <c r="AA129" s="39"/>
      <c r="AB129" s="39"/>
      <c r="AC129" s="39"/>
      <c r="AD129" s="39"/>
      <c r="AE129" s="39"/>
      <c r="AF129" s="39"/>
      <c r="AG129" s="39"/>
      <c r="AH129" s="39"/>
      <c r="AI129" s="39"/>
    </row>
    <row r="130" spans="1:35" customFormat="1" ht="22.5" customHeight="1" outlineLevel="1">
      <c r="A130" s="39"/>
      <c r="B130" s="223" t="s">
        <v>142</v>
      </c>
      <c r="C130" s="224"/>
      <c r="D130" s="211"/>
      <c r="E130" s="211"/>
      <c r="F130" s="211"/>
      <c r="G130" s="211"/>
      <c r="H130" s="211"/>
      <c r="I130" s="211"/>
      <c r="J130" s="211"/>
      <c r="K130" s="211"/>
      <c r="L130" s="211"/>
      <c r="M130" s="211"/>
      <c r="N130" s="211"/>
      <c r="O130" s="211"/>
      <c r="P130" s="211"/>
      <c r="Q130" s="211"/>
      <c r="R130" s="39"/>
      <c r="S130" s="39"/>
      <c r="T130" s="39"/>
      <c r="U130" s="39"/>
      <c r="V130" s="39"/>
      <c r="W130" s="39"/>
      <c r="X130" s="39"/>
      <c r="Y130" s="39"/>
      <c r="Z130" s="39"/>
      <c r="AA130" s="39"/>
      <c r="AB130" s="39"/>
      <c r="AC130" s="39"/>
      <c r="AD130" s="39"/>
      <c r="AE130" s="39"/>
      <c r="AF130" s="39"/>
      <c r="AG130" s="39"/>
      <c r="AH130" s="39"/>
      <c r="AI130" s="39"/>
    </row>
    <row r="131" spans="1:35" customFormat="1" ht="22.5" customHeight="1" outlineLevel="1">
      <c r="A131" s="39"/>
      <c r="B131" s="223" t="s">
        <v>143</v>
      </c>
      <c r="C131" s="224"/>
      <c r="D131" s="211"/>
      <c r="E131" s="211"/>
      <c r="F131" s="211"/>
      <c r="G131" s="211"/>
      <c r="H131" s="211"/>
      <c r="I131" s="211"/>
      <c r="J131" s="211"/>
      <c r="K131" s="211"/>
      <c r="L131" s="211"/>
      <c r="M131" s="211"/>
      <c r="N131" s="211"/>
      <c r="O131" s="211"/>
      <c r="P131" s="211"/>
      <c r="Q131" s="211"/>
      <c r="R131" s="39"/>
      <c r="S131" s="39"/>
      <c r="T131" s="39"/>
      <c r="U131" s="39"/>
      <c r="V131" s="39"/>
      <c r="W131" s="39"/>
      <c r="X131" s="39"/>
      <c r="Y131" s="39"/>
      <c r="Z131" s="39"/>
      <c r="AA131" s="39"/>
      <c r="AB131" s="39"/>
      <c r="AC131" s="39"/>
      <c r="AD131" s="39"/>
      <c r="AE131" s="39"/>
      <c r="AF131" s="39"/>
      <c r="AG131" s="39"/>
      <c r="AH131" s="39"/>
      <c r="AI131" s="39"/>
    </row>
    <row r="132" spans="1:35" customFormat="1" ht="22.5" customHeight="1" outlineLevel="1">
      <c r="A132" s="39"/>
      <c r="B132" s="223" t="s">
        <v>144</v>
      </c>
      <c r="C132" s="224"/>
      <c r="D132" s="196">
        <f t="shared" ref="D132:Q132" si="39">D62*70.66/1000</f>
        <v>0</v>
      </c>
      <c r="E132" s="196">
        <f t="shared" si="39"/>
        <v>0</v>
      </c>
      <c r="F132" s="196">
        <f t="shared" si="39"/>
        <v>0</v>
      </c>
      <c r="G132" s="196">
        <f t="shared" si="39"/>
        <v>0</v>
      </c>
      <c r="H132" s="196">
        <f t="shared" si="39"/>
        <v>0</v>
      </c>
      <c r="I132" s="196">
        <f t="shared" si="39"/>
        <v>0</v>
      </c>
      <c r="J132" s="196">
        <f t="shared" si="39"/>
        <v>0</v>
      </c>
      <c r="K132" s="196">
        <f t="shared" si="39"/>
        <v>0</v>
      </c>
      <c r="L132" s="196">
        <f t="shared" si="39"/>
        <v>0</v>
      </c>
      <c r="M132" s="196">
        <f t="shared" si="39"/>
        <v>0</v>
      </c>
      <c r="N132" s="196">
        <f t="shared" si="39"/>
        <v>0</v>
      </c>
      <c r="O132" s="196">
        <f t="shared" si="39"/>
        <v>0</v>
      </c>
      <c r="P132" s="196">
        <f t="shared" si="39"/>
        <v>0</v>
      </c>
      <c r="Q132" s="196">
        <f t="shared" si="39"/>
        <v>0</v>
      </c>
      <c r="R132" s="39"/>
      <c r="S132" s="39"/>
      <c r="T132" s="39"/>
      <c r="U132" s="39"/>
      <c r="V132" s="39"/>
      <c r="W132" s="39"/>
      <c r="X132" s="39"/>
      <c r="Y132" s="39"/>
      <c r="Z132" s="39"/>
      <c r="AA132" s="39"/>
      <c r="AB132" s="39"/>
      <c r="AC132" s="39"/>
      <c r="AD132" s="39"/>
      <c r="AE132" s="39"/>
      <c r="AF132" s="39"/>
      <c r="AG132" s="39"/>
      <c r="AH132" s="39"/>
      <c r="AI132" s="39"/>
    </row>
    <row r="133" spans="1:35" customFormat="1" ht="22.5" customHeight="1" outlineLevel="1">
      <c r="A133" s="39"/>
      <c r="B133" s="223" t="s">
        <v>145</v>
      </c>
      <c r="C133" s="224"/>
      <c r="D133" s="196">
        <f t="shared" ref="D133:Q133" si="40">D63*74.21/1000</f>
        <v>0</v>
      </c>
      <c r="E133" s="196">
        <f t="shared" si="40"/>
        <v>0</v>
      </c>
      <c r="F133" s="196">
        <f t="shared" si="40"/>
        <v>0</v>
      </c>
      <c r="G133" s="196">
        <f t="shared" si="40"/>
        <v>0</v>
      </c>
      <c r="H133" s="196">
        <f t="shared" si="40"/>
        <v>0</v>
      </c>
      <c r="I133" s="196">
        <f t="shared" si="40"/>
        <v>0</v>
      </c>
      <c r="J133" s="196">
        <f t="shared" si="40"/>
        <v>0</v>
      </c>
      <c r="K133" s="196">
        <f t="shared" si="40"/>
        <v>0</v>
      </c>
      <c r="L133" s="196">
        <f t="shared" si="40"/>
        <v>0</v>
      </c>
      <c r="M133" s="196">
        <f t="shared" si="40"/>
        <v>0</v>
      </c>
      <c r="N133" s="196">
        <f t="shared" si="40"/>
        <v>0</v>
      </c>
      <c r="O133" s="196">
        <f t="shared" si="40"/>
        <v>0</v>
      </c>
      <c r="P133" s="196">
        <f t="shared" si="40"/>
        <v>0</v>
      </c>
      <c r="Q133" s="196">
        <f t="shared" si="40"/>
        <v>0</v>
      </c>
      <c r="R133" s="39"/>
      <c r="S133" s="39"/>
      <c r="T133" s="39"/>
      <c r="U133" s="39"/>
      <c r="V133" s="39"/>
      <c r="W133" s="39"/>
      <c r="X133" s="39"/>
      <c r="Y133" s="39"/>
      <c r="Z133" s="39"/>
      <c r="AA133" s="39"/>
      <c r="AB133" s="39"/>
      <c r="AC133" s="39"/>
      <c r="AD133" s="39"/>
      <c r="AE133" s="39"/>
      <c r="AF133" s="39"/>
      <c r="AG133" s="39"/>
      <c r="AH133" s="39"/>
      <c r="AI133" s="39"/>
    </row>
    <row r="134" spans="1:35" customFormat="1" ht="22.5" customHeight="1" outlineLevel="1">
      <c r="A134" s="39"/>
      <c r="B134" s="223" t="s">
        <v>146</v>
      </c>
      <c r="C134" s="224"/>
      <c r="D134" s="211"/>
      <c r="E134" s="211"/>
      <c r="F134" s="211"/>
      <c r="G134" s="211"/>
      <c r="H134" s="211"/>
      <c r="I134" s="211"/>
      <c r="J134" s="211"/>
      <c r="K134" s="211"/>
      <c r="L134" s="211"/>
      <c r="M134" s="211"/>
      <c r="N134" s="211"/>
      <c r="O134" s="211"/>
      <c r="P134" s="211"/>
      <c r="Q134" s="211"/>
      <c r="S134" s="39"/>
      <c r="T134" s="39"/>
      <c r="U134" s="39"/>
      <c r="V134" s="39"/>
      <c r="W134" s="39"/>
      <c r="X134" s="39"/>
      <c r="Y134" s="39"/>
      <c r="Z134" s="39"/>
      <c r="AA134" s="39"/>
      <c r="AB134" s="39"/>
      <c r="AC134" s="39"/>
      <c r="AD134" s="39"/>
      <c r="AE134" s="39"/>
      <c r="AF134" s="39"/>
      <c r="AG134" s="39"/>
      <c r="AH134" s="39"/>
      <c r="AI134" s="39"/>
    </row>
    <row r="135" spans="1:35" customFormat="1" ht="22.5" customHeight="1" outlineLevel="1">
      <c r="A135" s="39"/>
      <c r="B135" s="212" t="s">
        <v>147</v>
      </c>
      <c r="C135" s="210"/>
      <c r="D135" s="196">
        <f t="shared" ref="D135:Q135" si="41">D65*53.11/1000</f>
        <v>0</v>
      </c>
      <c r="E135" s="196">
        <f t="shared" si="41"/>
        <v>0</v>
      </c>
      <c r="F135" s="196">
        <f t="shared" si="41"/>
        <v>0</v>
      </c>
      <c r="G135" s="196">
        <f t="shared" si="41"/>
        <v>0</v>
      </c>
      <c r="H135" s="196">
        <f t="shared" si="41"/>
        <v>0</v>
      </c>
      <c r="I135" s="196">
        <f t="shared" si="41"/>
        <v>0</v>
      </c>
      <c r="J135" s="196">
        <f t="shared" si="41"/>
        <v>0</v>
      </c>
      <c r="K135" s="196">
        <f t="shared" si="41"/>
        <v>0</v>
      </c>
      <c r="L135" s="196">
        <f t="shared" si="41"/>
        <v>0</v>
      </c>
      <c r="M135" s="196">
        <f t="shared" si="41"/>
        <v>0</v>
      </c>
      <c r="N135" s="196">
        <f t="shared" si="41"/>
        <v>0</v>
      </c>
      <c r="O135" s="196">
        <f t="shared" si="41"/>
        <v>0</v>
      </c>
      <c r="P135" s="196">
        <f t="shared" si="41"/>
        <v>0</v>
      </c>
      <c r="Q135" s="196">
        <f t="shared" si="41"/>
        <v>0</v>
      </c>
      <c r="R135" s="39"/>
      <c r="S135" s="39"/>
      <c r="T135" s="39"/>
      <c r="U135" s="39"/>
      <c r="V135" s="39"/>
      <c r="W135" s="39"/>
      <c r="X135" s="39"/>
      <c r="Y135" s="39"/>
      <c r="Z135" s="39"/>
      <c r="AA135" s="39"/>
      <c r="AB135" s="39"/>
      <c r="AC135" s="39"/>
      <c r="AD135" s="39"/>
      <c r="AE135" s="39"/>
      <c r="AF135" s="39"/>
      <c r="AG135" s="39"/>
      <c r="AH135" s="39"/>
      <c r="AI135" s="39"/>
    </row>
    <row r="136" spans="1:35" customFormat="1" ht="22.5" customHeight="1" outlineLevel="1">
      <c r="A136" s="39"/>
      <c r="B136" s="223" t="s">
        <v>148</v>
      </c>
      <c r="C136" s="224"/>
      <c r="D136" s="196">
        <f t="shared" ref="D136:Q136" si="42">D66*53.11/1000</f>
        <v>0</v>
      </c>
      <c r="E136" s="196">
        <f t="shared" si="42"/>
        <v>0</v>
      </c>
      <c r="F136" s="196">
        <f t="shared" si="42"/>
        <v>0</v>
      </c>
      <c r="G136" s="196">
        <f t="shared" si="42"/>
        <v>0</v>
      </c>
      <c r="H136" s="196">
        <f t="shared" si="42"/>
        <v>0</v>
      </c>
      <c r="I136" s="196">
        <f t="shared" si="42"/>
        <v>0</v>
      </c>
      <c r="J136" s="196">
        <f t="shared" si="42"/>
        <v>0</v>
      </c>
      <c r="K136" s="196">
        <f t="shared" si="42"/>
        <v>0</v>
      </c>
      <c r="L136" s="196">
        <f t="shared" si="42"/>
        <v>0</v>
      </c>
      <c r="M136" s="196">
        <f t="shared" si="42"/>
        <v>0</v>
      </c>
      <c r="N136" s="196">
        <f t="shared" si="42"/>
        <v>0</v>
      </c>
      <c r="O136" s="196">
        <f t="shared" si="42"/>
        <v>0</v>
      </c>
      <c r="P136" s="196">
        <f t="shared" si="42"/>
        <v>0</v>
      </c>
      <c r="Q136" s="196">
        <f t="shared" si="42"/>
        <v>0</v>
      </c>
      <c r="R136" s="39"/>
      <c r="S136" s="39"/>
      <c r="T136" s="39"/>
      <c r="U136" s="39"/>
      <c r="V136" s="39"/>
      <c r="W136" s="39"/>
      <c r="X136" s="39"/>
      <c r="Y136" s="39"/>
      <c r="Z136" s="39"/>
      <c r="AA136" s="39"/>
      <c r="AB136" s="39"/>
      <c r="AC136" s="39"/>
      <c r="AD136" s="39"/>
      <c r="AE136" s="39"/>
      <c r="AF136" s="39"/>
      <c r="AG136" s="39"/>
      <c r="AH136" s="39"/>
      <c r="AI136" s="39"/>
    </row>
    <row r="137" spans="1:35" customFormat="1" ht="22.5" customHeight="1" outlineLevel="1">
      <c r="A137" s="39"/>
      <c r="B137" s="212" t="s">
        <v>149</v>
      </c>
      <c r="C137" s="210"/>
      <c r="D137" s="196">
        <f t="shared" ref="D137:Q137" si="43">D67*67.34/1000</f>
        <v>0</v>
      </c>
      <c r="E137" s="196">
        <f t="shared" si="43"/>
        <v>0</v>
      </c>
      <c r="F137" s="196">
        <f t="shared" si="43"/>
        <v>0</v>
      </c>
      <c r="G137" s="196">
        <f t="shared" si="43"/>
        <v>0</v>
      </c>
      <c r="H137" s="196">
        <f t="shared" si="43"/>
        <v>0</v>
      </c>
      <c r="I137" s="196">
        <f t="shared" si="43"/>
        <v>0</v>
      </c>
      <c r="J137" s="196">
        <f t="shared" si="43"/>
        <v>0</v>
      </c>
      <c r="K137" s="196">
        <f t="shared" si="43"/>
        <v>0</v>
      </c>
      <c r="L137" s="196">
        <f t="shared" si="43"/>
        <v>0</v>
      </c>
      <c r="M137" s="196">
        <f t="shared" si="43"/>
        <v>0</v>
      </c>
      <c r="N137" s="196">
        <f t="shared" si="43"/>
        <v>0</v>
      </c>
      <c r="O137" s="196">
        <f t="shared" si="43"/>
        <v>0</v>
      </c>
      <c r="P137" s="196">
        <f t="shared" si="43"/>
        <v>0</v>
      </c>
      <c r="Q137" s="196">
        <f t="shared" si="43"/>
        <v>0</v>
      </c>
      <c r="S137" s="39"/>
      <c r="T137" s="39"/>
      <c r="U137" s="39"/>
      <c r="V137" s="39"/>
      <c r="W137" s="39"/>
      <c r="X137" s="39"/>
      <c r="Y137" s="39"/>
      <c r="Z137" s="39"/>
      <c r="AA137" s="39"/>
      <c r="AB137" s="39"/>
      <c r="AC137" s="39"/>
      <c r="AD137" s="39"/>
      <c r="AE137" s="39"/>
      <c r="AF137" s="39"/>
      <c r="AG137" s="39"/>
      <c r="AH137" s="39"/>
      <c r="AI137" s="39"/>
    </row>
    <row r="138" spans="1:35" customFormat="1" ht="22.5" customHeight="1" outlineLevel="1">
      <c r="A138" s="39"/>
      <c r="B138" s="45" t="s">
        <v>119</v>
      </c>
      <c r="C138" s="213"/>
      <c r="D138" s="207">
        <f>SUM(D123:D137)+D27</f>
        <v>0</v>
      </c>
      <c r="E138" s="207">
        <f t="shared" ref="E138:Q138" si="44">SUM(E123:E137)+E27</f>
        <v>0</v>
      </c>
      <c r="F138" s="207">
        <f t="shared" si="44"/>
        <v>0</v>
      </c>
      <c r="G138" s="207">
        <f t="shared" si="44"/>
        <v>0</v>
      </c>
      <c r="H138" s="207">
        <f t="shared" si="44"/>
        <v>0</v>
      </c>
      <c r="I138" s="207">
        <f t="shared" si="44"/>
        <v>0</v>
      </c>
      <c r="J138" s="207">
        <f t="shared" si="44"/>
        <v>0</v>
      </c>
      <c r="K138" s="207">
        <f t="shared" si="44"/>
        <v>0</v>
      </c>
      <c r="L138" s="207">
        <f t="shared" si="44"/>
        <v>0</v>
      </c>
      <c r="M138" s="207">
        <f t="shared" si="44"/>
        <v>0</v>
      </c>
      <c r="N138" s="207">
        <f t="shared" si="44"/>
        <v>0</v>
      </c>
      <c r="O138" s="207">
        <f t="shared" si="44"/>
        <v>0</v>
      </c>
      <c r="P138" s="207">
        <f t="shared" si="44"/>
        <v>0</v>
      </c>
      <c r="Q138" s="207">
        <f t="shared" si="44"/>
        <v>0</v>
      </c>
      <c r="R138" s="39"/>
      <c r="S138" s="39"/>
      <c r="T138" s="39"/>
      <c r="U138" s="39"/>
      <c r="V138" s="39"/>
      <c r="W138" s="39"/>
      <c r="X138" s="39"/>
      <c r="Y138" s="39"/>
      <c r="Z138" s="39"/>
      <c r="AA138" s="39"/>
      <c r="AB138" s="39"/>
      <c r="AC138" s="39"/>
      <c r="AD138" s="39"/>
      <c r="AE138" s="39"/>
      <c r="AF138" s="39"/>
      <c r="AG138" s="39"/>
      <c r="AH138" s="39"/>
      <c r="AI138" s="39"/>
    </row>
    <row r="139" spans="1:35" customFormat="1" ht="22.5" customHeight="1" outlineLevel="1">
      <c r="A139" s="39"/>
      <c r="B139" s="212" t="s">
        <v>120</v>
      </c>
      <c r="C139" s="210"/>
      <c r="D139" s="201">
        <f>SUM(D120:D122)</f>
        <v>0</v>
      </c>
      <c r="E139" s="201">
        <f t="shared" ref="E139:Q139" si="45">SUM(E120:E122)</f>
        <v>0</v>
      </c>
      <c r="F139" s="201">
        <f t="shared" si="45"/>
        <v>0</v>
      </c>
      <c r="G139" s="201">
        <f t="shared" si="45"/>
        <v>0</v>
      </c>
      <c r="H139" s="201">
        <f t="shared" si="45"/>
        <v>0</v>
      </c>
      <c r="I139" s="201">
        <f t="shared" si="45"/>
        <v>0</v>
      </c>
      <c r="J139" s="201">
        <f t="shared" si="45"/>
        <v>0</v>
      </c>
      <c r="K139" s="201">
        <f t="shared" si="45"/>
        <v>0</v>
      </c>
      <c r="L139" s="201">
        <f t="shared" si="45"/>
        <v>0</v>
      </c>
      <c r="M139" s="201">
        <f t="shared" si="45"/>
        <v>0</v>
      </c>
      <c r="N139" s="201">
        <f t="shared" si="45"/>
        <v>0</v>
      </c>
      <c r="O139" s="201">
        <f t="shared" si="45"/>
        <v>0</v>
      </c>
      <c r="P139" s="201">
        <f t="shared" si="45"/>
        <v>0</v>
      </c>
      <c r="Q139" s="201">
        <f t="shared" si="45"/>
        <v>0</v>
      </c>
      <c r="R139" s="39"/>
      <c r="S139" s="39"/>
      <c r="T139" s="39"/>
      <c r="U139" s="39"/>
      <c r="V139" s="39"/>
      <c r="W139" s="39"/>
      <c r="X139" s="39"/>
      <c r="Y139" s="39"/>
      <c r="Z139" s="39"/>
      <c r="AA139" s="39"/>
      <c r="AB139" s="39"/>
      <c r="AC139" s="39"/>
      <c r="AD139" s="39"/>
      <c r="AE139" s="39"/>
      <c r="AF139" s="39"/>
      <c r="AG139" s="39"/>
      <c r="AH139" s="39"/>
      <c r="AI139" s="39"/>
    </row>
    <row r="140" spans="1:35" customFormat="1" ht="22.5" customHeight="1" outlineLevel="1">
      <c r="A140" s="39"/>
      <c r="B140" s="45" t="s">
        <v>200</v>
      </c>
      <c r="C140" s="213"/>
      <c r="D140" s="201">
        <f>SUM(D118,D120:D122)</f>
        <v>0</v>
      </c>
      <c r="E140" s="201">
        <f>SUM(E118,E120:E122)</f>
        <v>0</v>
      </c>
      <c r="F140" s="201">
        <f>SUM(F118,F120:F122)</f>
        <v>0</v>
      </c>
      <c r="G140" s="201">
        <f>SUM(G118,G120:G122)</f>
        <v>0</v>
      </c>
      <c r="H140" s="201">
        <f t="shared" ref="H140:Q140" si="46">SUM(H118,H120:H122)</f>
        <v>0</v>
      </c>
      <c r="I140" s="201">
        <f t="shared" si="46"/>
        <v>0</v>
      </c>
      <c r="J140" s="201">
        <f t="shared" si="46"/>
        <v>0</v>
      </c>
      <c r="K140" s="201">
        <f t="shared" si="46"/>
        <v>0</v>
      </c>
      <c r="L140" s="201">
        <f t="shared" si="46"/>
        <v>0</v>
      </c>
      <c r="M140" s="201">
        <f t="shared" si="46"/>
        <v>0</v>
      </c>
      <c r="N140" s="201">
        <f t="shared" si="46"/>
        <v>0</v>
      </c>
      <c r="O140" s="201">
        <f t="shared" si="46"/>
        <v>0</v>
      </c>
      <c r="P140" s="201">
        <f t="shared" si="46"/>
        <v>0</v>
      </c>
      <c r="Q140" s="201">
        <f t="shared" si="46"/>
        <v>0</v>
      </c>
      <c r="R140" s="39"/>
      <c r="S140" s="39"/>
      <c r="T140" s="39"/>
      <c r="U140" s="39"/>
      <c r="V140" s="39"/>
      <c r="W140" s="39"/>
      <c r="X140" s="39"/>
      <c r="Y140" s="39"/>
      <c r="Z140" s="39"/>
      <c r="AA140" s="39"/>
      <c r="AB140" s="39"/>
      <c r="AC140" s="39"/>
      <c r="AD140" s="39"/>
      <c r="AE140" s="39"/>
      <c r="AF140" s="39"/>
      <c r="AG140" s="39"/>
      <c r="AH140" s="39"/>
      <c r="AI140" s="39"/>
    </row>
    <row r="141" spans="1:35" customFormat="1" ht="22.5" customHeight="1" outlineLevel="1">
      <c r="A141" s="39"/>
      <c r="B141" s="45" t="s">
        <v>201</v>
      </c>
      <c r="C141" s="213"/>
      <c r="D141" s="201">
        <f>SUM(D119:D122)</f>
        <v>0</v>
      </c>
      <c r="E141" s="201">
        <f>SUM(E119:E122)</f>
        <v>0</v>
      </c>
      <c r="F141" s="201">
        <f>SUM(F119:F122)</f>
        <v>0</v>
      </c>
      <c r="G141" s="201">
        <f>SUM(G119:G122)</f>
        <v>0</v>
      </c>
      <c r="H141" s="201">
        <f t="shared" ref="H141:Q141" si="47">SUM(H119:H122)</f>
        <v>0</v>
      </c>
      <c r="I141" s="201">
        <f t="shared" si="47"/>
        <v>0</v>
      </c>
      <c r="J141" s="201">
        <f t="shared" si="47"/>
        <v>0</v>
      </c>
      <c r="K141" s="201">
        <f t="shared" si="47"/>
        <v>0</v>
      </c>
      <c r="L141" s="201">
        <f t="shared" si="47"/>
        <v>0</v>
      </c>
      <c r="M141" s="201">
        <f t="shared" si="47"/>
        <v>0</v>
      </c>
      <c r="N141" s="201">
        <f t="shared" si="47"/>
        <v>0</v>
      </c>
      <c r="O141" s="201">
        <f t="shared" si="47"/>
        <v>0</v>
      </c>
      <c r="P141" s="201">
        <f t="shared" si="47"/>
        <v>0</v>
      </c>
      <c r="Q141" s="201">
        <f t="shared" si="47"/>
        <v>0</v>
      </c>
      <c r="R141" s="39"/>
      <c r="S141" s="39"/>
      <c r="T141" s="39"/>
      <c r="U141" s="39"/>
      <c r="V141" s="39"/>
      <c r="W141" s="39"/>
      <c r="X141" s="39"/>
      <c r="Y141" s="39"/>
      <c r="Z141" s="39"/>
      <c r="AA141" s="39"/>
      <c r="AB141" s="39"/>
      <c r="AC141" s="39"/>
      <c r="AD141" s="39"/>
      <c r="AE141" s="39"/>
      <c r="AF141" s="39"/>
      <c r="AG141" s="39"/>
      <c r="AH141" s="39"/>
      <c r="AI141" s="39"/>
    </row>
    <row r="142" spans="1:35" customFormat="1" ht="22.5" customHeight="1" outlineLevel="1">
      <c r="A142" s="39"/>
      <c r="B142" s="45" t="s">
        <v>202</v>
      </c>
      <c r="C142" s="213"/>
      <c r="D142" s="207">
        <f>IF(D33&lt;&gt;0,IF($J$13="Market-Based GHG Goal",SUM(D138,D141),SUM(D138,D140)),0)</f>
        <v>0</v>
      </c>
      <c r="E142" s="207">
        <f t="shared" ref="E142:Q142" si="48">IF(E33&lt;&gt;0,IF($J$13="Market-Based GHG Goal",SUM(E138,E141),SUM(E138,E140)),0)</f>
        <v>0</v>
      </c>
      <c r="F142" s="207">
        <f>IF(F33&lt;&gt;0,IF($J$13="Market-Based GHG Goal",SUM(F138,F141),SUM(F138,F140)),0)</f>
        <v>0</v>
      </c>
      <c r="G142" s="207">
        <f t="shared" si="48"/>
        <v>0</v>
      </c>
      <c r="H142" s="207">
        <f t="shared" si="48"/>
        <v>0</v>
      </c>
      <c r="I142" s="207">
        <f t="shared" si="48"/>
        <v>0</v>
      </c>
      <c r="J142" s="207">
        <f t="shared" si="48"/>
        <v>0</v>
      </c>
      <c r="K142" s="207">
        <f t="shared" si="48"/>
        <v>0</v>
      </c>
      <c r="L142" s="207">
        <f t="shared" si="48"/>
        <v>0</v>
      </c>
      <c r="M142" s="207">
        <f t="shared" si="48"/>
        <v>0</v>
      </c>
      <c r="N142" s="207">
        <f t="shared" si="48"/>
        <v>0</v>
      </c>
      <c r="O142" s="207">
        <f t="shared" si="48"/>
        <v>0</v>
      </c>
      <c r="P142" s="207">
        <f t="shared" si="48"/>
        <v>0</v>
      </c>
      <c r="Q142" s="207">
        <f t="shared" si="48"/>
        <v>0</v>
      </c>
      <c r="R142" s="39"/>
      <c r="S142" s="39"/>
      <c r="T142" s="39"/>
      <c r="U142" s="39"/>
      <c r="V142" s="39"/>
      <c r="W142" s="39"/>
      <c r="X142" s="39"/>
      <c r="Y142" s="39"/>
      <c r="Z142" s="39"/>
      <c r="AA142" s="39"/>
      <c r="AB142" s="39"/>
      <c r="AC142" s="39"/>
      <c r="AD142" s="39"/>
      <c r="AE142" s="39"/>
      <c r="AF142" s="39"/>
      <c r="AG142" s="39"/>
      <c r="AH142" s="39"/>
      <c r="AI142" s="39"/>
    </row>
    <row r="143" spans="1:35" customFormat="1" ht="22.25" customHeight="1" outlineLevel="1">
      <c r="A143" s="39"/>
      <c r="B143" s="195" t="s">
        <v>264</v>
      </c>
      <c r="C143" s="39"/>
      <c r="D143" s="214">
        <f>IFERROR(D142/D33,0)</f>
        <v>0</v>
      </c>
      <c r="E143" s="214">
        <f t="shared" ref="E143:Q143" si="49">IFERROR(E142/E33,0)</f>
        <v>0</v>
      </c>
      <c r="F143" s="214">
        <f t="shared" si="49"/>
        <v>0</v>
      </c>
      <c r="G143" s="214">
        <f t="shared" si="49"/>
        <v>0</v>
      </c>
      <c r="H143" s="214">
        <f t="shared" si="49"/>
        <v>0</v>
      </c>
      <c r="I143" s="214">
        <f t="shared" si="49"/>
        <v>0</v>
      </c>
      <c r="J143" s="214">
        <f t="shared" si="49"/>
        <v>0</v>
      </c>
      <c r="K143" s="214">
        <f t="shared" si="49"/>
        <v>0</v>
      </c>
      <c r="L143" s="214">
        <f t="shared" si="49"/>
        <v>0</v>
      </c>
      <c r="M143" s="214">
        <f t="shared" si="49"/>
        <v>0</v>
      </c>
      <c r="N143" s="214">
        <f t="shared" si="49"/>
        <v>0</v>
      </c>
      <c r="O143" s="214">
        <f t="shared" si="49"/>
        <v>0</v>
      </c>
      <c r="P143" s="214">
        <f t="shared" si="49"/>
        <v>0</v>
      </c>
      <c r="Q143" s="214">
        <f t="shared" si="49"/>
        <v>0</v>
      </c>
      <c r="R143" s="39"/>
      <c r="S143" s="39"/>
      <c r="T143" s="39"/>
      <c r="U143" s="39"/>
      <c r="V143" s="39"/>
      <c r="W143" s="39"/>
      <c r="X143" s="39"/>
      <c r="Y143" s="39"/>
      <c r="Z143" s="39"/>
      <c r="AA143" s="39"/>
      <c r="AB143" s="39"/>
      <c r="AC143" s="39"/>
      <c r="AD143" s="39"/>
      <c r="AE143" s="39"/>
      <c r="AF143" s="39"/>
      <c r="AG143" s="39"/>
      <c r="AH143" s="39"/>
      <c r="AI143" s="39"/>
    </row>
    <row r="144" spans="1:35" customFormat="1" outlineLevel="1">
      <c r="A144" s="39"/>
      <c r="B144" s="215"/>
      <c r="C144" s="39"/>
      <c r="D144" s="39"/>
      <c r="E144" s="39"/>
      <c r="F144" s="39"/>
      <c r="G144" s="39"/>
      <c r="H144" s="39"/>
      <c r="I144" s="39"/>
      <c r="J144" s="39"/>
      <c r="K144" s="39"/>
      <c r="L144" s="39"/>
      <c r="M144" s="39"/>
      <c r="N144" s="39"/>
      <c r="O144" s="216"/>
      <c r="R144" s="39"/>
      <c r="S144" s="39"/>
      <c r="T144" s="39"/>
      <c r="U144" s="39"/>
      <c r="V144" s="39"/>
      <c r="W144" s="39"/>
      <c r="X144" s="39"/>
      <c r="Y144" s="39"/>
      <c r="Z144" s="39"/>
      <c r="AA144" s="39"/>
      <c r="AB144" s="39"/>
      <c r="AC144" s="39"/>
      <c r="AD144" s="39"/>
      <c r="AE144" s="39"/>
      <c r="AF144" s="39"/>
      <c r="AG144" s="39"/>
      <c r="AH144" s="39"/>
      <c r="AI144" s="39"/>
    </row>
    <row r="145" spans="1:35" customFormat="1">
      <c r="A145" s="39"/>
      <c r="B145" s="215"/>
      <c r="C145" s="39"/>
      <c r="D145" s="39"/>
      <c r="E145" s="39"/>
      <c r="F145" s="39"/>
      <c r="G145" s="39"/>
      <c r="H145" s="39"/>
      <c r="I145" s="39"/>
      <c r="J145" s="39"/>
      <c r="K145" s="39"/>
      <c r="L145" s="39"/>
      <c r="M145" s="39"/>
      <c r="N145" s="39"/>
      <c r="O145" s="39"/>
      <c r="P145" s="217" t="s">
        <v>109</v>
      </c>
      <c r="Q145" s="218" t="d">
        <v>2023-06-22</v>
      </c>
      <c r="R145" s="39"/>
      <c r="S145" s="39"/>
      <c r="T145" s="39"/>
      <c r="U145" s="39"/>
      <c r="V145" s="39"/>
      <c r="W145" s="39"/>
      <c r="X145" s="39"/>
      <c r="Y145" s="39"/>
      <c r="Z145" s="39"/>
      <c r="AA145" s="39"/>
      <c r="AB145" s="39"/>
      <c r="AC145" s="39"/>
      <c r="AD145" s="39"/>
      <c r="AE145" s="39"/>
      <c r="AF145" s="39"/>
      <c r="AG145" s="39"/>
      <c r="AH145" s="39"/>
      <c r="AI145" s="39"/>
    </row>
    <row r="146" spans="1:35">
      <c r="A146" s="144"/>
      <c r="B146" s="193"/>
      <c r="C146" s="144"/>
      <c r="D146" s="144"/>
      <c r="E146" s="144"/>
      <c r="F146" s="144"/>
      <c r="G146" s="144"/>
      <c r="H146" s="144"/>
      <c r="I146" s="144"/>
      <c r="J146" s="144"/>
      <c r="K146" s="144"/>
      <c r="L146" s="144"/>
      <c r="M146" s="144"/>
      <c r="N146" s="144"/>
      <c r="O146" s="144"/>
      <c r="P146" s="144"/>
      <c r="Q146" s="144"/>
      <c r="R146" s="144"/>
      <c r="S146" s="144"/>
      <c r="T146" s="144"/>
      <c r="U146" s="144"/>
      <c r="V146" s="144"/>
      <c r="W146" s="144"/>
      <c r="X146" s="144"/>
      <c r="Y146" s="144"/>
      <c r="Z146" s="144"/>
      <c r="AA146" s="144"/>
      <c r="AB146" s="144"/>
      <c r="AC146" s="144"/>
      <c r="AD146" s="144"/>
      <c r="AE146" s="144"/>
      <c r="AF146" s="144"/>
      <c r="AG146" s="144"/>
      <c r="AH146" s="144"/>
      <c r="AI146" s="144"/>
    </row>
    <row r="147" spans="1:35">
      <c r="A147" s="144"/>
      <c r="B147" s="193"/>
      <c r="C147" s="144"/>
      <c r="D147" s="144"/>
      <c r="E147" s="144"/>
      <c r="F147" s="144"/>
      <c r="G147" s="144"/>
      <c r="H147" s="144"/>
      <c r="I147" s="144"/>
      <c r="J147" s="144"/>
      <c r="K147" s="144"/>
      <c r="L147" s="144"/>
      <c r="M147" s="144"/>
      <c r="N147" s="144"/>
      <c r="O147" s="144"/>
      <c r="P147" s="144"/>
      <c r="Q147" s="144"/>
      <c r="R147" s="144"/>
      <c r="S147" s="144"/>
      <c r="T147" s="144"/>
      <c r="U147" s="144"/>
      <c r="V147" s="144"/>
      <c r="W147" s="144"/>
      <c r="X147" s="144"/>
      <c r="Y147" s="144"/>
      <c r="Z147" s="144"/>
      <c r="AA147" s="144"/>
      <c r="AB147" s="144"/>
      <c r="AC147" s="144"/>
      <c r="AD147" s="144"/>
      <c r="AE147" s="144"/>
      <c r="AF147" s="144"/>
      <c r="AG147" s="144"/>
      <c r="AH147" s="144"/>
      <c r="AI147" s="144"/>
    </row>
    <row r="148" spans="1:35">
      <c r="A148" s="144"/>
      <c r="B148" s="144"/>
      <c r="C148" s="144"/>
      <c r="D148" s="144"/>
      <c r="E148" s="144"/>
      <c r="F148" s="144"/>
      <c r="G148" s="144"/>
      <c r="H148" s="144"/>
      <c r="I148" s="144"/>
      <c r="J148" s="144"/>
      <c r="K148" s="144"/>
      <c r="L148" s="144"/>
      <c r="M148" s="144"/>
      <c r="N148" s="144"/>
      <c r="O148" s="144"/>
      <c r="P148" s="144"/>
      <c r="Q148" s="144"/>
      <c r="R148" s="144"/>
      <c r="S148" s="144"/>
      <c r="T148" s="144"/>
      <c r="U148" s="144"/>
      <c r="V148" s="144"/>
      <c r="W148" s="144"/>
      <c r="X148" s="144"/>
      <c r="Y148" s="144"/>
      <c r="Z148" s="144"/>
      <c r="AA148" s="144"/>
      <c r="AB148" s="144"/>
      <c r="AC148" s="144"/>
      <c r="AD148" s="144"/>
      <c r="AE148" s="144"/>
      <c r="AF148" s="144"/>
      <c r="AG148" s="144"/>
      <c r="AH148" s="144"/>
      <c r="AI148" s="144"/>
    </row>
    <row r="149" spans="1:35">
      <c r="A149" s="144"/>
      <c r="B149" s="144"/>
      <c r="C149" s="144"/>
      <c r="D149" s="144"/>
      <c r="E149" s="144"/>
      <c r="F149" s="144"/>
      <c r="G149" s="144"/>
      <c r="H149" s="144"/>
      <c r="I149" s="144"/>
      <c r="J149" s="144"/>
      <c r="K149" s="144"/>
      <c r="L149" s="144"/>
      <c r="M149" s="144"/>
      <c r="N149" s="144"/>
      <c r="O149" s="144"/>
      <c r="P149" s="144"/>
      <c r="Q149" s="144"/>
      <c r="R149" s="144"/>
      <c r="S149" s="144"/>
      <c r="T149" s="144"/>
      <c r="U149" s="144"/>
      <c r="V149" s="144"/>
      <c r="W149" s="144"/>
      <c r="X149" s="144"/>
      <c r="Y149" s="144"/>
      <c r="Z149" s="144"/>
      <c r="AA149" s="144"/>
      <c r="AB149" s="144"/>
      <c r="AC149" s="144"/>
      <c r="AD149" s="144"/>
      <c r="AE149" s="144"/>
      <c r="AF149" s="144"/>
      <c r="AG149" s="144"/>
      <c r="AH149" s="144"/>
      <c r="AI149" s="144"/>
    </row>
    <row r="150" spans="1:35">
      <c r="A150" s="144"/>
      <c r="B150" s="144"/>
      <c r="C150" s="144"/>
      <c r="D150" s="144"/>
      <c r="E150" s="144"/>
      <c r="F150" s="144"/>
      <c r="G150" s="144"/>
      <c r="H150" s="144"/>
      <c r="I150" s="144"/>
      <c r="J150" s="144"/>
      <c r="K150" s="144"/>
      <c r="L150" s="144"/>
      <c r="M150" s="144"/>
      <c r="N150" s="144"/>
      <c r="O150" s="144"/>
      <c r="P150" s="144"/>
      <c r="Q150" s="144"/>
      <c r="R150" s="144"/>
      <c r="S150" s="144"/>
      <c r="T150" s="144"/>
      <c r="U150" s="144"/>
      <c r="V150" s="144"/>
      <c r="W150" s="144"/>
      <c r="X150" s="144"/>
      <c r="Y150" s="144"/>
      <c r="Z150" s="144"/>
      <c r="AA150" s="144"/>
      <c r="AB150" s="144"/>
      <c r="AC150" s="144"/>
      <c r="AD150" s="144"/>
      <c r="AE150" s="144"/>
      <c r="AF150" s="144"/>
      <c r="AG150" s="144"/>
      <c r="AH150" s="144"/>
      <c r="AI150" s="144"/>
    </row>
    <row r="151" spans="1:35">
      <c r="A151" s="144"/>
      <c r="B151" s="144"/>
      <c r="C151" s="144"/>
      <c r="D151" s="144"/>
      <c r="E151" s="144"/>
      <c r="F151" s="144"/>
      <c r="G151" s="144"/>
      <c r="H151" s="144"/>
      <c r="I151" s="144"/>
      <c r="J151" s="144"/>
      <c r="K151" s="144"/>
      <c r="L151" s="144"/>
      <c r="M151" s="144"/>
      <c r="N151" s="144"/>
      <c r="O151" s="144"/>
      <c r="P151" s="144"/>
      <c r="Q151" s="144"/>
      <c r="R151" s="144"/>
      <c r="S151" s="144"/>
      <c r="T151" s="144"/>
      <c r="U151" s="144"/>
      <c r="V151" s="144"/>
      <c r="W151" s="144"/>
      <c r="X151" s="144"/>
      <c r="Y151" s="144"/>
      <c r="Z151" s="144"/>
      <c r="AA151" s="144"/>
      <c r="AB151" s="144"/>
      <c r="AC151" s="144"/>
      <c r="AD151" s="144"/>
      <c r="AE151" s="144"/>
      <c r="AF151" s="144"/>
      <c r="AG151" s="144"/>
      <c r="AH151" s="144"/>
      <c r="AI151" s="144"/>
    </row>
    <row r="152" spans="1:35">
      <c r="A152" s="144"/>
      <c r="B152" s="144"/>
      <c r="C152" s="144"/>
      <c r="D152" s="144"/>
      <c r="E152" s="144"/>
      <c r="F152" s="144"/>
      <c r="G152" s="144"/>
      <c r="H152" s="144"/>
      <c r="I152" s="144"/>
      <c r="J152" s="144"/>
      <c r="K152" s="144"/>
      <c r="L152" s="144"/>
      <c r="M152" s="144"/>
      <c r="N152" s="144"/>
      <c r="O152" s="144"/>
      <c r="P152" s="144"/>
      <c r="Q152" s="144"/>
      <c r="R152" s="144"/>
      <c r="S152" s="144"/>
      <c r="T152" s="144"/>
      <c r="U152" s="144"/>
      <c r="V152" s="144"/>
      <c r="W152" s="144"/>
      <c r="X152" s="144"/>
      <c r="Y152" s="144"/>
      <c r="Z152" s="144"/>
      <c r="AA152" s="144"/>
      <c r="AB152" s="144"/>
      <c r="AC152" s="144"/>
      <c r="AD152" s="144"/>
      <c r="AE152" s="144"/>
      <c r="AF152" s="144"/>
      <c r="AG152" s="144"/>
      <c r="AH152" s="144"/>
      <c r="AI152" s="144"/>
    </row>
    <row r="153" spans="1:35">
      <c r="A153" s="144"/>
      <c r="B153" s="144"/>
      <c r="C153" s="144"/>
      <c r="D153" s="144"/>
      <c r="E153" s="144"/>
      <c r="F153" s="144"/>
      <c r="G153" s="144"/>
      <c r="H153" s="144"/>
      <c r="I153" s="144"/>
      <c r="J153" s="144"/>
      <c r="K153" s="144"/>
      <c r="L153" s="144"/>
      <c r="M153" s="144"/>
      <c r="N153" s="144"/>
      <c r="O153" s="144"/>
      <c r="P153" s="144"/>
      <c r="Q153" s="144"/>
      <c r="R153" s="144"/>
      <c r="S153" s="144"/>
      <c r="T153" s="144"/>
      <c r="U153" s="144"/>
      <c r="V153" s="144"/>
      <c r="W153" s="144"/>
      <c r="X153" s="144"/>
      <c r="Y153" s="144"/>
      <c r="Z153" s="144"/>
      <c r="AA153" s="144"/>
      <c r="AB153" s="144"/>
      <c r="AC153" s="144"/>
      <c r="AD153" s="144"/>
      <c r="AE153" s="144"/>
      <c r="AF153" s="144"/>
      <c r="AG153" s="144"/>
      <c r="AH153" s="144"/>
      <c r="AI153" s="144"/>
    </row>
    <row r="154" spans="1:35">
      <c r="A154" s="144"/>
      <c r="B154" s="144"/>
      <c r="C154" s="144"/>
      <c r="D154" s="144"/>
      <c r="E154" s="144"/>
      <c r="F154" s="144"/>
      <c r="G154" s="144"/>
      <c r="H154" s="144"/>
      <c r="I154" s="144"/>
      <c r="J154" s="144"/>
      <c r="K154" s="144"/>
      <c r="L154" s="144"/>
      <c r="M154" s="144"/>
      <c r="N154" s="144"/>
      <c r="O154" s="144"/>
      <c r="P154" s="144"/>
      <c r="Q154" s="144"/>
      <c r="R154" s="144"/>
      <c r="S154" s="144"/>
      <c r="T154" s="144"/>
      <c r="U154" s="144"/>
      <c r="V154" s="144"/>
      <c r="W154" s="144"/>
      <c r="X154" s="144"/>
      <c r="Y154" s="144"/>
      <c r="Z154" s="144"/>
      <c r="AA154" s="144"/>
      <c r="AB154" s="144"/>
      <c r="AC154" s="144"/>
      <c r="AD154" s="144"/>
      <c r="AE154" s="144"/>
      <c r="AF154" s="144"/>
      <c r="AG154" s="144"/>
      <c r="AH154" s="144"/>
      <c r="AI154" s="144"/>
    </row>
    <row r="155" spans="1:35">
      <c r="A155" s="144"/>
      <c r="B155" s="144"/>
      <c r="C155" s="144"/>
      <c r="D155" s="144"/>
      <c r="E155" s="144"/>
      <c r="F155" s="144"/>
      <c r="G155" s="144"/>
      <c r="H155" s="144"/>
      <c r="I155" s="144"/>
      <c r="J155" s="144"/>
      <c r="K155" s="144"/>
      <c r="L155" s="144"/>
      <c r="M155" s="144"/>
      <c r="N155" s="144"/>
      <c r="O155" s="144"/>
      <c r="P155" s="144"/>
      <c r="Q155" s="144"/>
      <c r="R155" s="144"/>
      <c r="S155" s="144"/>
      <c r="T155" s="144"/>
      <c r="U155" s="144"/>
      <c r="V155" s="144"/>
      <c r="W155" s="144"/>
      <c r="X155" s="144"/>
      <c r="Y155" s="144"/>
      <c r="Z155" s="144"/>
      <c r="AA155" s="144"/>
      <c r="AB155" s="144"/>
      <c r="AC155" s="144"/>
      <c r="AD155" s="144"/>
      <c r="AE155" s="144"/>
      <c r="AF155" s="144"/>
      <c r="AG155" s="144"/>
      <c r="AH155" s="144"/>
      <c r="AI155" s="144"/>
    </row>
    <row r="156" spans="1:35">
      <c r="A156" s="144"/>
      <c r="B156" s="144"/>
      <c r="C156" s="144"/>
      <c r="D156" s="144"/>
      <c r="E156" s="144"/>
      <c r="F156" s="144"/>
      <c r="G156" s="144"/>
      <c r="H156" s="144"/>
      <c r="I156" s="144"/>
      <c r="J156" s="144"/>
      <c r="K156" s="144"/>
      <c r="L156" s="144"/>
      <c r="M156" s="144"/>
      <c r="N156" s="144"/>
      <c r="O156" s="144"/>
      <c r="P156" s="144"/>
      <c r="Q156" s="144"/>
      <c r="R156" s="144"/>
      <c r="S156" s="144"/>
      <c r="T156" s="144"/>
      <c r="U156" s="144"/>
      <c r="V156" s="144"/>
      <c r="W156" s="144"/>
      <c r="X156" s="144"/>
      <c r="Y156" s="144"/>
      <c r="Z156" s="144"/>
      <c r="AA156" s="144"/>
      <c r="AB156" s="144"/>
      <c r="AC156" s="144"/>
      <c r="AD156" s="144"/>
      <c r="AE156" s="144"/>
      <c r="AF156" s="144"/>
      <c r="AG156" s="144"/>
      <c r="AH156" s="144"/>
      <c r="AI156" s="144"/>
    </row>
    <row r="157" spans="1:35">
      <c r="A157" s="144"/>
      <c r="B157" s="144"/>
      <c r="C157" s="144"/>
      <c r="D157" s="144"/>
      <c r="E157" s="144"/>
      <c r="F157" s="144"/>
      <c r="G157" s="144"/>
      <c r="H157" s="144"/>
      <c r="I157" s="144"/>
      <c r="J157" s="144"/>
      <c r="K157" s="144"/>
      <c r="L157" s="144"/>
      <c r="M157" s="144"/>
      <c r="N157" s="144"/>
      <c r="O157" s="144"/>
      <c r="P157" s="144"/>
      <c r="Q157" s="144"/>
      <c r="R157" s="144"/>
      <c r="S157" s="144"/>
      <c r="T157" s="144"/>
      <c r="U157" s="144"/>
      <c r="V157" s="144"/>
      <c r="W157" s="144"/>
      <c r="X157" s="144"/>
      <c r="Y157" s="144"/>
      <c r="Z157" s="144"/>
      <c r="AA157" s="144"/>
      <c r="AB157" s="144"/>
      <c r="AC157" s="144"/>
      <c r="AD157" s="144"/>
      <c r="AE157" s="144"/>
      <c r="AF157" s="144"/>
      <c r="AG157" s="144"/>
      <c r="AH157" s="144"/>
      <c r="AI157" s="144"/>
    </row>
    <row r="158" spans="1:35">
      <c r="A158" s="144"/>
      <c r="B158" s="144"/>
      <c r="C158" s="144"/>
      <c r="D158" s="144"/>
      <c r="E158" s="144"/>
      <c r="F158" s="144"/>
      <c r="G158" s="144"/>
      <c r="H158" s="144"/>
      <c r="I158" s="144"/>
      <c r="J158" s="144"/>
      <c r="K158" s="144"/>
      <c r="L158" s="144"/>
      <c r="M158" s="144"/>
      <c r="N158" s="144"/>
      <c r="O158" s="144"/>
      <c r="P158" s="144"/>
      <c r="Q158" s="144"/>
      <c r="R158" s="144"/>
      <c r="S158" s="144"/>
      <c r="T158" s="144"/>
      <c r="U158" s="144"/>
      <c r="V158" s="144"/>
      <c r="W158" s="144"/>
      <c r="X158" s="144"/>
      <c r="Y158" s="144"/>
      <c r="Z158" s="144"/>
      <c r="AA158" s="144"/>
      <c r="AB158" s="144"/>
      <c r="AC158" s="144"/>
      <c r="AD158" s="144"/>
      <c r="AE158" s="144"/>
      <c r="AF158" s="144"/>
      <c r="AG158" s="144"/>
      <c r="AH158" s="144"/>
      <c r="AI158" s="144"/>
    </row>
    <row r="159" spans="1:35">
      <c r="A159" s="144"/>
      <c r="B159" s="144"/>
      <c r="C159" s="144"/>
      <c r="D159" s="144"/>
      <c r="E159" s="144"/>
      <c r="F159" s="144"/>
      <c r="G159" s="144"/>
      <c r="H159" s="144"/>
      <c r="I159" s="144"/>
      <c r="J159" s="144"/>
      <c r="K159" s="144"/>
      <c r="L159" s="144"/>
      <c r="M159" s="144"/>
      <c r="N159" s="144"/>
      <c r="O159" s="144"/>
      <c r="P159" s="144"/>
      <c r="Q159" s="144"/>
      <c r="R159" s="144"/>
      <c r="S159" s="144"/>
      <c r="T159" s="144"/>
      <c r="U159" s="144"/>
      <c r="V159" s="144"/>
      <c r="W159" s="144"/>
      <c r="X159" s="144"/>
      <c r="Y159" s="144"/>
      <c r="Z159" s="144"/>
      <c r="AA159" s="144"/>
      <c r="AB159" s="144"/>
      <c r="AC159" s="144"/>
      <c r="AD159" s="144"/>
      <c r="AE159" s="144"/>
      <c r="AF159" s="144"/>
      <c r="AG159" s="144"/>
      <c r="AH159" s="144"/>
      <c r="AI159" s="144"/>
    </row>
    <row r="160" spans="1:35">
      <c r="A160" s="144"/>
      <c r="B160" s="144"/>
      <c r="C160" s="144"/>
      <c r="D160" s="144"/>
      <c r="E160" s="144"/>
      <c r="F160" s="144"/>
      <c r="G160" s="144"/>
      <c r="H160" s="144"/>
      <c r="I160" s="144"/>
      <c r="J160" s="144"/>
      <c r="K160" s="144"/>
      <c r="L160" s="144"/>
      <c r="M160" s="144"/>
      <c r="N160" s="144"/>
      <c r="O160" s="144"/>
      <c r="P160" s="144"/>
      <c r="Q160" s="144"/>
      <c r="R160" s="144"/>
      <c r="S160" s="144"/>
      <c r="T160" s="144"/>
      <c r="U160" s="144"/>
      <c r="V160" s="144"/>
      <c r="W160" s="144"/>
      <c r="X160" s="144"/>
      <c r="Y160" s="144"/>
      <c r="Z160" s="144"/>
      <c r="AA160" s="144"/>
      <c r="AB160" s="144"/>
      <c r="AC160" s="144"/>
      <c r="AD160" s="144"/>
      <c r="AE160" s="144"/>
      <c r="AF160" s="144"/>
      <c r="AG160" s="144"/>
      <c r="AH160" s="144"/>
      <c r="AI160" s="144"/>
    </row>
    <row r="161" spans="1:35">
      <c r="A161" s="144"/>
      <c r="B161" s="144"/>
      <c r="C161" s="144"/>
      <c r="D161" s="144"/>
      <c r="E161" s="144"/>
      <c r="F161" s="144"/>
      <c r="G161" s="144"/>
      <c r="H161" s="144"/>
      <c r="I161" s="144"/>
      <c r="J161" s="144"/>
      <c r="K161" s="144"/>
      <c r="L161" s="144"/>
      <c r="M161" s="144"/>
      <c r="N161" s="144"/>
      <c r="O161" s="144"/>
      <c r="P161" s="144"/>
      <c r="Q161" s="144"/>
      <c r="R161" s="144"/>
      <c r="S161" s="144"/>
      <c r="T161" s="144"/>
      <c r="U161" s="144"/>
      <c r="V161" s="144"/>
      <c r="W161" s="144"/>
      <c r="X161" s="144"/>
      <c r="Y161" s="144"/>
      <c r="Z161" s="144"/>
      <c r="AA161" s="144"/>
      <c r="AB161" s="144"/>
      <c r="AC161" s="144"/>
      <c r="AD161" s="144"/>
      <c r="AE161" s="144"/>
      <c r="AF161" s="144"/>
      <c r="AG161" s="144"/>
      <c r="AH161" s="144"/>
      <c r="AI161" s="144"/>
    </row>
    <row r="162" spans="1:35">
      <c r="A162" s="144"/>
      <c r="B162" s="144"/>
      <c r="C162" s="144"/>
      <c r="D162" s="144"/>
      <c r="E162" s="144"/>
      <c r="F162" s="144"/>
      <c r="G162" s="144"/>
      <c r="H162" s="144"/>
      <c r="I162" s="144"/>
      <c r="J162" s="144"/>
      <c r="K162" s="144"/>
      <c r="L162" s="144"/>
      <c r="M162" s="144"/>
      <c r="N162" s="144"/>
      <c r="O162" s="144"/>
      <c r="P162" s="144"/>
      <c r="Q162" s="144"/>
      <c r="R162" s="144"/>
      <c r="S162" s="144"/>
      <c r="T162" s="144"/>
      <c r="U162" s="144"/>
      <c r="V162" s="144"/>
      <c r="W162" s="144"/>
      <c r="X162" s="144"/>
      <c r="Y162" s="144"/>
      <c r="Z162" s="144"/>
      <c r="AA162" s="144"/>
      <c r="AB162" s="144"/>
      <c r="AC162" s="144"/>
      <c r="AD162" s="144"/>
      <c r="AE162" s="144"/>
      <c r="AF162" s="144"/>
      <c r="AG162" s="144"/>
      <c r="AH162" s="144"/>
      <c r="AI162" s="144"/>
    </row>
    <row r="163" spans="1:35">
      <c r="A163" s="144"/>
      <c r="B163" s="144"/>
      <c r="C163" s="144"/>
      <c r="D163" s="144"/>
      <c r="E163" s="144"/>
      <c r="F163" s="144"/>
      <c r="G163" s="144"/>
      <c r="H163" s="144"/>
      <c r="I163" s="144"/>
      <c r="J163" s="144"/>
      <c r="K163" s="144"/>
      <c r="L163" s="144"/>
      <c r="M163" s="144"/>
      <c r="N163" s="144"/>
      <c r="O163" s="144"/>
      <c r="P163" s="144"/>
      <c r="Q163" s="144"/>
      <c r="R163" s="144"/>
      <c r="S163" s="144"/>
      <c r="T163" s="144"/>
      <c r="U163" s="144"/>
      <c r="V163" s="144"/>
      <c r="W163" s="144"/>
      <c r="X163" s="144"/>
      <c r="Y163" s="144"/>
      <c r="Z163" s="144"/>
      <c r="AA163" s="144"/>
      <c r="AB163" s="144"/>
      <c r="AC163" s="144"/>
      <c r="AD163" s="144"/>
      <c r="AE163" s="144"/>
      <c r="AF163" s="144"/>
      <c r="AG163" s="144"/>
      <c r="AH163" s="144"/>
      <c r="AI163" s="144"/>
    </row>
    <row r="164" spans="1:35">
      <c r="A164" s="144"/>
      <c r="B164" s="144"/>
      <c r="C164" s="144"/>
      <c r="D164" s="144"/>
      <c r="E164" s="144"/>
      <c r="F164" s="144"/>
      <c r="G164" s="144"/>
      <c r="H164" s="144"/>
      <c r="I164" s="144"/>
      <c r="J164" s="144"/>
      <c r="K164" s="144"/>
      <c r="L164" s="144"/>
      <c r="M164" s="144"/>
      <c r="N164" s="144"/>
      <c r="O164" s="144"/>
      <c r="P164" s="144"/>
      <c r="Q164" s="144"/>
      <c r="R164" s="144"/>
      <c r="S164" s="144"/>
      <c r="T164" s="144"/>
      <c r="U164" s="144"/>
      <c r="V164" s="144"/>
      <c r="W164" s="144"/>
      <c r="X164" s="144"/>
      <c r="Y164" s="144"/>
      <c r="Z164" s="144"/>
      <c r="AA164" s="144"/>
      <c r="AB164" s="144"/>
      <c r="AC164" s="144"/>
      <c r="AD164" s="144"/>
      <c r="AE164" s="144"/>
      <c r="AF164" s="144"/>
      <c r="AG164" s="144"/>
      <c r="AH164" s="144"/>
      <c r="AI164" s="144"/>
    </row>
    <row r="165" spans="1:35">
      <c r="A165" s="144"/>
      <c r="B165" s="144"/>
      <c r="C165" s="144"/>
      <c r="D165" s="144"/>
      <c r="E165" s="144"/>
      <c r="F165" s="144"/>
      <c r="G165" s="144"/>
      <c r="H165" s="144"/>
      <c r="I165" s="144"/>
      <c r="J165" s="144"/>
      <c r="K165" s="144"/>
      <c r="L165" s="144"/>
      <c r="M165" s="144"/>
      <c r="N165" s="144"/>
      <c r="O165" s="144"/>
      <c r="P165" s="144"/>
      <c r="Q165" s="144"/>
      <c r="R165" s="144"/>
      <c r="S165" s="144"/>
      <c r="T165" s="144"/>
      <c r="U165" s="144"/>
      <c r="V165" s="144"/>
      <c r="W165" s="144"/>
      <c r="X165" s="144"/>
      <c r="Y165" s="144"/>
      <c r="Z165" s="144"/>
      <c r="AA165" s="144"/>
      <c r="AB165" s="144"/>
      <c r="AC165" s="144"/>
      <c r="AD165" s="144"/>
      <c r="AE165" s="144"/>
      <c r="AF165" s="144"/>
      <c r="AG165" s="144"/>
      <c r="AH165" s="144"/>
      <c r="AI165" s="144"/>
    </row>
    <row r="166" spans="1:35">
      <c r="A166" s="144"/>
      <c r="B166" s="144"/>
      <c r="C166" s="144"/>
      <c r="D166" s="144"/>
      <c r="E166" s="144"/>
      <c r="F166" s="144"/>
      <c r="G166" s="144"/>
      <c r="H166" s="144"/>
      <c r="I166" s="144"/>
      <c r="J166" s="144"/>
      <c r="K166" s="144"/>
      <c r="L166" s="144"/>
      <c r="M166" s="144"/>
      <c r="N166" s="144"/>
      <c r="O166" s="144"/>
      <c r="P166" s="144"/>
      <c r="Q166" s="144"/>
      <c r="R166" s="144"/>
      <c r="S166" s="144"/>
      <c r="T166" s="144"/>
      <c r="U166" s="144"/>
      <c r="V166" s="144"/>
      <c r="W166" s="144"/>
      <c r="X166" s="144"/>
      <c r="Y166" s="144"/>
      <c r="Z166" s="144"/>
      <c r="AA166" s="144"/>
      <c r="AB166" s="144"/>
      <c r="AC166" s="144"/>
      <c r="AD166" s="144"/>
      <c r="AE166" s="144"/>
      <c r="AF166" s="144"/>
      <c r="AG166" s="144"/>
      <c r="AH166" s="144"/>
      <c r="AI166" s="144"/>
    </row>
    <row r="167" spans="1:35">
      <c r="A167" s="144"/>
      <c r="B167" s="144"/>
      <c r="C167" s="144"/>
      <c r="D167" s="144"/>
      <c r="E167" s="144"/>
      <c r="F167" s="144"/>
      <c r="G167" s="144"/>
      <c r="H167" s="144"/>
      <c r="I167" s="144"/>
      <c r="J167" s="144"/>
      <c r="K167" s="144"/>
      <c r="L167" s="144"/>
      <c r="M167" s="144"/>
      <c r="N167" s="144"/>
      <c r="O167" s="144"/>
      <c r="P167" s="144"/>
      <c r="Q167" s="144"/>
      <c r="R167" s="144"/>
      <c r="S167" s="144"/>
      <c r="T167" s="144"/>
      <c r="U167" s="144"/>
      <c r="V167" s="144"/>
      <c r="W167" s="144"/>
      <c r="X167" s="144"/>
      <c r="Y167" s="144"/>
      <c r="Z167" s="144"/>
      <c r="AA167" s="144"/>
      <c r="AB167" s="144"/>
      <c r="AC167" s="144"/>
      <c r="AD167" s="144"/>
      <c r="AE167" s="144"/>
      <c r="AF167" s="144"/>
      <c r="AG167" s="144"/>
      <c r="AH167" s="144"/>
      <c r="AI167" s="144"/>
    </row>
    <row r="168" spans="1:35">
      <c r="A168" s="144"/>
      <c r="B168" s="144"/>
      <c r="C168" s="144"/>
      <c r="D168" s="144"/>
      <c r="E168" s="144"/>
      <c r="F168" s="144"/>
      <c r="G168" s="144"/>
      <c r="H168" s="144"/>
      <c r="I168" s="144"/>
      <c r="J168" s="144"/>
      <c r="K168" s="144"/>
      <c r="L168" s="144"/>
      <c r="M168" s="144"/>
      <c r="N168" s="144"/>
      <c r="O168" s="144"/>
      <c r="P168" s="144"/>
      <c r="Q168" s="144"/>
      <c r="R168" s="144"/>
      <c r="S168" s="144"/>
      <c r="T168" s="144"/>
      <c r="U168" s="144"/>
      <c r="V168" s="144"/>
      <c r="W168" s="144"/>
      <c r="X168" s="144"/>
      <c r="Y168" s="144"/>
      <c r="Z168" s="144"/>
      <c r="AA168" s="144"/>
      <c r="AB168" s="144"/>
      <c r="AC168" s="144"/>
      <c r="AD168" s="144"/>
      <c r="AE168" s="144"/>
      <c r="AF168" s="144"/>
      <c r="AG168" s="144"/>
      <c r="AH168" s="144"/>
      <c r="AI168" s="144"/>
    </row>
    <row r="169" spans="1:35">
      <c r="A169" s="144"/>
      <c r="B169" s="144"/>
      <c r="C169" s="144"/>
      <c r="D169" s="144"/>
      <c r="E169" s="144"/>
      <c r="F169" s="144"/>
      <c r="G169" s="144"/>
      <c r="H169" s="144"/>
      <c r="I169" s="144"/>
      <c r="J169" s="144"/>
      <c r="K169" s="144"/>
      <c r="L169" s="144"/>
      <c r="M169" s="144"/>
      <c r="N169" s="144"/>
      <c r="O169" s="144"/>
      <c r="P169" s="144"/>
      <c r="Q169" s="144"/>
      <c r="R169" s="144"/>
      <c r="S169" s="144"/>
      <c r="T169" s="144"/>
      <c r="U169" s="144"/>
      <c r="V169" s="144"/>
      <c r="W169" s="144"/>
      <c r="X169" s="144"/>
      <c r="Y169" s="144"/>
      <c r="Z169" s="144"/>
      <c r="AA169" s="144"/>
      <c r="AB169" s="144"/>
      <c r="AC169" s="144"/>
      <c r="AD169" s="144"/>
      <c r="AE169" s="144"/>
      <c r="AF169" s="144"/>
      <c r="AG169" s="144"/>
      <c r="AH169" s="144"/>
      <c r="AI169" s="144"/>
    </row>
    <row r="170" spans="1:35">
      <c r="A170" s="144"/>
      <c r="B170" s="144"/>
      <c r="C170" s="144"/>
      <c r="D170" s="144"/>
      <c r="E170" s="144"/>
      <c r="F170" s="144"/>
      <c r="G170" s="144"/>
      <c r="H170" s="144"/>
      <c r="I170" s="144"/>
      <c r="J170" s="144"/>
      <c r="K170" s="144"/>
      <c r="L170" s="144"/>
      <c r="M170" s="144"/>
      <c r="N170" s="144"/>
      <c r="O170" s="144"/>
      <c r="P170" s="144"/>
      <c r="Q170" s="144"/>
      <c r="R170" s="144"/>
      <c r="S170" s="144"/>
      <c r="T170" s="144"/>
      <c r="U170" s="144"/>
      <c r="V170" s="144"/>
      <c r="W170" s="144"/>
      <c r="X170" s="144"/>
      <c r="Y170" s="144"/>
      <c r="Z170" s="144"/>
      <c r="AA170" s="144"/>
      <c r="AB170" s="144"/>
      <c r="AC170" s="144"/>
      <c r="AD170" s="144"/>
      <c r="AE170" s="144"/>
      <c r="AF170" s="144"/>
      <c r="AG170" s="144"/>
      <c r="AH170" s="144"/>
      <c r="AI170" s="144"/>
    </row>
    <row r="171" spans="1:35">
      <c r="A171" s="144"/>
      <c r="B171" s="144"/>
      <c r="C171" s="144"/>
      <c r="D171" s="144"/>
      <c r="E171" s="144"/>
      <c r="F171" s="144"/>
      <c r="G171" s="144"/>
      <c r="H171" s="144"/>
      <c r="I171" s="144"/>
      <c r="J171" s="144"/>
      <c r="K171" s="144"/>
      <c r="L171" s="144"/>
      <c r="M171" s="144"/>
      <c r="N171" s="144"/>
      <c r="O171" s="144"/>
      <c r="P171" s="144"/>
      <c r="Q171" s="144"/>
      <c r="R171" s="144"/>
      <c r="S171" s="144"/>
      <c r="T171" s="144"/>
      <c r="U171" s="144"/>
      <c r="V171" s="144"/>
      <c r="W171" s="144"/>
      <c r="X171" s="144"/>
      <c r="Y171" s="144"/>
      <c r="Z171" s="144"/>
      <c r="AA171" s="144"/>
      <c r="AB171" s="144"/>
      <c r="AC171" s="144"/>
      <c r="AD171" s="144"/>
      <c r="AE171" s="144"/>
      <c r="AF171" s="144"/>
      <c r="AG171" s="144"/>
      <c r="AH171" s="144"/>
      <c r="AI171" s="144"/>
    </row>
    <row r="172" spans="1:35">
      <c r="A172" s="144"/>
      <c r="B172" s="144"/>
      <c r="C172" s="144"/>
      <c r="D172" s="144"/>
      <c r="E172" s="144"/>
      <c r="F172" s="144"/>
      <c r="G172" s="144"/>
      <c r="H172" s="144"/>
      <c r="I172" s="144"/>
      <c r="J172" s="144"/>
      <c r="K172" s="144"/>
      <c r="L172" s="144"/>
      <c r="M172" s="144"/>
      <c r="N172" s="144"/>
      <c r="O172" s="144"/>
      <c r="P172" s="144"/>
      <c r="Q172" s="144"/>
      <c r="R172" s="144"/>
      <c r="S172" s="144"/>
      <c r="T172" s="144"/>
      <c r="U172" s="144"/>
      <c r="V172" s="144"/>
      <c r="W172" s="144"/>
      <c r="X172" s="144"/>
      <c r="Y172" s="144"/>
      <c r="Z172" s="144"/>
      <c r="AA172" s="144"/>
      <c r="AB172" s="144"/>
      <c r="AC172" s="144"/>
      <c r="AD172" s="144"/>
      <c r="AE172" s="144"/>
      <c r="AF172" s="144"/>
      <c r="AG172" s="144"/>
      <c r="AH172" s="144"/>
      <c r="AI172" s="144"/>
    </row>
    <row r="173" spans="1:35">
      <c r="A173" s="144"/>
      <c r="B173" s="144"/>
      <c r="C173" s="144"/>
      <c r="D173" s="144"/>
      <c r="E173" s="144"/>
      <c r="F173" s="144"/>
      <c r="G173" s="144"/>
      <c r="H173" s="144"/>
      <c r="I173" s="144"/>
      <c r="J173" s="144"/>
      <c r="K173" s="144"/>
      <c r="L173" s="144"/>
      <c r="M173" s="144"/>
      <c r="N173" s="144"/>
      <c r="O173" s="144"/>
      <c r="P173" s="144"/>
      <c r="Q173" s="144"/>
      <c r="R173" s="144"/>
      <c r="S173" s="144"/>
      <c r="T173" s="144"/>
      <c r="U173" s="144"/>
      <c r="V173" s="144"/>
      <c r="W173" s="144"/>
      <c r="X173" s="144"/>
      <c r="Y173" s="144"/>
      <c r="Z173" s="144"/>
      <c r="AA173" s="144"/>
      <c r="AB173" s="144"/>
      <c r="AC173" s="144"/>
      <c r="AD173" s="144"/>
      <c r="AE173" s="144"/>
      <c r="AF173" s="144"/>
      <c r="AG173" s="144"/>
      <c r="AH173" s="144"/>
      <c r="AI173" s="144"/>
    </row>
    <row r="174" spans="1:35">
      <c r="A174" s="144"/>
      <c r="B174" s="144"/>
      <c r="C174" s="144"/>
      <c r="D174" s="144"/>
      <c r="E174" s="144"/>
      <c r="F174" s="144"/>
      <c r="G174" s="144"/>
      <c r="H174" s="144"/>
      <c r="I174" s="144"/>
      <c r="J174" s="144"/>
      <c r="K174" s="144"/>
      <c r="L174" s="144"/>
      <c r="M174" s="144"/>
      <c r="N174" s="144"/>
      <c r="O174" s="144"/>
      <c r="P174" s="144"/>
      <c r="Q174" s="144"/>
      <c r="R174" s="144"/>
      <c r="S174" s="144"/>
      <c r="T174" s="144"/>
      <c r="U174" s="144"/>
      <c r="V174" s="144"/>
      <c r="W174" s="144"/>
      <c r="X174" s="144"/>
      <c r="Y174" s="144"/>
      <c r="Z174" s="144"/>
      <c r="AA174" s="144"/>
      <c r="AB174" s="144"/>
      <c r="AC174" s="144"/>
      <c r="AD174" s="144"/>
      <c r="AE174" s="144"/>
      <c r="AF174" s="144"/>
      <c r="AG174" s="144"/>
      <c r="AH174" s="144"/>
      <c r="AI174" s="144"/>
    </row>
    <row r="175" spans="1:35">
      <c r="A175" s="144"/>
      <c r="B175" s="144"/>
      <c r="C175" s="144"/>
      <c r="D175" s="144"/>
      <c r="E175" s="144"/>
      <c r="F175" s="144"/>
      <c r="G175" s="144"/>
      <c r="H175" s="144"/>
      <c r="I175" s="144"/>
      <c r="J175" s="144"/>
      <c r="K175" s="144"/>
      <c r="L175" s="144"/>
      <c r="M175" s="144"/>
      <c r="N175" s="144"/>
      <c r="O175" s="144"/>
      <c r="P175" s="144"/>
      <c r="Q175" s="144"/>
      <c r="R175" s="144"/>
      <c r="S175" s="144"/>
      <c r="T175" s="144"/>
      <c r="U175" s="144"/>
      <c r="V175" s="144"/>
      <c r="W175" s="144"/>
      <c r="X175" s="144"/>
      <c r="Y175" s="144"/>
      <c r="Z175" s="144"/>
      <c r="AA175" s="144"/>
      <c r="AB175" s="144"/>
      <c r="AC175" s="144"/>
      <c r="AD175" s="144"/>
      <c r="AE175" s="144"/>
      <c r="AF175" s="144"/>
      <c r="AG175" s="144"/>
      <c r="AH175" s="144"/>
      <c r="AI175" s="144"/>
    </row>
    <row r="176" spans="1:35">
      <c r="A176" s="144"/>
      <c r="B176" s="144"/>
      <c r="C176" s="144"/>
      <c r="D176" s="144"/>
      <c r="E176" s="144"/>
      <c r="F176" s="144"/>
      <c r="G176" s="144"/>
      <c r="H176" s="144"/>
      <c r="I176" s="144"/>
      <c r="J176" s="144"/>
      <c r="K176" s="144"/>
      <c r="L176" s="144"/>
      <c r="M176" s="144"/>
      <c r="N176" s="144"/>
      <c r="O176" s="144"/>
      <c r="P176" s="144"/>
      <c r="Q176" s="144"/>
      <c r="R176" s="144"/>
      <c r="S176" s="144"/>
      <c r="T176" s="144"/>
      <c r="U176" s="144"/>
      <c r="V176" s="144"/>
      <c r="W176" s="144"/>
      <c r="X176" s="144"/>
      <c r="Y176" s="144"/>
      <c r="Z176" s="144"/>
      <c r="AA176" s="144"/>
      <c r="AB176" s="144"/>
      <c r="AC176" s="144"/>
      <c r="AD176" s="144"/>
      <c r="AE176" s="144"/>
      <c r="AF176" s="144"/>
      <c r="AG176" s="144"/>
      <c r="AH176" s="144"/>
      <c r="AI176" s="144"/>
    </row>
    <row r="177" spans="1:35">
      <c r="A177" s="144"/>
      <c r="B177" s="144"/>
      <c r="C177" s="144"/>
      <c r="D177" s="144"/>
      <c r="E177" s="144"/>
      <c r="F177" s="144"/>
      <c r="G177" s="144"/>
      <c r="H177" s="144"/>
      <c r="I177" s="144"/>
      <c r="J177" s="144"/>
      <c r="K177" s="144"/>
      <c r="L177" s="144"/>
      <c r="M177" s="144"/>
      <c r="N177" s="144"/>
      <c r="O177" s="144"/>
      <c r="P177" s="144"/>
      <c r="Q177" s="144"/>
      <c r="R177" s="144"/>
      <c r="S177" s="144"/>
      <c r="T177" s="144"/>
      <c r="U177" s="144"/>
      <c r="V177" s="144"/>
      <c r="W177" s="144"/>
      <c r="X177" s="144"/>
      <c r="Y177" s="144"/>
      <c r="Z177" s="144"/>
      <c r="AA177" s="144"/>
      <c r="AB177" s="144"/>
      <c r="AC177" s="144"/>
      <c r="AD177" s="144"/>
      <c r="AE177" s="144"/>
      <c r="AF177" s="144"/>
      <c r="AG177" s="144"/>
      <c r="AH177" s="144"/>
      <c r="AI177" s="144"/>
    </row>
    <row r="178" spans="1:35">
      <c r="A178" s="144"/>
      <c r="B178" s="144"/>
      <c r="C178" s="144"/>
      <c r="D178" s="144"/>
      <c r="E178" s="144"/>
      <c r="F178" s="144"/>
      <c r="G178" s="144"/>
      <c r="H178" s="144"/>
      <c r="I178" s="144"/>
      <c r="J178" s="144"/>
      <c r="K178" s="144"/>
      <c r="L178" s="144"/>
      <c r="M178" s="144"/>
      <c r="N178" s="144"/>
      <c r="O178" s="144"/>
      <c r="P178" s="144"/>
      <c r="Q178" s="144"/>
      <c r="R178" s="144"/>
      <c r="S178" s="144"/>
      <c r="T178" s="144"/>
      <c r="U178" s="144"/>
      <c r="V178" s="144"/>
      <c r="W178" s="144"/>
      <c r="X178" s="144"/>
      <c r="Y178" s="144"/>
      <c r="Z178" s="144"/>
      <c r="AA178" s="144"/>
      <c r="AB178" s="144"/>
      <c r="AC178" s="144"/>
      <c r="AD178" s="144"/>
      <c r="AE178" s="144"/>
      <c r="AF178" s="144"/>
      <c r="AG178" s="144"/>
      <c r="AH178" s="144"/>
      <c r="AI178" s="144"/>
    </row>
    <row r="179" spans="1:35">
      <c r="A179" s="144"/>
      <c r="B179" s="144"/>
      <c r="C179" s="144"/>
      <c r="D179" s="144"/>
      <c r="E179" s="144"/>
      <c r="F179" s="144"/>
      <c r="G179" s="144"/>
      <c r="H179" s="144"/>
      <c r="I179" s="144"/>
      <c r="J179" s="144"/>
      <c r="K179" s="144"/>
      <c r="L179" s="144"/>
      <c r="M179" s="144"/>
      <c r="N179" s="144"/>
      <c r="O179" s="144"/>
      <c r="P179" s="144"/>
      <c r="Q179" s="144"/>
      <c r="R179" s="144"/>
      <c r="S179" s="144"/>
      <c r="T179" s="144"/>
      <c r="U179" s="144"/>
      <c r="V179" s="144"/>
      <c r="W179" s="144"/>
      <c r="X179" s="144"/>
      <c r="Y179" s="144"/>
      <c r="Z179" s="144"/>
      <c r="AA179" s="144"/>
      <c r="AB179" s="144"/>
      <c r="AC179" s="144"/>
      <c r="AD179" s="144"/>
      <c r="AE179" s="144"/>
      <c r="AF179" s="144"/>
      <c r="AG179" s="144"/>
      <c r="AH179" s="144"/>
      <c r="AI179" s="144"/>
    </row>
    <row r="180" spans="1:35">
      <c r="A180" s="144"/>
      <c r="B180" s="144"/>
      <c r="C180" s="144"/>
      <c r="D180" s="144"/>
      <c r="E180" s="144"/>
      <c r="F180" s="144"/>
      <c r="G180" s="144"/>
      <c r="H180" s="144"/>
      <c r="I180" s="144"/>
      <c r="J180" s="144"/>
      <c r="K180" s="144"/>
      <c r="L180" s="144"/>
      <c r="M180" s="144"/>
      <c r="N180" s="144"/>
      <c r="O180" s="144"/>
      <c r="P180" s="144"/>
      <c r="Q180" s="144"/>
      <c r="R180" s="144"/>
      <c r="S180" s="144"/>
      <c r="T180" s="144"/>
      <c r="U180" s="144"/>
      <c r="V180" s="144"/>
      <c r="W180" s="144"/>
      <c r="X180" s="144"/>
      <c r="Y180" s="144"/>
      <c r="Z180" s="144"/>
      <c r="AA180" s="144"/>
      <c r="AB180" s="144"/>
      <c r="AC180" s="144"/>
      <c r="AD180" s="144"/>
      <c r="AE180" s="144"/>
      <c r="AF180" s="144"/>
      <c r="AG180" s="144"/>
      <c r="AH180" s="144"/>
      <c r="AI180" s="144"/>
    </row>
    <row r="181" spans="1:35">
      <c r="A181" s="144"/>
      <c r="B181" s="144"/>
      <c r="C181" s="144"/>
      <c r="D181" s="144"/>
      <c r="E181" s="144"/>
      <c r="F181" s="144"/>
      <c r="G181" s="144"/>
      <c r="H181" s="144"/>
      <c r="I181" s="144"/>
      <c r="J181" s="144"/>
      <c r="K181" s="144"/>
      <c r="L181" s="144"/>
      <c r="M181" s="144"/>
      <c r="N181" s="144"/>
      <c r="O181" s="144"/>
      <c r="P181" s="144"/>
      <c r="Q181" s="144"/>
      <c r="R181" s="144"/>
      <c r="S181" s="144"/>
      <c r="T181" s="144"/>
      <c r="U181" s="144"/>
      <c r="V181" s="144"/>
      <c r="W181" s="144"/>
      <c r="X181" s="144"/>
      <c r="Y181" s="144"/>
      <c r="Z181" s="144"/>
      <c r="AA181" s="144"/>
      <c r="AB181" s="144"/>
      <c r="AC181" s="144"/>
      <c r="AD181" s="144"/>
      <c r="AE181" s="144"/>
      <c r="AF181" s="144"/>
      <c r="AG181" s="144"/>
      <c r="AH181" s="144"/>
      <c r="AI181" s="144"/>
    </row>
    <row r="182" spans="1:35">
      <c r="A182" s="144"/>
      <c r="B182" s="144"/>
      <c r="C182" s="144"/>
      <c r="D182" s="144"/>
      <c r="E182" s="144"/>
      <c r="F182" s="144"/>
      <c r="G182" s="144"/>
      <c r="H182" s="144"/>
      <c r="I182" s="144"/>
      <c r="J182" s="144"/>
      <c r="K182" s="144"/>
      <c r="L182" s="144"/>
      <c r="M182" s="144"/>
      <c r="N182" s="144"/>
      <c r="O182" s="144"/>
      <c r="P182" s="144"/>
      <c r="Q182" s="144"/>
      <c r="R182" s="144"/>
      <c r="S182" s="144"/>
      <c r="T182" s="144"/>
      <c r="U182" s="144"/>
      <c r="V182" s="144"/>
      <c r="W182" s="144"/>
      <c r="X182" s="144"/>
      <c r="Y182" s="144"/>
      <c r="Z182" s="144"/>
      <c r="AA182" s="144"/>
      <c r="AB182" s="144"/>
      <c r="AC182" s="144"/>
      <c r="AD182" s="144"/>
      <c r="AE182" s="144"/>
      <c r="AF182" s="144"/>
      <c r="AG182" s="144"/>
      <c r="AH182" s="144"/>
      <c r="AI182" s="144"/>
    </row>
    <row r="183" spans="1:35">
      <c r="A183" s="144"/>
      <c r="B183" s="144"/>
      <c r="C183" s="144"/>
      <c r="D183" s="144"/>
      <c r="E183" s="144"/>
      <c r="F183" s="144"/>
      <c r="G183" s="144"/>
      <c r="H183" s="144"/>
      <c r="I183" s="144"/>
      <c r="J183" s="144"/>
      <c r="K183" s="144"/>
      <c r="L183" s="144"/>
      <c r="M183" s="144"/>
      <c r="N183" s="144"/>
      <c r="O183" s="144"/>
      <c r="P183" s="144"/>
      <c r="Q183" s="144"/>
      <c r="R183" s="144"/>
      <c r="S183" s="144"/>
      <c r="T183" s="144"/>
      <c r="U183" s="144"/>
      <c r="V183" s="144"/>
      <c r="W183" s="144"/>
      <c r="X183" s="144"/>
      <c r="Y183" s="144"/>
      <c r="Z183" s="144"/>
      <c r="AA183" s="144"/>
      <c r="AB183" s="144"/>
      <c r="AC183" s="144"/>
      <c r="AD183" s="144"/>
      <c r="AE183" s="144"/>
      <c r="AF183" s="144"/>
      <c r="AG183" s="144"/>
      <c r="AH183" s="144"/>
      <c r="AI183" s="144"/>
    </row>
    <row r="184" spans="1:35">
      <c r="A184" s="144"/>
      <c r="B184" s="144"/>
      <c r="C184" s="144"/>
      <c r="D184" s="144"/>
      <c r="E184" s="144"/>
      <c r="F184" s="144"/>
      <c r="G184" s="144"/>
      <c r="H184" s="144"/>
      <c r="I184" s="144"/>
      <c r="J184" s="144"/>
      <c r="K184" s="144"/>
      <c r="L184" s="144"/>
      <c r="M184" s="144"/>
      <c r="N184" s="144"/>
      <c r="O184" s="144"/>
      <c r="P184" s="144"/>
      <c r="Q184" s="144"/>
      <c r="R184" s="144"/>
      <c r="S184" s="144"/>
      <c r="T184" s="144"/>
      <c r="U184" s="144"/>
      <c r="V184" s="144"/>
      <c r="W184" s="144"/>
      <c r="X184" s="144"/>
      <c r="Y184" s="144"/>
      <c r="Z184" s="144"/>
      <c r="AA184" s="144"/>
      <c r="AB184" s="144"/>
      <c r="AC184" s="144"/>
      <c r="AD184" s="144"/>
      <c r="AE184" s="144"/>
      <c r="AF184" s="144"/>
      <c r="AG184" s="144"/>
      <c r="AH184" s="144"/>
      <c r="AI184" s="144"/>
    </row>
    <row r="185" spans="1:35">
      <c r="A185" s="144"/>
      <c r="B185" s="144"/>
      <c r="C185" s="144"/>
      <c r="D185" s="144"/>
      <c r="E185" s="144"/>
      <c r="F185" s="144"/>
      <c r="G185" s="144"/>
      <c r="H185" s="144"/>
      <c r="I185" s="144"/>
      <c r="J185" s="144"/>
      <c r="K185" s="144"/>
      <c r="L185" s="144"/>
      <c r="M185" s="144"/>
      <c r="N185" s="144"/>
      <c r="O185" s="144"/>
      <c r="P185" s="144"/>
      <c r="Q185" s="144"/>
      <c r="R185" s="144"/>
      <c r="S185" s="144"/>
      <c r="T185" s="144"/>
      <c r="U185" s="144"/>
      <c r="V185" s="144"/>
      <c r="W185" s="144"/>
      <c r="X185" s="144"/>
      <c r="Y185" s="144"/>
      <c r="Z185" s="144"/>
      <c r="AA185" s="144"/>
      <c r="AB185" s="144"/>
      <c r="AC185" s="144"/>
      <c r="AD185" s="144"/>
      <c r="AE185" s="144"/>
      <c r="AF185" s="144"/>
      <c r="AG185" s="144"/>
      <c r="AH185" s="144"/>
      <c r="AI185" s="144"/>
    </row>
    <row r="186" spans="1:35">
      <c r="A186" s="144"/>
      <c r="B186" s="144"/>
      <c r="C186" s="144"/>
      <c r="D186" s="144"/>
      <c r="E186" s="144"/>
      <c r="F186" s="144"/>
      <c r="G186" s="144"/>
      <c r="H186" s="144"/>
      <c r="I186" s="144"/>
      <c r="J186" s="144"/>
      <c r="K186" s="144"/>
      <c r="L186" s="144"/>
      <c r="M186" s="144"/>
      <c r="N186" s="144"/>
      <c r="O186" s="144"/>
      <c r="P186" s="144"/>
      <c r="Q186" s="144"/>
      <c r="R186" s="144"/>
      <c r="S186" s="144"/>
      <c r="T186" s="144"/>
      <c r="U186" s="144"/>
      <c r="V186" s="144"/>
      <c r="W186" s="144"/>
      <c r="X186" s="144"/>
      <c r="Y186" s="144"/>
      <c r="Z186" s="144"/>
      <c r="AA186" s="144"/>
      <c r="AB186" s="144"/>
      <c r="AC186" s="144"/>
      <c r="AD186" s="144"/>
      <c r="AE186" s="144"/>
      <c r="AF186" s="144"/>
      <c r="AG186" s="144"/>
      <c r="AH186" s="144"/>
      <c r="AI186" s="144"/>
    </row>
    <row r="187" spans="1:35">
      <c r="A187" s="144"/>
      <c r="B187" s="144"/>
      <c r="C187" s="144"/>
      <c r="D187" s="144"/>
      <c r="E187" s="144"/>
      <c r="F187" s="144"/>
      <c r="G187" s="144"/>
      <c r="H187" s="144"/>
      <c r="I187" s="144"/>
      <c r="J187" s="144"/>
      <c r="K187" s="144"/>
      <c r="L187" s="144"/>
      <c r="M187" s="144"/>
      <c r="N187" s="144"/>
      <c r="O187" s="144"/>
      <c r="P187" s="144"/>
      <c r="Q187" s="144"/>
      <c r="R187" s="144"/>
      <c r="S187" s="144"/>
      <c r="T187" s="144"/>
      <c r="U187" s="144"/>
      <c r="V187" s="144"/>
      <c r="W187" s="144"/>
      <c r="X187" s="144"/>
      <c r="Y187" s="144"/>
      <c r="Z187" s="144"/>
      <c r="AA187" s="144"/>
      <c r="AB187" s="144"/>
      <c r="AC187" s="144"/>
      <c r="AD187" s="144"/>
      <c r="AE187" s="144"/>
      <c r="AF187" s="144"/>
      <c r="AG187" s="144"/>
      <c r="AH187" s="144"/>
      <c r="AI187" s="144"/>
    </row>
    <row r="188" spans="1:35">
      <c r="A188" s="144"/>
      <c r="B188" s="144"/>
      <c r="C188" s="144"/>
      <c r="D188" s="144"/>
      <c r="E188" s="144"/>
      <c r="F188" s="144"/>
      <c r="G188" s="144"/>
      <c r="H188" s="144"/>
      <c r="I188" s="144"/>
      <c r="J188" s="144"/>
      <c r="K188" s="144"/>
      <c r="L188" s="144"/>
      <c r="M188" s="144"/>
      <c r="N188" s="144"/>
      <c r="O188" s="144"/>
      <c r="P188" s="144"/>
      <c r="Q188" s="144"/>
      <c r="R188" s="144"/>
      <c r="S188" s="144"/>
      <c r="T188" s="144"/>
      <c r="U188" s="144"/>
      <c r="V188" s="144"/>
      <c r="W188" s="144"/>
      <c r="X188" s="144"/>
      <c r="Y188" s="144"/>
      <c r="Z188" s="144"/>
      <c r="AA188" s="144"/>
      <c r="AB188" s="144"/>
      <c r="AC188" s="144"/>
      <c r="AD188" s="144"/>
      <c r="AE188" s="144"/>
      <c r="AF188" s="144"/>
      <c r="AG188" s="144"/>
      <c r="AH188" s="144"/>
      <c r="AI188" s="144"/>
    </row>
    <row r="189" spans="1:35">
      <c r="A189" s="144"/>
      <c r="B189" s="144"/>
      <c r="C189" s="144"/>
      <c r="D189" s="144"/>
      <c r="E189" s="144"/>
      <c r="F189" s="144"/>
      <c r="G189" s="144"/>
      <c r="H189" s="144"/>
      <c r="I189" s="144"/>
      <c r="J189" s="144"/>
      <c r="K189" s="144"/>
      <c r="L189" s="144"/>
      <c r="M189" s="144"/>
      <c r="N189" s="144"/>
      <c r="O189" s="144"/>
      <c r="P189" s="144"/>
      <c r="Q189" s="144"/>
      <c r="R189" s="144"/>
      <c r="S189" s="144"/>
      <c r="T189" s="144"/>
      <c r="U189" s="144"/>
      <c r="V189" s="144"/>
      <c r="W189" s="144"/>
      <c r="X189" s="144"/>
      <c r="Y189" s="144"/>
      <c r="Z189" s="144"/>
      <c r="AA189" s="144"/>
      <c r="AB189" s="144"/>
      <c r="AC189" s="144"/>
      <c r="AD189" s="144"/>
      <c r="AE189" s="144"/>
      <c r="AF189" s="144"/>
      <c r="AG189" s="144"/>
      <c r="AH189" s="144"/>
      <c r="AI189" s="144"/>
    </row>
    <row r="190" spans="1:35">
      <c r="A190" s="144"/>
      <c r="B190" s="144"/>
      <c r="C190" s="144"/>
      <c r="D190" s="144"/>
      <c r="E190" s="144"/>
      <c r="F190" s="144"/>
      <c r="G190" s="144"/>
      <c r="H190" s="144"/>
      <c r="I190" s="144"/>
      <c r="J190" s="144"/>
      <c r="K190" s="144"/>
      <c r="L190" s="144"/>
      <c r="M190" s="144"/>
      <c r="N190" s="144"/>
      <c r="O190" s="144"/>
      <c r="P190" s="144"/>
      <c r="Q190" s="144"/>
      <c r="R190" s="144"/>
      <c r="S190" s="144"/>
      <c r="T190" s="144"/>
      <c r="U190" s="144"/>
      <c r="V190" s="144"/>
      <c r="W190" s="144"/>
      <c r="X190" s="144"/>
      <c r="Y190" s="144"/>
      <c r="Z190" s="144"/>
      <c r="AA190" s="144"/>
      <c r="AB190" s="144"/>
      <c r="AC190" s="144"/>
      <c r="AD190" s="144"/>
      <c r="AE190" s="144"/>
      <c r="AF190" s="144"/>
      <c r="AG190" s="144"/>
      <c r="AH190" s="144"/>
      <c r="AI190" s="144"/>
    </row>
    <row r="191" spans="1:35">
      <c r="A191" s="144"/>
      <c r="B191" s="144"/>
      <c r="C191" s="144"/>
      <c r="D191" s="144"/>
      <c r="E191" s="144"/>
      <c r="F191" s="144"/>
      <c r="G191" s="144"/>
      <c r="H191" s="144"/>
      <c r="I191" s="144"/>
      <c r="J191" s="144"/>
      <c r="K191" s="144"/>
      <c r="L191" s="144"/>
      <c r="M191" s="144"/>
      <c r="N191" s="144"/>
      <c r="O191" s="144"/>
      <c r="P191" s="144"/>
      <c r="Q191" s="144"/>
      <c r="R191" s="144"/>
      <c r="S191" s="144"/>
      <c r="T191" s="144"/>
      <c r="U191" s="144"/>
      <c r="V191" s="144"/>
      <c r="W191" s="144"/>
      <c r="X191" s="144"/>
      <c r="Y191" s="144"/>
      <c r="Z191" s="144"/>
      <c r="AA191" s="144"/>
      <c r="AB191" s="144"/>
      <c r="AC191" s="144"/>
      <c r="AD191" s="144"/>
      <c r="AE191" s="144"/>
      <c r="AF191" s="144"/>
      <c r="AG191" s="144"/>
      <c r="AH191" s="144"/>
      <c r="AI191" s="144"/>
    </row>
    <row r="192" spans="1:35">
      <c r="A192" s="144"/>
      <c r="B192" s="144"/>
      <c r="C192" s="144"/>
      <c r="D192" s="144"/>
      <c r="E192" s="144"/>
      <c r="F192" s="144"/>
      <c r="G192" s="144"/>
      <c r="H192" s="144"/>
      <c r="I192" s="144"/>
      <c r="J192" s="144"/>
      <c r="K192" s="144"/>
      <c r="L192" s="144"/>
      <c r="M192" s="144"/>
      <c r="N192" s="144"/>
      <c r="O192" s="144"/>
      <c r="P192" s="144"/>
      <c r="Q192" s="144"/>
      <c r="R192" s="144"/>
      <c r="S192" s="144"/>
      <c r="T192" s="144"/>
      <c r="U192" s="144"/>
      <c r="V192" s="144"/>
      <c r="W192" s="144"/>
      <c r="X192" s="144"/>
      <c r="Y192" s="144"/>
      <c r="Z192" s="144"/>
      <c r="AA192" s="144"/>
      <c r="AB192" s="144"/>
      <c r="AC192" s="144"/>
      <c r="AD192" s="144"/>
      <c r="AE192" s="144"/>
      <c r="AF192" s="144"/>
      <c r="AG192" s="144"/>
      <c r="AH192" s="144"/>
      <c r="AI192" s="144"/>
    </row>
    <row r="193" spans="1:35">
      <c r="A193" s="144"/>
      <c r="B193" s="144"/>
      <c r="C193" s="144"/>
      <c r="D193" s="144"/>
      <c r="E193" s="144"/>
      <c r="F193" s="144"/>
      <c r="G193" s="144"/>
      <c r="H193" s="144"/>
      <c r="I193" s="144"/>
      <c r="J193" s="144"/>
      <c r="K193" s="144"/>
      <c r="L193" s="144"/>
      <c r="M193" s="144"/>
      <c r="N193" s="144"/>
      <c r="O193" s="144"/>
      <c r="P193" s="144"/>
      <c r="Q193" s="144"/>
      <c r="R193" s="144"/>
      <c r="S193" s="144"/>
      <c r="T193" s="144"/>
      <c r="U193" s="144"/>
      <c r="V193" s="144"/>
      <c r="W193" s="144"/>
      <c r="X193" s="144"/>
      <c r="Y193" s="144"/>
      <c r="Z193" s="144"/>
      <c r="AA193" s="144"/>
      <c r="AB193" s="144"/>
      <c r="AC193" s="144"/>
      <c r="AD193" s="144"/>
      <c r="AE193" s="144"/>
      <c r="AF193" s="144"/>
      <c r="AG193" s="144"/>
      <c r="AH193" s="144"/>
      <c r="AI193" s="144"/>
    </row>
    <row r="194" spans="1:35">
      <c r="A194" s="144"/>
      <c r="B194" s="144"/>
      <c r="C194" s="144"/>
      <c r="D194" s="144"/>
      <c r="E194" s="144"/>
      <c r="F194" s="144"/>
      <c r="G194" s="144"/>
      <c r="H194" s="144"/>
      <c r="I194" s="144"/>
      <c r="J194" s="144"/>
      <c r="K194" s="144"/>
      <c r="L194" s="144"/>
      <c r="M194" s="144"/>
      <c r="N194" s="144"/>
      <c r="O194" s="144"/>
      <c r="P194" s="144"/>
      <c r="Q194" s="144"/>
      <c r="R194" s="144"/>
      <c r="S194" s="144"/>
      <c r="T194" s="144"/>
      <c r="U194" s="144"/>
      <c r="V194" s="144"/>
      <c r="W194" s="144"/>
      <c r="X194" s="144"/>
      <c r="Y194" s="144"/>
      <c r="Z194" s="144"/>
      <c r="AA194" s="144"/>
      <c r="AB194" s="144"/>
      <c r="AC194" s="144"/>
      <c r="AD194" s="144"/>
      <c r="AE194" s="144"/>
      <c r="AF194" s="144"/>
      <c r="AG194" s="144"/>
      <c r="AH194" s="144"/>
      <c r="AI194" s="144"/>
    </row>
    <row r="195" spans="1:35">
      <c r="A195" s="144"/>
      <c r="B195" s="144"/>
      <c r="C195" s="144"/>
      <c r="D195" s="144"/>
      <c r="E195" s="144"/>
      <c r="F195" s="144"/>
      <c r="G195" s="144"/>
      <c r="H195" s="144"/>
      <c r="I195" s="144"/>
      <c r="J195" s="144"/>
      <c r="K195" s="144"/>
      <c r="L195" s="144"/>
      <c r="M195" s="144"/>
      <c r="N195" s="144"/>
      <c r="O195" s="144"/>
      <c r="P195" s="144"/>
      <c r="Q195" s="144"/>
      <c r="R195" s="144"/>
      <c r="S195" s="144"/>
      <c r="T195" s="144"/>
      <c r="U195" s="144"/>
      <c r="V195" s="144"/>
      <c r="W195" s="144"/>
      <c r="X195" s="144"/>
      <c r="Y195" s="144"/>
      <c r="Z195" s="144"/>
      <c r="AA195" s="144"/>
      <c r="AB195" s="144"/>
      <c r="AC195" s="144"/>
      <c r="AD195" s="144"/>
      <c r="AE195" s="144"/>
      <c r="AF195" s="144"/>
      <c r="AG195" s="144"/>
      <c r="AH195" s="144"/>
      <c r="AI195" s="144"/>
    </row>
    <row r="196" spans="1:35">
      <c r="A196" s="144"/>
      <c r="B196" s="144"/>
      <c r="C196" s="144"/>
      <c r="D196" s="144"/>
      <c r="E196" s="144"/>
      <c r="F196" s="144"/>
      <c r="G196" s="144"/>
      <c r="H196" s="144"/>
      <c r="I196" s="144"/>
      <c r="J196" s="144"/>
      <c r="K196" s="144"/>
      <c r="L196" s="144"/>
      <c r="M196" s="144"/>
      <c r="N196" s="144"/>
      <c r="O196" s="144"/>
      <c r="P196" s="144"/>
      <c r="Q196" s="144"/>
      <c r="R196" s="144"/>
      <c r="S196" s="144"/>
      <c r="T196" s="144"/>
      <c r="U196" s="144"/>
      <c r="V196" s="144"/>
      <c r="W196" s="144"/>
      <c r="X196" s="144"/>
      <c r="Y196" s="144"/>
      <c r="Z196" s="144"/>
      <c r="AA196" s="144"/>
      <c r="AB196" s="144"/>
      <c r="AC196" s="144"/>
      <c r="AD196" s="144"/>
      <c r="AE196" s="144"/>
      <c r="AF196" s="144"/>
      <c r="AG196" s="144"/>
      <c r="AH196" s="144"/>
      <c r="AI196" s="144"/>
    </row>
    <row r="197" spans="1:35">
      <c r="A197" s="144"/>
      <c r="B197" s="144"/>
      <c r="C197" s="144"/>
      <c r="D197" s="144"/>
      <c r="E197" s="144"/>
      <c r="F197" s="144"/>
      <c r="G197" s="144"/>
      <c r="H197" s="144"/>
      <c r="I197" s="144"/>
      <c r="J197" s="144"/>
      <c r="K197" s="144"/>
      <c r="L197" s="144"/>
      <c r="M197" s="144"/>
      <c r="N197" s="144"/>
      <c r="O197" s="144"/>
      <c r="P197" s="144"/>
      <c r="Q197" s="144"/>
      <c r="R197" s="144"/>
      <c r="S197" s="144"/>
      <c r="T197" s="144"/>
      <c r="U197" s="144"/>
      <c r="V197" s="144"/>
      <c r="W197" s="144"/>
      <c r="X197" s="144"/>
      <c r="Y197" s="144"/>
      <c r="Z197" s="144"/>
      <c r="AA197" s="144"/>
      <c r="AB197" s="144"/>
      <c r="AC197" s="144"/>
      <c r="AD197" s="144"/>
      <c r="AE197" s="144"/>
      <c r="AF197" s="144"/>
      <c r="AG197" s="144"/>
      <c r="AH197" s="144"/>
      <c r="AI197" s="144"/>
    </row>
    <row r="198" spans="1:35">
      <c r="A198" s="144"/>
      <c r="B198" s="144"/>
      <c r="C198" s="144"/>
      <c r="D198" s="144"/>
      <c r="E198" s="144"/>
      <c r="F198" s="144"/>
      <c r="G198" s="144"/>
      <c r="H198" s="144"/>
      <c r="I198" s="144"/>
      <c r="J198" s="144"/>
      <c r="K198" s="144"/>
      <c r="L198" s="144"/>
      <c r="M198" s="144"/>
      <c r="N198" s="144"/>
      <c r="O198" s="144"/>
      <c r="P198" s="144"/>
      <c r="Q198" s="144"/>
      <c r="R198" s="144"/>
      <c r="S198" s="144"/>
      <c r="T198" s="144"/>
      <c r="U198" s="144"/>
      <c r="V198" s="144"/>
      <c r="W198" s="144"/>
      <c r="X198" s="144"/>
      <c r="Y198" s="144"/>
      <c r="Z198" s="144"/>
      <c r="AA198" s="144"/>
      <c r="AB198" s="144"/>
      <c r="AC198" s="144"/>
      <c r="AD198" s="144"/>
      <c r="AE198" s="144"/>
      <c r="AF198" s="144"/>
      <c r="AG198" s="144"/>
      <c r="AH198" s="144"/>
      <c r="AI198" s="144"/>
    </row>
    <row r="199" spans="1:35">
      <c r="A199" s="144"/>
      <c r="B199" s="144"/>
      <c r="C199" s="144"/>
      <c r="D199" s="144"/>
      <c r="E199" s="144"/>
      <c r="F199" s="144"/>
      <c r="G199" s="144"/>
      <c r="H199" s="144"/>
      <c r="I199" s="144"/>
      <c r="J199" s="144"/>
      <c r="K199" s="144"/>
      <c r="L199" s="144"/>
      <c r="M199" s="144"/>
      <c r="N199" s="144"/>
      <c r="O199" s="144"/>
      <c r="P199" s="144"/>
      <c r="Q199" s="144"/>
      <c r="R199" s="144"/>
      <c r="S199" s="144"/>
      <c r="T199" s="144"/>
      <c r="U199" s="144"/>
      <c r="V199" s="144"/>
      <c r="W199" s="144"/>
      <c r="X199" s="144"/>
      <c r="Y199" s="144"/>
      <c r="Z199" s="144"/>
      <c r="AA199" s="144"/>
      <c r="AB199" s="144"/>
      <c r="AC199" s="144"/>
      <c r="AD199" s="144"/>
      <c r="AE199" s="144"/>
      <c r="AF199" s="144"/>
      <c r="AG199" s="144"/>
      <c r="AH199" s="144"/>
      <c r="AI199" s="144"/>
    </row>
    <row r="200" spans="1:35">
      <c r="A200" s="144"/>
      <c r="B200" s="144"/>
      <c r="C200" s="144"/>
      <c r="D200" s="144"/>
      <c r="E200" s="144"/>
      <c r="F200" s="144"/>
      <c r="G200" s="144"/>
      <c r="H200" s="144"/>
      <c r="I200" s="144"/>
      <c r="J200" s="144"/>
      <c r="K200" s="144"/>
      <c r="L200" s="144"/>
      <c r="M200" s="144"/>
      <c r="N200" s="144"/>
      <c r="O200" s="144"/>
      <c r="P200" s="144"/>
      <c r="Q200" s="144"/>
      <c r="R200" s="144"/>
      <c r="S200" s="144"/>
      <c r="T200" s="144"/>
      <c r="U200" s="144"/>
      <c r="V200" s="144"/>
      <c r="W200" s="144"/>
      <c r="X200" s="144"/>
      <c r="Y200" s="144"/>
      <c r="Z200" s="144"/>
      <c r="AA200" s="144"/>
      <c r="AB200" s="144"/>
      <c r="AC200" s="144"/>
      <c r="AD200" s="144"/>
      <c r="AE200" s="144"/>
      <c r="AF200" s="144"/>
      <c r="AG200" s="144"/>
      <c r="AH200" s="144"/>
      <c r="AI200" s="144"/>
    </row>
    <row r="201" spans="1:35">
      <c r="A201" s="144"/>
      <c r="B201" s="144"/>
      <c r="C201" s="144"/>
      <c r="D201" s="144"/>
      <c r="E201" s="144"/>
      <c r="F201" s="144"/>
      <c r="G201" s="144"/>
      <c r="H201" s="144"/>
      <c r="I201" s="144"/>
      <c r="J201" s="144"/>
      <c r="K201" s="144"/>
      <c r="L201" s="144"/>
      <c r="M201" s="144"/>
      <c r="N201" s="144"/>
      <c r="O201" s="144"/>
      <c r="P201" s="144"/>
      <c r="Q201" s="144"/>
      <c r="R201" s="144"/>
      <c r="S201" s="144"/>
      <c r="T201" s="144"/>
      <c r="U201" s="144"/>
      <c r="V201" s="144"/>
      <c r="W201" s="144"/>
      <c r="X201" s="144"/>
      <c r="Y201" s="144"/>
      <c r="Z201" s="144"/>
      <c r="AA201" s="144"/>
      <c r="AB201" s="144"/>
      <c r="AC201" s="144"/>
      <c r="AD201" s="144"/>
      <c r="AE201" s="144"/>
      <c r="AF201" s="144"/>
      <c r="AG201" s="144"/>
      <c r="AH201" s="144"/>
      <c r="AI201" s="144"/>
    </row>
    <row r="202" spans="1:35">
      <c r="A202" s="144"/>
      <c r="B202" s="144"/>
      <c r="C202" s="144"/>
      <c r="D202" s="144"/>
      <c r="E202" s="144"/>
      <c r="F202" s="144"/>
      <c r="G202" s="144"/>
      <c r="H202" s="144"/>
      <c r="I202" s="144"/>
      <c r="J202" s="144"/>
      <c r="K202" s="144"/>
      <c r="L202" s="144"/>
      <c r="M202" s="144"/>
      <c r="N202" s="144"/>
      <c r="O202" s="144"/>
      <c r="P202" s="144"/>
      <c r="Q202" s="144"/>
      <c r="R202" s="144"/>
      <c r="S202" s="144"/>
      <c r="T202" s="144"/>
      <c r="U202" s="144"/>
      <c r="V202" s="144"/>
      <c r="W202" s="144"/>
      <c r="X202" s="144"/>
      <c r="Y202" s="144"/>
      <c r="Z202" s="144"/>
      <c r="AA202" s="144"/>
      <c r="AB202" s="144"/>
      <c r="AC202" s="144"/>
      <c r="AD202" s="144"/>
      <c r="AE202" s="144"/>
      <c r="AF202" s="144"/>
      <c r="AG202" s="144"/>
      <c r="AH202" s="144"/>
      <c r="AI202" s="144"/>
    </row>
    <row r="203" spans="1:35">
      <c r="A203" s="144"/>
      <c r="B203" s="144"/>
      <c r="C203" s="144"/>
      <c r="D203" s="144"/>
      <c r="E203" s="144"/>
      <c r="F203" s="144"/>
      <c r="G203" s="144"/>
      <c r="H203" s="144"/>
      <c r="I203" s="144"/>
      <c r="J203" s="144"/>
      <c r="K203" s="144"/>
      <c r="L203" s="144"/>
      <c r="M203" s="144"/>
      <c r="N203" s="144"/>
      <c r="O203" s="144"/>
      <c r="P203" s="144"/>
      <c r="Q203" s="144"/>
      <c r="R203" s="144"/>
      <c r="S203" s="144"/>
      <c r="T203" s="144"/>
      <c r="U203" s="144"/>
      <c r="V203" s="144"/>
      <c r="W203" s="144"/>
      <c r="X203" s="144"/>
      <c r="Y203" s="144"/>
      <c r="Z203" s="144"/>
      <c r="AA203" s="144"/>
      <c r="AB203" s="144"/>
      <c r="AC203" s="144"/>
      <c r="AD203" s="144"/>
      <c r="AE203" s="144"/>
      <c r="AF203" s="144"/>
      <c r="AG203" s="144"/>
      <c r="AH203" s="144"/>
      <c r="AI203" s="144"/>
    </row>
    <row r="204" spans="1:35">
      <c r="A204" s="144"/>
      <c r="B204" s="144"/>
      <c r="C204" s="144"/>
      <c r="D204" s="144"/>
      <c r="E204" s="144"/>
      <c r="F204" s="144"/>
      <c r="G204" s="144"/>
      <c r="H204" s="144"/>
      <c r="I204" s="144"/>
      <c r="J204" s="144"/>
      <c r="K204" s="144"/>
      <c r="L204" s="144"/>
      <c r="M204" s="144"/>
      <c r="N204" s="144"/>
      <c r="O204" s="144"/>
      <c r="P204" s="144"/>
      <c r="Q204" s="144"/>
      <c r="R204" s="144"/>
      <c r="S204" s="144"/>
      <c r="T204" s="144"/>
      <c r="U204" s="144"/>
      <c r="V204" s="144"/>
      <c r="W204" s="144"/>
      <c r="X204" s="144"/>
      <c r="Y204" s="144"/>
      <c r="Z204" s="144"/>
      <c r="AA204" s="144"/>
      <c r="AB204" s="144"/>
      <c r="AC204" s="144"/>
      <c r="AD204" s="144"/>
      <c r="AE204" s="144"/>
      <c r="AF204" s="144"/>
      <c r="AG204" s="144"/>
      <c r="AH204" s="144"/>
      <c r="AI204" s="144"/>
    </row>
    <row r="205" spans="1:35">
      <c r="A205" s="144"/>
      <c r="B205" s="144"/>
      <c r="C205" s="144"/>
      <c r="D205" s="144"/>
      <c r="E205" s="144"/>
      <c r="F205" s="144"/>
      <c r="G205" s="144"/>
      <c r="H205" s="144"/>
      <c r="I205" s="144"/>
      <c r="J205" s="144"/>
      <c r="K205" s="144"/>
      <c r="L205" s="144"/>
      <c r="M205" s="144"/>
      <c r="N205" s="144"/>
      <c r="O205" s="144"/>
      <c r="P205" s="144"/>
      <c r="Q205" s="144"/>
      <c r="R205" s="144"/>
      <c r="S205" s="144"/>
      <c r="T205" s="144"/>
      <c r="U205" s="144"/>
      <c r="V205" s="144"/>
      <c r="W205" s="144"/>
      <c r="X205" s="144"/>
      <c r="Y205" s="144"/>
      <c r="Z205" s="144"/>
      <c r="AA205" s="144"/>
      <c r="AB205" s="144"/>
      <c r="AC205" s="144"/>
      <c r="AD205" s="144"/>
      <c r="AE205" s="144"/>
      <c r="AF205" s="144"/>
      <c r="AG205" s="144"/>
      <c r="AH205" s="144"/>
      <c r="AI205" s="144"/>
    </row>
    <row r="206" spans="1:35">
      <c r="A206" s="144"/>
      <c r="B206" s="144"/>
      <c r="C206" s="144"/>
      <c r="D206" s="144"/>
      <c r="E206" s="144"/>
      <c r="F206" s="144"/>
      <c r="G206" s="144"/>
      <c r="H206" s="144"/>
      <c r="I206" s="144"/>
      <c r="J206" s="144"/>
      <c r="K206" s="144"/>
      <c r="L206" s="144"/>
      <c r="M206" s="144"/>
      <c r="N206" s="144"/>
      <c r="O206" s="144"/>
      <c r="P206" s="144"/>
      <c r="Q206" s="144"/>
      <c r="R206" s="144"/>
      <c r="S206" s="144"/>
      <c r="T206" s="144"/>
      <c r="U206" s="144"/>
      <c r="V206" s="144"/>
      <c r="W206" s="144"/>
      <c r="X206" s="144"/>
      <c r="Y206" s="144"/>
      <c r="Z206" s="144"/>
      <c r="AA206" s="144"/>
      <c r="AB206" s="144"/>
      <c r="AC206" s="144"/>
      <c r="AD206" s="144"/>
      <c r="AE206" s="144"/>
      <c r="AF206" s="144"/>
      <c r="AG206" s="144"/>
      <c r="AH206" s="144"/>
      <c r="AI206" s="144"/>
    </row>
    <row r="207" spans="1:35">
      <c r="A207" s="144"/>
      <c r="B207" s="144"/>
      <c r="C207" s="144"/>
      <c r="D207" s="144"/>
      <c r="E207" s="144"/>
      <c r="F207" s="144"/>
      <c r="G207" s="144"/>
      <c r="H207" s="144"/>
      <c r="I207" s="144"/>
      <c r="J207" s="144"/>
      <c r="K207" s="144"/>
      <c r="L207" s="144"/>
      <c r="M207" s="144"/>
      <c r="N207" s="144"/>
      <c r="O207" s="144"/>
      <c r="P207" s="144"/>
      <c r="Q207" s="144"/>
      <c r="R207" s="144"/>
      <c r="S207" s="144"/>
      <c r="T207" s="144"/>
      <c r="U207" s="144"/>
      <c r="V207" s="144"/>
      <c r="W207" s="144"/>
      <c r="X207" s="144"/>
      <c r="Y207" s="144"/>
      <c r="Z207" s="144"/>
      <c r="AA207" s="144"/>
      <c r="AB207" s="144"/>
      <c r="AC207" s="144"/>
      <c r="AD207" s="144"/>
      <c r="AE207" s="144"/>
      <c r="AF207" s="144"/>
      <c r="AG207" s="144"/>
      <c r="AH207" s="144"/>
      <c r="AI207" s="144"/>
    </row>
    <row r="208" spans="1:35">
      <c r="A208" s="144"/>
      <c r="B208" s="144"/>
      <c r="C208" s="144"/>
      <c r="D208" s="144"/>
      <c r="E208" s="144"/>
      <c r="F208" s="144"/>
      <c r="G208" s="144"/>
      <c r="H208" s="144"/>
      <c r="I208" s="144"/>
      <c r="J208" s="144"/>
      <c r="K208" s="144"/>
      <c r="L208" s="144"/>
      <c r="M208" s="144"/>
      <c r="N208" s="144"/>
      <c r="O208" s="144"/>
      <c r="P208" s="144"/>
      <c r="Q208" s="144"/>
      <c r="R208" s="144"/>
      <c r="S208" s="144"/>
      <c r="T208" s="144"/>
      <c r="U208" s="144"/>
      <c r="V208" s="144"/>
      <c r="W208" s="144"/>
      <c r="X208" s="144"/>
      <c r="Y208" s="144"/>
      <c r="Z208" s="144"/>
      <c r="AA208" s="144"/>
      <c r="AB208" s="144"/>
      <c r="AC208" s="144"/>
      <c r="AD208" s="144"/>
      <c r="AE208" s="144"/>
      <c r="AF208" s="144"/>
      <c r="AG208" s="144"/>
      <c r="AH208" s="144"/>
      <c r="AI208" s="144"/>
    </row>
    <row r="209" spans="1:35">
      <c r="A209" s="144"/>
      <c r="B209" s="144"/>
      <c r="C209" s="144"/>
      <c r="D209" s="144"/>
      <c r="E209" s="144"/>
      <c r="F209" s="144"/>
      <c r="G209" s="144"/>
      <c r="H209" s="144"/>
      <c r="I209" s="144"/>
      <c r="J209" s="144"/>
      <c r="K209" s="144"/>
      <c r="L209" s="144"/>
      <c r="M209" s="144"/>
      <c r="N209" s="144"/>
      <c r="O209" s="144"/>
      <c r="P209" s="144"/>
      <c r="Q209" s="144"/>
      <c r="R209" s="144"/>
      <c r="S209" s="144"/>
      <c r="T209" s="144"/>
      <c r="U209" s="144"/>
      <c r="V209" s="144"/>
      <c r="W209" s="144"/>
      <c r="X209" s="144"/>
      <c r="Y209" s="144"/>
      <c r="Z209" s="144"/>
      <c r="AA209" s="144"/>
      <c r="AB209" s="144"/>
      <c r="AC209" s="144"/>
      <c r="AD209" s="144"/>
      <c r="AE209" s="144"/>
      <c r="AF209" s="144"/>
      <c r="AG209" s="144"/>
      <c r="AH209" s="144"/>
      <c r="AI209" s="144"/>
    </row>
    <row r="210" spans="1:35">
      <c r="A210" s="144"/>
      <c r="B210" s="144"/>
      <c r="C210" s="144"/>
      <c r="D210" s="144"/>
      <c r="E210" s="144"/>
      <c r="F210" s="144"/>
      <c r="G210" s="144"/>
      <c r="H210" s="144"/>
      <c r="I210" s="144"/>
      <c r="J210" s="144"/>
      <c r="K210" s="144"/>
      <c r="L210" s="144"/>
      <c r="M210" s="144"/>
      <c r="N210" s="144"/>
      <c r="O210" s="144"/>
      <c r="P210" s="144"/>
      <c r="Q210" s="144"/>
      <c r="R210" s="144"/>
      <c r="S210" s="144"/>
      <c r="T210" s="144"/>
      <c r="U210" s="144"/>
      <c r="V210" s="144"/>
      <c r="W210" s="144"/>
      <c r="X210" s="144"/>
      <c r="Y210" s="144"/>
      <c r="Z210" s="144"/>
      <c r="AA210" s="144"/>
      <c r="AB210" s="144"/>
      <c r="AC210" s="144"/>
      <c r="AD210" s="144"/>
      <c r="AE210" s="144"/>
      <c r="AF210" s="144"/>
      <c r="AG210" s="144"/>
      <c r="AH210" s="144"/>
      <c r="AI210" s="144"/>
    </row>
    <row r="211" spans="1:35">
      <c r="A211" s="144"/>
      <c r="B211" s="144"/>
      <c r="C211" s="144"/>
      <c r="D211" s="144"/>
      <c r="E211" s="144"/>
      <c r="F211" s="144"/>
      <c r="G211" s="144"/>
      <c r="H211" s="144"/>
      <c r="I211" s="144"/>
      <c r="J211" s="144"/>
      <c r="K211" s="144"/>
      <c r="L211" s="144"/>
      <c r="M211" s="144"/>
      <c r="N211" s="144"/>
      <c r="O211" s="144"/>
      <c r="P211" s="144"/>
      <c r="Q211" s="144"/>
      <c r="R211" s="144"/>
      <c r="S211" s="144"/>
      <c r="T211" s="144"/>
      <c r="U211" s="144"/>
      <c r="V211" s="144"/>
      <c r="W211" s="144"/>
      <c r="X211" s="144"/>
      <c r="Y211" s="144"/>
      <c r="Z211" s="144"/>
      <c r="AA211" s="144"/>
      <c r="AB211" s="144"/>
      <c r="AC211" s="144"/>
      <c r="AD211" s="144"/>
      <c r="AE211" s="144"/>
      <c r="AF211" s="144"/>
      <c r="AG211" s="144"/>
      <c r="AH211" s="144"/>
      <c r="AI211" s="144"/>
    </row>
    <row r="212" spans="1:35">
      <c r="A212" s="144"/>
      <c r="B212" s="144"/>
      <c r="C212" s="144"/>
      <c r="D212" s="144"/>
      <c r="E212" s="144"/>
      <c r="F212" s="144"/>
      <c r="G212" s="144"/>
      <c r="H212" s="144"/>
      <c r="I212" s="144"/>
      <c r="J212" s="144"/>
      <c r="K212" s="144"/>
      <c r="L212" s="144"/>
      <c r="M212" s="144"/>
      <c r="N212" s="144"/>
      <c r="O212" s="144"/>
      <c r="P212" s="144"/>
      <c r="Q212" s="144"/>
      <c r="R212" s="144"/>
      <c r="S212" s="144"/>
      <c r="T212" s="144"/>
      <c r="U212" s="144"/>
      <c r="V212" s="144"/>
      <c r="W212" s="144"/>
      <c r="X212" s="144"/>
      <c r="Y212" s="144"/>
      <c r="Z212" s="144"/>
      <c r="AA212" s="144"/>
      <c r="AB212" s="144"/>
      <c r="AC212" s="144"/>
      <c r="AD212" s="144"/>
      <c r="AE212" s="144"/>
      <c r="AF212" s="144"/>
      <c r="AG212" s="144"/>
      <c r="AH212" s="144"/>
      <c r="AI212" s="144"/>
    </row>
    <row r="213" spans="1:35">
      <c r="A213" s="144"/>
      <c r="B213" s="144"/>
      <c r="C213" s="144"/>
      <c r="D213" s="144"/>
      <c r="E213" s="144"/>
      <c r="F213" s="144"/>
      <c r="G213" s="144"/>
      <c r="H213" s="144"/>
      <c r="I213" s="144"/>
      <c r="J213" s="144"/>
      <c r="K213" s="144"/>
      <c r="L213" s="144"/>
      <c r="M213" s="144"/>
      <c r="N213" s="144"/>
      <c r="O213" s="144"/>
      <c r="P213" s="144"/>
      <c r="Q213" s="144"/>
      <c r="R213" s="144"/>
      <c r="S213" s="144"/>
      <c r="T213" s="144"/>
      <c r="U213" s="144"/>
      <c r="V213" s="144"/>
      <c r="W213" s="144"/>
      <c r="X213" s="144"/>
      <c r="Y213" s="144"/>
      <c r="Z213" s="144"/>
      <c r="AA213" s="144"/>
      <c r="AB213" s="144"/>
      <c r="AC213" s="144"/>
      <c r="AD213" s="144"/>
      <c r="AE213" s="144"/>
      <c r="AF213" s="144"/>
      <c r="AG213" s="144"/>
      <c r="AH213" s="144"/>
      <c r="AI213" s="144"/>
    </row>
    <row r="214" spans="1:35">
      <c r="A214" s="144"/>
      <c r="B214" s="144"/>
      <c r="C214" s="144"/>
      <c r="D214" s="144"/>
      <c r="E214" s="144"/>
      <c r="F214" s="144"/>
      <c r="G214" s="144"/>
      <c r="H214" s="144"/>
      <c r="I214" s="144"/>
      <c r="J214" s="144"/>
      <c r="K214" s="144"/>
      <c r="L214" s="144"/>
      <c r="M214" s="144"/>
      <c r="N214" s="144"/>
      <c r="O214" s="144"/>
      <c r="P214" s="144"/>
      <c r="Q214" s="144"/>
      <c r="R214" s="144"/>
      <c r="S214" s="144"/>
      <c r="T214" s="144"/>
      <c r="U214" s="144"/>
      <c r="V214" s="144"/>
      <c r="W214" s="144"/>
      <c r="X214" s="144"/>
      <c r="Y214" s="144"/>
      <c r="Z214" s="144"/>
      <c r="AA214" s="144"/>
      <c r="AB214" s="144"/>
      <c r="AC214" s="144"/>
      <c r="AD214" s="144"/>
      <c r="AE214" s="144"/>
      <c r="AF214" s="144"/>
      <c r="AG214" s="144"/>
      <c r="AH214" s="144"/>
      <c r="AI214" s="144"/>
    </row>
    <row r="215" spans="1:35">
      <c r="A215" s="144"/>
      <c r="B215" s="144"/>
      <c r="C215" s="144"/>
      <c r="D215" s="144"/>
      <c r="E215" s="144"/>
      <c r="F215" s="144"/>
      <c r="G215" s="144"/>
      <c r="H215" s="144"/>
      <c r="I215" s="144"/>
      <c r="J215" s="144"/>
      <c r="K215" s="144"/>
      <c r="L215" s="144"/>
      <c r="M215" s="144"/>
      <c r="N215" s="144"/>
      <c r="O215" s="144"/>
      <c r="P215" s="144"/>
      <c r="Q215" s="144"/>
      <c r="R215" s="144"/>
      <c r="S215" s="144"/>
      <c r="T215" s="144"/>
      <c r="U215" s="144"/>
      <c r="V215" s="144"/>
      <c r="W215" s="144"/>
      <c r="X215" s="144"/>
      <c r="Y215" s="144"/>
      <c r="Z215" s="144"/>
      <c r="AA215" s="144"/>
      <c r="AB215" s="144"/>
      <c r="AC215" s="144"/>
      <c r="AD215" s="144"/>
      <c r="AE215" s="144"/>
      <c r="AF215" s="144"/>
      <c r="AG215" s="144"/>
      <c r="AH215" s="144"/>
      <c r="AI215" s="144"/>
    </row>
    <row r="216" spans="1:35">
      <c r="A216" s="144"/>
      <c r="B216" s="144"/>
      <c r="C216" s="144"/>
      <c r="D216" s="144"/>
      <c r="E216" s="144"/>
      <c r="F216" s="144"/>
      <c r="G216" s="144"/>
      <c r="H216" s="144"/>
      <c r="I216" s="144"/>
      <c r="J216" s="144"/>
      <c r="K216" s="144"/>
      <c r="L216" s="144"/>
      <c r="M216" s="144"/>
      <c r="N216" s="144"/>
      <c r="O216" s="144"/>
      <c r="P216" s="144"/>
      <c r="Q216" s="144"/>
      <c r="R216" s="144"/>
      <c r="S216" s="144"/>
      <c r="T216" s="144"/>
      <c r="U216" s="144"/>
      <c r="V216" s="144"/>
      <c r="W216" s="144"/>
      <c r="X216" s="144"/>
      <c r="Y216" s="144"/>
      <c r="Z216" s="144"/>
      <c r="AA216" s="144"/>
      <c r="AB216" s="144"/>
      <c r="AC216" s="144"/>
      <c r="AD216" s="144"/>
      <c r="AE216" s="144"/>
      <c r="AF216" s="144"/>
      <c r="AG216" s="144"/>
      <c r="AH216" s="144"/>
      <c r="AI216" s="144"/>
    </row>
    <row r="217" spans="1:35">
      <c r="A217" s="144"/>
      <c r="B217" s="144"/>
      <c r="C217" s="144"/>
      <c r="D217" s="144"/>
      <c r="E217" s="144"/>
      <c r="F217" s="144"/>
      <c r="G217" s="144"/>
      <c r="H217" s="144"/>
      <c r="I217" s="144"/>
      <c r="J217" s="144"/>
      <c r="K217" s="144"/>
      <c r="L217" s="144"/>
      <c r="M217" s="144"/>
      <c r="N217" s="144"/>
      <c r="O217" s="144"/>
      <c r="P217" s="144"/>
      <c r="Q217" s="144"/>
      <c r="R217" s="144"/>
      <c r="S217" s="144"/>
      <c r="T217" s="144"/>
      <c r="U217" s="144"/>
      <c r="V217" s="144"/>
      <c r="W217" s="144"/>
      <c r="X217" s="144"/>
      <c r="Y217" s="144"/>
      <c r="Z217" s="144"/>
      <c r="AA217" s="144"/>
      <c r="AB217" s="144"/>
      <c r="AC217" s="144"/>
      <c r="AD217" s="144"/>
      <c r="AE217" s="144"/>
      <c r="AF217" s="144"/>
      <c r="AG217" s="144"/>
      <c r="AH217" s="144"/>
      <c r="AI217" s="144"/>
    </row>
    <row r="218" spans="1:35">
      <c r="A218" s="144"/>
      <c r="B218" s="144"/>
      <c r="C218" s="144"/>
      <c r="D218" s="144"/>
      <c r="E218" s="144"/>
      <c r="F218" s="144"/>
      <c r="G218" s="144"/>
      <c r="H218" s="144"/>
      <c r="I218" s="144"/>
      <c r="J218" s="144"/>
      <c r="K218" s="144"/>
      <c r="L218" s="144"/>
      <c r="M218" s="144"/>
      <c r="N218" s="144"/>
      <c r="O218" s="144"/>
      <c r="P218" s="144"/>
      <c r="Q218" s="144"/>
      <c r="R218" s="144"/>
      <c r="S218" s="144"/>
      <c r="T218" s="144"/>
      <c r="U218" s="144"/>
      <c r="V218" s="144"/>
      <c r="W218" s="144"/>
      <c r="X218" s="144"/>
      <c r="Y218" s="144"/>
      <c r="Z218" s="144"/>
      <c r="AA218" s="144"/>
      <c r="AB218" s="144"/>
      <c r="AC218" s="144"/>
      <c r="AD218" s="144"/>
      <c r="AE218" s="144"/>
      <c r="AF218" s="144"/>
      <c r="AG218" s="144"/>
      <c r="AH218" s="144"/>
      <c r="AI218" s="144"/>
    </row>
    <row r="219" spans="1:35">
      <c r="A219" s="144"/>
      <c r="B219" s="144"/>
      <c r="C219" s="144"/>
      <c r="D219" s="144"/>
      <c r="E219" s="144"/>
      <c r="F219" s="144"/>
      <c r="G219" s="144"/>
      <c r="H219" s="144"/>
      <c r="I219" s="144"/>
      <c r="J219" s="144"/>
      <c r="K219" s="144"/>
      <c r="L219" s="144"/>
      <c r="M219" s="144"/>
      <c r="N219" s="144"/>
      <c r="O219" s="144"/>
      <c r="P219" s="144"/>
      <c r="Q219" s="144"/>
      <c r="R219" s="144"/>
      <c r="S219" s="144"/>
      <c r="T219" s="144"/>
      <c r="U219" s="144"/>
      <c r="V219" s="144"/>
      <c r="W219" s="144"/>
      <c r="X219" s="144"/>
      <c r="Y219" s="144"/>
      <c r="Z219" s="144"/>
      <c r="AA219" s="144"/>
      <c r="AB219" s="144"/>
      <c r="AC219" s="144"/>
      <c r="AD219" s="144"/>
      <c r="AE219" s="144"/>
      <c r="AF219" s="144"/>
      <c r="AG219" s="144"/>
      <c r="AH219" s="144"/>
      <c r="AI219" s="144"/>
    </row>
    <row r="220" spans="1:35">
      <c r="A220" s="144"/>
      <c r="B220" s="144"/>
      <c r="C220" s="144"/>
      <c r="D220" s="144"/>
      <c r="E220" s="144"/>
      <c r="F220" s="144"/>
      <c r="G220" s="144"/>
      <c r="H220" s="144"/>
      <c r="I220" s="144"/>
      <c r="J220" s="144"/>
      <c r="K220" s="144"/>
      <c r="L220" s="144"/>
      <c r="M220" s="144"/>
      <c r="N220" s="144"/>
      <c r="O220" s="144"/>
      <c r="P220" s="144"/>
      <c r="Q220" s="144"/>
      <c r="R220" s="144"/>
      <c r="S220" s="144"/>
      <c r="T220" s="144"/>
      <c r="U220" s="144"/>
      <c r="V220" s="144"/>
      <c r="W220" s="144"/>
      <c r="X220" s="144"/>
      <c r="Y220" s="144"/>
      <c r="Z220" s="144"/>
      <c r="AA220" s="144"/>
      <c r="AB220" s="144"/>
      <c r="AC220" s="144"/>
      <c r="AD220" s="144"/>
      <c r="AE220" s="144"/>
      <c r="AF220" s="144"/>
      <c r="AG220" s="144"/>
      <c r="AH220" s="144"/>
      <c r="AI220" s="144"/>
    </row>
    <row r="221" spans="1:35">
      <c r="A221" s="144"/>
      <c r="B221" s="144"/>
      <c r="C221" s="144"/>
      <c r="D221" s="144"/>
      <c r="E221" s="144"/>
      <c r="F221" s="144"/>
      <c r="G221" s="144"/>
      <c r="H221" s="144"/>
      <c r="I221" s="144"/>
      <c r="J221" s="144"/>
      <c r="K221" s="144"/>
      <c r="L221" s="144"/>
      <c r="M221" s="144"/>
      <c r="N221" s="144"/>
      <c r="O221" s="144"/>
      <c r="P221" s="144"/>
      <c r="Q221" s="144"/>
      <c r="R221" s="144"/>
      <c r="S221" s="144"/>
      <c r="T221" s="144"/>
      <c r="U221" s="144"/>
      <c r="V221" s="144"/>
      <c r="W221" s="144"/>
      <c r="X221" s="144"/>
      <c r="Y221" s="144"/>
      <c r="Z221" s="144"/>
      <c r="AA221" s="144"/>
      <c r="AB221" s="144"/>
      <c r="AC221" s="144"/>
      <c r="AD221" s="144"/>
      <c r="AE221" s="144"/>
      <c r="AF221" s="144"/>
      <c r="AG221" s="144"/>
      <c r="AH221" s="144"/>
      <c r="AI221" s="144"/>
    </row>
    <row r="222" spans="1:35">
      <c r="A222" s="144"/>
      <c r="B222" s="144"/>
      <c r="C222" s="144"/>
      <c r="D222" s="144"/>
      <c r="E222" s="144"/>
      <c r="F222" s="144"/>
      <c r="G222" s="144"/>
      <c r="H222" s="144"/>
      <c r="I222" s="144"/>
      <c r="J222" s="144"/>
      <c r="K222" s="144"/>
      <c r="L222" s="144"/>
      <c r="M222" s="144"/>
      <c r="N222" s="144"/>
      <c r="O222" s="144"/>
      <c r="P222" s="144"/>
      <c r="Q222" s="144"/>
      <c r="R222" s="144"/>
      <c r="S222" s="144"/>
      <c r="T222" s="144"/>
      <c r="U222" s="144"/>
      <c r="V222" s="144"/>
      <c r="W222" s="144"/>
      <c r="X222" s="144"/>
      <c r="Y222" s="144"/>
      <c r="Z222" s="144"/>
      <c r="AA222" s="144"/>
      <c r="AB222" s="144"/>
      <c r="AC222" s="144"/>
      <c r="AD222" s="144"/>
      <c r="AE222" s="144"/>
      <c r="AF222" s="144"/>
      <c r="AG222" s="144"/>
      <c r="AH222" s="144"/>
      <c r="AI222" s="144"/>
    </row>
    <row r="223" spans="1:35">
      <c r="A223" s="144"/>
      <c r="B223" s="144"/>
      <c r="C223" s="144"/>
      <c r="D223" s="144"/>
      <c r="E223" s="144"/>
      <c r="F223" s="144"/>
      <c r="G223" s="144"/>
      <c r="H223" s="144"/>
      <c r="I223" s="144"/>
      <c r="J223" s="144"/>
      <c r="K223" s="144"/>
      <c r="L223" s="144"/>
      <c r="M223" s="144"/>
      <c r="N223" s="144"/>
      <c r="O223" s="144"/>
      <c r="P223" s="144"/>
      <c r="Q223" s="144"/>
      <c r="R223" s="144"/>
      <c r="S223" s="144"/>
      <c r="T223" s="144"/>
      <c r="U223" s="144"/>
      <c r="V223" s="144"/>
      <c r="W223" s="144"/>
      <c r="X223" s="144"/>
      <c r="Y223" s="144"/>
      <c r="Z223" s="144"/>
      <c r="AA223" s="144"/>
      <c r="AB223" s="144"/>
      <c r="AC223" s="144"/>
      <c r="AD223" s="144"/>
      <c r="AE223" s="144"/>
      <c r="AF223" s="144"/>
      <c r="AG223" s="144"/>
      <c r="AH223" s="144"/>
      <c r="AI223" s="144"/>
    </row>
    <row r="224" spans="1:35">
      <c r="A224" s="144"/>
      <c r="B224" s="144"/>
      <c r="C224" s="144"/>
      <c r="D224" s="144"/>
      <c r="E224" s="144"/>
      <c r="F224" s="144"/>
      <c r="G224" s="144"/>
      <c r="H224" s="144"/>
      <c r="I224" s="144"/>
      <c r="J224" s="144"/>
      <c r="K224" s="144"/>
      <c r="L224" s="144"/>
      <c r="M224" s="144"/>
      <c r="N224" s="144"/>
      <c r="O224" s="144"/>
      <c r="P224" s="144"/>
      <c r="Q224" s="144"/>
      <c r="R224" s="144"/>
      <c r="S224" s="144"/>
      <c r="T224" s="144"/>
      <c r="U224" s="144"/>
      <c r="V224" s="144"/>
      <c r="W224" s="144"/>
      <c r="X224" s="144"/>
      <c r="Y224" s="144"/>
      <c r="Z224" s="144"/>
      <c r="AA224" s="144"/>
      <c r="AB224" s="144"/>
      <c r="AC224" s="144"/>
      <c r="AD224" s="144"/>
      <c r="AE224" s="144"/>
      <c r="AF224" s="144"/>
      <c r="AG224" s="144"/>
      <c r="AH224" s="144"/>
      <c r="AI224" s="144"/>
    </row>
    <row r="225" spans="1:35">
      <c r="A225" s="144"/>
      <c r="B225" s="144"/>
      <c r="C225" s="144"/>
      <c r="D225" s="144"/>
      <c r="E225" s="144"/>
      <c r="F225" s="144"/>
      <c r="G225" s="144"/>
      <c r="H225" s="144"/>
      <c r="I225" s="144"/>
      <c r="J225" s="144"/>
      <c r="K225" s="144"/>
      <c r="L225" s="144"/>
      <c r="M225" s="144"/>
      <c r="N225" s="144"/>
      <c r="O225" s="144"/>
      <c r="P225" s="144"/>
      <c r="Q225" s="144"/>
      <c r="R225" s="144"/>
      <c r="S225" s="144"/>
      <c r="T225" s="144"/>
      <c r="U225" s="144"/>
      <c r="V225" s="144"/>
      <c r="W225" s="144"/>
      <c r="X225" s="144"/>
      <c r="Y225" s="144"/>
      <c r="Z225" s="144"/>
      <c r="AA225" s="144"/>
      <c r="AB225" s="144"/>
      <c r="AC225" s="144"/>
      <c r="AD225" s="144"/>
      <c r="AE225" s="144"/>
      <c r="AF225" s="144"/>
      <c r="AG225" s="144"/>
      <c r="AH225" s="144"/>
      <c r="AI225" s="144"/>
    </row>
    <row r="226" spans="1:35">
      <c r="A226" s="144"/>
      <c r="B226" s="144"/>
      <c r="C226" s="144"/>
      <c r="D226" s="144"/>
      <c r="E226" s="144"/>
      <c r="F226" s="144"/>
      <c r="G226" s="144"/>
      <c r="H226" s="144"/>
      <c r="I226" s="144"/>
      <c r="J226" s="144"/>
      <c r="K226" s="144"/>
      <c r="L226" s="144"/>
      <c r="M226" s="144"/>
      <c r="N226" s="144"/>
      <c r="O226" s="144"/>
      <c r="P226" s="144"/>
      <c r="Q226" s="144"/>
      <c r="R226" s="144"/>
      <c r="S226" s="144"/>
      <c r="T226" s="144"/>
      <c r="U226" s="144"/>
      <c r="V226" s="144"/>
      <c r="W226" s="144"/>
      <c r="X226" s="144"/>
      <c r="Y226" s="144"/>
      <c r="Z226" s="144"/>
      <c r="AA226" s="144"/>
      <c r="AB226" s="144"/>
      <c r="AC226" s="144"/>
      <c r="AD226" s="144"/>
      <c r="AE226" s="144"/>
      <c r="AF226" s="144"/>
      <c r="AG226" s="144"/>
      <c r="AH226" s="144"/>
      <c r="AI226" s="144"/>
    </row>
    <row r="227" spans="1:35">
      <c r="A227" s="144"/>
      <c r="B227" s="144"/>
      <c r="C227" s="144"/>
      <c r="D227" s="144"/>
      <c r="E227" s="144"/>
      <c r="F227" s="144"/>
      <c r="G227" s="144"/>
      <c r="H227" s="144"/>
      <c r="I227" s="144"/>
      <c r="J227" s="144"/>
      <c r="K227" s="144"/>
      <c r="L227" s="144"/>
      <c r="M227" s="144"/>
      <c r="N227" s="144"/>
      <c r="O227" s="144"/>
      <c r="P227" s="144"/>
      <c r="Q227" s="144"/>
      <c r="R227" s="144"/>
      <c r="S227" s="144"/>
      <c r="T227" s="144"/>
      <c r="U227" s="144"/>
      <c r="V227" s="144"/>
      <c r="W227" s="144"/>
      <c r="X227" s="144"/>
      <c r="Y227" s="144"/>
      <c r="Z227" s="144"/>
      <c r="AA227" s="144"/>
      <c r="AB227" s="144"/>
      <c r="AC227" s="144"/>
      <c r="AD227" s="144"/>
      <c r="AE227" s="144"/>
      <c r="AF227" s="144"/>
      <c r="AG227" s="144"/>
      <c r="AH227" s="144"/>
      <c r="AI227" s="144"/>
    </row>
    <row r="228" spans="1:35">
      <c r="A228" s="144"/>
      <c r="B228" s="144"/>
      <c r="C228" s="144"/>
      <c r="D228" s="144"/>
      <c r="E228" s="144"/>
      <c r="F228" s="144"/>
      <c r="G228" s="144"/>
      <c r="H228" s="144"/>
      <c r="I228" s="144"/>
      <c r="J228" s="144"/>
      <c r="K228" s="144"/>
      <c r="L228" s="144"/>
      <c r="M228" s="144"/>
      <c r="N228" s="144"/>
      <c r="O228" s="144"/>
      <c r="P228" s="144"/>
      <c r="Q228" s="144"/>
      <c r="R228" s="144"/>
      <c r="S228" s="144"/>
      <c r="T228" s="144"/>
      <c r="U228" s="144"/>
      <c r="V228" s="144"/>
      <c r="W228" s="144"/>
      <c r="X228" s="144"/>
      <c r="Y228" s="144"/>
      <c r="Z228" s="144"/>
      <c r="AA228" s="144"/>
      <c r="AB228" s="144"/>
      <c r="AC228" s="144"/>
      <c r="AD228" s="144"/>
      <c r="AE228" s="144"/>
      <c r="AF228" s="144"/>
      <c r="AG228" s="144"/>
      <c r="AH228" s="144"/>
      <c r="AI228" s="144"/>
    </row>
    <row r="229" spans="1:35">
      <c r="A229" s="144"/>
      <c r="B229" s="144"/>
      <c r="C229" s="144"/>
      <c r="D229" s="144"/>
      <c r="E229" s="144"/>
      <c r="F229" s="144"/>
      <c r="G229" s="144"/>
      <c r="H229" s="144"/>
      <c r="I229" s="144"/>
      <c r="J229" s="144"/>
      <c r="K229" s="144"/>
      <c r="L229" s="144"/>
      <c r="M229" s="144"/>
      <c r="N229" s="144"/>
      <c r="O229" s="144"/>
      <c r="P229" s="144"/>
      <c r="Q229" s="144"/>
      <c r="R229" s="144"/>
      <c r="S229" s="144"/>
      <c r="T229" s="144"/>
      <c r="U229" s="144"/>
      <c r="V229" s="144"/>
      <c r="W229" s="144"/>
      <c r="X229" s="144"/>
      <c r="Y229" s="144"/>
      <c r="Z229" s="144"/>
      <c r="AA229" s="144"/>
      <c r="AB229" s="144"/>
      <c r="AC229" s="144"/>
      <c r="AD229" s="144"/>
      <c r="AE229" s="144"/>
      <c r="AF229" s="144"/>
      <c r="AG229" s="144"/>
      <c r="AH229" s="144"/>
      <c r="AI229" s="144"/>
    </row>
    <row r="230" spans="1:35">
      <c r="A230" s="144"/>
      <c r="B230" s="144"/>
      <c r="C230" s="144"/>
      <c r="D230" s="144"/>
      <c r="E230" s="144"/>
      <c r="F230" s="144"/>
      <c r="G230" s="144"/>
      <c r="H230" s="144"/>
      <c r="I230" s="144"/>
      <c r="J230" s="144"/>
      <c r="K230" s="144"/>
      <c r="L230" s="144"/>
      <c r="M230" s="144"/>
      <c r="N230" s="144"/>
      <c r="O230" s="144"/>
      <c r="P230" s="144"/>
      <c r="Q230" s="144"/>
      <c r="R230" s="144"/>
      <c r="S230" s="144"/>
      <c r="T230" s="144"/>
      <c r="U230" s="144"/>
      <c r="V230" s="144"/>
      <c r="W230" s="144"/>
      <c r="X230" s="144"/>
      <c r="Y230" s="144"/>
      <c r="Z230" s="144"/>
      <c r="AA230" s="144"/>
      <c r="AB230" s="144"/>
      <c r="AC230" s="144"/>
      <c r="AD230" s="144"/>
      <c r="AE230" s="144"/>
      <c r="AF230" s="144"/>
      <c r="AG230" s="144"/>
      <c r="AH230" s="144"/>
      <c r="AI230" s="144"/>
    </row>
    <row r="231" spans="1:35">
      <c r="A231" s="144"/>
      <c r="B231" s="144"/>
      <c r="C231" s="144"/>
      <c r="D231" s="144"/>
      <c r="E231" s="144"/>
      <c r="F231" s="144"/>
      <c r="G231" s="144"/>
      <c r="H231" s="144"/>
      <c r="I231" s="144"/>
      <c r="J231" s="144"/>
      <c r="K231" s="144"/>
      <c r="L231" s="144"/>
      <c r="M231" s="144"/>
      <c r="N231" s="144"/>
      <c r="O231" s="144"/>
      <c r="P231" s="144"/>
      <c r="Q231" s="144"/>
      <c r="R231" s="144"/>
      <c r="S231" s="144"/>
      <c r="T231" s="144"/>
      <c r="U231" s="144"/>
      <c r="V231" s="144"/>
      <c r="W231" s="144"/>
      <c r="X231" s="144"/>
      <c r="Y231" s="144"/>
      <c r="Z231" s="144"/>
      <c r="AA231" s="144"/>
      <c r="AB231" s="144"/>
      <c r="AC231" s="144"/>
      <c r="AD231" s="144"/>
      <c r="AE231" s="144"/>
      <c r="AF231" s="144"/>
      <c r="AG231" s="144"/>
      <c r="AH231" s="144"/>
      <c r="AI231" s="144"/>
    </row>
    <row r="232" spans="1:35">
      <c r="A232" s="144"/>
      <c r="B232" s="144"/>
      <c r="C232" s="144"/>
      <c r="D232" s="144"/>
      <c r="E232" s="144"/>
      <c r="F232" s="144"/>
      <c r="G232" s="144"/>
      <c r="H232" s="144"/>
      <c r="I232" s="144"/>
      <c r="J232" s="144"/>
      <c r="K232" s="144"/>
      <c r="L232" s="144"/>
      <c r="M232" s="144"/>
      <c r="N232" s="144"/>
      <c r="O232" s="144"/>
      <c r="P232" s="144"/>
      <c r="Q232" s="144"/>
      <c r="R232" s="144"/>
      <c r="S232" s="144"/>
      <c r="T232" s="144"/>
      <c r="U232" s="144"/>
      <c r="V232" s="144"/>
      <c r="W232" s="144"/>
      <c r="X232" s="144"/>
      <c r="Y232" s="144"/>
      <c r="Z232" s="144"/>
      <c r="AA232" s="144"/>
      <c r="AB232" s="144"/>
      <c r="AC232" s="144"/>
      <c r="AD232" s="144"/>
      <c r="AE232" s="144"/>
      <c r="AF232" s="144"/>
      <c r="AG232" s="144"/>
      <c r="AH232" s="144"/>
      <c r="AI232" s="144"/>
    </row>
    <row r="233" spans="1:35">
      <c r="A233" s="144"/>
      <c r="B233" s="144"/>
      <c r="C233" s="144"/>
      <c r="D233" s="144"/>
      <c r="E233" s="144"/>
      <c r="F233" s="144"/>
      <c r="G233" s="144"/>
      <c r="H233" s="144"/>
      <c r="I233" s="144"/>
      <c r="J233" s="144"/>
      <c r="K233" s="144"/>
      <c r="L233" s="144"/>
      <c r="M233" s="144"/>
      <c r="N233" s="144"/>
      <c r="O233" s="144"/>
      <c r="P233" s="144"/>
      <c r="Q233" s="144"/>
      <c r="R233" s="144"/>
      <c r="S233" s="144"/>
      <c r="T233" s="144"/>
      <c r="U233" s="144"/>
      <c r="V233" s="144"/>
      <c r="W233" s="144"/>
      <c r="X233" s="144"/>
      <c r="Y233" s="144"/>
      <c r="Z233" s="144"/>
      <c r="AA233" s="144"/>
      <c r="AB233" s="144"/>
      <c r="AC233" s="144"/>
      <c r="AD233" s="144"/>
      <c r="AE233" s="144"/>
      <c r="AF233" s="144"/>
      <c r="AG233" s="144"/>
      <c r="AH233" s="144"/>
      <c r="AI233" s="144"/>
    </row>
    <row r="234" spans="1:35">
      <c r="A234" s="144"/>
      <c r="B234" s="144"/>
      <c r="C234" s="144"/>
      <c r="D234" s="144"/>
      <c r="E234" s="144"/>
      <c r="F234" s="144"/>
      <c r="G234" s="144"/>
      <c r="H234" s="144"/>
      <c r="I234" s="144"/>
      <c r="J234" s="144"/>
      <c r="K234" s="144"/>
      <c r="L234" s="144"/>
      <c r="M234" s="144"/>
      <c r="N234" s="144"/>
      <c r="O234" s="144"/>
      <c r="P234" s="144"/>
      <c r="Q234" s="144"/>
      <c r="R234" s="144"/>
      <c r="S234" s="144"/>
      <c r="T234" s="144"/>
      <c r="U234" s="144"/>
      <c r="V234" s="144"/>
      <c r="W234" s="144"/>
      <c r="X234" s="144"/>
      <c r="Y234" s="144"/>
      <c r="Z234" s="144"/>
      <c r="AA234" s="144"/>
      <c r="AB234" s="144"/>
      <c r="AC234" s="144"/>
      <c r="AD234" s="144"/>
      <c r="AE234" s="144"/>
      <c r="AF234" s="144"/>
      <c r="AG234" s="144"/>
      <c r="AH234" s="144"/>
      <c r="AI234" s="144"/>
    </row>
    <row r="235" spans="1:35">
      <c r="A235" s="144"/>
      <c r="B235" s="144"/>
      <c r="C235" s="144"/>
      <c r="D235" s="144"/>
      <c r="E235" s="144"/>
      <c r="F235" s="144"/>
      <c r="G235" s="144"/>
      <c r="H235" s="144"/>
      <c r="I235" s="144"/>
      <c r="J235" s="144"/>
      <c r="K235" s="144"/>
      <c r="L235" s="144"/>
      <c r="M235" s="144"/>
      <c r="N235" s="144"/>
      <c r="O235" s="144"/>
      <c r="P235" s="144"/>
      <c r="Q235" s="144"/>
      <c r="R235" s="144"/>
      <c r="S235" s="144"/>
      <c r="T235" s="144"/>
      <c r="U235" s="144"/>
      <c r="V235" s="144"/>
      <c r="W235" s="144"/>
      <c r="X235" s="144"/>
      <c r="Y235" s="144"/>
      <c r="Z235" s="144"/>
      <c r="AA235" s="144"/>
      <c r="AB235" s="144"/>
      <c r="AC235" s="144"/>
      <c r="AD235" s="144"/>
      <c r="AE235" s="144"/>
      <c r="AF235" s="144"/>
      <c r="AG235" s="144"/>
      <c r="AH235" s="144"/>
      <c r="AI235" s="144"/>
    </row>
    <row r="236" spans="1:35">
      <c r="A236" s="144"/>
      <c r="B236" s="144"/>
      <c r="C236" s="144"/>
      <c r="D236" s="144"/>
      <c r="E236" s="144"/>
      <c r="F236" s="144"/>
      <c r="G236" s="144"/>
      <c r="H236" s="144"/>
      <c r="I236" s="144"/>
      <c r="J236" s="144"/>
      <c r="K236" s="144"/>
      <c r="L236" s="144"/>
      <c r="M236" s="144"/>
      <c r="N236" s="144"/>
      <c r="O236" s="144"/>
      <c r="P236" s="144"/>
      <c r="Q236" s="144"/>
      <c r="R236" s="144"/>
      <c r="S236" s="144"/>
      <c r="T236" s="144"/>
      <c r="U236" s="144"/>
      <c r="V236" s="144"/>
      <c r="W236" s="144"/>
      <c r="X236" s="144"/>
      <c r="Y236" s="144"/>
      <c r="Z236" s="144"/>
      <c r="AA236" s="144"/>
      <c r="AB236" s="144"/>
      <c r="AC236" s="144"/>
      <c r="AD236" s="144"/>
      <c r="AE236" s="144"/>
      <c r="AF236" s="144"/>
      <c r="AG236" s="144"/>
      <c r="AH236" s="144"/>
      <c r="AI236" s="144"/>
    </row>
    <row r="237" spans="1:35">
      <c r="A237" s="144"/>
      <c r="B237" s="144"/>
      <c r="C237" s="144"/>
      <c r="D237" s="144"/>
      <c r="E237" s="144"/>
      <c r="F237" s="144"/>
      <c r="G237" s="144"/>
      <c r="H237" s="144"/>
      <c r="I237" s="144"/>
      <c r="J237" s="144"/>
      <c r="K237" s="144"/>
      <c r="L237" s="144"/>
      <c r="M237" s="144"/>
      <c r="N237" s="144"/>
      <c r="O237" s="144"/>
      <c r="P237" s="144"/>
      <c r="Q237" s="144"/>
      <c r="R237" s="144"/>
      <c r="S237" s="144"/>
      <c r="T237" s="144"/>
      <c r="U237" s="144"/>
      <c r="V237" s="144"/>
      <c r="W237" s="144"/>
      <c r="X237" s="144"/>
      <c r="Y237" s="144"/>
      <c r="Z237" s="144"/>
      <c r="AA237" s="144"/>
      <c r="AB237" s="144"/>
      <c r="AC237" s="144"/>
      <c r="AD237" s="144"/>
      <c r="AE237" s="144"/>
      <c r="AF237" s="144"/>
      <c r="AG237" s="144"/>
      <c r="AH237" s="144"/>
      <c r="AI237" s="144"/>
    </row>
    <row r="238" spans="1:35">
      <c r="A238" s="144"/>
      <c r="B238" s="144"/>
      <c r="C238" s="144"/>
      <c r="D238" s="144"/>
      <c r="E238" s="144"/>
      <c r="F238" s="144"/>
      <c r="G238" s="144"/>
      <c r="H238" s="144"/>
      <c r="I238" s="144"/>
      <c r="J238" s="144"/>
      <c r="K238" s="144"/>
      <c r="L238" s="144"/>
      <c r="M238" s="144"/>
      <c r="N238" s="144"/>
      <c r="O238" s="144"/>
      <c r="P238" s="144"/>
      <c r="Q238" s="144"/>
      <c r="R238" s="144"/>
      <c r="S238" s="144"/>
      <c r="T238" s="144"/>
      <c r="U238" s="144"/>
      <c r="V238" s="144"/>
      <c r="W238" s="144"/>
      <c r="X238" s="144"/>
      <c r="Y238" s="144"/>
      <c r="Z238" s="144"/>
      <c r="AA238" s="144"/>
      <c r="AB238" s="144"/>
      <c r="AC238" s="144"/>
      <c r="AD238" s="144"/>
      <c r="AE238" s="144"/>
      <c r="AF238" s="144"/>
      <c r="AG238" s="144"/>
      <c r="AH238" s="144"/>
      <c r="AI238" s="144"/>
    </row>
    <row r="239" spans="1:35">
      <c r="A239" s="144"/>
      <c r="B239" s="144"/>
      <c r="C239" s="144"/>
      <c r="D239" s="144"/>
      <c r="E239" s="144"/>
      <c r="F239" s="144"/>
      <c r="G239" s="144"/>
      <c r="H239" s="144"/>
      <c r="I239" s="144"/>
      <c r="J239" s="144"/>
      <c r="K239" s="144"/>
      <c r="L239" s="144"/>
      <c r="M239" s="144"/>
      <c r="N239" s="144"/>
      <c r="O239" s="144"/>
      <c r="P239" s="144"/>
      <c r="Q239" s="144"/>
      <c r="R239" s="144"/>
      <c r="S239" s="144"/>
      <c r="T239" s="144"/>
      <c r="U239" s="144"/>
      <c r="V239" s="144"/>
      <c r="W239" s="144"/>
      <c r="X239" s="144"/>
      <c r="Y239" s="144"/>
      <c r="Z239" s="144"/>
      <c r="AA239" s="144"/>
      <c r="AB239" s="144"/>
      <c r="AC239" s="144"/>
      <c r="AD239" s="144"/>
      <c r="AE239" s="144"/>
      <c r="AF239" s="144"/>
      <c r="AG239" s="144"/>
      <c r="AH239" s="144"/>
      <c r="AI239" s="144"/>
    </row>
    <row r="240" spans="1:35">
      <c r="A240" s="144"/>
      <c r="B240" s="144"/>
      <c r="C240" s="144"/>
      <c r="D240" s="144"/>
      <c r="E240" s="144"/>
      <c r="F240" s="144"/>
      <c r="G240" s="144"/>
      <c r="H240" s="144"/>
      <c r="I240" s="144"/>
      <c r="J240" s="144"/>
      <c r="K240" s="144"/>
      <c r="L240" s="144"/>
      <c r="M240" s="144"/>
      <c r="N240" s="144"/>
      <c r="O240" s="144"/>
      <c r="P240" s="144"/>
      <c r="Q240" s="144"/>
      <c r="R240" s="144"/>
      <c r="S240" s="144"/>
      <c r="T240" s="144"/>
      <c r="U240" s="144"/>
      <c r="V240" s="144"/>
      <c r="W240" s="144"/>
      <c r="X240" s="144"/>
      <c r="Y240" s="144"/>
      <c r="Z240" s="144"/>
      <c r="AA240" s="144"/>
      <c r="AB240" s="144"/>
      <c r="AC240" s="144"/>
      <c r="AD240" s="144"/>
      <c r="AE240" s="144"/>
      <c r="AF240" s="144"/>
      <c r="AG240" s="144"/>
      <c r="AH240" s="144"/>
      <c r="AI240" s="144"/>
    </row>
    <row r="241" spans="1:35">
      <c r="A241" s="144"/>
      <c r="B241" s="144"/>
      <c r="C241" s="144"/>
      <c r="D241" s="144"/>
      <c r="E241" s="144"/>
      <c r="F241" s="144"/>
      <c r="G241" s="144"/>
      <c r="H241" s="144"/>
      <c r="I241" s="144"/>
      <c r="J241" s="144"/>
      <c r="K241" s="144"/>
      <c r="L241" s="144"/>
      <c r="M241" s="144"/>
      <c r="N241" s="144"/>
      <c r="O241" s="144"/>
      <c r="P241" s="144"/>
      <c r="Q241" s="144"/>
      <c r="R241" s="144"/>
      <c r="S241" s="144"/>
      <c r="T241" s="144"/>
      <c r="U241" s="144"/>
      <c r="V241" s="144"/>
      <c r="W241" s="144"/>
      <c r="X241" s="144"/>
      <c r="Y241" s="144"/>
      <c r="Z241" s="144"/>
      <c r="AA241" s="144"/>
      <c r="AB241" s="144"/>
      <c r="AC241" s="144"/>
      <c r="AD241" s="144"/>
      <c r="AE241" s="144"/>
      <c r="AF241" s="144"/>
      <c r="AG241" s="144"/>
      <c r="AH241" s="144"/>
      <c r="AI241" s="144"/>
    </row>
    <row r="242" spans="1:35">
      <c r="A242" s="144"/>
      <c r="B242" s="144"/>
      <c r="C242" s="144"/>
      <c r="D242" s="144"/>
      <c r="E242" s="144"/>
      <c r="F242" s="144"/>
      <c r="G242" s="144"/>
      <c r="H242" s="144"/>
      <c r="I242" s="144"/>
      <c r="J242" s="144"/>
      <c r="K242" s="144"/>
      <c r="L242" s="144"/>
      <c r="M242" s="144"/>
      <c r="N242" s="144"/>
      <c r="O242" s="144"/>
      <c r="P242" s="144"/>
      <c r="Q242" s="144"/>
      <c r="R242" s="144"/>
      <c r="S242" s="144"/>
      <c r="T242" s="144"/>
      <c r="U242" s="144"/>
      <c r="V242" s="144"/>
      <c r="W242" s="144"/>
      <c r="X242" s="144"/>
      <c r="Y242" s="144"/>
      <c r="Z242" s="144"/>
      <c r="AA242" s="144"/>
      <c r="AB242" s="144"/>
      <c r="AC242" s="144"/>
      <c r="AD242" s="144"/>
      <c r="AE242" s="144"/>
      <c r="AF242" s="144"/>
      <c r="AG242" s="144"/>
      <c r="AH242" s="144"/>
      <c r="AI242" s="144"/>
    </row>
    <row r="243" spans="1:35">
      <c r="A243" s="144"/>
      <c r="B243" s="144"/>
      <c r="C243" s="144"/>
      <c r="D243" s="144"/>
      <c r="E243" s="144"/>
      <c r="F243" s="144"/>
      <c r="G243" s="144"/>
      <c r="H243" s="144"/>
      <c r="I243" s="144"/>
      <c r="J243" s="144"/>
      <c r="K243" s="144"/>
      <c r="L243" s="144"/>
      <c r="M243" s="144"/>
      <c r="N243" s="144"/>
      <c r="O243" s="144"/>
      <c r="P243" s="144"/>
      <c r="Q243" s="144"/>
      <c r="R243" s="144"/>
      <c r="S243" s="144"/>
      <c r="T243" s="144"/>
      <c r="U243" s="144"/>
      <c r="V243" s="144"/>
      <c r="W243" s="144"/>
      <c r="X243" s="144"/>
      <c r="Y243" s="144"/>
      <c r="Z243" s="144"/>
      <c r="AA243" s="144"/>
      <c r="AB243" s="144"/>
      <c r="AC243" s="144"/>
      <c r="AD243" s="144"/>
      <c r="AE243" s="144"/>
      <c r="AF243" s="144"/>
      <c r="AG243" s="144"/>
      <c r="AH243" s="144"/>
      <c r="AI243" s="144"/>
    </row>
    <row r="244" spans="1:35">
      <c r="A244" s="144"/>
      <c r="B244" s="144"/>
      <c r="C244" s="144"/>
      <c r="D244" s="144"/>
      <c r="E244" s="144"/>
      <c r="F244" s="144"/>
      <c r="G244" s="144"/>
      <c r="H244" s="144"/>
      <c r="I244" s="144"/>
      <c r="J244" s="144"/>
      <c r="K244" s="144"/>
      <c r="L244" s="144"/>
      <c r="M244" s="144"/>
      <c r="N244" s="144"/>
      <c r="O244" s="144"/>
      <c r="P244" s="144"/>
      <c r="Q244" s="144"/>
      <c r="R244" s="144"/>
      <c r="S244" s="144"/>
      <c r="T244" s="144"/>
      <c r="U244" s="144"/>
      <c r="V244" s="144"/>
      <c r="W244" s="144"/>
      <c r="X244" s="144"/>
      <c r="Y244" s="144"/>
      <c r="Z244" s="144"/>
      <c r="AA244" s="144"/>
      <c r="AB244" s="144"/>
      <c r="AC244" s="144"/>
      <c r="AD244" s="144"/>
      <c r="AE244" s="144"/>
      <c r="AF244" s="144"/>
      <c r="AG244" s="144"/>
      <c r="AH244" s="144"/>
      <c r="AI244" s="144"/>
    </row>
    <row r="245" spans="1:35">
      <c r="A245" s="144"/>
      <c r="B245" s="144"/>
      <c r="C245" s="144"/>
      <c r="D245" s="144"/>
      <c r="E245" s="144"/>
      <c r="F245" s="144"/>
      <c r="G245" s="144"/>
      <c r="H245" s="144"/>
      <c r="I245" s="144"/>
      <c r="J245" s="144"/>
      <c r="K245" s="144"/>
      <c r="L245" s="144"/>
      <c r="M245" s="144"/>
      <c r="N245" s="144"/>
      <c r="O245" s="144"/>
      <c r="P245" s="144"/>
      <c r="Q245" s="144"/>
      <c r="R245" s="144"/>
      <c r="S245" s="144"/>
      <c r="T245" s="144"/>
      <c r="U245" s="144"/>
      <c r="V245" s="144"/>
      <c r="W245" s="144"/>
      <c r="X245" s="144"/>
      <c r="Y245" s="144"/>
      <c r="Z245" s="144"/>
      <c r="AA245" s="144"/>
      <c r="AB245" s="144"/>
      <c r="AC245" s="144"/>
      <c r="AD245" s="144"/>
      <c r="AE245" s="144"/>
      <c r="AF245" s="144"/>
      <c r="AG245" s="144"/>
      <c r="AH245" s="144"/>
      <c r="AI245" s="144"/>
    </row>
    <row r="246" spans="1:35">
      <c r="A246" s="144"/>
      <c r="B246" s="144"/>
      <c r="C246" s="144"/>
      <c r="D246" s="144"/>
      <c r="E246" s="144"/>
      <c r="F246" s="144"/>
      <c r="G246" s="144"/>
      <c r="H246" s="144"/>
      <c r="I246" s="144"/>
      <c r="J246" s="144"/>
      <c r="K246" s="144"/>
      <c r="L246" s="144"/>
      <c r="M246" s="144"/>
      <c r="N246" s="144"/>
      <c r="O246" s="144"/>
      <c r="P246" s="144"/>
      <c r="Q246" s="144"/>
      <c r="R246" s="144"/>
      <c r="S246" s="144"/>
      <c r="T246" s="144"/>
      <c r="U246" s="144"/>
      <c r="V246" s="144"/>
      <c r="W246" s="144"/>
      <c r="X246" s="144"/>
      <c r="Y246" s="144"/>
      <c r="Z246" s="144"/>
      <c r="AA246" s="144"/>
      <c r="AB246" s="144"/>
      <c r="AC246" s="144"/>
      <c r="AD246" s="144"/>
      <c r="AE246" s="144"/>
      <c r="AF246" s="144"/>
      <c r="AG246" s="144"/>
      <c r="AH246" s="144"/>
      <c r="AI246" s="144"/>
    </row>
    <row r="247" spans="1:35">
      <c r="A247" s="144"/>
      <c r="B247" s="144"/>
      <c r="C247" s="144"/>
      <c r="D247" s="144"/>
      <c r="E247" s="144"/>
      <c r="F247" s="144"/>
      <c r="G247" s="144"/>
      <c r="H247" s="144"/>
      <c r="I247" s="144"/>
      <c r="J247" s="144"/>
      <c r="K247" s="144"/>
      <c r="L247" s="144"/>
      <c r="M247" s="144"/>
      <c r="N247" s="144"/>
      <c r="O247" s="144"/>
      <c r="P247" s="144"/>
      <c r="Q247" s="144"/>
      <c r="R247" s="144"/>
      <c r="S247" s="144"/>
      <c r="T247" s="144"/>
      <c r="U247" s="144"/>
      <c r="V247" s="144"/>
      <c r="W247" s="144"/>
      <c r="X247" s="144"/>
      <c r="Y247" s="144"/>
      <c r="Z247" s="144"/>
      <c r="AA247" s="144"/>
      <c r="AB247" s="144"/>
      <c r="AC247" s="144"/>
      <c r="AD247" s="144"/>
      <c r="AE247" s="144"/>
      <c r="AF247" s="144"/>
      <c r="AG247" s="144"/>
      <c r="AH247" s="144"/>
      <c r="AI247" s="144"/>
    </row>
    <row r="248" spans="1:35">
      <c r="A248" s="144"/>
      <c r="B248" s="144"/>
      <c r="C248" s="144"/>
      <c r="D248" s="144"/>
      <c r="E248" s="144"/>
      <c r="F248" s="144"/>
      <c r="G248" s="144"/>
      <c r="H248" s="144"/>
      <c r="I248" s="144"/>
      <c r="J248" s="144"/>
      <c r="K248" s="144"/>
      <c r="L248" s="144"/>
      <c r="M248" s="144"/>
      <c r="N248" s="144"/>
      <c r="O248" s="144"/>
      <c r="P248" s="144"/>
      <c r="Q248" s="144"/>
      <c r="R248" s="144"/>
      <c r="S248" s="144"/>
      <c r="T248" s="144"/>
      <c r="U248" s="144"/>
      <c r="V248" s="144"/>
      <c r="W248" s="144"/>
      <c r="X248" s="144"/>
      <c r="Y248" s="144"/>
      <c r="Z248" s="144"/>
      <c r="AA248" s="144"/>
      <c r="AB248" s="144"/>
      <c r="AC248" s="144"/>
      <c r="AD248" s="144"/>
      <c r="AE248" s="144"/>
      <c r="AF248" s="144"/>
      <c r="AG248" s="144"/>
      <c r="AH248" s="144"/>
      <c r="AI248" s="144"/>
    </row>
    <row r="249" spans="1:35">
      <c r="A249" s="144"/>
      <c r="B249" s="144"/>
      <c r="C249" s="144"/>
      <c r="D249" s="144"/>
      <c r="E249" s="144"/>
      <c r="F249" s="144"/>
      <c r="G249" s="144"/>
      <c r="H249" s="144"/>
      <c r="I249" s="144"/>
      <c r="J249" s="144"/>
      <c r="K249" s="144"/>
      <c r="L249" s="144"/>
      <c r="M249" s="144"/>
      <c r="N249" s="144"/>
      <c r="O249" s="144"/>
      <c r="P249" s="144"/>
      <c r="Q249" s="144"/>
      <c r="R249" s="144"/>
      <c r="S249" s="144"/>
      <c r="T249" s="144"/>
      <c r="U249" s="144"/>
      <c r="V249" s="144"/>
      <c r="W249" s="144"/>
      <c r="X249" s="144"/>
      <c r="Y249" s="144"/>
      <c r="Z249" s="144"/>
      <c r="AA249" s="144"/>
      <c r="AB249" s="144"/>
      <c r="AC249" s="144"/>
      <c r="AD249" s="144"/>
      <c r="AE249" s="144"/>
      <c r="AF249" s="144"/>
      <c r="AG249" s="144"/>
      <c r="AH249" s="144"/>
      <c r="AI249" s="144"/>
    </row>
    <row r="250" spans="1:35">
      <c r="A250" s="144"/>
      <c r="B250" s="144"/>
      <c r="C250" s="144"/>
      <c r="D250" s="144"/>
      <c r="E250" s="144"/>
      <c r="F250" s="144"/>
      <c r="G250" s="144"/>
      <c r="H250" s="144"/>
      <c r="I250" s="144"/>
      <c r="J250" s="144"/>
      <c r="K250" s="144"/>
      <c r="L250" s="144"/>
      <c r="M250" s="144"/>
      <c r="N250" s="144"/>
      <c r="O250" s="144"/>
      <c r="P250" s="144"/>
      <c r="Q250" s="144"/>
      <c r="R250" s="144"/>
      <c r="S250" s="144"/>
      <c r="T250" s="144"/>
      <c r="U250" s="144"/>
      <c r="V250" s="144"/>
      <c r="W250" s="144"/>
      <c r="X250" s="144"/>
      <c r="Y250" s="144"/>
      <c r="Z250" s="144"/>
      <c r="AA250" s="144"/>
      <c r="AB250" s="144"/>
      <c r="AC250" s="144"/>
      <c r="AD250" s="144"/>
      <c r="AE250" s="144"/>
      <c r="AF250" s="144"/>
      <c r="AG250" s="144"/>
      <c r="AH250" s="144"/>
      <c r="AI250" s="144"/>
    </row>
    <row r="251" spans="1:35">
      <c r="A251" s="144"/>
      <c r="B251" s="144"/>
      <c r="C251" s="144"/>
      <c r="D251" s="144"/>
      <c r="E251" s="144"/>
      <c r="F251" s="144"/>
      <c r="G251" s="144"/>
      <c r="H251" s="144"/>
      <c r="I251" s="144"/>
      <c r="J251" s="144"/>
      <c r="K251" s="144"/>
      <c r="L251" s="144"/>
      <c r="M251" s="144"/>
      <c r="N251" s="144"/>
      <c r="O251" s="144"/>
      <c r="P251" s="144"/>
      <c r="Q251" s="144"/>
      <c r="R251" s="144"/>
      <c r="S251" s="144"/>
      <c r="T251" s="144"/>
      <c r="U251" s="144"/>
      <c r="V251" s="144"/>
      <c r="W251" s="144"/>
      <c r="X251" s="144"/>
      <c r="Y251" s="144"/>
      <c r="Z251" s="144"/>
      <c r="AA251" s="144"/>
      <c r="AB251" s="144"/>
      <c r="AC251" s="144"/>
      <c r="AD251" s="144"/>
      <c r="AE251" s="144"/>
      <c r="AF251" s="144"/>
      <c r="AG251" s="144"/>
      <c r="AH251" s="144"/>
      <c r="AI251" s="144"/>
    </row>
    <row r="252" spans="1:35">
      <c r="A252" s="144"/>
      <c r="B252" s="144"/>
      <c r="C252" s="144"/>
      <c r="D252" s="144"/>
      <c r="E252" s="144"/>
      <c r="F252" s="144"/>
      <c r="G252" s="144"/>
      <c r="H252" s="144"/>
      <c r="I252" s="144"/>
      <c r="J252" s="144"/>
      <c r="K252" s="144"/>
      <c r="L252" s="144"/>
      <c r="M252" s="144"/>
      <c r="N252" s="144"/>
      <c r="O252" s="144"/>
      <c r="P252" s="144"/>
      <c r="Q252" s="144"/>
      <c r="R252" s="144"/>
      <c r="S252" s="144"/>
      <c r="T252" s="144"/>
      <c r="U252" s="144"/>
      <c r="V252" s="144"/>
      <c r="W252" s="144"/>
      <c r="X252" s="144"/>
      <c r="Y252" s="144"/>
      <c r="Z252" s="144"/>
      <c r="AA252" s="144"/>
      <c r="AB252" s="144"/>
      <c r="AC252" s="144"/>
      <c r="AD252" s="144"/>
      <c r="AE252" s="144"/>
      <c r="AF252" s="144"/>
      <c r="AG252" s="144"/>
      <c r="AH252" s="144"/>
      <c r="AI252" s="144"/>
    </row>
    <row r="253" spans="1:35">
      <c r="A253" s="144"/>
      <c r="B253" s="144"/>
      <c r="C253" s="144"/>
      <c r="D253" s="144"/>
      <c r="E253" s="144"/>
      <c r="F253" s="144"/>
      <c r="G253" s="144"/>
      <c r="H253" s="144"/>
      <c r="I253" s="144"/>
      <c r="J253" s="144"/>
      <c r="K253" s="144"/>
      <c r="L253" s="144"/>
      <c r="M253" s="144"/>
      <c r="N253" s="144"/>
      <c r="O253" s="144"/>
      <c r="P253" s="144"/>
      <c r="Q253" s="144"/>
      <c r="R253" s="144"/>
      <c r="S253" s="144"/>
      <c r="T253" s="144"/>
      <c r="U253" s="144"/>
      <c r="V253" s="144"/>
      <c r="W253" s="144"/>
      <c r="X253" s="144"/>
      <c r="Y253" s="144"/>
      <c r="Z253" s="144"/>
      <c r="AA253" s="144"/>
      <c r="AB253" s="144"/>
      <c r="AC253" s="144"/>
      <c r="AD253" s="144"/>
      <c r="AE253" s="144"/>
      <c r="AF253" s="144"/>
      <c r="AG253" s="144"/>
      <c r="AH253" s="144"/>
      <c r="AI253" s="144"/>
    </row>
    <row r="254" spans="1:35">
      <c r="A254" s="144"/>
      <c r="B254" s="144"/>
      <c r="C254" s="144"/>
      <c r="D254" s="144"/>
      <c r="E254" s="144"/>
      <c r="F254" s="144"/>
      <c r="G254" s="144"/>
      <c r="H254" s="144"/>
      <c r="I254" s="144"/>
      <c r="J254" s="144"/>
      <c r="K254" s="144"/>
      <c r="L254" s="144"/>
      <c r="M254" s="144"/>
      <c r="N254" s="144"/>
      <c r="O254" s="144"/>
      <c r="P254" s="144"/>
      <c r="Q254" s="144"/>
      <c r="R254" s="144"/>
      <c r="S254" s="144"/>
      <c r="T254" s="144"/>
      <c r="U254" s="144"/>
      <c r="V254" s="144"/>
      <c r="W254" s="144"/>
      <c r="X254" s="144"/>
      <c r="Y254" s="144"/>
      <c r="Z254" s="144"/>
      <c r="AA254" s="144"/>
      <c r="AB254" s="144"/>
      <c r="AC254" s="144"/>
      <c r="AD254" s="144"/>
      <c r="AE254" s="144"/>
      <c r="AF254" s="144"/>
      <c r="AG254" s="144"/>
      <c r="AH254" s="144"/>
      <c r="AI254" s="144"/>
    </row>
    <row r="255" spans="1:35">
      <c r="A255" s="144"/>
      <c r="B255" s="144"/>
      <c r="C255" s="144"/>
      <c r="D255" s="144"/>
      <c r="E255" s="144"/>
      <c r="F255" s="144"/>
      <c r="G255" s="144"/>
      <c r="H255" s="144"/>
      <c r="I255" s="144"/>
      <c r="J255" s="144"/>
      <c r="K255" s="144"/>
      <c r="L255" s="144"/>
      <c r="M255" s="144"/>
      <c r="N255" s="144"/>
      <c r="O255" s="144"/>
      <c r="P255" s="144"/>
      <c r="Q255" s="144"/>
      <c r="R255" s="144"/>
      <c r="S255" s="144"/>
      <c r="T255" s="144"/>
      <c r="U255" s="144"/>
      <c r="V255" s="144"/>
      <c r="W255" s="144"/>
      <c r="X255" s="144"/>
      <c r="Y255" s="144"/>
      <c r="Z255" s="144"/>
      <c r="AA255" s="144"/>
      <c r="AB255" s="144"/>
      <c r="AC255" s="144"/>
      <c r="AD255" s="144"/>
      <c r="AE255" s="144"/>
      <c r="AF255" s="144"/>
      <c r="AG255" s="144"/>
      <c r="AH255" s="144"/>
      <c r="AI255" s="144"/>
    </row>
    <row r="256" spans="1:35">
      <c r="A256" s="144"/>
      <c r="B256" s="144"/>
      <c r="C256" s="144"/>
      <c r="D256" s="144"/>
      <c r="E256" s="144"/>
      <c r="F256" s="144"/>
      <c r="G256" s="144"/>
      <c r="H256" s="144"/>
      <c r="I256" s="144"/>
      <c r="J256" s="144"/>
      <c r="K256" s="144"/>
      <c r="L256" s="144"/>
      <c r="M256" s="144"/>
      <c r="N256" s="144"/>
      <c r="O256" s="144"/>
      <c r="P256" s="144"/>
      <c r="Q256" s="144"/>
      <c r="R256" s="144"/>
      <c r="S256" s="144"/>
      <c r="T256" s="144"/>
      <c r="U256" s="144"/>
      <c r="V256" s="144"/>
      <c r="W256" s="144"/>
      <c r="X256" s="144"/>
      <c r="Y256" s="144"/>
      <c r="Z256" s="144"/>
      <c r="AA256" s="144"/>
      <c r="AB256" s="144"/>
      <c r="AC256" s="144"/>
      <c r="AD256" s="144"/>
      <c r="AE256" s="144"/>
      <c r="AF256" s="144"/>
      <c r="AG256" s="144"/>
      <c r="AH256" s="144"/>
      <c r="AI256" s="144"/>
    </row>
    <row r="257" spans="1:35">
      <c r="A257" s="144"/>
      <c r="B257" s="144"/>
      <c r="C257" s="144"/>
      <c r="D257" s="144"/>
      <c r="E257" s="144"/>
      <c r="F257" s="144"/>
      <c r="G257" s="144"/>
      <c r="H257" s="144"/>
      <c r="I257" s="144"/>
      <c r="J257" s="144"/>
      <c r="K257" s="144"/>
      <c r="L257" s="144"/>
      <c r="M257" s="144"/>
      <c r="N257" s="144"/>
      <c r="O257" s="144"/>
      <c r="P257" s="144"/>
      <c r="Q257" s="144"/>
      <c r="R257" s="144"/>
      <c r="S257" s="144"/>
      <c r="T257" s="144"/>
      <c r="U257" s="144"/>
      <c r="V257" s="144"/>
      <c r="W257" s="144"/>
      <c r="X257" s="144"/>
      <c r="Y257" s="144"/>
      <c r="Z257" s="144"/>
      <c r="AA257" s="144"/>
      <c r="AB257" s="144"/>
      <c r="AC257" s="144"/>
      <c r="AD257" s="144"/>
      <c r="AE257" s="144"/>
      <c r="AF257" s="144"/>
      <c r="AG257" s="144"/>
      <c r="AH257" s="144"/>
      <c r="AI257" s="144"/>
    </row>
    <row r="258" spans="1:35">
      <c r="A258" s="144"/>
      <c r="B258" s="144"/>
      <c r="C258" s="144"/>
      <c r="D258" s="144"/>
      <c r="E258" s="144"/>
      <c r="F258" s="144"/>
      <c r="G258" s="144"/>
      <c r="H258" s="144"/>
      <c r="I258" s="144"/>
      <c r="J258" s="144"/>
      <c r="K258" s="144"/>
      <c r="L258" s="144"/>
      <c r="M258" s="144"/>
      <c r="N258" s="144"/>
      <c r="O258" s="144"/>
      <c r="P258" s="144"/>
      <c r="Q258" s="144"/>
      <c r="R258" s="144"/>
      <c r="S258" s="144"/>
      <c r="T258" s="144"/>
      <c r="U258" s="144"/>
      <c r="V258" s="144"/>
      <c r="W258" s="144"/>
      <c r="X258" s="144"/>
      <c r="Y258" s="144"/>
      <c r="Z258" s="144"/>
      <c r="AA258" s="144"/>
      <c r="AB258" s="144"/>
      <c r="AC258" s="144"/>
      <c r="AD258" s="144"/>
      <c r="AE258" s="144"/>
      <c r="AF258" s="144"/>
      <c r="AG258" s="144"/>
      <c r="AH258" s="144"/>
      <c r="AI258" s="144"/>
    </row>
    <row r="259" spans="1:35">
      <c r="A259" s="144"/>
      <c r="B259" s="144"/>
      <c r="C259" s="144"/>
      <c r="D259" s="144"/>
      <c r="E259" s="144"/>
      <c r="F259" s="144"/>
      <c r="G259" s="144"/>
      <c r="H259" s="144"/>
      <c r="I259" s="144"/>
      <c r="J259" s="144"/>
      <c r="K259" s="144"/>
      <c r="L259" s="144"/>
      <c r="M259" s="144"/>
      <c r="N259" s="144"/>
      <c r="O259" s="144"/>
      <c r="P259" s="144"/>
      <c r="Q259" s="144"/>
      <c r="R259" s="144"/>
      <c r="S259" s="144"/>
      <c r="T259" s="144"/>
      <c r="U259" s="144"/>
      <c r="V259" s="144"/>
      <c r="W259" s="144"/>
      <c r="X259" s="144"/>
      <c r="Y259" s="144"/>
      <c r="Z259" s="144"/>
      <c r="AA259" s="144"/>
      <c r="AB259" s="144"/>
      <c r="AC259" s="144"/>
      <c r="AD259" s="144"/>
      <c r="AE259" s="144"/>
      <c r="AF259" s="144"/>
      <c r="AG259" s="144"/>
      <c r="AH259" s="144"/>
      <c r="AI259" s="144"/>
    </row>
    <row r="260" spans="1:35">
      <c r="A260" s="144"/>
      <c r="B260" s="144"/>
      <c r="C260" s="144"/>
      <c r="D260" s="144"/>
      <c r="E260" s="144"/>
      <c r="F260" s="144"/>
      <c r="G260" s="144"/>
      <c r="H260" s="144"/>
      <c r="I260" s="144"/>
      <c r="J260" s="144"/>
      <c r="K260" s="144"/>
      <c r="L260" s="144"/>
      <c r="M260" s="144"/>
      <c r="N260" s="144"/>
      <c r="O260" s="144"/>
      <c r="P260" s="144"/>
      <c r="Q260" s="144"/>
      <c r="R260" s="144"/>
      <c r="S260" s="144"/>
      <c r="T260" s="144"/>
      <c r="U260" s="144"/>
      <c r="V260" s="144"/>
      <c r="W260" s="144"/>
      <c r="X260" s="144"/>
      <c r="Y260" s="144"/>
      <c r="Z260" s="144"/>
      <c r="AA260" s="144"/>
      <c r="AB260" s="144"/>
      <c r="AC260" s="144"/>
      <c r="AD260" s="144"/>
      <c r="AE260" s="144"/>
      <c r="AF260" s="144"/>
      <c r="AG260" s="144"/>
      <c r="AH260" s="144"/>
      <c r="AI260" s="144"/>
    </row>
    <row r="261" spans="1:35">
      <c r="A261" s="144"/>
      <c r="B261" s="144"/>
      <c r="C261" s="144"/>
      <c r="D261" s="144"/>
      <c r="E261" s="144"/>
      <c r="F261" s="144"/>
      <c r="G261" s="144"/>
      <c r="H261" s="144"/>
      <c r="I261" s="144"/>
      <c r="J261" s="144"/>
      <c r="K261" s="144"/>
      <c r="L261" s="144"/>
      <c r="M261" s="144"/>
      <c r="N261" s="144"/>
      <c r="O261" s="144"/>
      <c r="P261" s="144"/>
      <c r="Q261" s="144"/>
      <c r="R261" s="144"/>
      <c r="S261" s="144"/>
      <c r="T261" s="144"/>
      <c r="U261" s="144"/>
      <c r="V261" s="144"/>
      <c r="W261" s="144"/>
      <c r="X261" s="144"/>
      <c r="Y261" s="144"/>
      <c r="Z261" s="144"/>
      <c r="AA261" s="144"/>
      <c r="AB261" s="144"/>
      <c r="AC261" s="144"/>
      <c r="AD261" s="144"/>
      <c r="AE261" s="144"/>
      <c r="AF261" s="144"/>
      <c r="AG261" s="144"/>
      <c r="AH261" s="144"/>
      <c r="AI261" s="144"/>
    </row>
    <row r="262" spans="1:35">
      <c r="A262" s="144"/>
      <c r="B262" s="144"/>
      <c r="C262" s="144"/>
      <c r="D262" s="144"/>
      <c r="E262" s="144"/>
      <c r="F262" s="144"/>
      <c r="G262" s="144"/>
      <c r="H262" s="144"/>
      <c r="I262" s="144"/>
      <c r="J262" s="144"/>
      <c r="K262" s="144"/>
      <c r="L262" s="144"/>
      <c r="M262" s="144"/>
      <c r="N262" s="144"/>
      <c r="O262" s="144"/>
      <c r="P262" s="144"/>
      <c r="Q262" s="144"/>
      <c r="R262" s="144"/>
      <c r="S262" s="144"/>
      <c r="T262" s="144"/>
      <c r="U262" s="144"/>
      <c r="V262" s="144"/>
      <c r="W262" s="144"/>
      <c r="X262" s="144"/>
      <c r="Y262" s="144"/>
      <c r="Z262" s="144"/>
      <c r="AA262" s="144"/>
      <c r="AB262" s="144"/>
      <c r="AC262" s="144"/>
      <c r="AD262" s="144"/>
      <c r="AE262" s="144"/>
      <c r="AF262" s="144"/>
      <c r="AG262" s="144"/>
      <c r="AH262" s="144"/>
      <c r="AI262" s="144"/>
    </row>
    <row r="263" spans="1:35">
      <c r="A263" s="144"/>
      <c r="B263" s="144"/>
      <c r="C263" s="144"/>
      <c r="D263" s="144"/>
      <c r="E263" s="144"/>
      <c r="F263" s="144"/>
      <c r="G263" s="144"/>
      <c r="H263" s="144"/>
      <c r="I263" s="144"/>
      <c r="J263" s="144"/>
      <c r="K263" s="144"/>
      <c r="L263" s="144"/>
      <c r="M263" s="144"/>
      <c r="N263" s="144"/>
      <c r="O263" s="144"/>
      <c r="P263" s="144"/>
      <c r="Q263" s="144"/>
      <c r="R263" s="144"/>
      <c r="S263" s="144"/>
      <c r="T263" s="144"/>
      <c r="U263" s="144"/>
      <c r="V263" s="144"/>
      <c r="W263" s="144"/>
      <c r="X263" s="144"/>
      <c r="Y263" s="144"/>
      <c r="Z263" s="144"/>
      <c r="AA263" s="144"/>
      <c r="AB263" s="144"/>
      <c r="AC263" s="144"/>
      <c r="AD263" s="144"/>
      <c r="AE263" s="144"/>
      <c r="AF263" s="144"/>
      <c r="AG263" s="144"/>
      <c r="AH263" s="144"/>
      <c r="AI263" s="144"/>
    </row>
    <row r="264" spans="1:35">
      <c r="A264" s="144"/>
      <c r="B264" s="144"/>
      <c r="C264" s="144"/>
      <c r="D264" s="144"/>
      <c r="E264" s="144"/>
      <c r="F264" s="144"/>
      <c r="G264" s="144"/>
      <c r="H264" s="144"/>
      <c r="I264" s="144"/>
      <c r="J264" s="144"/>
      <c r="K264" s="144"/>
      <c r="L264" s="144"/>
      <c r="M264" s="144"/>
      <c r="N264" s="144"/>
      <c r="O264" s="144"/>
      <c r="P264" s="144"/>
      <c r="Q264" s="144"/>
      <c r="R264" s="144"/>
      <c r="S264" s="144"/>
      <c r="T264" s="144"/>
      <c r="U264" s="144"/>
      <c r="V264" s="144"/>
      <c r="W264" s="144"/>
      <c r="X264" s="144"/>
      <c r="Y264" s="144"/>
      <c r="Z264" s="144"/>
      <c r="AA264" s="144"/>
      <c r="AB264" s="144"/>
      <c r="AC264" s="144"/>
      <c r="AD264" s="144"/>
      <c r="AE264" s="144"/>
      <c r="AF264" s="144"/>
      <c r="AG264" s="144"/>
      <c r="AH264" s="144"/>
      <c r="AI264" s="144"/>
    </row>
    <row r="265" spans="1:35">
      <c r="A265" s="144"/>
      <c r="B265" s="144"/>
      <c r="C265" s="144"/>
      <c r="D265" s="144"/>
      <c r="E265" s="144"/>
      <c r="F265" s="144"/>
      <c r="G265" s="144"/>
      <c r="H265" s="144"/>
      <c r="I265" s="144"/>
      <c r="J265" s="144"/>
      <c r="K265" s="144"/>
      <c r="L265" s="144"/>
      <c r="M265" s="144"/>
      <c r="N265" s="144"/>
      <c r="O265" s="144"/>
      <c r="P265" s="144"/>
      <c r="Q265" s="144"/>
      <c r="R265" s="144"/>
      <c r="S265" s="144"/>
      <c r="T265" s="144"/>
      <c r="U265" s="144"/>
      <c r="V265" s="144"/>
      <c r="W265" s="144"/>
      <c r="X265" s="144"/>
      <c r="Y265" s="144"/>
      <c r="Z265" s="144"/>
      <c r="AA265" s="144"/>
      <c r="AB265" s="144"/>
      <c r="AC265" s="144"/>
      <c r="AD265" s="144"/>
      <c r="AE265" s="144"/>
      <c r="AF265" s="144"/>
      <c r="AG265" s="144"/>
      <c r="AH265" s="144"/>
      <c r="AI265" s="144"/>
    </row>
    <row r="266" spans="1:35">
      <c r="A266" s="144"/>
      <c r="B266" s="144"/>
      <c r="C266" s="144"/>
      <c r="D266" s="144"/>
      <c r="E266" s="144"/>
      <c r="F266" s="144"/>
      <c r="G266" s="144"/>
      <c r="H266" s="144"/>
      <c r="I266" s="144"/>
      <c r="J266" s="144"/>
      <c r="K266" s="144"/>
      <c r="L266" s="144"/>
      <c r="M266" s="144"/>
      <c r="N266" s="144"/>
      <c r="O266" s="144"/>
      <c r="P266" s="144"/>
      <c r="Q266" s="144"/>
      <c r="R266" s="144"/>
      <c r="S266" s="144"/>
      <c r="T266" s="144"/>
      <c r="U266" s="144"/>
      <c r="V266" s="144"/>
      <c r="W266" s="144"/>
      <c r="X266" s="144"/>
      <c r="Y266" s="144"/>
      <c r="Z266" s="144"/>
      <c r="AA266" s="144"/>
      <c r="AB266" s="144"/>
      <c r="AC266" s="144"/>
      <c r="AD266" s="144"/>
      <c r="AE266" s="144"/>
      <c r="AF266" s="144"/>
      <c r="AG266" s="144"/>
      <c r="AH266" s="144"/>
      <c r="AI266" s="144"/>
    </row>
    <row r="267" spans="1:35">
      <c r="A267" s="144"/>
      <c r="B267" s="144"/>
      <c r="C267" s="144"/>
      <c r="D267" s="144"/>
      <c r="E267" s="144"/>
      <c r="F267" s="144"/>
      <c r="G267" s="144"/>
      <c r="H267" s="144"/>
      <c r="I267" s="144"/>
      <c r="J267" s="144"/>
      <c r="K267" s="144"/>
      <c r="L267" s="144"/>
      <c r="M267" s="144"/>
      <c r="N267" s="144"/>
      <c r="O267" s="144"/>
      <c r="P267" s="144"/>
      <c r="Q267" s="144"/>
      <c r="R267" s="144"/>
      <c r="S267" s="144"/>
      <c r="T267" s="144"/>
      <c r="U267" s="144"/>
      <c r="V267" s="144"/>
      <c r="W267" s="144"/>
      <c r="X267" s="144"/>
      <c r="Y267" s="144"/>
      <c r="Z267" s="144"/>
      <c r="AA267" s="144"/>
      <c r="AB267" s="144"/>
      <c r="AC267" s="144"/>
      <c r="AD267" s="144"/>
      <c r="AE267" s="144"/>
      <c r="AF267" s="144"/>
      <c r="AG267" s="144"/>
      <c r="AH267" s="144"/>
      <c r="AI267" s="144"/>
    </row>
    <row r="268" spans="1:35">
      <c r="A268" s="144"/>
      <c r="B268" s="144"/>
      <c r="C268" s="144"/>
      <c r="D268" s="144"/>
      <c r="E268" s="144"/>
      <c r="F268" s="144"/>
      <c r="G268" s="144"/>
      <c r="H268" s="144"/>
      <c r="I268" s="144"/>
      <c r="J268" s="144"/>
      <c r="K268" s="144"/>
      <c r="L268" s="144"/>
      <c r="M268" s="144"/>
      <c r="N268" s="144"/>
      <c r="O268" s="144"/>
      <c r="P268" s="144"/>
      <c r="Q268" s="144"/>
      <c r="R268" s="144"/>
      <c r="S268" s="144"/>
      <c r="T268" s="144"/>
      <c r="U268" s="144"/>
      <c r="V268" s="144"/>
      <c r="W268" s="144"/>
      <c r="X268" s="144"/>
      <c r="Y268" s="144"/>
      <c r="Z268" s="144"/>
      <c r="AA268" s="144"/>
      <c r="AB268" s="144"/>
      <c r="AC268" s="144"/>
      <c r="AD268" s="144"/>
      <c r="AE268" s="144"/>
      <c r="AF268" s="144"/>
      <c r="AG268" s="144"/>
      <c r="AH268" s="144"/>
      <c r="AI268" s="144"/>
    </row>
    <row r="269" spans="1:35">
      <c r="A269" s="144"/>
      <c r="B269" s="144"/>
      <c r="C269" s="144"/>
      <c r="D269" s="144"/>
      <c r="E269" s="144"/>
      <c r="F269" s="144"/>
      <c r="G269" s="144"/>
      <c r="H269" s="144"/>
      <c r="I269" s="144"/>
      <c r="J269" s="144"/>
      <c r="K269" s="144"/>
      <c r="L269" s="144"/>
      <c r="M269" s="144"/>
      <c r="N269" s="144"/>
      <c r="O269" s="144"/>
      <c r="P269" s="144"/>
      <c r="Q269" s="144"/>
      <c r="R269" s="144"/>
      <c r="S269" s="144"/>
      <c r="T269" s="144"/>
      <c r="U269" s="144"/>
      <c r="V269" s="144"/>
      <c r="W269" s="144"/>
      <c r="X269" s="144"/>
      <c r="Y269" s="144"/>
      <c r="Z269" s="144"/>
      <c r="AA269" s="144"/>
      <c r="AB269" s="144"/>
      <c r="AC269" s="144"/>
      <c r="AD269" s="144"/>
      <c r="AE269" s="144"/>
      <c r="AF269" s="144"/>
      <c r="AG269" s="144"/>
      <c r="AH269" s="144"/>
      <c r="AI269" s="144"/>
    </row>
    <row r="270" spans="1:35">
      <c r="A270" s="144"/>
      <c r="B270" s="144"/>
      <c r="C270" s="144"/>
      <c r="D270" s="144"/>
      <c r="E270" s="144"/>
      <c r="F270" s="144"/>
      <c r="G270" s="144"/>
      <c r="H270" s="144"/>
      <c r="I270" s="144"/>
      <c r="J270" s="144"/>
      <c r="K270" s="144"/>
      <c r="L270" s="144"/>
      <c r="M270" s="144"/>
      <c r="N270" s="144"/>
      <c r="O270" s="144"/>
      <c r="P270" s="144"/>
      <c r="Q270" s="144"/>
      <c r="R270" s="144"/>
      <c r="S270" s="144"/>
      <c r="T270" s="144"/>
      <c r="U270" s="144"/>
      <c r="V270" s="144"/>
      <c r="W270" s="144"/>
      <c r="X270" s="144"/>
      <c r="Y270" s="144"/>
      <c r="Z270" s="144"/>
      <c r="AA270" s="144"/>
      <c r="AB270" s="144"/>
      <c r="AC270" s="144"/>
      <c r="AD270" s="144"/>
      <c r="AE270" s="144"/>
      <c r="AF270" s="144"/>
      <c r="AG270" s="144"/>
      <c r="AH270" s="144"/>
      <c r="AI270" s="144"/>
    </row>
    <row r="271" spans="1:35">
      <c r="A271" s="144"/>
      <c r="B271" s="144"/>
      <c r="C271" s="144"/>
      <c r="D271" s="144"/>
      <c r="E271" s="144"/>
      <c r="F271" s="144"/>
      <c r="G271" s="144"/>
      <c r="H271" s="144"/>
      <c r="I271" s="144"/>
      <c r="J271" s="144"/>
      <c r="K271" s="144"/>
      <c r="L271" s="144"/>
      <c r="M271" s="144"/>
      <c r="N271" s="144"/>
      <c r="O271" s="144"/>
      <c r="P271" s="144"/>
      <c r="Q271" s="144"/>
      <c r="R271" s="144"/>
      <c r="S271" s="144"/>
      <c r="T271" s="144"/>
      <c r="U271" s="144"/>
      <c r="V271" s="144"/>
      <c r="W271" s="144"/>
      <c r="X271" s="144"/>
      <c r="Y271" s="144"/>
      <c r="Z271" s="144"/>
      <c r="AA271" s="144"/>
      <c r="AB271" s="144"/>
      <c r="AC271" s="144"/>
      <c r="AD271" s="144"/>
      <c r="AE271" s="144"/>
      <c r="AF271" s="144"/>
      <c r="AG271" s="144"/>
      <c r="AH271" s="144"/>
      <c r="AI271" s="144"/>
    </row>
    <row r="272" spans="1:35">
      <c r="A272" s="144"/>
      <c r="B272" s="144"/>
      <c r="C272" s="144"/>
      <c r="D272" s="144"/>
      <c r="E272" s="144"/>
      <c r="F272" s="144"/>
      <c r="G272" s="144"/>
      <c r="H272" s="144"/>
      <c r="I272" s="144"/>
      <c r="J272" s="144"/>
      <c r="K272" s="144"/>
      <c r="L272" s="144"/>
      <c r="M272" s="144"/>
      <c r="N272" s="144"/>
      <c r="O272" s="144"/>
      <c r="P272" s="144"/>
      <c r="Q272" s="144"/>
      <c r="R272" s="144"/>
      <c r="S272" s="144"/>
      <c r="T272" s="144"/>
      <c r="U272" s="144"/>
      <c r="V272" s="144"/>
      <c r="W272" s="144"/>
      <c r="X272" s="144"/>
      <c r="Y272" s="144"/>
      <c r="Z272" s="144"/>
      <c r="AA272" s="144"/>
      <c r="AB272" s="144"/>
      <c r="AC272" s="144"/>
      <c r="AD272" s="144"/>
      <c r="AE272" s="144"/>
      <c r="AF272" s="144"/>
      <c r="AG272" s="144"/>
      <c r="AH272" s="144"/>
      <c r="AI272" s="144"/>
    </row>
    <row r="273" spans="1:35">
      <c r="A273" s="144"/>
      <c r="B273" s="144"/>
      <c r="C273" s="144"/>
      <c r="D273" s="144"/>
      <c r="E273" s="144"/>
      <c r="F273" s="144"/>
      <c r="G273" s="144"/>
      <c r="H273" s="144"/>
      <c r="I273" s="144"/>
      <c r="J273" s="144"/>
      <c r="K273" s="144"/>
      <c r="L273" s="144"/>
      <c r="M273" s="144"/>
      <c r="N273" s="144"/>
      <c r="O273" s="144"/>
      <c r="P273" s="144"/>
      <c r="Q273" s="144"/>
      <c r="R273" s="144"/>
      <c r="S273" s="144"/>
      <c r="T273" s="144"/>
      <c r="U273" s="144"/>
      <c r="V273" s="144"/>
      <c r="W273" s="144"/>
      <c r="X273" s="144"/>
      <c r="Y273" s="144"/>
      <c r="Z273" s="144"/>
      <c r="AA273" s="144"/>
      <c r="AB273" s="144"/>
      <c r="AC273" s="144"/>
      <c r="AD273" s="144"/>
      <c r="AE273" s="144"/>
      <c r="AF273" s="144"/>
      <c r="AG273" s="144"/>
      <c r="AH273" s="144"/>
      <c r="AI273" s="144"/>
    </row>
    <row r="274" spans="1:35">
      <c r="A274" s="144"/>
      <c r="B274" s="144"/>
      <c r="C274" s="144"/>
      <c r="D274" s="144"/>
      <c r="E274" s="144"/>
      <c r="F274" s="144"/>
      <c r="G274" s="144"/>
      <c r="H274" s="144"/>
      <c r="I274" s="144"/>
      <c r="J274" s="144"/>
      <c r="K274" s="144"/>
      <c r="L274" s="144"/>
      <c r="M274" s="144"/>
      <c r="N274" s="144"/>
      <c r="O274" s="144"/>
      <c r="P274" s="144"/>
      <c r="Q274" s="144"/>
      <c r="R274" s="144"/>
      <c r="S274" s="144"/>
      <c r="T274" s="144"/>
      <c r="U274" s="144"/>
      <c r="V274" s="144"/>
      <c r="W274" s="144"/>
      <c r="X274" s="144"/>
      <c r="Y274" s="144"/>
      <c r="Z274" s="144"/>
      <c r="AA274" s="144"/>
      <c r="AB274" s="144"/>
      <c r="AC274" s="144"/>
      <c r="AD274" s="144"/>
      <c r="AE274" s="144"/>
      <c r="AF274" s="144"/>
      <c r="AG274" s="144"/>
      <c r="AH274" s="144"/>
      <c r="AI274" s="144"/>
    </row>
    <row r="275" spans="1:35">
      <c r="A275" s="144"/>
      <c r="B275" s="144"/>
      <c r="C275" s="144"/>
      <c r="D275" s="144"/>
      <c r="E275" s="144"/>
      <c r="F275" s="144"/>
      <c r="G275" s="144"/>
      <c r="H275" s="144"/>
      <c r="I275" s="144"/>
      <c r="J275" s="144"/>
      <c r="K275" s="144"/>
      <c r="L275" s="144"/>
      <c r="M275" s="144"/>
      <c r="N275" s="144"/>
      <c r="O275" s="144"/>
      <c r="P275" s="144"/>
      <c r="Q275" s="144"/>
      <c r="R275" s="144"/>
      <c r="S275" s="144"/>
      <c r="T275" s="144"/>
      <c r="U275" s="144"/>
      <c r="V275" s="144"/>
      <c r="W275" s="144"/>
      <c r="X275" s="144"/>
      <c r="Y275" s="144"/>
      <c r="Z275" s="144"/>
      <c r="AA275" s="144"/>
      <c r="AB275" s="144"/>
      <c r="AC275" s="144"/>
      <c r="AD275" s="144"/>
      <c r="AE275" s="144"/>
      <c r="AF275" s="144"/>
      <c r="AG275" s="144"/>
      <c r="AH275" s="144"/>
      <c r="AI275" s="144"/>
    </row>
    <row r="276" spans="1:35">
      <c r="A276" s="144"/>
      <c r="B276" s="144"/>
      <c r="C276" s="144"/>
      <c r="D276" s="144"/>
      <c r="E276" s="144"/>
      <c r="F276" s="144"/>
      <c r="G276" s="144"/>
      <c r="H276" s="144"/>
      <c r="I276" s="144"/>
      <c r="J276" s="144"/>
      <c r="K276" s="144"/>
      <c r="L276" s="144"/>
      <c r="M276" s="144"/>
      <c r="N276" s="144"/>
      <c r="O276" s="144"/>
      <c r="P276" s="144"/>
      <c r="Q276" s="144"/>
      <c r="R276" s="144"/>
      <c r="S276" s="144"/>
      <c r="T276" s="144"/>
      <c r="U276" s="144"/>
      <c r="V276" s="144"/>
      <c r="W276" s="144"/>
      <c r="X276" s="144"/>
      <c r="Y276" s="144"/>
      <c r="Z276" s="144"/>
      <c r="AA276" s="144"/>
      <c r="AB276" s="144"/>
      <c r="AC276" s="144"/>
      <c r="AD276" s="144"/>
      <c r="AE276" s="144"/>
      <c r="AF276" s="144"/>
      <c r="AG276" s="144"/>
      <c r="AH276" s="144"/>
      <c r="AI276" s="144"/>
    </row>
    <row r="277" spans="1:35">
      <c r="A277" s="144"/>
      <c r="B277" s="144"/>
      <c r="C277" s="144"/>
      <c r="D277" s="144"/>
      <c r="E277" s="144"/>
      <c r="F277" s="144"/>
      <c r="G277" s="144"/>
      <c r="H277" s="144"/>
      <c r="I277" s="144"/>
      <c r="J277" s="144"/>
      <c r="K277" s="144"/>
      <c r="L277" s="144"/>
      <c r="M277" s="144"/>
      <c r="N277" s="144"/>
      <c r="O277" s="144"/>
      <c r="P277" s="144"/>
      <c r="Q277" s="144"/>
      <c r="R277" s="144"/>
      <c r="S277" s="144"/>
      <c r="T277" s="144"/>
      <c r="U277" s="144"/>
      <c r="V277" s="144"/>
      <c r="W277" s="144"/>
      <c r="X277" s="144"/>
      <c r="Y277" s="144"/>
      <c r="Z277" s="144"/>
      <c r="AA277" s="144"/>
      <c r="AB277" s="144"/>
      <c r="AC277" s="144"/>
      <c r="AD277" s="144"/>
      <c r="AE277" s="144"/>
      <c r="AF277" s="144"/>
      <c r="AG277" s="144"/>
      <c r="AH277" s="144"/>
      <c r="AI277" s="144"/>
    </row>
    <row r="278" spans="1:35">
      <c r="A278" s="144"/>
      <c r="B278" s="144"/>
      <c r="C278" s="144"/>
      <c r="D278" s="144"/>
      <c r="E278" s="144"/>
      <c r="F278" s="144"/>
      <c r="G278" s="144"/>
      <c r="H278" s="144"/>
      <c r="I278" s="144"/>
      <c r="J278" s="144"/>
      <c r="K278" s="144"/>
      <c r="L278" s="144"/>
      <c r="M278" s="144"/>
      <c r="N278" s="144"/>
      <c r="O278" s="144"/>
      <c r="P278" s="144"/>
      <c r="Q278" s="144"/>
      <c r="R278" s="144"/>
      <c r="S278" s="144"/>
      <c r="T278" s="144"/>
      <c r="U278" s="144"/>
      <c r="V278" s="144"/>
      <c r="W278" s="144"/>
      <c r="X278" s="144"/>
      <c r="Y278" s="144"/>
      <c r="Z278" s="144"/>
      <c r="AA278" s="144"/>
      <c r="AB278" s="144"/>
      <c r="AC278" s="144"/>
      <c r="AD278" s="144"/>
      <c r="AE278" s="144"/>
      <c r="AF278" s="144"/>
      <c r="AG278" s="144"/>
      <c r="AH278" s="144"/>
      <c r="AI278" s="144"/>
    </row>
    <row r="279" spans="1:35">
      <c r="A279" s="144"/>
      <c r="B279" s="144"/>
      <c r="C279" s="144"/>
      <c r="D279" s="144"/>
      <c r="E279" s="144"/>
      <c r="F279" s="144"/>
      <c r="G279" s="144"/>
      <c r="H279" s="144"/>
      <c r="I279" s="144"/>
      <c r="J279" s="144"/>
      <c r="K279" s="144"/>
      <c r="L279" s="144"/>
      <c r="M279" s="144"/>
      <c r="N279" s="144"/>
      <c r="O279" s="144"/>
      <c r="P279" s="144"/>
      <c r="Q279" s="144"/>
      <c r="R279" s="144"/>
      <c r="S279" s="144"/>
      <c r="T279" s="144"/>
      <c r="U279" s="144"/>
      <c r="V279" s="144"/>
      <c r="W279" s="144"/>
      <c r="X279" s="144"/>
      <c r="Y279" s="144"/>
      <c r="Z279" s="144"/>
      <c r="AA279" s="144"/>
      <c r="AB279" s="144"/>
      <c r="AC279" s="144"/>
      <c r="AD279" s="144"/>
      <c r="AE279" s="144"/>
      <c r="AF279" s="144"/>
      <c r="AG279" s="144"/>
      <c r="AH279" s="144"/>
      <c r="AI279" s="144"/>
    </row>
    <row r="280" spans="1:35">
      <c r="A280" s="144"/>
      <c r="B280" s="144"/>
      <c r="C280" s="144"/>
      <c r="D280" s="144"/>
      <c r="E280" s="144"/>
      <c r="F280" s="144"/>
      <c r="G280" s="144"/>
      <c r="H280" s="144"/>
      <c r="I280" s="144"/>
      <c r="J280" s="144"/>
      <c r="K280" s="144"/>
      <c r="L280" s="144"/>
      <c r="M280" s="144"/>
      <c r="N280" s="144"/>
      <c r="O280" s="144"/>
      <c r="P280" s="144"/>
      <c r="Q280" s="144"/>
      <c r="R280" s="144"/>
      <c r="S280" s="144"/>
      <c r="T280" s="144"/>
      <c r="U280" s="144"/>
      <c r="V280" s="144"/>
      <c r="W280" s="144"/>
      <c r="X280" s="144"/>
      <c r="Y280" s="144"/>
      <c r="Z280" s="144"/>
      <c r="AA280" s="144"/>
      <c r="AB280" s="144"/>
      <c r="AC280" s="144"/>
      <c r="AD280" s="144"/>
      <c r="AE280" s="144"/>
      <c r="AF280" s="144"/>
      <c r="AG280" s="144"/>
      <c r="AH280" s="144"/>
      <c r="AI280" s="144"/>
    </row>
    <row r="281" spans="1:35">
      <c r="A281" s="144"/>
      <c r="B281" s="144"/>
      <c r="C281" s="144"/>
      <c r="D281" s="144"/>
      <c r="E281" s="144"/>
      <c r="F281" s="144"/>
      <c r="G281" s="144"/>
      <c r="H281" s="144"/>
      <c r="I281" s="144"/>
      <c r="J281" s="144"/>
      <c r="K281" s="144"/>
      <c r="L281" s="144"/>
      <c r="M281" s="144"/>
      <c r="N281" s="144"/>
      <c r="O281" s="144"/>
      <c r="P281" s="144"/>
      <c r="Q281" s="144"/>
      <c r="R281" s="144"/>
      <c r="S281" s="144"/>
      <c r="T281" s="144"/>
      <c r="U281" s="144"/>
      <c r="V281" s="144"/>
      <c r="W281" s="144"/>
      <c r="X281" s="144"/>
      <c r="Y281" s="144"/>
      <c r="Z281" s="144"/>
      <c r="AA281" s="144"/>
      <c r="AB281" s="144"/>
      <c r="AC281" s="144"/>
      <c r="AD281" s="144"/>
      <c r="AE281" s="144"/>
      <c r="AF281" s="144"/>
      <c r="AG281" s="144"/>
      <c r="AH281" s="144"/>
      <c r="AI281" s="144"/>
    </row>
    <row r="282" spans="1:35">
      <c r="A282" s="144"/>
      <c r="B282" s="144"/>
      <c r="C282" s="144"/>
      <c r="D282" s="144"/>
      <c r="E282" s="144"/>
      <c r="F282" s="144"/>
      <c r="G282" s="144"/>
      <c r="H282" s="144"/>
      <c r="I282" s="144"/>
      <c r="J282" s="144"/>
      <c r="K282" s="144"/>
      <c r="L282" s="144"/>
      <c r="M282" s="144"/>
      <c r="N282" s="144"/>
      <c r="O282" s="144"/>
      <c r="P282" s="144"/>
      <c r="Q282" s="144"/>
      <c r="R282" s="144"/>
      <c r="S282" s="144"/>
      <c r="T282" s="144"/>
      <c r="U282" s="144"/>
      <c r="V282" s="144"/>
      <c r="W282" s="144"/>
      <c r="X282" s="144"/>
      <c r="Y282" s="144"/>
      <c r="Z282" s="144"/>
      <c r="AA282" s="144"/>
      <c r="AB282" s="144"/>
      <c r="AC282" s="144"/>
      <c r="AD282" s="144"/>
      <c r="AE282" s="144"/>
      <c r="AF282" s="144"/>
      <c r="AG282" s="144"/>
      <c r="AH282" s="144"/>
      <c r="AI282" s="144"/>
    </row>
    <row r="283" spans="1:35">
      <c r="A283" s="144"/>
      <c r="B283" s="144"/>
      <c r="C283" s="144"/>
      <c r="D283" s="144"/>
      <c r="E283" s="144"/>
      <c r="F283" s="144"/>
      <c r="G283" s="144"/>
      <c r="H283" s="144"/>
      <c r="I283" s="144"/>
      <c r="J283" s="144"/>
      <c r="K283" s="144"/>
      <c r="L283" s="144"/>
      <c r="M283" s="144"/>
      <c r="N283" s="144"/>
      <c r="O283" s="144"/>
      <c r="P283" s="144"/>
      <c r="Q283" s="144"/>
      <c r="R283" s="144"/>
      <c r="S283" s="144"/>
      <c r="T283" s="144"/>
      <c r="U283" s="144"/>
      <c r="V283" s="144"/>
      <c r="W283" s="144"/>
      <c r="X283" s="144"/>
      <c r="Y283" s="144"/>
      <c r="Z283" s="144"/>
      <c r="AA283" s="144"/>
      <c r="AB283" s="144"/>
      <c r="AC283" s="144"/>
      <c r="AD283" s="144"/>
      <c r="AE283" s="144"/>
      <c r="AF283" s="144"/>
      <c r="AG283" s="144"/>
      <c r="AH283" s="144"/>
      <c r="AI283" s="144"/>
    </row>
    <row r="284" spans="1:35">
      <c r="A284" s="144"/>
      <c r="B284" s="144"/>
      <c r="C284" s="144"/>
      <c r="D284" s="144"/>
      <c r="E284" s="144"/>
      <c r="F284" s="144"/>
      <c r="G284" s="144"/>
      <c r="H284" s="144"/>
      <c r="I284" s="144"/>
      <c r="J284" s="144"/>
      <c r="K284" s="144"/>
      <c r="L284" s="144"/>
      <c r="M284" s="144"/>
      <c r="N284" s="144"/>
      <c r="O284" s="144"/>
      <c r="P284" s="144"/>
      <c r="Q284" s="144"/>
      <c r="R284" s="144"/>
      <c r="S284" s="144"/>
      <c r="T284" s="144"/>
      <c r="U284" s="144"/>
      <c r="V284" s="144"/>
      <c r="W284" s="144"/>
      <c r="X284" s="144"/>
      <c r="Y284" s="144"/>
      <c r="Z284" s="144"/>
      <c r="AA284" s="144"/>
      <c r="AB284" s="144"/>
      <c r="AC284" s="144"/>
      <c r="AD284" s="144"/>
      <c r="AE284" s="144"/>
      <c r="AF284" s="144"/>
      <c r="AG284" s="144"/>
      <c r="AH284" s="144"/>
      <c r="AI284" s="144"/>
    </row>
    <row r="285" spans="1:35">
      <c r="A285" s="144"/>
      <c r="B285" s="144"/>
      <c r="C285" s="144"/>
      <c r="D285" s="144"/>
      <c r="E285" s="144"/>
      <c r="F285" s="144"/>
      <c r="G285" s="144"/>
      <c r="H285" s="144"/>
      <c r="I285" s="144"/>
      <c r="J285" s="144"/>
      <c r="K285" s="144"/>
      <c r="L285" s="144"/>
      <c r="M285" s="144"/>
      <c r="N285" s="144"/>
      <c r="O285" s="144"/>
      <c r="P285" s="144"/>
      <c r="Q285" s="144"/>
      <c r="R285" s="144"/>
      <c r="S285" s="144"/>
      <c r="T285" s="144"/>
      <c r="U285" s="144"/>
      <c r="V285" s="144"/>
      <c r="W285" s="144"/>
      <c r="X285" s="144"/>
      <c r="Y285" s="144"/>
      <c r="Z285" s="144"/>
      <c r="AA285" s="144"/>
      <c r="AB285" s="144"/>
      <c r="AC285" s="144"/>
      <c r="AD285" s="144"/>
      <c r="AE285" s="144"/>
      <c r="AF285" s="144"/>
      <c r="AG285" s="144"/>
      <c r="AH285" s="144"/>
      <c r="AI285" s="144"/>
    </row>
    <row r="286" spans="1:35">
      <c r="A286" s="144"/>
      <c r="B286" s="144"/>
      <c r="C286" s="144"/>
      <c r="D286" s="144"/>
      <c r="E286" s="144"/>
      <c r="F286" s="144"/>
      <c r="G286" s="144"/>
      <c r="H286" s="144"/>
      <c r="I286" s="144"/>
      <c r="J286" s="144"/>
      <c r="K286" s="144"/>
      <c r="L286" s="144"/>
      <c r="M286" s="144"/>
      <c r="N286" s="144"/>
      <c r="O286" s="144"/>
      <c r="P286" s="144"/>
      <c r="Q286" s="144"/>
      <c r="R286" s="144"/>
      <c r="S286" s="144"/>
      <c r="T286" s="144"/>
      <c r="U286" s="144"/>
      <c r="V286" s="144"/>
      <c r="W286" s="144"/>
      <c r="X286" s="144"/>
      <c r="Y286" s="144"/>
      <c r="Z286" s="144"/>
      <c r="AA286" s="144"/>
      <c r="AB286" s="144"/>
      <c r="AC286" s="144"/>
      <c r="AD286" s="144"/>
      <c r="AE286" s="144"/>
      <c r="AF286" s="144"/>
      <c r="AG286" s="144"/>
      <c r="AH286" s="144"/>
      <c r="AI286" s="144"/>
    </row>
    <row r="287" spans="1:35">
      <c r="A287" s="144"/>
      <c r="B287" s="144"/>
      <c r="C287" s="144"/>
      <c r="D287" s="144"/>
      <c r="E287" s="144"/>
      <c r="F287" s="144"/>
      <c r="G287" s="144"/>
      <c r="H287" s="144"/>
      <c r="I287" s="144"/>
      <c r="J287" s="144"/>
      <c r="K287" s="144"/>
      <c r="L287" s="144"/>
      <c r="M287" s="144"/>
      <c r="N287" s="144"/>
      <c r="O287" s="144"/>
      <c r="P287" s="144"/>
      <c r="Q287" s="144"/>
      <c r="R287" s="144"/>
      <c r="S287" s="144"/>
      <c r="T287" s="144"/>
      <c r="U287" s="144"/>
      <c r="V287" s="144"/>
      <c r="W287" s="144"/>
      <c r="X287" s="144"/>
      <c r="Y287" s="144"/>
      <c r="Z287" s="144"/>
      <c r="AA287" s="144"/>
      <c r="AB287" s="144"/>
      <c r="AC287" s="144"/>
      <c r="AD287" s="144"/>
      <c r="AE287" s="144"/>
      <c r="AF287" s="144"/>
      <c r="AG287" s="144"/>
      <c r="AH287" s="144"/>
      <c r="AI287" s="144"/>
    </row>
    <row r="288" spans="1:35">
      <c r="A288" s="144"/>
      <c r="B288" s="144"/>
      <c r="C288" s="144"/>
      <c r="D288" s="144"/>
      <c r="E288" s="144"/>
      <c r="F288" s="144"/>
      <c r="G288" s="144"/>
      <c r="H288" s="144"/>
      <c r="I288" s="144"/>
      <c r="J288" s="144"/>
      <c r="K288" s="144"/>
      <c r="L288" s="144"/>
      <c r="M288" s="144"/>
      <c r="N288" s="144"/>
      <c r="O288" s="144"/>
      <c r="P288" s="144"/>
      <c r="Q288" s="144"/>
      <c r="R288" s="144"/>
      <c r="S288" s="144"/>
      <c r="T288" s="144"/>
      <c r="U288" s="144"/>
      <c r="V288" s="144"/>
      <c r="W288" s="144"/>
      <c r="X288" s="144"/>
      <c r="Y288" s="144"/>
      <c r="Z288" s="144"/>
      <c r="AA288" s="144"/>
      <c r="AB288" s="144"/>
      <c r="AC288" s="144"/>
      <c r="AD288" s="144"/>
      <c r="AE288" s="144"/>
      <c r="AF288" s="144"/>
      <c r="AG288" s="144"/>
      <c r="AH288" s="144"/>
      <c r="AI288" s="144"/>
    </row>
    <row r="289" spans="1:35">
      <c r="A289" s="144"/>
      <c r="B289" s="144"/>
      <c r="C289" s="144"/>
      <c r="D289" s="144"/>
      <c r="E289" s="144"/>
      <c r="F289" s="144"/>
      <c r="G289" s="144"/>
      <c r="H289" s="144"/>
      <c r="I289" s="144"/>
      <c r="J289" s="144"/>
      <c r="K289" s="144"/>
      <c r="L289" s="144"/>
      <c r="M289" s="144"/>
      <c r="N289" s="144"/>
      <c r="O289" s="144"/>
      <c r="P289" s="144"/>
      <c r="Q289" s="144"/>
      <c r="R289" s="144"/>
      <c r="S289" s="144"/>
      <c r="T289" s="144"/>
      <c r="U289" s="144"/>
      <c r="V289" s="144"/>
      <c r="W289" s="144"/>
      <c r="X289" s="144"/>
      <c r="Y289" s="144"/>
      <c r="Z289" s="144"/>
      <c r="AA289" s="144"/>
      <c r="AB289" s="144"/>
      <c r="AC289" s="144"/>
      <c r="AD289" s="144"/>
      <c r="AE289" s="144"/>
      <c r="AF289" s="144"/>
      <c r="AG289" s="144"/>
      <c r="AH289" s="144"/>
      <c r="AI289" s="144"/>
    </row>
    <row r="290" spans="1:35">
      <c r="A290" s="144"/>
      <c r="B290" s="144"/>
      <c r="C290" s="144"/>
      <c r="D290" s="144"/>
      <c r="E290" s="144"/>
      <c r="F290" s="144"/>
      <c r="G290" s="144"/>
      <c r="H290" s="144"/>
      <c r="I290" s="144"/>
      <c r="J290" s="144"/>
      <c r="K290" s="144"/>
      <c r="L290" s="144"/>
      <c r="M290" s="144"/>
      <c r="N290" s="144"/>
      <c r="O290" s="144"/>
      <c r="P290" s="144"/>
      <c r="Q290" s="144"/>
      <c r="R290" s="144"/>
      <c r="S290" s="144"/>
      <c r="T290" s="144"/>
      <c r="U290" s="144"/>
      <c r="V290" s="144"/>
      <c r="W290" s="144"/>
      <c r="X290" s="144"/>
      <c r="Y290" s="144"/>
      <c r="Z290" s="144"/>
      <c r="AA290" s="144"/>
      <c r="AB290" s="144"/>
      <c r="AC290" s="144"/>
      <c r="AD290" s="144"/>
      <c r="AE290" s="144"/>
      <c r="AF290" s="144"/>
      <c r="AG290" s="144"/>
      <c r="AH290" s="144"/>
      <c r="AI290" s="144"/>
    </row>
    <row r="291" spans="1:35">
      <c r="A291" s="144"/>
      <c r="B291" s="144"/>
      <c r="C291" s="144"/>
      <c r="D291" s="144"/>
      <c r="E291" s="144"/>
      <c r="F291" s="144"/>
      <c r="G291" s="144"/>
      <c r="H291" s="144"/>
      <c r="I291" s="144"/>
      <c r="J291" s="144"/>
      <c r="K291" s="144"/>
      <c r="L291" s="144"/>
      <c r="M291" s="144"/>
      <c r="N291" s="144"/>
      <c r="O291" s="144"/>
      <c r="P291" s="144"/>
      <c r="Q291" s="144"/>
      <c r="R291" s="144"/>
      <c r="S291" s="144"/>
      <c r="T291" s="144"/>
      <c r="U291" s="144"/>
      <c r="V291" s="144"/>
      <c r="W291" s="144"/>
      <c r="X291" s="144"/>
      <c r="Y291" s="144"/>
      <c r="Z291" s="144"/>
      <c r="AA291" s="144"/>
      <c r="AB291" s="144"/>
      <c r="AC291" s="144"/>
      <c r="AD291" s="144"/>
      <c r="AE291" s="144"/>
      <c r="AF291" s="144"/>
      <c r="AG291" s="144"/>
      <c r="AH291" s="144"/>
      <c r="AI291" s="144"/>
    </row>
    <row r="292" spans="1:35">
      <c r="A292" s="144"/>
      <c r="B292" s="144"/>
      <c r="C292" s="144"/>
      <c r="D292" s="144"/>
      <c r="E292" s="144"/>
      <c r="F292" s="144"/>
      <c r="G292" s="144"/>
      <c r="H292" s="144"/>
      <c r="I292" s="144"/>
      <c r="J292" s="144"/>
      <c r="K292" s="144"/>
      <c r="L292" s="144"/>
      <c r="M292" s="144"/>
      <c r="N292" s="144"/>
      <c r="O292" s="144"/>
      <c r="P292" s="144"/>
      <c r="Q292" s="144"/>
      <c r="R292" s="144"/>
      <c r="S292" s="144"/>
      <c r="T292" s="144"/>
      <c r="U292" s="144"/>
      <c r="V292" s="144"/>
      <c r="W292" s="144"/>
      <c r="X292" s="144"/>
      <c r="Y292" s="144"/>
      <c r="Z292" s="144"/>
      <c r="AA292" s="144"/>
      <c r="AB292" s="144"/>
      <c r="AC292" s="144"/>
      <c r="AD292" s="144"/>
      <c r="AE292" s="144"/>
      <c r="AF292" s="144"/>
      <c r="AG292" s="144"/>
      <c r="AH292" s="144"/>
      <c r="AI292" s="144"/>
    </row>
    <row r="293" spans="1:35">
      <c r="A293" s="144"/>
      <c r="B293" s="144"/>
      <c r="C293" s="144"/>
      <c r="D293" s="144"/>
      <c r="E293" s="144"/>
      <c r="F293" s="144"/>
      <c r="G293" s="144"/>
      <c r="H293" s="144"/>
      <c r="I293" s="144"/>
      <c r="J293" s="144"/>
      <c r="K293" s="144"/>
      <c r="L293" s="144"/>
      <c r="M293" s="144"/>
      <c r="N293" s="144"/>
      <c r="O293" s="144"/>
      <c r="P293" s="144"/>
      <c r="Q293" s="144"/>
      <c r="R293" s="144"/>
      <c r="S293" s="144"/>
      <c r="T293" s="144"/>
      <c r="U293" s="144"/>
      <c r="V293" s="144"/>
      <c r="W293" s="144"/>
      <c r="X293" s="144"/>
      <c r="Y293" s="144"/>
      <c r="Z293" s="144"/>
      <c r="AA293" s="144"/>
      <c r="AB293" s="144"/>
      <c r="AC293" s="144"/>
      <c r="AD293" s="144"/>
      <c r="AE293" s="144"/>
      <c r="AF293" s="144"/>
      <c r="AG293" s="144"/>
      <c r="AH293" s="144"/>
      <c r="AI293" s="144"/>
    </row>
    <row r="294" spans="1:35">
      <c r="A294" s="144"/>
      <c r="B294" s="144"/>
      <c r="C294" s="144"/>
      <c r="D294" s="144"/>
      <c r="E294" s="144"/>
      <c r="F294" s="144"/>
      <c r="G294" s="144"/>
      <c r="H294" s="144"/>
      <c r="I294" s="144"/>
      <c r="J294" s="144"/>
      <c r="K294" s="144"/>
      <c r="L294" s="144"/>
      <c r="M294" s="144"/>
      <c r="N294" s="144"/>
      <c r="O294" s="144"/>
      <c r="P294" s="144"/>
      <c r="Q294" s="144"/>
      <c r="R294" s="144"/>
      <c r="S294" s="144"/>
      <c r="T294" s="144"/>
      <c r="U294" s="144"/>
      <c r="V294" s="144"/>
      <c r="W294" s="144"/>
      <c r="X294" s="144"/>
      <c r="Y294" s="144"/>
      <c r="Z294" s="144"/>
      <c r="AA294" s="144"/>
      <c r="AB294" s="144"/>
      <c r="AC294" s="144"/>
      <c r="AD294" s="144"/>
      <c r="AE294" s="144"/>
      <c r="AF294" s="144"/>
      <c r="AG294" s="144"/>
      <c r="AH294" s="144"/>
      <c r="AI294" s="144"/>
    </row>
    <row r="295" spans="1:35">
      <c r="A295" s="144"/>
      <c r="B295" s="144"/>
      <c r="C295" s="144"/>
      <c r="D295" s="144"/>
      <c r="E295" s="144"/>
      <c r="F295" s="144"/>
      <c r="G295" s="144"/>
      <c r="H295" s="144"/>
      <c r="I295" s="144"/>
      <c r="J295" s="144"/>
      <c r="K295" s="144"/>
      <c r="L295" s="144"/>
      <c r="M295" s="144"/>
      <c r="N295" s="144"/>
      <c r="O295" s="144"/>
      <c r="P295" s="144"/>
      <c r="Q295" s="144"/>
      <c r="R295" s="144"/>
      <c r="S295" s="144"/>
      <c r="T295" s="144"/>
      <c r="U295" s="144"/>
      <c r="V295" s="144"/>
      <c r="W295" s="144"/>
      <c r="X295" s="144"/>
      <c r="Y295" s="144"/>
      <c r="Z295" s="144"/>
      <c r="AA295" s="144"/>
      <c r="AB295" s="144"/>
      <c r="AC295" s="144"/>
      <c r="AD295" s="144"/>
      <c r="AE295" s="144"/>
      <c r="AF295" s="144"/>
      <c r="AG295" s="144"/>
      <c r="AH295" s="144"/>
      <c r="AI295" s="144"/>
    </row>
    <row r="296" spans="1:35">
      <c r="A296" s="144"/>
      <c r="B296" s="144"/>
      <c r="C296" s="144"/>
      <c r="D296" s="144"/>
      <c r="E296" s="144"/>
      <c r="F296" s="144"/>
      <c r="G296" s="144"/>
      <c r="H296" s="144"/>
      <c r="I296" s="144"/>
      <c r="J296" s="144"/>
      <c r="K296" s="144"/>
      <c r="L296" s="144"/>
      <c r="M296" s="144"/>
      <c r="N296" s="144"/>
      <c r="O296" s="144"/>
      <c r="P296" s="144"/>
      <c r="Q296" s="144"/>
      <c r="R296" s="144"/>
      <c r="S296" s="144"/>
      <c r="T296" s="144"/>
      <c r="U296" s="144"/>
      <c r="V296" s="144"/>
      <c r="W296" s="144"/>
      <c r="X296" s="144"/>
      <c r="Y296" s="144"/>
      <c r="Z296" s="144"/>
      <c r="AA296" s="144"/>
      <c r="AB296" s="144"/>
      <c r="AC296" s="144"/>
      <c r="AD296" s="144"/>
      <c r="AE296" s="144"/>
      <c r="AF296" s="144"/>
      <c r="AG296" s="144"/>
      <c r="AH296" s="144"/>
      <c r="AI296" s="144"/>
    </row>
    <row r="297" spans="1:35">
      <c r="A297" s="144"/>
      <c r="B297" s="144"/>
      <c r="C297" s="144"/>
      <c r="D297" s="144"/>
      <c r="E297" s="144"/>
      <c r="F297" s="144"/>
      <c r="G297" s="144"/>
      <c r="H297" s="144"/>
      <c r="I297" s="144"/>
      <c r="J297" s="144"/>
      <c r="K297" s="144"/>
      <c r="L297" s="144"/>
      <c r="M297" s="144"/>
      <c r="N297" s="144"/>
      <c r="O297" s="144"/>
      <c r="P297" s="144"/>
      <c r="Q297" s="144"/>
      <c r="R297" s="144"/>
      <c r="S297" s="144"/>
      <c r="T297" s="144"/>
      <c r="U297" s="144"/>
      <c r="V297" s="144"/>
      <c r="W297" s="144"/>
      <c r="X297" s="144"/>
      <c r="Y297" s="144"/>
      <c r="Z297" s="144"/>
      <c r="AA297" s="144"/>
      <c r="AB297" s="144"/>
      <c r="AC297" s="144"/>
      <c r="AD297" s="144"/>
      <c r="AE297" s="144"/>
      <c r="AF297" s="144"/>
      <c r="AG297" s="144"/>
      <c r="AH297" s="144"/>
      <c r="AI297" s="144"/>
    </row>
    <row r="298" spans="1:35">
      <c r="A298" s="144"/>
      <c r="B298" s="144"/>
      <c r="C298" s="144"/>
      <c r="D298" s="144"/>
      <c r="E298" s="144"/>
      <c r="F298" s="144"/>
      <c r="G298" s="144"/>
      <c r="H298" s="144"/>
      <c r="I298" s="144"/>
      <c r="J298" s="144"/>
      <c r="K298" s="144"/>
      <c r="L298" s="144"/>
      <c r="M298" s="144"/>
      <c r="N298" s="144"/>
      <c r="O298" s="144"/>
      <c r="P298" s="144"/>
      <c r="Q298" s="144"/>
      <c r="R298" s="144"/>
      <c r="S298" s="144"/>
      <c r="T298" s="144"/>
      <c r="U298" s="144"/>
      <c r="V298" s="144"/>
      <c r="W298" s="144"/>
      <c r="X298" s="144"/>
      <c r="Y298" s="144"/>
      <c r="Z298" s="144"/>
      <c r="AA298" s="144"/>
      <c r="AB298" s="144"/>
      <c r="AC298" s="144"/>
      <c r="AD298" s="144"/>
      <c r="AE298" s="144"/>
      <c r="AF298" s="144"/>
      <c r="AG298" s="144"/>
      <c r="AH298" s="144"/>
      <c r="AI298" s="144"/>
    </row>
    <row r="299" spans="1:35">
      <c r="A299" s="144"/>
      <c r="B299" s="144"/>
      <c r="C299" s="144"/>
      <c r="D299" s="144"/>
      <c r="E299" s="144"/>
      <c r="F299" s="144"/>
      <c r="G299" s="144"/>
      <c r="H299" s="144"/>
      <c r="I299" s="144"/>
      <c r="J299" s="144"/>
      <c r="K299" s="144"/>
      <c r="L299" s="144"/>
      <c r="M299" s="144"/>
      <c r="N299" s="144"/>
      <c r="O299" s="144"/>
      <c r="P299" s="144"/>
      <c r="Q299" s="144"/>
      <c r="R299" s="144"/>
      <c r="S299" s="144"/>
      <c r="T299" s="144"/>
      <c r="U299" s="144"/>
      <c r="V299" s="144"/>
      <c r="W299" s="144"/>
      <c r="X299" s="144"/>
      <c r="Y299" s="144"/>
      <c r="Z299" s="144"/>
      <c r="AA299" s="144"/>
      <c r="AB299" s="144"/>
      <c r="AC299" s="144"/>
      <c r="AD299" s="144"/>
      <c r="AE299" s="144"/>
      <c r="AF299" s="144"/>
      <c r="AG299" s="144"/>
      <c r="AH299" s="144"/>
      <c r="AI299" s="144"/>
    </row>
    <row r="300" spans="1:35">
      <c r="A300" s="144"/>
      <c r="B300" s="144"/>
      <c r="C300" s="144"/>
      <c r="D300" s="144"/>
      <c r="E300" s="144"/>
      <c r="F300" s="144"/>
      <c r="G300" s="144"/>
      <c r="H300" s="144"/>
      <c r="I300" s="144"/>
      <c r="J300" s="144"/>
      <c r="K300" s="144"/>
      <c r="L300" s="144"/>
      <c r="M300" s="144"/>
      <c r="N300" s="144"/>
      <c r="O300" s="144"/>
      <c r="P300" s="144"/>
      <c r="Q300" s="144"/>
      <c r="R300" s="144"/>
      <c r="S300" s="144"/>
      <c r="T300" s="144"/>
      <c r="U300" s="144"/>
      <c r="V300" s="144"/>
      <c r="W300" s="144"/>
      <c r="X300" s="144"/>
      <c r="Y300" s="144"/>
      <c r="Z300" s="144"/>
      <c r="AA300" s="144"/>
      <c r="AB300" s="144"/>
      <c r="AC300" s="144"/>
      <c r="AD300" s="144"/>
      <c r="AE300" s="144"/>
      <c r="AF300" s="144"/>
      <c r="AG300" s="144"/>
      <c r="AH300" s="144"/>
      <c r="AI300" s="144"/>
    </row>
    <row r="301" spans="1:35">
      <c r="A301" s="144"/>
      <c r="B301" s="144"/>
      <c r="C301" s="144"/>
      <c r="D301" s="144"/>
      <c r="E301" s="144"/>
      <c r="F301" s="144"/>
      <c r="G301" s="144"/>
      <c r="H301" s="144"/>
      <c r="I301" s="144"/>
      <c r="J301" s="144"/>
      <c r="K301" s="144"/>
      <c r="L301" s="144"/>
      <c r="M301" s="144"/>
      <c r="N301" s="144"/>
      <c r="O301" s="144"/>
      <c r="P301" s="144"/>
      <c r="Q301" s="144"/>
      <c r="R301" s="144"/>
      <c r="S301" s="144"/>
      <c r="T301" s="144"/>
      <c r="U301" s="144"/>
      <c r="V301" s="144"/>
      <c r="W301" s="144"/>
      <c r="X301" s="144"/>
      <c r="Y301" s="144"/>
      <c r="Z301" s="144"/>
      <c r="AA301" s="144"/>
      <c r="AB301" s="144"/>
      <c r="AC301" s="144"/>
      <c r="AD301" s="144"/>
      <c r="AE301" s="144"/>
      <c r="AF301" s="144"/>
      <c r="AG301" s="144"/>
      <c r="AH301" s="144"/>
      <c r="AI301" s="144"/>
    </row>
    <row r="302" spans="1:35">
      <c r="A302" s="144"/>
      <c r="B302" s="144"/>
      <c r="C302" s="144"/>
      <c r="D302" s="144"/>
      <c r="E302" s="144"/>
      <c r="F302" s="144"/>
      <c r="G302" s="144"/>
      <c r="H302" s="144"/>
      <c r="I302" s="144"/>
      <c r="J302" s="144"/>
      <c r="K302" s="144"/>
      <c r="L302" s="144"/>
      <c r="M302" s="144"/>
      <c r="N302" s="144"/>
      <c r="O302" s="144"/>
      <c r="P302" s="144"/>
      <c r="Q302" s="144"/>
      <c r="R302" s="144"/>
      <c r="S302" s="144"/>
      <c r="T302" s="144"/>
      <c r="U302" s="144"/>
      <c r="V302" s="144"/>
      <c r="W302" s="144"/>
      <c r="X302" s="144"/>
      <c r="Y302" s="144"/>
      <c r="Z302" s="144"/>
      <c r="AA302" s="144"/>
      <c r="AB302" s="144"/>
      <c r="AC302" s="144"/>
      <c r="AD302" s="144"/>
      <c r="AE302" s="144"/>
      <c r="AF302" s="144"/>
      <c r="AG302" s="144"/>
      <c r="AH302" s="144"/>
      <c r="AI302" s="144"/>
    </row>
    <row r="303" spans="1:35">
      <c r="A303" s="144"/>
      <c r="B303" s="144"/>
      <c r="C303" s="144"/>
      <c r="D303" s="144"/>
      <c r="E303" s="144"/>
      <c r="F303" s="144"/>
      <c r="G303" s="144"/>
      <c r="H303" s="144"/>
      <c r="I303" s="144"/>
      <c r="J303" s="144"/>
      <c r="K303" s="144"/>
      <c r="L303" s="144"/>
      <c r="M303" s="144"/>
      <c r="N303" s="144"/>
      <c r="O303" s="144"/>
      <c r="P303" s="144"/>
      <c r="Q303" s="144"/>
      <c r="R303" s="144"/>
      <c r="S303" s="144"/>
      <c r="T303" s="144"/>
      <c r="U303" s="144"/>
      <c r="V303" s="144"/>
      <c r="W303" s="144"/>
      <c r="X303" s="144"/>
      <c r="Y303" s="144"/>
      <c r="Z303" s="144"/>
      <c r="AA303" s="144"/>
      <c r="AB303" s="144"/>
      <c r="AC303" s="144"/>
      <c r="AD303" s="144"/>
      <c r="AE303" s="144"/>
      <c r="AF303" s="144"/>
      <c r="AG303" s="144"/>
      <c r="AH303" s="144"/>
      <c r="AI303" s="144"/>
    </row>
    <row r="304" spans="1:35">
      <c r="A304" s="144"/>
      <c r="B304" s="144"/>
      <c r="C304" s="144"/>
      <c r="D304" s="144"/>
      <c r="E304" s="144"/>
      <c r="F304" s="144"/>
      <c r="G304" s="144"/>
      <c r="H304" s="144"/>
      <c r="I304" s="144"/>
      <c r="J304" s="144"/>
      <c r="K304" s="144"/>
      <c r="L304" s="144"/>
      <c r="M304" s="144"/>
      <c r="N304" s="144"/>
      <c r="O304" s="144"/>
      <c r="P304" s="144"/>
      <c r="Q304" s="144"/>
      <c r="R304" s="144"/>
      <c r="S304" s="144"/>
      <c r="T304" s="144"/>
      <c r="U304" s="144"/>
      <c r="V304" s="144"/>
      <c r="W304" s="144"/>
      <c r="X304" s="144"/>
      <c r="Y304" s="144"/>
      <c r="Z304" s="144"/>
      <c r="AA304" s="144"/>
      <c r="AB304" s="144"/>
      <c r="AC304" s="144"/>
      <c r="AD304" s="144"/>
      <c r="AE304" s="144"/>
      <c r="AF304" s="144"/>
      <c r="AG304" s="144"/>
      <c r="AH304" s="144"/>
      <c r="AI304" s="144"/>
    </row>
    <row r="305" spans="1:35">
      <c r="A305" s="144"/>
      <c r="B305" s="144"/>
      <c r="C305" s="144"/>
      <c r="D305" s="144"/>
      <c r="E305" s="144"/>
      <c r="F305" s="144"/>
      <c r="G305" s="144"/>
      <c r="H305" s="144"/>
      <c r="I305" s="144"/>
      <c r="J305" s="144"/>
      <c r="K305" s="144"/>
      <c r="L305" s="144"/>
      <c r="M305" s="144"/>
      <c r="N305" s="144"/>
      <c r="O305" s="144"/>
      <c r="P305" s="144"/>
      <c r="Q305" s="144"/>
      <c r="R305" s="144"/>
      <c r="S305" s="144"/>
      <c r="T305" s="144"/>
      <c r="U305" s="144"/>
      <c r="V305" s="144"/>
      <c r="W305" s="144"/>
      <c r="X305" s="144"/>
      <c r="Y305" s="144"/>
      <c r="Z305" s="144"/>
      <c r="AA305" s="144"/>
      <c r="AB305" s="144"/>
      <c r="AC305" s="144"/>
      <c r="AD305" s="144"/>
      <c r="AE305" s="144"/>
      <c r="AF305" s="144"/>
      <c r="AG305" s="144"/>
      <c r="AH305" s="144"/>
      <c r="AI305" s="144"/>
    </row>
    <row r="306" spans="1:35">
      <c r="A306" s="144"/>
      <c r="B306" s="144"/>
      <c r="C306" s="144"/>
      <c r="D306" s="144"/>
      <c r="E306" s="144"/>
      <c r="F306" s="144"/>
      <c r="G306" s="144"/>
      <c r="H306" s="144"/>
      <c r="I306" s="144"/>
      <c r="J306" s="144"/>
      <c r="K306" s="144"/>
      <c r="L306" s="144"/>
      <c r="M306" s="144"/>
      <c r="N306" s="144"/>
      <c r="O306" s="144"/>
      <c r="P306" s="144"/>
      <c r="Q306" s="144"/>
      <c r="R306" s="144"/>
      <c r="S306" s="144"/>
      <c r="T306" s="144"/>
      <c r="U306" s="144"/>
      <c r="V306" s="144"/>
      <c r="W306" s="144"/>
      <c r="X306" s="144"/>
      <c r="Y306" s="144"/>
      <c r="Z306" s="144"/>
      <c r="AA306" s="144"/>
      <c r="AB306" s="144"/>
      <c r="AC306" s="144"/>
      <c r="AD306" s="144"/>
      <c r="AE306" s="144"/>
      <c r="AF306" s="144"/>
      <c r="AG306" s="144"/>
      <c r="AH306" s="144"/>
      <c r="AI306" s="144"/>
    </row>
    <row r="307" spans="1:35">
      <c r="A307" s="144"/>
      <c r="B307" s="144"/>
      <c r="C307" s="144"/>
      <c r="D307" s="144"/>
      <c r="E307" s="144"/>
      <c r="F307" s="144"/>
      <c r="G307" s="144"/>
      <c r="H307" s="144"/>
      <c r="I307" s="144"/>
      <c r="J307" s="144"/>
      <c r="K307" s="144"/>
      <c r="L307" s="144"/>
      <c r="M307" s="144"/>
      <c r="N307" s="144"/>
      <c r="O307" s="144"/>
      <c r="P307" s="144"/>
      <c r="Q307" s="144"/>
      <c r="R307" s="144"/>
      <c r="S307" s="144"/>
      <c r="T307" s="144"/>
      <c r="U307" s="144"/>
      <c r="V307" s="144"/>
      <c r="W307" s="144"/>
      <c r="X307" s="144"/>
      <c r="Y307" s="144"/>
      <c r="Z307" s="144"/>
      <c r="AA307" s="144"/>
      <c r="AB307" s="144"/>
      <c r="AC307" s="144"/>
      <c r="AD307" s="144"/>
      <c r="AE307" s="144"/>
      <c r="AF307" s="144"/>
      <c r="AG307" s="144"/>
      <c r="AH307" s="144"/>
      <c r="AI307" s="144"/>
    </row>
    <row r="308" spans="1:35">
      <c r="A308" s="144"/>
      <c r="B308" s="144"/>
      <c r="C308" s="144"/>
      <c r="D308" s="144"/>
      <c r="E308" s="144"/>
      <c r="F308" s="144"/>
      <c r="G308" s="144"/>
      <c r="H308" s="144"/>
      <c r="I308" s="144"/>
      <c r="J308" s="144"/>
      <c r="K308" s="144"/>
      <c r="L308" s="144"/>
      <c r="M308" s="144"/>
      <c r="N308" s="144"/>
      <c r="O308" s="144"/>
      <c r="P308" s="144"/>
      <c r="Q308" s="144"/>
      <c r="R308" s="144"/>
      <c r="S308" s="144"/>
      <c r="T308" s="144"/>
      <c r="U308" s="144"/>
      <c r="V308" s="144"/>
      <c r="W308" s="144"/>
      <c r="X308" s="144"/>
      <c r="Y308" s="144"/>
      <c r="Z308" s="144"/>
      <c r="AA308" s="144"/>
      <c r="AB308" s="144"/>
      <c r="AC308" s="144"/>
      <c r="AD308" s="144"/>
      <c r="AE308" s="144"/>
      <c r="AF308" s="144"/>
      <c r="AG308" s="144"/>
      <c r="AH308" s="144"/>
      <c r="AI308" s="144"/>
    </row>
    <row r="309" spans="1:35">
      <c r="A309" s="144"/>
      <c r="B309" s="144"/>
      <c r="C309" s="144"/>
      <c r="D309" s="144"/>
      <c r="E309" s="144"/>
      <c r="F309" s="144"/>
      <c r="G309" s="144"/>
      <c r="H309" s="144"/>
      <c r="I309" s="144"/>
      <c r="J309" s="144"/>
      <c r="K309" s="144"/>
      <c r="L309" s="144"/>
      <c r="M309" s="144"/>
      <c r="N309" s="144"/>
      <c r="O309" s="144"/>
      <c r="P309" s="144"/>
      <c r="Q309" s="144"/>
      <c r="R309" s="144"/>
      <c r="S309" s="144"/>
      <c r="T309" s="144"/>
      <c r="U309" s="144"/>
      <c r="V309" s="144"/>
      <c r="W309" s="144"/>
      <c r="X309" s="144"/>
      <c r="Y309" s="144"/>
      <c r="Z309" s="144"/>
      <c r="AA309" s="144"/>
      <c r="AB309" s="144"/>
      <c r="AC309" s="144"/>
      <c r="AD309" s="144"/>
      <c r="AE309" s="144"/>
      <c r="AF309" s="144"/>
      <c r="AG309" s="144"/>
      <c r="AH309" s="144"/>
      <c r="AI309" s="144"/>
    </row>
    <row r="310" spans="1:35">
      <c r="A310" s="144"/>
      <c r="B310" s="144"/>
      <c r="C310" s="144"/>
      <c r="D310" s="144"/>
      <c r="E310" s="144"/>
      <c r="F310" s="144"/>
      <c r="G310" s="144"/>
      <c r="H310" s="144"/>
      <c r="I310" s="144"/>
      <c r="J310" s="144"/>
      <c r="K310" s="144"/>
      <c r="L310" s="144"/>
      <c r="M310" s="144"/>
      <c r="N310" s="144"/>
      <c r="O310" s="144"/>
      <c r="P310" s="144"/>
      <c r="Q310" s="144"/>
      <c r="R310" s="144"/>
      <c r="S310" s="144"/>
      <c r="T310" s="144"/>
      <c r="U310" s="144"/>
      <c r="V310" s="144"/>
      <c r="W310" s="144"/>
      <c r="X310" s="144"/>
      <c r="Y310" s="144"/>
      <c r="Z310" s="144"/>
      <c r="AA310" s="144"/>
      <c r="AB310" s="144"/>
      <c r="AC310" s="144"/>
      <c r="AD310" s="144"/>
      <c r="AE310" s="144"/>
      <c r="AF310" s="144"/>
      <c r="AG310" s="144"/>
      <c r="AH310" s="144"/>
      <c r="AI310" s="144"/>
    </row>
    <row r="311" spans="1:35">
      <c r="A311" s="144"/>
      <c r="B311" s="144"/>
      <c r="C311" s="144"/>
      <c r="D311" s="144"/>
      <c r="E311" s="144"/>
      <c r="F311" s="144"/>
      <c r="G311" s="144"/>
      <c r="H311" s="144"/>
      <c r="I311" s="144"/>
      <c r="J311" s="144"/>
      <c r="K311" s="144"/>
      <c r="L311" s="144"/>
      <c r="M311" s="144"/>
      <c r="N311" s="144"/>
      <c r="O311" s="144"/>
      <c r="P311" s="144"/>
      <c r="Q311" s="144"/>
      <c r="R311" s="144"/>
      <c r="S311" s="144"/>
      <c r="T311" s="144"/>
      <c r="U311" s="144"/>
      <c r="V311" s="144"/>
      <c r="W311" s="144"/>
      <c r="X311" s="144"/>
      <c r="Y311" s="144"/>
      <c r="Z311" s="144"/>
      <c r="AA311" s="144"/>
      <c r="AB311" s="144"/>
      <c r="AC311" s="144"/>
      <c r="AD311" s="144"/>
      <c r="AE311" s="144"/>
      <c r="AF311" s="144"/>
      <c r="AG311" s="144"/>
      <c r="AH311" s="144"/>
      <c r="AI311" s="144"/>
    </row>
    <row r="312" spans="1:35">
      <c r="A312" s="144"/>
      <c r="B312" s="144"/>
      <c r="C312" s="144"/>
      <c r="D312" s="144"/>
      <c r="E312" s="144"/>
      <c r="F312" s="144"/>
      <c r="G312" s="144"/>
      <c r="H312" s="144"/>
      <c r="I312" s="144"/>
      <c r="J312" s="144"/>
      <c r="K312" s="144"/>
      <c r="L312" s="144"/>
      <c r="M312" s="144"/>
      <c r="N312" s="144"/>
      <c r="O312" s="144"/>
      <c r="P312" s="144"/>
      <c r="Q312" s="144"/>
      <c r="R312" s="144"/>
      <c r="S312" s="144"/>
      <c r="T312" s="144"/>
      <c r="U312" s="144"/>
      <c r="V312" s="144"/>
      <c r="W312" s="144"/>
      <c r="X312" s="144"/>
      <c r="Y312" s="144"/>
      <c r="Z312" s="144"/>
      <c r="AA312" s="144"/>
      <c r="AB312" s="144"/>
      <c r="AC312" s="144"/>
      <c r="AD312" s="144"/>
      <c r="AE312" s="144"/>
      <c r="AF312" s="144"/>
      <c r="AG312" s="144"/>
      <c r="AH312" s="144"/>
      <c r="AI312" s="144"/>
    </row>
    <row r="313" spans="1:35">
      <c r="A313" s="144"/>
      <c r="B313" s="144"/>
      <c r="C313" s="144"/>
      <c r="D313" s="144"/>
      <c r="E313" s="144"/>
      <c r="F313" s="144"/>
      <c r="G313" s="144"/>
      <c r="H313" s="144"/>
      <c r="I313" s="144"/>
      <c r="J313" s="144"/>
      <c r="K313" s="144"/>
      <c r="L313" s="144"/>
      <c r="M313" s="144"/>
      <c r="N313" s="144"/>
      <c r="O313" s="144"/>
      <c r="P313" s="144"/>
      <c r="Q313" s="144"/>
      <c r="R313" s="144"/>
      <c r="S313" s="144"/>
      <c r="T313" s="144"/>
      <c r="U313" s="144"/>
      <c r="V313" s="144"/>
      <c r="W313" s="144"/>
      <c r="X313" s="144"/>
      <c r="Y313" s="144"/>
      <c r="Z313" s="144"/>
      <c r="AA313" s="144"/>
      <c r="AB313" s="144"/>
      <c r="AC313" s="144"/>
      <c r="AD313" s="144"/>
      <c r="AE313" s="144"/>
      <c r="AF313" s="144"/>
      <c r="AG313" s="144"/>
      <c r="AH313" s="144"/>
      <c r="AI313" s="144"/>
    </row>
    <row r="314" spans="1:35">
      <c r="A314" s="144"/>
      <c r="B314" s="144"/>
      <c r="C314" s="144"/>
      <c r="D314" s="144"/>
      <c r="E314" s="144"/>
      <c r="F314" s="144"/>
      <c r="G314" s="144"/>
      <c r="H314" s="144"/>
      <c r="I314" s="144"/>
      <c r="J314" s="144"/>
      <c r="K314" s="144"/>
      <c r="L314" s="144"/>
      <c r="M314" s="144"/>
      <c r="N314" s="144"/>
      <c r="O314" s="144"/>
      <c r="P314" s="144"/>
      <c r="Q314" s="144"/>
      <c r="R314" s="144"/>
      <c r="S314" s="144"/>
      <c r="T314" s="144"/>
      <c r="U314" s="144"/>
      <c r="V314" s="144"/>
      <c r="W314" s="144"/>
      <c r="X314" s="144"/>
      <c r="Y314" s="144"/>
      <c r="Z314" s="144"/>
      <c r="AA314" s="144"/>
      <c r="AB314" s="144"/>
      <c r="AC314" s="144"/>
      <c r="AD314" s="144"/>
      <c r="AE314" s="144"/>
      <c r="AF314" s="144"/>
      <c r="AG314" s="144"/>
      <c r="AH314" s="144"/>
      <c r="AI314" s="144"/>
    </row>
    <row r="315" spans="1:35">
      <c r="A315" s="144"/>
      <c r="B315" s="144"/>
      <c r="C315" s="144"/>
      <c r="D315" s="144"/>
      <c r="E315" s="144"/>
      <c r="F315" s="144"/>
      <c r="G315" s="144"/>
      <c r="H315" s="144"/>
      <c r="I315" s="144"/>
      <c r="J315" s="144"/>
      <c r="K315" s="144"/>
      <c r="L315" s="144"/>
      <c r="M315" s="144"/>
      <c r="N315" s="144"/>
      <c r="O315" s="144"/>
      <c r="P315" s="144"/>
      <c r="Q315" s="144"/>
      <c r="R315" s="144"/>
      <c r="S315" s="144"/>
      <c r="T315" s="144"/>
      <c r="U315" s="144"/>
      <c r="V315" s="144"/>
      <c r="W315" s="144"/>
      <c r="X315" s="144"/>
      <c r="Y315" s="144"/>
      <c r="Z315" s="144"/>
      <c r="AA315" s="144"/>
      <c r="AB315" s="144"/>
      <c r="AC315" s="144"/>
      <c r="AD315" s="144"/>
      <c r="AE315" s="144"/>
      <c r="AF315" s="144"/>
      <c r="AG315" s="144"/>
      <c r="AH315" s="144"/>
      <c r="AI315" s="144"/>
    </row>
    <row r="316" spans="1:35">
      <c r="A316" s="144"/>
      <c r="B316" s="144"/>
      <c r="C316" s="144"/>
      <c r="D316" s="144"/>
      <c r="E316" s="144"/>
      <c r="F316" s="144"/>
      <c r="G316" s="144"/>
      <c r="H316" s="144"/>
      <c r="I316" s="144"/>
      <c r="J316" s="144"/>
      <c r="K316" s="144"/>
      <c r="L316" s="144"/>
      <c r="M316" s="144"/>
      <c r="N316" s="144"/>
      <c r="O316" s="144"/>
      <c r="P316" s="144"/>
      <c r="Q316" s="144"/>
      <c r="R316" s="144"/>
      <c r="S316" s="144"/>
      <c r="T316" s="144"/>
      <c r="U316" s="144"/>
      <c r="V316" s="144"/>
      <c r="W316" s="144"/>
      <c r="X316" s="144"/>
      <c r="Y316" s="144"/>
      <c r="Z316" s="144"/>
      <c r="AA316" s="144"/>
      <c r="AB316" s="144"/>
      <c r="AC316" s="144"/>
      <c r="AD316" s="144"/>
      <c r="AE316" s="144"/>
      <c r="AF316" s="144"/>
      <c r="AG316" s="144"/>
      <c r="AH316" s="144"/>
      <c r="AI316" s="144"/>
    </row>
    <row r="317" spans="1:35">
      <c r="A317" s="144"/>
      <c r="B317" s="144"/>
      <c r="C317" s="144"/>
      <c r="D317" s="144"/>
      <c r="E317" s="144"/>
      <c r="F317" s="144"/>
      <c r="G317" s="144"/>
      <c r="H317" s="144"/>
      <c r="I317" s="144"/>
      <c r="J317" s="144"/>
      <c r="K317" s="144"/>
      <c r="L317" s="144"/>
      <c r="M317" s="144"/>
      <c r="N317" s="144"/>
      <c r="O317" s="144"/>
      <c r="P317" s="144"/>
      <c r="Q317" s="144"/>
      <c r="R317" s="144"/>
      <c r="S317" s="144"/>
      <c r="T317" s="144"/>
      <c r="U317" s="144"/>
      <c r="V317" s="144"/>
      <c r="W317" s="144"/>
      <c r="X317" s="144"/>
      <c r="Y317" s="144"/>
      <c r="Z317" s="144"/>
      <c r="AA317" s="144"/>
      <c r="AB317" s="144"/>
      <c r="AC317" s="144"/>
      <c r="AD317" s="144"/>
      <c r="AE317" s="144"/>
      <c r="AF317" s="144"/>
      <c r="AG317" s="144"/>
      <c r="AH317" s="144"/>
      <c r="AI317" s="144"/>
    </row>
    <row r="318" spans="1:35">
      <c r="A318" s="144"/>
      <c r="B318" s="144"/>
      <c r="C318" s="144"/>
      <c r="D318" s="144"/>
      <c r="E318" s="144"/>
      <c r="F318" s="144"/>
      <c r="G318" s="144"/>
      <c r="H318" s="144"/>
      <c r="I318" s="144"/>
      <c r="J318" s="144"/>
      <c r="K318" s="144"/>
      <c r="L318" s="144"/>
      <c r="M318" s="144"/>
      <c r="N318" s="144"/>
      <c r="O318" s="144"/>
      <c r="P318" s="144"/>
      <c r="Q318" s="144"/>
      <c r="R318" s="144"/>
      <c r="S318" s="144"/>
      <c r="T318" s="144"/>
      <c r="U318" s="144"/>
      <c r="V318" s="144"/>
      <c r="W318" s="144"/>
      <c r="X318" s="144"/>
      <c r="Y318" s="144"/>
      <c r="Z318" s="144"/>
      <c r="AA318" s="144"/>
      <c r="AB318" s="144"/>
      <c r="AC318" s="144"/>
      <c r="AD318" s="144"/>
      <c r="AE318" s="144"/>
      <c r="AF318" s="144"/>
      <c r="AG318" s="144"/>
      <c r="AH318" s="144"/>
      <c r="AI318" s="144"/>
    </row>
    <row r="319" spans="1:35">
      <c r="A319" s="144"/>
      <c r="B319" s="144"/>
      <c r="C319" s="144"/>
      <c r="D319" s="144"/>
      <c r="E319" s="144"/>
      <c r="F319" s="144"/>
      <c r="G319" s="144"/>
      <c r="H319" s="144"/>
      <c r="I319" s="144"/>
      <c r="J319" s="144"/>
      <c r="K319" s="144"/>
      <c r="L319" s="144"/>
      <c r="M319" s="144"/>
      <c r="N319" s="144"/>
      <c r="O319" s="144"/>
      <c r="P319" s="144"/>
      <c r="Q319" s="144"/>
      <c r="R319" s="144"/>
      <c r="S319" s="144"/>
      <c r="T319" s="144"/>
      <c r="U319" s="144"/>
      <c r="V319" s="144"/>
      <c r="W319" s="144"/>
      <c r="X319" s="144"/>
      <c r="Y319" s="144"/>
      <c r="Z319" s="144"/>
      <c r="AA319" s="144"/>
      <c r="AB319" s="144"/>
      <c r="AC319" s="144"/>
      <c r="AD319" s="144"/>
      <c r="AE319" s="144"/>
      <c r="AF319" s="144"/>
      <c r="AG319" s="144"/>
      <c r="AH319" s="144"/>
      <c r="AI319" s="144"/>
    </row>
    <row r="320" spans="1:35">
      <c r="A320" s="144"/>
      <c r="B320" s="144"/>
      <c r="C320" s="144"/>
      <c r="D320" s="144"/>
      <c r="E320" s="144"/>
      <c r="F320" s="144"/>
      <c r="G320" s="144"/>
      <c r="H320" s="144"/>
      <c r="I320" s="144"/>
      <c r="J320" s="144"/>
      <c r="K320" s="144"/>
      <c r="L320" s="144"/>
      <c r="M320" s="144"/>
      <c r="N320" s="144"/>
      <c r="O320" s="144"/>
      <c r="P320" s="144"/>
      <c r="Q320" s="144"/>
      <c r="R320" s="144"/>
      <c r="S320" s="144"/>
      <c r="T320" s="144"/>
      <c r="U320" s="144"/>
      <c r="V320" s="144"/>
      <c r="W320" s="144"/>
      <c r="X320" s="144"/>
      <c r="Y320" s="144"/>
      <c r="Z320" s="144"/>
      <c r="AA320" s="144"/>
      <c r="AB320" s="144"/>
      <c r="AC320" s="144"/>
      <c r="AD320" s="144"/>
      <c r="AE320" s="144"/>
      <c r="AF320" s="144"/>
      <c r="AG320" s="144"/>
      <c r="AH320" s="144"/>
      <c r="AI320" s="144"/>
    </row>
    <row r="321" spans="1:35">
      <c r="A321" s="144"/>
      <c r="B321" s="144"/>
      <c r="C321" s="144"/>
      <c r="D321" s="144"/>
      <c r="E321" s="144"/>
      <c r="F321" s="144"/>
      <c r="G321" s="144"/>
      <c r="H321" s="144"/>
      <c r="I321" s="144"/>
      <c r="J321" s="144"/>
      <c r="K321" s="144"/>
      <c r="L321" s="144"/>
      <c r="M321" s="144"/>
      <c r="N321" s="144"/>
      <c r="O321" s="144"/>
      <c r="P321" s="144"/>
      <c r="Q321" s="144"/>
      <c r="R321" s="144"/>
      <c r="S321" s="144"/>
      <c r="T321" s="144"/>
      <c r="U321" s="144"/>
      <c r="V321" s="144"/>
      <c r="W321" s="144"/>
      <c r="X321" s="144"/>
      <c r="Y321" s="144"/>
      <c r="Z321" s="144"/>
      <c r="AA321" s="144"/>
      <c r="AB321" s="144"/>
      <c r="AC321" s="144"/>
      <c r="AD321" s="144"/>
      <c r="AE321" s="144"/>
      <c r="AF321" s="144"/>
      <c r="AG321" s="144"/>
      <c r="AH321" s="144"/>
      <c r="AI321" s="144"/>
    </row>
    <row r="322" spans="1:35">
      <c r="A322" s="144"/>
      <c r="B322" s="144"/>
      <c r="C322" s="144"/>
      <c r="D322" s="144"/>
      <c r="E322" s="144"/>
      <c r="F322" s="144"/>
      <c r="G322" s="144"/>
      <c r="H322" s="144"/>
      <c r="I322" s="144"/>
      <c r="J322" s="144"/>
      <c r="K322" s="144"/>
      <c r="L322" s="144"/>
      <c r="M322" s="144"/>
      <c r="N322" s="144"/>
      <c r="O322" s="144"/>
      <c r="P322" s="144"/>
      <c r="Q322" s="144"/>
      <c r="R322" s="144"/>
      <c r="S322" s="144"/>
      <c r="T322" s="144"/>
      <c r="U322" s="144"/>
      <c r="V322" s="144"/>
      <c r="W322" s="144"/>
      <c r="X322" s="144"/>
      <c r="Y322" s="144"/>
      <c r="Z322" s="144"/>
      <c r="AA322" s="144"/>
      <c r="AB322" s="144"/>
      <c r="AC322" s="144"/>
      <c r="AD322" s="144"/>
      <c r="AE322" s="144"/>
      <c r="AF322" s="144"/>
      <c r="AG322" s="144"/>
      <c r="AH322" s="144"/>
      <c r="AI322" s="144"/>
    </row>
    <row r="323" spans="1:35">
      <c r="A323" s="144"/>
      <c r="B323" s="144"/>
      <c r="C323" s="144"/>
      <c r="D323" s="144"/>
      <c r="E323" s="144"/>
      <c r="F323" s="144"/>
      <c r="G323" s="144"/>
      <c r="H323" s="144"/>
      <c r="I323" s="144"/>
      <c r="J323" s="144"/>
      <c r="K323" s="144"/>
      <c r="L323" s="144"/>
      <c r="M323" s="144"/>
      <c r="N323" s="144"/>
      <c r="O323" s="144"/>
      <c r="P323" s="144"/>
      <c r="Q323" s="144"/>
      <c r="R323" s="144"/>
      <c r="S323" s="144"/>
      <c r="T323" s="144"/>
      <c r="U323" s="144"/>
      <c r="V323" s="144"/>
      <c r="W323" s="144"/>
      <c r="X323" s="144"/>
      <c r="Y323" s="144"/>
      <c r="Z323" s="144"/>
      <c r="AA323" s="144"/>
      <c r="AB323" s="144"/>
      <c r="AC323" s="144"/>
      <c r="AD323" s="144"/>
      <c r="AE323" s="144"/>
      <c r="AF323" s="144"/>
      <c r="AG323" s="144"/>
      <c r="AH323" s="144"/>
      <c r="AI323" s="144"/>
    </row>
    <row r="324" spans="1:35">
      <c r="A324" s="144"/>
      <c r="B324" s="144"/>
      <c r="C324" s="144"/>
      <c r="D324" s="144"/>
      <c r="E324" s="144"/>
      <c r="F324" s="144"/>
      <c r="G324" s="144"/>
      <c r="H324" s="144"/>
      <c r="I324" s="144"/>
      <c r="J324" s="144"/>
      <c r="K324" s="144"/>
      <c r="L324" s="144"/>
      <c r="M324" s="144"/>
      <c r="N324" s="144"/>
      <c r="O324" s="144"/>
      <c r="P324" s="144"/>
      <c r="Q324" s="144"/>
      <c r="R324" s="144"/>
      <c r="S324" s="144"/>
      <c r="T324" s="144"/>
      <c r="U324" s="144"/>
      <c r="V324" s="144"/>
      <c r="W324" s="144"/>
      <c r="X324" s="144"/>
      <c r="Y324" s="144"/>
      <c r="Z324" s="144"/>
      <c r="AA324" s="144"/>
      <c r="AB324" s="144"/>
      <c r="AC324" s="144"/>
      <c r="AD324" s="144"/>
      <c r="AE324" s="144"/>
      <c r="AF324" s="144"/>
      <c r="AG324" s="144"/>
      <c r="AH324" s="144"/>
      <c r="AI324" s="144"/>
    </row>
    <row r="325" spans="1:35">
      <c r="A325" s="144"/>
      <c r="B325" s="144"/>
      <c r="C325" s="144"/>
      <c r="D325" s="144"/>
      <c r="E325" s="144"/>
      <c r="F325" s="144"/>
      <c r="G325" s="144"/>
      <c r="H325" s="144"/>
      <c r="I325" s="144"/>
      <c r="J325" s="144"/>
      <c r="K325" s="144"/>
      <c r="L325" s="144"/>
      <c r="M325" s="144"/>
      <c r="N325" s="144"/>
      <c r="O325" s="144"/>
      <c r="P325" s="144"/>
      <c r="Q325" s="144"/>
      <c r="R325" s="144"/>
      <c r="S325" s="144"/>
      <c r="T325" s="144"/>
      <c r="U325" s="144"/>
      <c r="V325" s="144"/>
      <c r="W325" s="144"/>
      <c r="X325" s="144"/>
      <c r="Y325" s="144"/>
      <c r="Z325" s="144"/>
      <c r="AA325" s="144"/>
      <c r="AB325" s="144"/>
      <c r="AC325" s="144"/>
      <c r="AD325" s="144"/>
      <c r="AE325" s="144"/>
      <c r="AF325" s="144"/>
      <c r="AG325" s="144"/>
      <c r="AH325" s="144"/>
      <c r="AI325" s="144"/>
    </row>
    <row r="326" spans="1:35">
      <c r="A326" s="144"/>
      <c r="B326" s="144"/>
      <c r="C326" s="144"/>
      <c r="D326" s="144"/>
      <c r="E326" s="144"/>
      <c r="F326" s="144"/>
      <c r="G326" s="144"/>
      <c r="H326" s="144"/>
      <c r="I326" s="144"/>
      <c r="J326" s="144"/>
      <c r="K326" s="144"/>
      <c r="L326" s="144"/>
      <c r="M326" s="144"/>
      <c r="N326" s="144"/>
      <c r="O326" s="144"/>
      <c r="P326" s="144"/>
      <c r="Q326" s="144"/>
      <c r="R326" s="144"/>
      <c r="S326" s="144"/>
      <c r="T326" s="144"/>
      <c r="U326" s="144"/>
      <c r="V326" s="144"/>
      <c r="W326" s="144"/>
      <c r="X326" s="144"/>
      <c r="Y326" s="144"/>
      <c r="Z326" s="144"/>
      <c r="AA326" s="144"/>
      <c r="AB326" s="144"/>
      <c r="AC326" s="144"/>
      <c r="AD326" s="144"/>
      <c r="AE326" s="144"/>
      <c r="AF326" s="144"/>
      <c r="AG326" s="144"/>
      <c r="AH326" s="144"/>
      <c r="AI326" s="144"/>
    </row>
    <row r="327" spans="1:35">
      <c r="A327" s="144"/>
      <c r="B327" s="144"/>
      <c r="C327" s="144"/>
      <c r="D327" s="144"/>
      <c r="E327" s="144"/>
      <c r="F327" s="144"/>
      <c r="G327" s="144"/>
      <c r="H327" s="144"/>
      <c r="I327" s="144"/>
      <c r="J327" s="144"/>
      <c r="K327" s="144"/>
      <c r="L327" s="144"/>
      <c r="M327" s="144"/>
      <c r="N327" s="144"/>
      <c r="O327" s="144"/>
      <c r="P327" s="144"/>
      <c r="Q327" s="144"/>
      <c r="R327" s="144"/>
      <c r="S327" s="144"/>
      <c r="T327" s="144"/>
      <c r="U327" s="144"/>
      <c r="V327" s="144"/>
      <c r="W327" s="144"/>
      <c r="X327" s="144"/>
      <c r="Y327" s="144"/>
      <c r="Z327" s="144"/>
      <c r="AA327" s="144"/>
      <c r="AB327" s="144"/>
      <c r="AC327" s="144"/>
      <c r="AD327" s="144"/>
      <c r="AE327" s="144"/>
      <c r="AF327" s="144"/>
      <c r="AG327" s="144"/>
      <c r="AH327" s="144"/>
      <c r="AI327" s="144"/>
    </row>
    <row r="328" spans="1:35">
      <c r="A328" s="144"/>
      <c r="B328" s="144"/>
      <c r="C328" s="144"/>
      <c r="D328" s="144"/>
      <c r="E328" s="144"/>
      <c r="F328" s="144"/>
      <c r="G328" s="144"/>
      <c r="H328" s="144"/>
      <c r="I328" s="144"/>
      <c r="J328" s="144"/>
      <c r="K328" s="144"/>
      <c r="L328" s="144"/>
      <c r="M328" s="144"/>
      <c r="N328" s="144"/>
      <c r="O328" s="144"/>
      <c r="P328" s="144"/>
      <c r="Q328" s="144"/>
      <c r="R328" s="144"/>
      <c r="S328" s="144"/>
      <c r="T328" s="144"/>
      <c r="U328" s="144"/>
      <c r="V328" s="144"/>
      <c r="W328" s="144"/>
      <c r="X328" s="144"/>
      <c r="Y328" s="144"/>
      <c r="Z328" s="144"/>
      <c r="AA328" s="144"/>
      <c r="AB328" s="144"/>
      <c r="AC328" s="144"/>
      <c r="AD328" s="144"/>
      <c r="AE328" s="144"/>
      <c r="AF328" s="144"/>
      <c r="AG328" s="144"/>
      <c r="AH328" s="144"/>
      <c r="AI328" s="144"/>
    </row>
    <row r="329" spans="1:35">
      <c r="A329" s="144"/>
      <c r="B329" s="144"/>
      <c r="C329" s="144"/>
      <c r="D329" s="144"/>
      <c r="E329" s="144"/>
      <c r="F329" s="144"/>
      <c r="G329" s="144"/>
      <c r="H329" s="144"/>
      <c r="I329" s="144"/>
      <c r="J329" s="144"/>
      <c r="K329" s="144"/>
      <c r="L329" s="144"/>
      <c r="M329" s="144"/>
      <c r="N329" s="144"/>
      <c r="O329" s="144"/>
      <c r="P329" s="144"/>
      <c r="Q329" s="144"/>
      <c r="R329" s="144"/>
      <c r="S329" s="144"/>
      <c r="T329" s="144"/>
      <c r="U329" s="144"/>
      <c r="V329" s="144"/>
      <c r="W329" s="144"/>
      <c r="X329" s="144"/>
      <c r="Y329" s="144"/>
      <c r="Z329" s="144"/>
      <c r="AA329" s="144"/>
      <c r="AB329" s="144"/>
      <c r="AC329" s="144"/>
      <c r="AD329" s="144"/>
      <c r="AE329" s="144"/>
      <c r="AF329" s="144"/>
      <c r="AG329" s="144"/>
      <c r="AH329" s="144"/>
      <c r="AI329" s="144"/>
    </row>
    <row r="330" spans="1:35">
      <c r="A330" s="144"/>
      <c r="B330" s="144"/>
      <c r="C330" s="144"/>
      <c r="D330" s="144"/>
      <c r="E330" s="144"/>
      <c r="F330" s="144"/>
      <c r="G330" s="144"/>
      <c r="H330" s="144"/>
      <c r="I330" s="144"/>
      <c r="J330" s="144"/>
      <c r="K330" s="144"/>
      <c r="L330" s="144"/>
      <c r="M330" s="144"/>
      <c r="N330" s="144"/>
      <c r="O330" s="144"/>
      <c r="P330" s="144"/>
      <c r="Q330" s="144"/>
      <c r="R330" s="144"/>
      <c r="S330" s="144"/>
      <c r="T330" s="144"/>
      <c r="U330" s="144"/>
      <c r="V330" s="144"/>
      <c r="W330" s="144"/>
      <c r="X330" s="144"/>
      <c r="Y330" s="144"/>
      <c r="Z330" s="144"/>
      <c r="AA330" s="144"/>
      <c r="AB330" s="144"/>
      <c r="AC330" s="144"/>
      <c r="AD330" s="144"/>
      <c r="AE330" s="144"/>
      <c r="AF330" s="144"/>
      <c r="AG330" s="144"/>
      <c r="AH330" s="144"/>
      <c r="AI330" s="144"/>
    </row>
    <row r="331" spans="1:35">
      <c r="A331" s="144"/>
      <c r="B331" s="144"/>
      <c r="C331" s="144"/>
      <c r="D331" s="144"/>
      <c r="E331" s="144"/>
      <c r="F331" s="144"/>
      <c r="G331" s="144"/>
      <c r="H331" s="144"/>
      <c r="I331" s="144"/>
      <c r="J331" s="144"/>
      <c r="K331" s="144"/>
      <c r="L331" s="144"/>
      <c r="M331" s="144"/>
      <c r="N331" s="144"/>
      <c r="O331" s="144"/>
      <c r="P331" s="144"/>
      <c r="Q331" s="144"/>
      <c r="R331" s="144"/>
      <c r="S331" s="144"/>
      <c r="T331" s="144"/>
      <c r="U331" s="144"/>
      <c r="V331" s="144"/>
      <c r="W331" s="144"/>
      <c r="X331" s="144"/>
      <c r="Y331" s="144"/>
      <c r="Z331" s="144"/>
      <c r="AA331" s="144"/>
      <c r="AB331" s="144"/>
      <c r="AC331" s="144"/>
      <c r="AD331" s="144"/>
      <c r="AE331" s="144"/>
      <c r="AF331" s="144"/>
      <c r="AG331" s="144"/>
      <c r="AH331" s="144"/>
      <c r="AI331" s="144"/>
    </row>
    <row r="332" spans="1:35">
      <c r="A332" s="144"/>
      <c r="B332" s="144"/>
      <c r="C332" s="144"/>
      <c r="D332" s="144"/>
      <c r="E332" s="144"/>
      <c r="F332" s="144"/>
      <c r="G332" s="144"/>
      <c r="H332" s="144"/>
      <c r="I332" s="144"/>
      <c r="J332" s="144"/>
      <c r="K332" s="144"/>
      <c r="L332" s="144"/>
      <c r="M332" s="144"/>
      <c r="N332" s="144"/>
      <c r="O332" s="144"/>
      <c r="P332" s="144"/>
      <c r="Q332" s="144"/>
      <c r="R332" s="144"/>
      <c r="S332" s="144"/>
      <c r="T332" s="144"/>
      <c r="U332" s="144"/>
      <c r="V332" s="144"/>
      <c r="W332" s="144"/>
      <c r="X332" s="144"/>
      <c r="Y332" s="144"/>
      <c r="Z332" s="144"/>
      <c r="AA332" s="144"/>
      <c r="AB332" s="144"/>
      <c r="AC332" s="144"/>
      <c r="AD332" s="144"/>
      <c r="AE332" s="144"/>
      <c r="AF332" s="144"/>
      <c r="AG332" s="144"/>
      <c r="AH332" s="144"/>
      <c r="AI332" s="144"/>
    </row>
    <row r="333" spans="1:35">
      <c r="A333" s="144"/>
      <c r="B333" s="144"/>
      <c r="C333" s="144"/>
      <c r="D333" s="144"/>
      <c r="E333" s="144"/>
      <c r="F333" s="144"/>
      <c r="G333" s="144"/>
      <c r="H333" s="144"/>
      <c r="I333" s="144"/>
      <c r="J333" s="144"/>
      <c r="K333" s="144"/>
      <c r="L333" s="144"/>
      <c r="M333" s="144"/>
      <c r="N333" s="144"/>
      <c r="O333" s="144"/>
      <c r="P333" s="144"/>
      <c r="Q333" s="144"/>
      <c r="R333" s="144"/>
      <c r="S333" s="144"/>
      <c r="T333" s="144"/>
      <c r="U333" s="144"/>
      <c r="V333" s="144"/>
      <c r="W333" s="144"/>
      <c r="X333" s="144"/>
      <c r="Y333" s="144"/>
      <c r="Z333" s="144"/>
      <c r="AA333" s="144"/>
      <c r="AB333" s="144"/>
      <c r="AC333" s="144"/>
      <c r="AD333" s="144"/>
      <c r="AE333" s="144"/>
      <c r="AF333" s="144"/>
      <c r="AG333" s="144"/>
      <c r="AH333" s="144"/>
      <c r="AI333" s="144"/>
    </row>
    <row r="334" spans="1:35">
      <c r="A334" s="144"/>
      <c r="B334" s="144"/>
      <c r="C334" s="144"/>
      <c r="D334" s="144"/>
      <c r="E334" s="144"/>
      <c r="F334" s="144"/>
      <c r="G334" s="144"/>
      <c r="H334" s="144"/>
      <c r="I334" s="144"/>
      <c r="J334" s="144"/>
      <c r="K334" s="144"/>
      <c r="L334" s="144"/>
      <c r="M334" s="144"/>
      <c r="N334" s="144"/>
      <c r="O334" s="144"/>
      <c r="P334" s="144"/>
      <c r="Q334" s="144"/>
      <c r="R334" s="144"/>
      <c r="S334" s="144"/>
      <c r="T334" s="144"/>
      <c r="U334" s="144"/>
      <c r="V334" s="144"/>
      <c r="W334" s="144"/>
      <c r="X334" s="144"/>
      <c r="Y334" s="144"/>
      <c r="Z334" s="144"/>
      <c r="AA334" s="144"/>
      <c r="AB334" s="144"/>
      <c r="AC334" s="144"/>
      <c r="AD334" s="144"/>
      <c r="AE334" s="144"/>
      <c r="AF334" s="144"/>
      <c r="AG334" s="144"/>
      <c r="AH334" s="144"/>
      <c r="AI334" s="144"/>
    </row>
    <row r="335" spans="1:35">
      <c r="A335" s="144"/>
      <c r="B335" s="144"/>
      <c r="C335" s="144"/>
      <c r="D335" s="144"/>
      <c r="E335" s="144"/>
      <c r="F335" s="144"/>
      <c r="G335" s="144"/>
      <c r="H335" s="144"/>
      <c r="I335" s="144"/>
      <c r="J335" s="144"/>
      <c r="K335" s="144"/>
      <c r="L335" s="144"/>
      <c r="M335" s="144"/>
      <c r="N335" s="144"/>
      <c r="O335" s="144"/>
      <c r="P335" s="144"/>
      <c r="Q335" s="144"/>
      <c r="R335" s="144"/>
      <c r="S335" s="144"/>
      <c r="T335" s="144"/>
      <c r="U335" s="144"/>
      <c r="V335" s="144"/>
      <c r="W335" s="144"/>
      <c r="X335" s="144"/>
      <c r="Y335" s="144"/>
      <c r="Z335" s="144"/>
      <c r="AA335" s="144"/>
      <c r="AB335" s="144"/>
      <c r="AC335" s="144"/>
      <c r="AD335" s="144"/>
      <c r="AE335" s="144"/>
      <c r="AF335" s="144"/>
      <c r="AG335" s="144"/>
      <c r="AH335" s="144"/>
      <c r="AI335" s="144"/>
    </row>
    <row r="336" spans="1:35">
      <c r="A336" s="144"/>
      <c r="B336" s="144"/>
      <c r="C336" s="144"/>
      <c r="D336" s="144"/>
      <c r="E336" s="144"/>
      <c r="F336" s="144"/>
      <c r="G336" s="144"/>
      <c r="H336" s="144"/>
      <c r="I336" s="144"/>
      <c r="J336" s="144"/>
      <c r="K336" s="144"/>
      <c r="L336" s="144"/>
      <c r="M336" s="144"/>
      <c r="N336" s="144"/>
      <c r="O336" s="144"/>
      <c r="P336" s="144"/>
      <c r="Q336" s="144"/>
      <c r="R336" s="144"/>
      <c r="S336" s="144"/>
      <c r="T336" s="144"/>
      <c r="U336" s="144"/>
      <c r="V336" s="144"/>
      <c r="W336" s="144"/>
      <c r="X336" s="144"/>
      <c r="Y336" s="144"/>
      <c r="Z336" s="144"/>
      <c r="AA336" s="144"/>
      <c r="AB336" s="144"/>
      <c r="AC336" s="144"/>
      <c r="AD336" s="144"/>
      <c r="AE336" s="144"/>
      <c r="AF336" s="144"/>
      <c r="AG336" s="144"/>
      <c r="AH336" s="144"/>
      <c r="AI336" s="144"/>
    </row>
    <row r="337" spans="1:35">
      <c r="A337" s="144"/>
      <c r="B337" s="144"/>
      <c r="C337" s="144"/>
      <c r="D337" s="144"/>
      <c r="E337" s="144"/>
      <c r="F337" s="144"/>
      <c r="G337" s="144"/>
      <c r="H337" s="144"/>
      <c r="I337" s="144"/>
      <c r="J337" s="144"/>
      <c r="K337" s="144"/>
      <c r="L337" s="144"/>
      <c r="M337" s="144"/>
      <c r="N337" s="144"/>
      <c r="O337" s="144"/>
      <c r="P337" s="144"/>
      <c r="Q337" s="144"/>
      <c r="R337" s="144"/>
      <c r="S337" s="144"/>
      <c r="T337" s="144"/>
      <c r="U337" s="144"/>
      <c r="V337" s="144"/>
      <c r="W337" s="144"/>
      <c r="X337" s="144"/>
      <c r="Y337" s="144"/>
      <c r="Z337" s="144"/>
      <c r="AA337" s="144"/>
      <c r="AB337" s="144"/>
      <c r="AC337" s="144"/>
      <c r="AD337" s="144"/>
      <c r="AE337" s="144"/>
      <c r="AF337" s="144"/>
      <c r="AG337" s="144"/>
      <c r="AH337" s="144"/>
      <c r="AI337" s="144"/>
    </row>
    <row r="338" spans="1:35">
      <c r="A338" s="144"/>
      <c r="B338" s="144"/>
      <c r="C338" s="144"/>
      <c r="D338" s="144"/>
      <c r="E338" s="144"/>
      <c r="F338" s="144"/>
      <c r="G338" s="144"/>
      <c r="H338" s="144"/>
      <c r="I338" s="144"/>
      <c r="J338" s="144"/>
      <c r="K338" s="144"/>
      <c r="L338" s="144"/>
      <c r="M338" s="144"/>
      <c r="N338" s="144"/>
      <c r="O338" s="144"/>
      <c r="P338" s="144"/>
      <c r="Q338" s="144"/>
      <c r="R338" s="144"/>
      <c r="S338" s="144"/>
      <c r="T338" s="144"/>
      <c r="U338" s="144"/>
      <c r="V338" s="144"/>
      <c r="W338" s="144"/>
      <c r="X338" s="144"/>
      <c r="Y338" s="144"/>
      <c r="Z338" s="144"/>
      <c r="AA338" s="144"/>
      <c r="AB338" s="144"/>
      <c r="AC338" s="144"/>
      <c r="AD338" s="144"/>
      <c r="AE338" s="144"/>
      <c r="AF338" s="144"/>
      <c r="AG338" s="144"/>
      <c r="AH338" s="144"/>
      <c r="AI338" s="144"/>
    </row>
    <row r="339" spans="1:35">
      <c r="A339" s="144"/>
      <c r="B339" s="144"/>
      <c r="C339" s="144"/>
      <c r="D339" s="144"/>
      <c r="E339" s="144"/>
      <c r="F339" s="144"/>
      <c r="G339" s="144"/>
      <c r="H339" s="144"/>
      <c r="I339" s="144"/>
      <c r="J339" s="144"/>
      <c r="K339" s="144"/>
      <c r="L339" s="144"/>
      <c r="M339" s="144"/>
      <c r="N339" s="144"/>
      <c r="O339" s="144"/>
      <c r="P339" s="144"/>
      <c r="Q339" s="144"/>
      <c r="R339" s="144"/>
      <c r="S339" s="144"/>
      <c r="T339" s="144"/>
      <c r="U339" s="144"/>
      <c r="V339" s="144"/>
      <c r="W339" s="144"/>
      <c r="X339" s="144"/>
      <c r="Y339" s="144"/>
      <c r="Z339" s="144"/>
      <c r="AA339" s="144"/>
      <c r="AB339" s="144"/>
      <c r="AC339" s="144"/>
      <c r="AD339" s="144"/>
      <c r="AE339" s="144"/>
      <c r="AF339" s="144"/>
      <c r="AG339" s="144"/>
      <c r="AH339" s="144"/>
      <c r="AI339" s="144"/>
    </row>
    <row r="340" spans="1:35">
      <c r="A340" s="144"/>
      <c r="B340" s="144"/>
      <c r="C340" s="144"/>
      <c r="D340" s="144"/>
      <c r="E340" s="144"/>
      <c r="F340" s="144"/>
      <c r="G340" s="144"/>
      <c r="H340" s="144"/>
      <c r="I340" s="144"/>
      <c r="J340" s="144"/>
      <c r="K340" s="144"/>
      <c r="L340" s="144"/>
      <c r="M340" s="144"/>
      <c r="N340" s="144"/>
      <c r="O340" s="144"/>
      <c r="P340" s="144"/>
      <c r="Q340" s="144"/>
      <c r="R340" s="144"/>
      <c r="S340" s="144"/>
      <c r="T340" s="144"/>
      <c r="U340" s="144"/>
      <c r="V340" s="144"/>
      <c r="W340" s="144"/>
      <c r="X340" s="144"/>
      <c r="Y340" s="144"/>
      <c r="Z340" s="144"/>
      <c r="AA340" s="144"/>
      <c r="AB340" s="144"/>
      <c r="AC340" s="144"/>
      <c r="AD340" s="144"/>
      <c r="AE340" s="144"/>
      <c r="AF340" s="144"/>
      <c r="AG340" s="144"/>
      <c r="AH340" s="144"/>
      <c r="AI340" s="144"/>
    </row>
    <row r="341" spans="1:35">
      <c r="A341" s="144"/>
      <c r="B341" s="144"/>
      <c r="C341" s="144"/>
      <c r="D341" s="144"/>
      <c r="E341" s="144"/>
      <c r="F341" s="144"/>
      <c r="G341" s="144"/>
      <c r="H341" s="144"/>
      <c r="I341" s="144"/>
      <c r="J341" s="144"/>
      <c r="K341" s="144"/>
      <c r="L341" s="144"/>
      <c r="M341" s="144"/>
      <c r="N341" s="144"/>
      <c r="O341" s="144"/>
      <c r="P341" s="144"/>
      <c r="Q341" s="144"/>
      <c r="R341" s="144"/>
      <c r="S341" s="144"/>
      <c r="T341" s="144"/>
      <c r="U341" s="144"/>
      <c r="V341" s="144"/>
      <c r="W341" s="144"/>
      <c r="X341" s="144"/>
      <c r="Y341" s="144"/>
      <c r="Z341" s="144"/>
      <c r="AA341" s="144"/>
      <c r="AB341" s="144"/>
      <c r="AC341" s="144"/>
      <c r="AD341" s="144"/>
      <c r="AE341" s="144"/>
      <c r="AF341" s="144"/>
      <c r="AG341" s="144"/>
      <c r="AH341" s="144"/>
      <c r="AI341" s="144"/>
    </row>
    <row r="342" spans="1:35">
      <c r="A342" s="144"/>
      <c r="B342" s="144"/>
      <c r="C342" s="144"/>
      <c r="D342" s="144"/>
      <c r="E342" s="144"/>
      <c r="F342" s="144"/>
      <c r="G342" s="144"/>
      <c r="H342" s="144"/>
      <c r="I342" s="144"/>
      <c r="J342" s="144"/>
      <c r="K342" s="144"/>
      <c r="L342" s="144"/>
      <c r="M342" s="144"/>
      <c r="N342" s="144"/>
      <c r="O342" s="144"/>
      <c r="P342" s="144"/>
      <c r="Q342" s="144"/>
      <c r="R342" s="144"/>
      <c r="S342" s="144"/>
      <c r="T342" s="144"/>
      <c r="U342" s="144"/>
      <c r="V342" s="144"/>
      <c r="W342" s="144"/>
      <c r="X342" s="144"/>
      <c r="Y342" s="144"/>
      <c r="Z342" s="144"/>
      <c r="AA342" s="144"/>
      <c r="AB342" s="144"/>
      <c r="AC342" s="144"/>
      <c r="AD342" s="144"/>
      <c r="AE342" s="144"/>
      <c r="AF342" s="144"/>
      <c r="AG342" s="144"/>
      <c r="AH342" s="144"/>
      <c r="AI342" s="144"/>
    </row>
    <row r="343" spans="1:35">
      <c r="A343" s="144"/>
      <c r="B343" s="144"/>
      <c r="C343" s="144"/>
      <c r="D343" s="144"/>
      <c r="E343" s="144"/>
      <c r="F343" s="144"/>
      <c r="G343" s="144"/>
      <c r="H343" s="144"/>
      <c r="I343" s="144"/>
      <c r="J343" s="144"/>
      <c r="K343" s="144"/>
      <c r="L343" s="144"/>
      <c r="M343" s="144"/>
      <c r="N343" s="144"/>
      <c r="O343" s="144"/>
      <c r="P343" s="144"/>
      <c r="Q343" s="144"/>
      <c r="R343" s="144"/>
      <c r="S343" s="144"/>
      <c r="T343" s="144"/>
      <c r="U343" s="144"/>
      <c r="V343" s="144"/>
      <c r="W343" s="144"/>
      <c r="X343" s="144"/>
      <c r="Y343" s="144"/>
      <c r="Z343" s="144"/>
      <c r="AA343" s="144"/>
      <c r="AB343" s="144"/>
      <c r="AC343" s="144"/>
      <c r="AD343" s="144"/>
      <c r="AE343" s="144"/>
      <c r="AF343" s="144"/>
      <c r="AG343" s="144"/>
      <c r="AH343" s="144"/>
      <c r="AI343" s="144"/>
    </row>
    <row r="344" spans="1:35">
      <c r="A344" s="144"/>
      <c r="B344" s="144"/>
      <c r="C344" s="144"/>
      <c r="D344" s="144"/>
      <c r="E344" s="144"/>
      <c r="F344" s="144"/>
      <c r="G344" s="144"/>
      <c r="H344" s="144"/>
      <c r="I344" s="144"/>
      <c r="J344" s="144"/>
      <c r="K344" s="144"/>
      <c r="L344" s="144"/>
      <c r="M344" s="144"/>
      <c r="N344" s="144"/>
      <c r="O344" s="144"/>
      <c r="P344" s="144"/>
      <c r="Q344" s="144"/>
      <c r="R344" s="144"/>
      <c r="S344" s="144"/>
      <c r="T344" s="144"/>
      <c r="U344" s="144"/>
      <c r="V344" s="144"/>
      <c r="W344" s="144"/>
      <c r="X344" s="144"/>
      <c r="Y344" s="144"/>
      <c r="Z344" s="144"/>
      <c r="AA344" s="144"/>
      <c r="AB344" s="144"/>
      <c r="AC344" s="144"/>
      <c r="AD344" s="144"/>
      <c r="AE344" s="144"/>
      <c r="AF344" s="144"/>
      <c r="AG344" s="144"/>
      <c r="AH344" s="144"/>
      <c r="AI344" s="144"/>
    </row>
    <row r="345" spans="1:35">
      <c r="A345" s="144"/>
      <c r="B345" s="144"/>
      <c r="C345" s="144"/>
      <c r="D345" s="144"/>
      <c r="E345" s="144"/>
      <c r="F345" s="144"/>
      <c r="G345" s="144"/>
      <c r="H345" s="144"/>
      <c r="I345" s="144"/>
      <c r="J345" s="144"/>
      <c r="K345" s="144"/>
      <c r="L345" s="144"/>
      <c r="M345" s="144"/>
      <c r="N345" s="144"/>
      <c r="O345" s="144"/>
      <c r="P345" s="144"/>
      <c r="Q345" s="144"/>
      <c r="R345" s="144"/>
      <c r="S345" s="144"/>
      <c r="T345" s="144"/>
      <c r="U345" s="144"/>
      <c r="V345" s="144"/>
      <c r="W345" s="144"/>
      <c r="X345" s="144"/>
      <c r="Y345" s="144"/>
      <c r="Z345" s="144"/>
      <c r="AA345" s="144"/>
      <c r="AB345" s="144"/>
      <c r="AC345" s="144"/>
      <c r="AD345" s="144"/>
      <c r="AE345" s="144"/>
      <c r="AF345" s="144"/>
      <c r="AG345" s="144"/>
      <c r="AH345" s="144"/>
      <c r="AI345" s="144"/>
    </row>
    <row r="346" spans="1:35">
      <c r="A346" s="144"/>
      <c r="B346" s="144"/>
      <c r="C346" s="144"/>
      <c r="D346" s="144"/>
      <c r="E346" s="144"/>
      <c r="F346" s="144"/>
      <c r="G346" s="144"/>
      <c r="H346" s="144"/>
      <c r="I346" s="144"/>
      <c r="J346" s="144"/>
      <c r="K346" s="144"/>
      <c r="L346" s="144"/>
      <c r="M346" s="144"/>
      <c r="N346" s="144"/>
      <c r="O346" s="144"/>
      <c r="P346" s="144"/>
      <c r="Q346" s="144"/>
      <c r="R346" s="144"/>
      <c r="S346" s="144"/>
      <c r="T346" s="144"/>
      <c r="U346" s="144"/>
      <c r="V346" s="144"/>
      <c r="W346" s="144"/>
      <c r="X346" s="144"/>
      <c r="Y346" s="144"/>
      <c r="Z346" s="144"/>
      <c r="AA346" s="144"/>
      <c r="AB346" s="144"/>
      <c r="AC346" s="144"/>
      <c r="AD346" s="144"/>
      <c r="AE346" s="144"/>
      <c r="AF346" s="144"/>
      <c r="AG346" s="144"/>
      <c r="AH346" s="144"/>
      <c r="AI346" s="144"/>
    </row>
    <row r="347" spans="1:35">
      <c r="A347" s="144"/>
      <c r="B347" s="144"/>
      <c r="C347" s="144"/>
      <c r="D347" s="144"/>
      <c r="E347" s="144"/>
      <c r="F347" s="144"/>
      <c r="G347" s="144"/>
      <c r="H347" s="144"/>
      <c r="I347" s="144"/>
      <c r="J347" s="144"/>
      <c r="K347" s="144"/>
      <c r="L347" s="144"/>
      <c r="M347" s="144"/>
      <c r="N347" s="144"/>
      <c r="O347" s="144"/>
      <c r="P347" s="144"/>
      <c r="Q347" s="144"/>
      <c r="R347" s="144"/>
      <c r="S347" s="144"/>
      <c r="T347" s="144"/>
      <c r="U347" s="144"/>
      <c r="V347" s="144"/>
      <c r="W347" s="144"/>
      <c r="X347" s="144"/>
      <c r="Y347" s="144"/>
      <c r="Z347" s="144"/>
      <c r="AA347" s="144"/>
      <c r="AB347" s="144"/>
      <c r="AC347" s="144"/>
      <c r="AD347" s="144"/>
      <c r="AE347" s="144"/>
      <c r="AF347" s="144"/>
      <c r="AG347" s="144"/>
      <c r="AH347" s="144"/>
      <c r="AI347" s="144"/>
    </row>
    <row r="348" spans="1:35">
      <c r="A348" s="144"/>
      <c r="B348" s="144"/>
      <c r="C348" s="144"/>
      <c r="D348" s="144"/>
      <c r="E348" s="144"/>
      <c r="F348" s="144"/>
      <c r="G348" s="144"/>
      <c r="H348" s="144"/>
      <c r="I348" s="144"/>
      <c r="J348" s="144"/>
      <c r="K348" s="144"/>
      <c r="L348" s="144"/>
      <c r="M348" s="144"/>
      <c r="N348" s="144"/>
      <c r="O348" s="144"/>
      <c r="P348" s="144"/>
      <c r="Q348" s="144"/>
      <c r="R348" s="144"/>
      <c r="S348" s="144"/>
      <c r="T348" s="144"/>
      <c r="U348" s="144"/>
      <c r="V348" s="144"/>
      <c r="W348" s="144"/>
      <c r="X348" s="144"/>
      <c r="Y348" s="144"/>
      <c r="Z348" s="144"/>
      <c r="AA348" s="144"/>
      <c r="AB348" s="144"/>
      <c r="AC348" s="144"/>
      <c r="AD348" s="144"/>
      <c r="AE348" s="144"/>
      <c r="AF348" s="144"/>
      <c r="AG348" s="144"/>
      <c r="AH348" s="144"/>
      <c r="AI348" s="144"/>
    </row>
    <row r="349" spans="1:35">
      <c r="A349" s="144"/>
      <c r="B349" s="144"/>
      <c r="C349" s="144"/>
      <c r="D349" s="144"/>
      <c r="E349" s="144"/>
      <c r="F349" s="144"/>
      <c r="G349" s="144"/>
      <c r="H349" s="144"/>
      <c r="I349" s="144"/>
      <c r="J349" s="144"/>
      <c r="K349" s="144"/>
      <c r="L349" s="144"/>
      <c r="M349" s="144"/>
      <c r="N349" s="144"/>
      <c r="O349" s="144"/>
      <c r="P349" s="144"/>
      <c r="Q349" s="144"/>
      <c r="R349" s="144"/>
      <c r="S349" s="144"/>
      <c r="T349" s="144"/>
      <c r="U349" s="144"/>
      <c r="V349" s="144"/>
      <c r="W349" s="144"/>
      <c r="X349" s="144"/>
      <c r="Y349" s="144"/>
      <c r="Z349" s="144"/>
      <c r="AA349" s="144"/>
      <c r="AB349" s="144"/>
      <c r="AC349" s="144"/>
      <c r="AD349" s="144"/>
      <c r="AE349" s="144"/>
      <c r="AF349" s="144"/>
      <c r="AG349" s="144"/>
      <c r="AH349" s="144"/>
      <c r="AI349" s="144"/>
    </row>
    <row r="350" spans="1:35">
      <c r="A350" s="144"/>
      <c r="B350" s="144"/>
      <c r="C350" s="144"/>
      <c r="D350" s="144"/>
      <c r="E350" s="144"/>
      <c r="F350" s="144"/>
      <c r="G350" s="144"/>
      <c r="H350" s="144"/>
      <c r="I350" s="144"/>
      <c r="J350" s="144"/>
      <c r="K350" s="144"/>
      <c r="L350" s="144"/>
      <c r="M350" s="144"/>
      <c r="N350" s="144"/>
      <c r="O350" s="144"/>
      <c r="P350" s="144"/>
      <c r="Q350" s="144"/>
      <c r="R350" s="144"/>
      <c r="S350" s="144"/>
      <c r="T350" s="144"/>
      <c r="U350" s="144"/>
      <c r="V350" s="144"/>
      <c r="W350" s="144"/>
      <c r="X350" s="144"/>
      <c r="Y350" s="144"/>
      <c r="Z350" s="144"/>
      <c r="AA350" s="144"/>
      <c r="AB350" s="144"/>
      <c r="AC350" s="144"/>
      <c r="AD350" s="144"/>
      <c r="AE350" s="144"/>
      <c r="AF350" s="144"/>
      <c r="AG350" s="144"/>
      <c r="AH350" s="144"/>
      <c r="AI350" s="144"/>
    </row>
    <row r="351" spans="1:35">
      <c r="A351" s="144"/>
      <c r="B351" s="144"/>
      <c r="C351" s="144"/>
      <c r="D351" s="144"/>
      <c r="E351" s="144"/>
      <c r="F351" s="144"/>
      <c r="G351" s="144"/>
      <c r="H351" s="144"/>
      <c r="I351" s="144"/>
      <c r="J351" s="144"/>
      <c r="K351" s="144"/>
      <c r="L351" s="144"/>
      <c r="M351" s="144"/>
      <c r="N351" s="144"/>
      <c r="O351" s="144"/>
      <c r="P351" s="144"/>
      <c r="Q351" s="144"/>
      <c r="R351" s="144"/>
      <c r="S351" s="144"/>
      <c r="T351" s="144"/>
      <c r="U351" s="144"/>
      <c r="V351" s="144"/>
      <c r="W351" s="144"/>
      <c r="X351" s="144"/>
      <c r="Y351" s="144"/>
      <c r="Z351" s="144"/>
      <c r="AA351" s="144"/>
      <c r="AB351" s="144"/>
      <c r="AC351" s="144"/>
      <c r="AD351" s="144"/>
      <c r="AE351" s="144"/>
      <c r="AF351" s="144"/>
      <c r="AG351" s="144"/>
      <c r="AH351" s="144"/>
      <c r="AI351" s="144"/>
    </row>
    <row r="352" spans="1:35">
      <c r="A352" s="144"/>
      <c r="B352" s="144"/>
      <c r="C352" s="144"/>
      <c r="D352" s="144"/>
      <c r="E352" s="144"/>
      <c r="F352" s="144"/>
      <c r="G352" s="144"/>
      <c r="H352" s="144"/>
      <c r="I352" s="144"/>
      <c r="J352" s="144"/>
      <c r="K352" s="144"/>
      <c r="L352" s="144"/>
      <c r="M352" s="144"/>
      <c r="N352" s="144"/>
      <c r="O352" s="144"/>
      <c r="P352" s="144"/>
      <c r="Q352" s="144"/>
      <c r="R352" s="144"/>
      <c r="S352" s="144"/>
      <c r="T352" s="144"/>
      <c r="U352" s="144"/>
      <c r="V352" s="144"/>
      <c r="W352" s="144"/>
      <c r="X352" s="144"/>
      <c r="Y352" s="144"/>
      <c r="Z352" s="144"/>
      <c r="AA352" s="144"/>
      <c r="AB352" s="144"/>
      <c r="AC352" s="144"/>
      <c r="AD352" s="144"/>
      <c r="AE352" s="144"/>
      <c r="AF352" s="144"/>
      <c r="AG352" s="144"/>
      <c r="AH352" s="144"/>
      <c r="AI352" s="144"/>
    </row>
    <row r="353" spans="1:35">
      <c r="A353" s="144"/>
      <c r="B353" s="144"/>
      <c r="C353" s="144"/>
      <c r="D353" s="144"/>
      <c r="E353" s="144"/>
      <c r="F353" s="144"/>
      <c r="G353" s="144"/>
      <c r="H353" s="144"/>
      <c r="I353" s="144"/>
      <c r="J353" s="144"/>
      <c r="K353" s="144"/>
      <c r="L353" s="144"/>
      <c r="M353" s="144"/>
      <c r="N353" s="144"/>
      <c r="O353" s="144"/>
      <c r="P353" s="144"/>
      <c r="Q353" s="144"/>
      <c r="R353" s="144"/>
      <c r="S353" s="144"/>
      <c r="T353" s="144"/>
      <c r="U353" s="144"/>
      <c r="V353" s="144"/>
      <c r="W353" s="144"/>
      <c r="X353" s="144"/>
      <c r="Y353" s="144"/>
      <c r="Z353" s="144"/>
      <c r="AA353" s="144"/>
      <c r="AB353" s="144"/>
      <c r="AC353" s="144"/>
      <c r="AD353" s="144"/>
      <c r="AE353" s="144"/>
      <c r="AF353" s="144"/>
      <c r="AG353" s="144"/>
      <c r="AH353" s="144"/>
      <c r="AI353" s="144"/>
    </row>
    <row r="354" spans="1:35">
      <c r="A354" s="144"/>
      <c r="B354" s="144"/>
      <c r="C354" s="144"/>
      <c r="D354" s="144"/>
      <c r="E354" s="144"/>
      <c r="F354" s="144"/>
      <c r="G354" s="144"/>
      <c r="H354" s="144"/>
      <c r="I354" s="144"/>
      <c r="J354" s="144"/>
      <c r="K354" s="144"/>
      <c r="L354" s="144"/>
      <c r="M354" s="144"/>
      <c r="N354" s="144"/>
      <c r="O354" s="144"/>
      <c r="P354" s="144"/>
      <c r="Q354" s="144"/>
      <c r="R354" s="144"/>
      <c r="S354" s="144"/>
      <c r="T354" s="144"/>
      <c r="U354" s="144"/>
      <c r="V354" s="144"/>
      <c r="W354" s="144"/>
      <c r="X354" s="144"/>
      <c r="Y354" s="144"/>
      <c r="Z354" s="144"/>
      <c r="AA354" s="144"/>
      <c r="AB354" s="144"/>
      <c r="AC354" s="144"/>
      <c r="AD354" s="144"/>
      <c r="AE354" s="144"/>
      <c r="AF354" s="144"/>
      <c r="AG354" s="144"/>
      <c r="AH354" s="144"/>
      <c r="AI354" s="144"/>
    </row>
    <row r="355" spans="1:35">
      <c r="A355" s="144"/>
      <c r="B355" s="144"/>
      <c r="C355" s="144"/>
      <c r="D355" s="144"/>
      <c r="E355" s="144"/>
      <c r="F355" s="144"/>
      <c r="G355" s="144"/>
      <c r="H355" s="144"/>
      <c r="I355" s="144"/>
      <c r="J355" s="144"/>
      <c r="K355" s="144"/>
      <c r="L355" s="144"/>
      <c r="M355" s="144"/>
      <c r="N355" s="144"/>
      <c r="O355" s="144"/>
      <c r="P355" s="144"/>
      <c r="Q355" s="144"/>
      <c r="R355" s="144"/>
      <c r="S355" s="144"/>
      <c r="T355" s="144"/>
      <c r="U355" s="144"/>
      <c r="V355" s="144"/>
      <c r="W355" s="144"/>
      <c r="X355" s="144"/>
      <c r="Y355" s="144"/>
      <c r="Z355" s="144"/>
      <c r="AA355" s="144"/>
      <c r="AB355" s="144"/>
      <c r="AC355" s="144"/>
      <c r="AD355" s="144"/>
      <c r="AE355" s="144"/>
      <c r="AF355" s="144"/>
      <c r="AG355" s="144"/>
      <c r="AH355" s="144"/>
      <c r="AI355" s="144"/>
    </row>
    <row r="356" spans="1:35">
      <c r="A356" s="144"/>
      <c r="B356" s="144"/>
      <c r="C356" s="144"/>
      <c r="D356" s="144"/>
      <c r="E356" s="144"/>
      <c r="F356" s="144"/>
      <c r="G356" s="144"/>
      <c r="H356" s="144"/>
      <c r="I356" s="144"/>
      <c r="J356" s="144"/>
      <c r="K356" s="144"/>
      <c r="L356" s="144"/>
      <c r="M356" s="144"/>
      <c r="N356" s="144"/>
      <c r="O356" s="144"/>
      <c r="P356" s="144"/>
      <c r="Q356" s="144"/>
      <c r="R356" s="144"/>
      <c r="S356" s="144"/>
      <c r="T356" s="144"/>
      <c r="U356" s="144"/>
      <c r="V356" s="144"/>
      <c r="W356" s="144"/>
      <c r="X356" s="144"/>
      <c r="Y356" s="144"/>
      <c r="Z356" s="144"/>
      <c r="AA356" s="144"/>
      <c r="AB356" s="144"/>
      <c r="AC356" s="144"/>
      <c r="AD356" s="144"/>
      <c r="AE356" s="144"/>
      <c r="AF356" s="144"/>
      <c r="AG356" s="144"/>
      <c r="AH356" s="144"/>
      <c r="AI356" s="144"/>
    </row>
    <row r="357" spans="1:35">
      <c r="A357" s="144"/>
      <c r="B357" s="144"/>
      <c r="C357" s="144"/>
      <c r="D357" s="144"/>
      <c r="E357" s="144"/>
      <c r="F357" s="144"/>
      <c r="G357" s="144"/>
      <c r="H357" s="144"/>
      <c r="I357" s="144"/>
      <c r="J357" s="144"/>
      <c r="K357" s="144"/>
      <c r="L357" s="144"/>
      <c r="M357" s="144"/>
      <c r="N357" s="144"/>
      <c r="O357" s="144"/>
      <c r="P357" s="144"/>
      <c r="Q357" s="144"/>
      <c r="R357" s="144"/>
      <c r="S357" s="144"/>
      <c r="T357" s="144"/>
      <c r="U357" s="144"/>
      <c r="V357" s="144"/>
      <c r="W357" s="144"/>
      <c r="X357" s="144"/>
      <c r="Y357" s="144"/>
      <c r="Z357" s="144"/>
      <c r="AA357" s="144"/>
      <c r="AB357" s="144"/>
      <c r="AC357" s="144"/>
      <c r="AD357" s="144"/>
      <c r="AE357" s="144"/>
      <c r="AF357" s="144"/>
      <c r="AG357" s="144"/>
      <c r="AH357" s="144"/>
      <c r="AI357" s="144"/>
    </row>
    <row r="358" spans="1:35">
      <c r="A358" s="144"/>
      <c r="B358" s="144"/>
      <c r="C358" s="144"/>
      <c r="D358" s="144"/>
      <c r="E358" s="144"/>
      <c r="F358" s="144"/>
      <c r="G358" s="144"/>
      <c r="H358" s="144"/>
      <c r="I358" s="144"/>
      <c r="J358" s="144"/>
      <c r="K358" s="144"/>
      <c r="L358" s="144"/>
      <c r="M358" s="144"/>
      <c r="N358" s="144"/>
      <c r="O358" s="144"/>
      <c r="P358" s="144"/>
      <c r="Q358" s="144"/>
      <c r="R358" s="144"/>
      <c r="S358" s="144"/>
      <c r="T358" s="144"/>
      <c r="U358" s="144"/>
      <c r="V358" s="144"/>
      <c r="W358" s="144"/>
      <c r="X358" s="144"/>
      <c r="Y358" s="144"/>
      <c r="Z358" s="144"/>
      <c r="AA358" s="144"/>
      <c r="AB358" s="144"/>
      <c r="AC358" s="144"/>
      <c r="AD358" s="144"/>
      <c r="AE358" s="144"/>
      <c r="AF358" s="144"/>
      <c r="AG358" s="144"/>
      <c r="AH358" s="144"/>
      <c r="AI358" s="144"/>
    </row>
    <row r="359" spans="1:35">
      <c r="A359" s="144"/>
      <c r="B359" s="144"/>
      <c r="C359" s="144"/>
      <c r="D359" s="144"/>
      <c r="E359" s="144"/>
      <c r="F359" s="144"/>
      <c r="G359" s="144"/>
      <c r="H359" s="144"/>
      <c r="I359" s="144"/>
      <c r="J359" s="144"/>
      <c r="K359" s="144"/>
      <c r="L359" s="144"/>
      <c r="M359" s="144"/>
      <c r="N359" s="144"/>
      <c r="O359" s="144"/>
      <c r="P359" s="144"/>
      <c r="Q359" s="144"/>
      <c r="R359" s="144"/>
      <c r="S359" s="144"/>
      <c r="T359" s="144"/>
      <c r="U359" s="144"/>
      <c r="V359" s="144"/>
      <c r="W359" s="144"/>
      <c r="X359" s="144"/>
      <c r="Y359" s="144"/>
      <c r="Z359" s="144"/>
      <c r="AA359" s="144"/>
      <c r="AB359" s="144"/>
      <c r="AC359" s="144"/>
      <c r="AD359" s="144"/>
      <c r="AE359" s="144"/>
      <c r="AF359" s="144"/>
      <c r="AG359" s="144"/>
      <c r="AH359" s="144"/>
      <c r="AI359" s="144"/>
    </row>
    <row r="360" spans="1:35">
      <c r="A360" s="144"/>
      <c r="B360" s="144"/>
      <c r="C360" s="144"/>
      <c r="D360" s="144"/>
      <c r="E360" s="144"/>
      <c r="F360" s="144"/>
      <c r="G360" s="144"/>
      <c r="H360" s="144"/>
      <c r="I360" s="144"/>
      <c r="J360" s="144"/>
      <c r="K360" s="144"/>
      <c r="L360" s="144"/>
      <c r="M360" s="144"/>
      <c r="N360" s="144"/>
      <c r="O360" s="144"/>
      <c r="P360" s="144"/>
      <c r="Q360" s="144"/>
      <c r="R360" s="144"/>
      <c r="S360" s="144"/>
      <c r="T360" s="144"/>
      <c r="U360" s="144"/>
      <c r="V360" s="144"/>
      <c r="W360" s="144"/>
      <c r="X360" s="144"/>
      <c r="Y360" s="144"/>
      <c r="Z360" s="144"/>
      <c r="AA360" s="144"/>
      <c r="AB360" s="144"/>
      <c r="AC360" s="144"/>
      <c r="AD360" s="144"/>
      <c r="AE360" s="144"/>
      <c r="AF360" s="144"/>
      <c r="AG360" s="144"/>
      <c r="AH360" s="144"/>
      <c r="AI360" s="144"/>
    </row>
    <row r="361" spans="1:35">
      <c r="A361" s="144"/>
      <c r="B361" s="144"/>
      <c r="C361" s="144"/>
      <c r="D361" s="144"/>
      <c r="E361" s="144"/>
      <c r="F361" s="144"/>
      <c r="G361" s="144"/>
      <c r="H361" s="144"/>
      <c r="I361" s="144"/>
      <c r="J361" s="144"/>
      <c r="K361" s="144"/>
      <c r="L361" s="144"/>
      <c r="M361" s="144"/>
      <c r="N361" s="144"/>
      <c r="O361" s="144"/>
      <c r="P361" s="144"/>
      <c r="Q361" s="144"/>
      <c r="R361" s="144"/>
      <c r="S361" s="144"/>
      <c r="T361" s="144"/>
      <c r="U361" s="144"/>
      <c r="V361" s="144"/>
      <c r="W361" s="144"/>
      <c r="X361" s="144"/>
      <c r="Y361" s="144"/>
      <c r="Z361" s="144"/>
      <c r="AA361" s="144"/>
      <c r="AB361" s="144"/>
      <c r="AC361" s="144"/>
      <c r="AD361" s="144"/>
      <c r="AE361" s="144"/>
      <c r="AF361" s="144"/>
      <c r="AG361" s="144"/>
      <c r="AH361" s="144"/>
      <c r="AI361" s="144"/>
    </row>
    <row r="362" spans="1:35">
      <c r="A362" s="144"/>
      <c r="B362" s="144"/>
      <c r="C362" s="144"/>
      <c r="D362" s="144"/>
      <c r="E362" s="144"/>
      <c r="F362" s="144"/>
      <c r="G362" s="144"/>
      <c r="H362" s="144"/>
      <c r="I362" s="144"/>
      <c r="J362" s="144"/>
      <c r="K362" s="144"/>
      <c r="L362" s="144"/>
      <c r="M362" s="144"/>
      <c r="N362" s="144"/>
      <c r="O362" s="144"/>
      <c r="P362" s="144"/>
      <c r="Q362" s="144"/>
      <c r="R362" s="144"/>
      <c r="S362" s="144"/>
      <c r="T362" s="144"/>
      <c r="U362" s="144"/>
      <c r="V362" s="144"/>
      <c r="W362" s="144"/>
      <c r="X362" s="144"/>
      <c r="Y362" s="144"/>
      <c r="Z362" s="144"/>
      <c r="AA362" s="144"/>
      <c r="AB362" s="144"/>
      <c r="AC362" s="144"/>
      <c r="AD362" s="144"/>
      <c r="AE362" s="144"/>
      <c r="AF362" s="144"/>
      <c r="AG362" s="144"/>
      <c r="AH362" s="144"/>
      <c r="AI362" s="144"/>
    </row>
    <row r="363" spans="1:35">
      <c r="A363" s="144"/>
      <c r="B363" s="144"/>
      <c r="C363" s="144"/>
      <c r="D363" s="144"/>
      <c r="E363" s="144"/>
      <c r="F363" s="144"/>
      <c r="G363" s="144"/>
      <c r="H363" s="144"/>
      <c r="I363" s="144"/>
      <c r="J363" s="144"/>
      <c r="K363" s="144"/>
      <c r="L363" s="144"/>
      <c r="M363" s="144"/>
      <c r="N363" s="144"/>
      <c r="O363" s="144"/>
      <c r="P363" s="144"/>
      <c r="Q363" s="144"/>
      <c r="R363" s="144"/>
      <c r="S363" s="144"/>
      <c r="T363" s="144"/>
      <c r="U363" s="144"/>
      <c r="V363" s="144"/>
      <c r="W363" s="144"/>
      <c r="X363" s="144"/>
      <c r="Y363" s="144"/>
      <c r="Z363" s="144"/>
      <c r="AA363" s="144"/>
      <c r="AB363" s="144"/>
      <c r="AC363" s="144"/>
      <c r="AD363" s="144"/>
      <c r="AE363" s="144"/>
      <c r="AF363" s="144"/>
      <c r="AG363" s="144"/>
      <c r="AH363" s="144"/>
      <c r="AI363" s="144"/>
    </row>
    <row r="364" spans="1:35">
      <c r="A364" s="144"/>
      <c r="B364" s="144"/>
      <c r="C364" s="144"/>
      <c r="D364" s="144"/>
      <c r="E364" s="144"/>
      <c r="F364" s="144"/>
      <c r="G364" s="144"/>
      <c r="H364" s="144"/>
      <c r="I364" s="144"/>
      <c r="J364" s="144"/>
      <c r="K364" s="144"/>
      <c r="L364" s="144"/>
      <c r="M364" s="144"/>
      <c r="N364" s="144"/>
      <c r="O364" s="144"/>
      <c r="P364" s="144"/>
      <c r="Q364" s="144"/>
      <c r="R364" s="144"/>
      <c r="S364" s="144"/>
      <c r="T364" s="144"/>
      <c r="U364" s="144"/>
      <c r="V364" s="144"/>
      <c r="W364" s="144"/>
      <c r="X364" s="144"/>
      <c r="Y364" s="144"/>
      <c r="Z364" s="144"/>
      <c r="AA364" s="144"/>
      <c r="AB364" s="144"/>
      <c r="AC364" s="144"/>
      <c r="AD364" s="144"/>
      <c r="AE364" s="144"/>
      <c r="AF364" s="144"/>
      <c r="AG364" s="144"/>
      <c r="AH364" s="144"/>
      <c r="AI364" s="144"/>
    </row>
    <row r="365" spans="1:35">
      <c r="A365" s="144"/>
      <c r="B365" s="144"/>
      <c r="C365" s="144"/>
      <c r="D365" s="144"/>
      <c r="E365" s="144"/>
      <c r="F365" s="144"/>
      <c r="G365" s="144"/>
      <c r="H365" s="144"/>
      <c r="I365" s="144"/>
      <c r="J365" s="144"/>
      <c r="K365" s="144"/>
      <c r="L365" s="144"/>
      <c r="M365" s="144"/>
      <c r="N365" s="144"/>
      <c r="O365" s="144"/>
      <c r="P365" s="144"/>
      <c r="Q365" s="144"/>
      <c r="R365" s="144"/>
      <c r="S365" s="144"/>
      <c r="T365" s="144"/>
      <c r="U365" s="144"/>
      <c r="V365" s="144"/>
      <c r="W365" s="144"/>
      <c r="X365" s="144"/>
      <c r="Y365" s="144"/>
      <c r="Z365" s="144"/>
      <c r="AA365" s="144"/>
      <c r="AB365" s="144"/>
      <c r="AC365" s="144"/>
      <c r="AD365" s="144"/>
      <c r="AE365" s="144"/>
      <c r="AF365" s="144"/>
      <c r="AG365" s="144"/>
      <c r="AH365" s="144"/>
      <c r="AI365" s="144"/>
    </row>
    <row r="366" spans="1:35">
      <c r="A366" s="144"/>
      <c r="B366" s="144"/>
      <c r="C366" s="144"/>
      <c r="D366" s="144"/>
      <c r="E366" s="144"/>
      <c r="F366" s="144"/>
      <c r="G366" s="144"/>
      <c r="H366" s="144"/>
      <c r="I366" s="144"/>
      <c r="J366" s="144"/>
      <c r="K366" s="144"/>
      <c r="L366" s="144"/>
      <c r="M366" s="144"/>
      <c r="N366" s="144"/>
      <c r="O366" s="144"/>
      <c r="P366" s="144"/>
      <c r="Q366" s="144"/>
      <c r="R366" s="144"/>
      <c r="S366" s="144"/>
      <c r="T366" s="144"/>
      <c r="U366" s="144"/>
      <c r="V366" s="144"/>
      <c r="W366" s="144"/>
      <c r="X366" s="144"/>
      <c r="Y366" s="144"/>
      <c r="Z366" s="144"/>
      <c r="AA366" s="144"/>
      <c r="AB366" s="144"/>
      <c r="AC366" s="144"/>
      <c r="AD366" s="144"/>
      <c r="AE366" s="144"/>
      <c r="AF366" s="144"/>
      <c r="AG366" s="144"/>
      <c r="AH366" s="144"/>
      <c r="AI366" s="144"/>
    </row>
    <row r="367" spans="1:35">
      <c r="A367" s="144"/>
      <c r="B367" s="144"/>
      <c r="C367" s="144"/>
      <c r="D367" s="144"/>
      <c r="E367" s="144"/>
      <c r="F367" s="144"/>
      <c r="G367" s="144"/>
      <c r="H367" s="144"/>
      <c r="I367" s="144"/>
      <c r="J367" s="144"/>
      <c r="K367" s="144"/>
      <c r="L367" s="144"/>
      <c r="M367" s="144"/>
      <c r="N367" s="144"/>
      <c r="O367" s="144"/>
      <c r="P367" s="144"/>
      <c r="Q367" s="144"/>
      <c r="R367" s="144"/>
      <c r="S367" s="144"/>
      <c r="T367" s="144"/>
      <c r="U367" s="144"/>
      <c r="V367" s="144"/>
      <c r="W367" s="144"/>
      <c r="X367" s="144"/>
      <c r="Y367" s="144"/>
      <c r="Z367" s="144"/>
      <c r="AA367" s="144"/>
      <c r="AB367" s="144"/>
      <c r="AC367" s="144"/>
      <c r="AD367" s="144"/>
      <c r="AE367" s="144"/>
      <c r="AF367" s="144"/>
      <c r="AG367" s="144"/>
      <c r="AH367" s="144"/>
      <c r="AI367" s="144"/>
    </row>
    <row r="368" spans="1:35">
      <c r="A368" s="144"/>
      <c r="B368" s="144"/>
      <c r="C368" s="144"/>
      <c r="D368" s="144"/>
      <c r="E368" s="144"/>
      <c r="F368" s="144"/>
      <c r="G368" s="144"/>
      <c r="H368" s="144"/>
      <c r="I368" s="144"/>
      <c r="J368" s="144"/>
      <c r="K368" s="144"/>
      <c r="L368" s="144"/>
      <c r="M368" s="144"/>
      <c r="N368" s="144"/>
      <c r="O368" s="144"/>
      <c r="P368" s="144"/>
      <c r="Q368" s="144"/>
      <c r="R368" s="144"/>
      <c r="S368" s="144"/>
      <c r="T368" s="144"/>
      <c r="U368" s="144"/>
      <c r="V368" s="144"/>
      <c r="W368" s="144"/>
      <c r="X368" s="144"/>
      <c r="Y368" s="144"/>
      <c r="Z368" s="144"/>
      <c r="AA368" s="144"/>
      <c r="AB368" s="144"/>
      <c r="AC368" s="144"/>
      <c r="AD368" s="144"/>
      <c r="AE368" s="144"/>
      <c r="AF368" s="144"/>
      <c r="AG368" s="144"/>
      <c r="AH368" s="144"/>
      <c r="AI368" s="144"/>
    </row>
    <row r="369" spans="1:35">
      <c r="A369" s="144"/>
      <c r="B369" s="144"/>
      <c r="C369" s="144"/>
      <c r="D369" s="144"/>
      <c r="E369" s="144"/>
      <c r="F369" s="144"/>
      <c r="G369" s="144"/>
      <c r="H369" s="144"/>
      <c r="I369" s="144"/>
      <c r="J369" s="144"/>
      <c r="K369" s="144"/>
      <c r="L369" s="144"/>
      <c r="M369" s="144"/>
      <c r="N369" s="144"/>
      <c r="O369" s="144"/>
      <c r="P369" s="144"/>
      <c r="Q369" s="144"/>
      <c r="R369" s="144"/>
      <c r="S369" s="144"/>
      <c r="T369" s="144"/>
      <c r="U369" s="144"/>
      <c r="V369" s="144"/>
      <c r="W369" s="144"/>
      <c r="X369" s="144"/>
      <c r="Y369" s="144"/>
      <c r="Z369" s="144"/>
      <c r="AA369" s="144"/>
      <c r="AB369" s="144"/>
      <c r="AC369" s="144"/>
      <c r="AD369" s="144"/>
      <c r="AE369" s="144"/>
      <c r="AF369" s="144"/>
      <c r="AG369" s="144"/>
      <c r="AH369" s="144"/>
      <c r="AI369" s="144"/>
    </row>
    <row r="370" spans="1:35">
      <c r="A370" s="144"/>
      <c r="B370" s="144"/>
      <c r="C370" s="144"/>
      <c r="D370" s="144"/>
      <c r="E370" s="144"/>
      <c r="F370" s="144"/>
      <c r="G370" s="144"/>
      <c r="H370" s="144"/>
      <c r="I370" s="144"/>
      <c r="J370" s="144"/>
      <c r="K370" s="144"/>
      <c r="L370" s="144"/>
      <c r="M370" s="144"/>
      <c r="N370" s="144"/>
      <c r="O370" s="144"/>
      <c r="P370" s="144"/>
      <c r="Q370" s="144"/>
      <c r="R370" s="144"/>
      <c r="S370" s="144"/>
      <c r="T370" s="144"/>
      <c r="U370" s="144"/>
      <c r="V370" s="144"/>
      <c r="W370" s="144"/>
      <c r="X370" s="144"/>
      <c r="Y370" s="144"/>
      <c r="Z370" s="144"/>
      <c r="AA370" s="144"/>
      <c r="AB370" s="144"/>
      <c r="AC370" s="144"/>
      <c r="AD370" s="144"/>
      <c r="AE370" s="144"/>
      <c r="AF370" s="144"/>
      <c r="AG370" s="144"/>
      <c r="AH370" s="144"/>
      <c r="AI370" s="144"/>
    </row>
    <row r="371" spans="1:35">
      <c r="A371" s="144"/>
      <c r="B371" s="144"/>
      <c r="C371" s="144"/>
      <c r="D371" s="144"/>
      <c r="E371" s="144"/>
      <c r="F371" s="144"/>
      <c r="G371" s="144"/>
      <c r="H371" s="144"/>
      <c r="I371" s="144"/>
      <c r="J371" s="144"/>
      <c r="K371" s="144"/>
      <c r="L371" s="144"/>
      <c r="M371" s="144"/>
      <c r="N371" s="144"/>
      <c r="O371" s="144"/>
      <c r="P371" s="144"/>
      <c r="Q371" s="144"/>
      <c r="R371" s="144"/>
      <c r="S371" s="144"/>
      <c r="T371" s="144"/>
      <c r="U371" s="144"/>
      <c r="V371" s="144"/>
      <c r="W371" s="144"/>
      <c r="X371" s="144"/>
      <c r="Y371" s="144"/>
      <c r="Z371" s="144"/>
      <c r="AA371" s="144"/>
      <c r="AB371" s="144"/>
      <c r="AC371" s="144"/>
      <c r="AD371" s="144"/>
      <c r="AE371" s="144"/>
      <c r="AF371" s="144"/>
      <c r="AG371" s="144"/>
      <c r="AH371" s="144"/>
      <c r="AI371" s="144"/>
    </row>
    <row r="372" spans="1:35">
      <c r="A372" s="144"/>
      <c r="B372" s="144"/>
      <c r="C372" s="144"/>
      <c r="D372" s="144"/>
      <c r="E372" s="144"/>
      <c r="F372" s="144"/>
      <c r="G372" s="144"/>
      <c r="H372" s="144"/>
      <c r="I372" s="144"/>
      <c r="J372" s="144"/>
      <c r="K372" s="144"/>
      <c r="L372" s="144"/>
      <c r="M372" s="144"/>
      <c r="N372" s="144"/>
      <c r="O372" s="144"/>
      <c r="P372" s="144"/>
      <c r="Q372" s="144"/>
      <c r="R372" s="144"/>
      <c r="S372" s="144"/>
      <c r="T372" s="144"/>
      <c r="U372" s="144"/>
      <c r="V372" s="144"/>
      <c r="W372" s="144"/>
      <c r="X372" s="144"/>
      <c r="Y372" s="144"/>
      <c r="Z372" s="144"/>
      <c r="AA372" s="144"/>
      <c r="AB372" s="144"/>
      <c r="AC372" s="144"/>
      <c r="AD372" s="144"/>
      <c r="AE372" s="144"/>
      <c r="AF372" s="144"/>
      <c r="AG372" s="144"/>
      <c r="AH372" s="144"/>
      <c r="AI372" s="144"/>
    </row>
    <row r="373" spans="1:35">
      <c r="A373" s="144"/>
      <c r="B373" s="144"/>
      <c r="C373" s="144"/>
      <c r="D373" s="144"/>
      <c r="E373" s="144"/>
      <c r="F373" s="144"/>
      <c r="G373" s="144"/>
      <c r="H373" s="144"/>
      <c r="I373" s="144"/>
      <c r="J373" s="144"/>
      <c r="K373" s="144"/>
      <c r="L373" s="144"/>
      <c r="M373" s="144"/>
      <c r="N373" s="144"/>
      <c r="O373" s="144"/>
      <c r="P373" s="144"/>
      <c r="Q373" s="144"/>
      <c r="R373" s="144"/>
      <c r="S373" s="144"/>
      <c r="T373" s="144"/>
      <c r="U373" s="144"/>
      <c r="V373" s="144"/>
      <c r="W373" s="144"/>
      <c r="X373" s="144"/>
      <c r="Y373" s="144"/>
      <c r="Z373" s="144"/>
      <c r="AA373" s="144"/>
      <c r="AB373" s="144"/>
      <c r="AC373" s="144"/>
      <c r="AD373" s="144"/>
      <c r="AE373" s="144"/>
      <c r="AF373" s="144"/>
      <c r="AG373" s="144"/>
      <c r="AH373" s="144"/>
      <c r="AI373" s="144"/>
    </row>
    <row r="374" spans="1:35">
      <c r="A374" s="144"/>
      <c r="B374" s="144"/>
      <c r="C374" s="144"/>
      <c r="D374" s="144"/>
      <c r="E374" s="144"/>
      <c r="F374" s="144"/>
      <c r="G374" s="144"/>
      <c r="H374" s="144"/>
      <c r="I374" s="144"/>
      <c r="J374" s="144"/>
      <c r="K374" s="144"/>
      <c r="L374" s="144"/>
      <c r="M374" s="144"/>
      <c r="N374" s="144"/>
      <c r="O374" s="144"/>
      <c r="P374" s="144"/>
      <c r="Q374" s="144"/>
      <c r="R374" s="144"/>
      <c r="S374" s="144"/>
      <c r="T374" s="144"/>
      <c r="U374" s="144"/>
      <c r="V374" s="144"/>
      <c r="W374" s="144"/>
      <c r="X374" s="144"/>
      <c r="Y374" s="144"/>
      <c r="Z374" s="144"/>
      <c r="AA374" s="144"/>
      <c r="AB374" s="144"/>
      <c r="AC374" s="144"/>
      <c r="AD374" s="144"/>
      <c r="AE374" s="144"/>
      <c r="AF374" s="144"/>
      <c r="AG374" s="144"/>
      <c r="AH374" s="144"/>
      <c r="AI374" s="144"/>
    </row>
    <row r="375" spans="1:35">
      <c r="A375" s="144"/>
      <c r="B375" s="144"/>
      <c r="C375" s="144"/>
      <c r="D375" s="144"/>
      <c r="E375" s="144"/>
      <c r="F375" s="144"/>
      <c r="G375" s="144"/>
      <c r="H375" s="144"/>
      <c r="I375" s="144"/>
      <c r="J375" s="144"/>
      <c r="K375" s="144"/>
      <c r="L375" s="144"/>
      <c r="M375" s="144"/>
      <c r="N375" s="144"/>
      <c r="O375" s="144"/>
      <c r="P375" s="144"/>
      <c r="Q375" s="144"/>
      <c r="R375" s="144"/>
      <c r="S375" s="144"/>
      <c r="T375" s="144"/>
      <c r="U375" s="144"/>
      <c r="V375" s="144"/>
      <c r="W375" s="144"/>
      <c r="X375" s="144"/>
      <c r="Y375" s="144"/>
      <c r="Z375" s="144"/>
      <c r="AA375" s="144"/>
      <c r="AB375" s="144"/>
      <c r="AC375" s="144"/>
      <c r="AD375" s="144"/>
      <c r="AE375" s="144"/>
      <c r="AF375" s="144"/>
      <c r="AG375" s="144"/>
      <c r="AH375" s="144"/>
      <c r="AI375" s="144"/>
    </row>
    <row r="376" spans="1:35">
      <c r="A376" s="144"/>
      <c r="B376" s="144"/>
      <c r="C376" s="144"/>
      <c r="D376" s="144"/>
      <c r="E376" s="144"/>
      <c r="F376" s="144"/>
      <c r="G376" s="144"/>
      <c r="H376" s="144"/>
      <c r="I376" s="144"/>
      <c r="J376" s="144"/>
      <c r="K376" s="144"/>
      <c r="L376" s="144"/>
      <c r="M376" s="144"/>
      <c r="N376" s="144"/>
      <c r="O376" s="144"/>
      <c r="P376" s="144"/>
      <c r="Q376" s="144"/>
      <c r="R376" s="144"/>
      <c r="S376" s="144"/>
      <c r="T376" s="144"/>
      <c r="U376" s="144"/>
      <c r="V376" s="144"/>
      <c r="W376" s="144"/>
      <c r="X376" s="144"/>
      <c r="Y376" s="144"/>
      <c r="Z376" s="144"/>
      <c r="AA376" s="144"/>
      <c r="AB376" s="144"/>
      <c r="AC376" s="144"/>
      <c r="AD376" s="144"/>
      <c r="AE376" s="144"/>
      <c r="AF376" s="144"/>
      <c r="AG376" s="144"/>
      <c r="AH376" s="144"/>
      <c r="AI376" s="144"/>
    </row>
    <row r="377" spans="1:35">
      <c r="A377" s="144"/>
      <c r="B377" s="144"/>
      <c r="C377" s="144"/>
      <c r="D377" s="144"/>
      <c r="E377" s="144"/>
      <c r="F377" s="144"/>
      <c r="G377" s="144"/>
      <c r="H377" s="144"/>
      <c r="I377" s="144"/>
      <c r="J377" s="144"/>
      <c r="K377" s="144"/>
      <c r="L377" s="144"/>
      <c r="M377" s="144"/>
      <c r="N377" s="144"/>
      <c r="O377" s="144"/>
      <c r="P377" s="144"/>
      <c r="Q377" s="144"/>
      <c r="R377" s="144"/>
      <c r="S377" s="144"/>
      <c r="T377" s="144"/>
      <c r="U377" s="144"/>
      <c r="V377" s="144"/>
      <c r="W377" s="144"/>
      <c r="X377" s="144"/>
      <c r="Y377" s="144"/>
      <c r="Z377" s="144"/>
      <c r="AA377" s="144"/>
      <c r="AB377" s="144"/>
      <c r="AC377" s="144"/>
      <c r="AD377" s="144"/>
      <c r="AE377" s="144"/>
      <c r="AF377" s="144"/>
      <c r="AG377" s="144"/>
      <c r="AH377" s="144"/>
      <c r="AI377" s="144"/>
    </row>
    <row r="378" spans="1:35">
      <c r="A378" s="144"/>
      <c r="B378" s="144"/>
      <c r="C378" s="144"/>
      <c r="D378" s="144"/>
      <c r="E378" s="144"/>
      <c r="F378" s="144"/>
      <c r="G378" s="144"/>
      <c r="H378" s="144"/>
      <c r="I378" s="144"/>
      <c r="J378" s="144"/>
      <c r="K378" s="144"/>
      <c r="L378" s="144"/>
      <c r="M378" s="144"/>
      <c r="N378" s="144"/>
      <c r="O378" s="144"/>
      <c r="P378" s="144"/>
      <c r="Q378" s="144"/>
      <c r="R378" s="144"/>
      <c r="S378" s="144"/>
      <c r="T378" s="144"/>
      <c r="U378" s="144"/>
      <c r="V378" s="144"/>
      <c r="W378" s="144"/>
      <c r="X378" s="144"/>
      <c r="Y378" s="144"/>
      <c r="Z378" s="144"/>
      <c r="AA378" s="144"/>
      <c r="AB378" s="144"/>
      <c r="AC378" s="144"/>
      <c r="AD378" s="144"/>
      <c r="AE378" s="144"/>
      <c r="AF378" s="144"/>
      <c r="AG378" s="144"/>
      <c r="AH378" s="144"/>
      <c r="AI378" s="144"/>
    </row>
    <row r="379" spans="1:35">
      <c r="A379" s="144"/>
      <c r="B379" s="144"/>
      <c r="C379" s="144"/>
      <c r="D379" s="144"/>
      <c r="E379" s="144"/>
      <c r="F379" s="144"/>
      <c r="G379" s="144"/>
      <c r="H379" s="144"/>
      <c r="I379" s="144"/>
      <c r="J379" s="144"/>
      <c r="K379" s="144"/>
      <c r="L379" s="144"/>
      <c r="M379" s="144"/>
      <c r="N379" s="144"/>
      <c r="O379" s="144"/>
      <c r="P379" s="144"/>
      <c r="Q379" s="144"/>
      <c r="R379" s="144"/>
      <c r="S379" s="144"/>
      <c r="T379" s="144"/>
      <c r="U379" s="144"/>
      <c r="V379" s="144"/>
      <c r="W379" s="144"/>
      <c r="X379" s="144"/>
      <c r="Y379" s="144"/>
      <c r="Z379" s="144"/>
      <c r="AA379" s="144"/>
      <c r="AB379" s="144"/>
      <c r="AC379" s="144"/>
      <c r="AD379" s="144"/>
      <c r="AE379" s="144"/>
      <c r="AF379" s="144"/>
      <c r="AG379" s="144"/>
      <c r="AH379" s="144"/>
      <c r="AI379" s="144"/>
    </row>
    <row r="380" spans="1:35">
      <c r="A380" s="144"/>
      <c r="B380" s="144"/>
      <c r="C380" s="144"/>
      <c r="D380" s="144"/>
      <c r="E380" s="144"/>
      <c r="F380" s="144"/>
      <c r="G380" s="144"/>
      <c r="H380" s="144"/>
      <c r="I380" s="144"/>
      <c r="J380" s="144"/>
      <c r="K380" s="144"/>
      <c r="L380" s="144"/>
      <c r="M380" s="144"/>
      <c r="N380" s="144"/>
      <c r="O380" s="144"/>
      <c r="P380" s="144"/>
      <c r="Q380" s="144"/>
      <c r="R380" s="144"/>
      <c r="S380" s="144"/>
      <c r="T380" s="144"/>
      <c r="U380" s="144"/>
      <c r="V380" s="144"/>
      <c r="W380" s="144"/>
      <c r="X380" s="144"/>
      <c r="Y380" s="144"/>
      <c r="Z380" s="144"/>
      <c r="AA380" s="144"/>
      <c r="AB380" s="144"/>
      <c r="AC380" s="144"/>
      <c r="AD380" s="144"/>
      <c r="AE380" s="144"/>
      <c r="AF380" s="144"/>
      <c r="AG380" s="144"/>
      <c r="AH380" s="144"/>
      <c r="AI380" s="144"/>
    </row>
    <row r="381" spans="1:35">
      <c r="A381" s="144"/>
      <c r="B381" s="144"/>
      <c r="C381" s="144"/>
      <c r="D381" s="144"/>
      <c r="E381" s="144"/>
      <c r="F381" s="144"/>
      <c r="G381" s="144"/>
      <c r="H381" s="144"/>
      <c r="I381" s="144"/>
      <c r="J381" s="144"/>
      <c r="K381" s="144"/>
      <c r="L381" s="144"/>
      <c r="M381" s="144"/>
      <c r="N381" s="144"/>
      <c r="O381" s="144"/>
      <c r="P381" s="144"/>
      <c r="Q381" s="144"/>
      <c r="R381" s="144"/>
      <c r="S381" s="144"/>
      <c r="T381" s="144"/>
      <c r="U381" s="144"/>
      <c r="V381" s="144"/>
      <c r="W381" s="144"/>
      <c r="X381" s="144"/>
      <c r="Y381" s="144"/>
      <c r="Z381" s="144"/>
      <c r="AA381" s="144"/>
      <c r="AB381" s="144"/>
      <c r="AC381" s="144"/>
      <c r="AD381" s="144"/>
      <c r="AE381" s="144"/>
      <c r="AF381" s="144"/>
      <c r="AG381" s="144"/>
      <c r="AH381" s="144"/>
      <c r="AI381" s="144"/>
    </row>
    <row r="382" spans="1:35">
      <c r="A382" s="144"/>
      <c r="B382" s="144"/>
      <c r="C382" s="144"/>
      <c r="D382" s="144"/>
      <c r="E382" s="144"/>
      <c r="F382" s="144"/>
      <c r="G382" s="144"/>
      <c r="H382" s="144"/>
      <c r="I382" s="144"/>
      <c r="J382" s="144"/>
      <c r="K382" s="144"/>
      <c r="L382" s="144"/>
      <c r="M382" s="144"/>
      <c r="N382" s="144"/>
      <c r="O382" s="144"/>
      <c r="P382" s="144"/>
      <c r="Q382" s="144"/>
      <c r="R382" s="144"/>
      <c r="S382" s="144"/>
      <c r="T382" s="144"/>
      <c r="U382" s="144"/>
      <c r="V382" s="144"/>
      <c r="W382" s="144"/>
      <c r="X382" s="144"/>
      <c r="Y382" s="144"/>
      <c r="Z382" s="144"/>
      <c r="AA382" s="144"/>
      <c r="AB382" s="144"/>
      <c r="AC382" s="144"/>
      <c r="AD382" s="144"/>
      <c r="AE382" s="144"/>
      <c r="AF382" s="144"/>
      <c r="AG382" s="144"/>
      <c r="AH382" s="144"/>
      <c r="AI382" s="144"/>
    </row>
    <row r="383" spans="1:35">
      <c r="A383" s="144"/>
      <c r="B383" s="144"/>
      <c r="C383" s="144"/>
      <c r="D383" s="144"/>
      <c r="E383" s="144"/>
      <c r="F383" s="144"/>
      <c r="G383" s="144"/>
      <c r="H383" s="144"/>
      <c r="I383" s="144"/>
      <c r="J383" s="144"/>
      <c r="K383" s="144"/>
      <c r="L383" s="144"/>
      <c r="M383" s="144"/>
      <c r="N383" s="144"/>
      <c r="O383" s="144"/>
      <c r="P383" s="144"/>
      <c r="Q383" s="144"/>
      <c r="R383" s="144"/>
      <c r="S383" s="144"/>
      <c r="T383" s="144"/>
      <c r="U383" s="144"/>
      <c r="V383" s="144"/>
      <c r="W383" s="144"/>
      <c r="X383" s="144"/>
      <c r="Y383" s="144"/>
      <c r="Z383" s="144"/>
      <c r="AA383" s="144"/>
      <c r="AB383" s="144"/>
      <c r="AC383" s="144"/>
      <c r="AD383" s="144"/>
      <c r="AE383" s="144"/>
      <c r="AF383" s="144"/>
      <c r="AG383" s="144"/>
      <c r="AH383" s="144"/>
      <c r="AI383" s="144"/>
    </row>
    <row r="384" spans="1:35">
      <c r="A384" s="144"/>
      <c r="B384" s="144"/>
      <c r="C384" s="144"/>
      <c r="D384" s="144"/>
      <c r="E384" s="144"/>
      <c r="F384" s="144"/>
      <c r="G384" s="144"/>
      <c r="H384" s="144"/>
      <c r="I384" s="144"/>
      <c r="J384" s="144"/>
      <c r="K384" s="144"/>
      <c r="L384" s="144"/>
      <c r="M384" s="144"/>
      <c r="N384" s="144"/>
      <c r="O384" s="144"/>
      <c r="P384" s="144"/>
      <c r="Q384" s="144"/>
      <c r="R384" s="144"/>
      <c r="S384" s="144"/>
      <c r="T384" s="144"/>
      <c r="U384" s="144"/>
      <c r="V384" s="144"/>
      <c r="W384" s="144"/>
      <c r="X384" s="144"/>
      <c r="Y384" s="144"/>
      <c r="Z384" s="144"/>
      <c r="AA384" s="144"/>
      <c r="AB384" s="144"/>
      <c r="AC384" s="144"/>
      <c r="AD384" s="144"/>
      <c r="AE384" s="144"/>
      <c r="AF384" s="144"/>
      <c r="AG384" s="144"/>
      <c r="AH384" s="144"/>
      <c r="AI384" s="144"/>
    </row>
    <row r="385" spans="1:35">
      <c r="A385" s="144"/>
      <c r="B385" s="144"/>
      <c r="C385" s="144"/>
      <c r="D385" s="144"/>
      <c r="E385" s="144"/>
      <c r="F385" s="144"/>
      <c r="G385" s="144"/>
      <c r="H385" s="144"/>
      <c r="I385" s="144"/>
      <c r="J385" s="144"/>
      <c r="K385" s="144"/>
      <c r="L385" s="144"/>
      <c r="M385" s="144"/>
      <c r="N385" s="144"/>
      <c r="O385" s="144"/>
      <c r="P385" s="144"/>
      <c r="Q385" s="144"/>
      <c r="R385" s="144"/>
      <c r="S385" s="144"/>
      <c r="T385" s="144"/>
      <c r="U385" s="144"/>
      <c r="V385" s="144"/>
      <c r="W385" s="144"/>
      <c r="X385" s="144"/>
      <c r="Y385" s="144"/>
      <c r="Z385" s="144"/>
      <c r="AA385" s="144"/>
      <c r="AB385" s="144"/>
      <c r="AC385" s="144"/>
      <c r="AD385" s="144"/>
      <c r="AE385" s="144"/>
      <c r="AF385" s="144"/>
      <c r="AG385" s="144"/>
      <c r="AH385" s="144"/>
      <c r="AI385" s="144"/>
    </row>
    <row r="386" spans="1:35">
      <c r="A386" s="144"/>
      <c r="B386" s="144"/>
      <c r="C386" s="144"/>
      <c r="D386" s="144"/>
      <c r="E386" s="144"/>
      <c r="F386" s="144"/>
      <c r="G386" s="144"/>
      <c r="H386" s="144"/>
      <c r="I386" s="144"/>
      <c r="J386" s="144"/>
      <c r="K386" s="144"/>
      <c r="L386" s="144"/>
      <c r="M386" s="144"/>
      <c r="N386" s="144"/>
      <c r="O386" s="144"/>
      <c r="P386" s="144"/>
      <c r="Q386" s="144"/>
      <c r="R386" s="144"/>
      <c r="S386" s="144"/>
      <c r="T386" s="144"/>
      <c r="U386" s="144"/>
      <c r="V386" s="144"/>
      <c r="W386" s="144"/>
      <c r="X386" s="144"/>
      <c r="Y386" s="144"/>
      <c r="Z386" s="144"/>
      <c r="AA386" s="144"/>
      <c r="AB386" s="144"/>
      <c r="AC386" s="144"/>
      <c r="AD386" s="144"/>
      <c r="AE386" s="144"/>
      <c r="AF386" s="144"/>
      <c r="AG386" s="144"/>
      <c r="AH386" s="144"/>
      <c r="AI386" s="144"/>
    </row>
    <row r="387" spans="1:35">
      <c r="A387" s="144"/>
      <c r="B387" s="144"/>
      <c r="C387" s="144"/>
      <c r="D387" s="144"/>
      <c r="E387" s="144"/>
      <c r="F387" s="144"/>
      <c r="G387" s="144"/>
      <c r="H387" s="144"/>
      <c r="I387" s="144"/>
      <c r="J387" s="144"/>
      <c r="K387" s="144"/>
      <c r="L387" s="144"/>
      <c r="M387" s="144"/>
      <c r="N387" s="144"/>
      <c r="O387" s="144"/>
      <c r="P387" s="144"/>
      <c r="Q387" s="144"/>
      <c r="R387" s="144"/>
      <c r="S387" s="144"/>
      <c r="T387" s="144"/>
      <c r="U387" s="144"/>
      <c r="V387" s="144"/>
      <c r="W387" s="144"/>
      <c r="X387" s="144"/>
      <c r="Y387" s="144"/>
      <c r="Z387" s="144"/>
      <c r="AA387" s="144"/>
      <c r="AB387" s="144"/>
      <c r="AC387" s="144"/>
      <c r="AD387" s="144"/>
      <c r="AE387" s="144"/>
      <c r="AF387" s="144"/>
      <c r="AG387" s="144"/>
      <c r="AH387" s="144"/>
      <c r="AI387" s="144"/>
    </row>
    <row r="388" spans="1:35">
      <c r="A388" s="144"/>
      <c r="B388" s="144"/>
      <c r="C388" s="144"/>
      <c r="D388" s="144"/>
      <c r="E388" s="144"/>
      <c r="F388" s="144"/>
      <c r="G388" s="144"/>
      <c r="H388" s="144"/>
      <c r="I388" s="144"/>
      <c r="J388" s="144"/>
      <c r="K388" s="144"/>
      <c r="L388" s="144"/>
      <c r="M388" s="144"/>
      <c r="N388" s="144"/>
      <c r="O388" s="144"/>
      <c r="P388" s="144"/>
      <c r="Q388" s="144"/>
      <c r="R388" s="144"/>
      <c r="S388" s="144"/>
      <c r="T388" s="144"/>
      <c r="U388" s="144"/>
      <c r="V388" s="144"/>
      <c r="W388" s="144"/>
      <c r="X388" s="144"/>
      <c r="Y388" s="144"/>
      <c r="Z388" s="144"/>
      <c r="AA388" s="144"/>
      <c r="AB388" s="144"/>
      <c r="AC388" s="144"/>
      <c r="AD388" s="144"/>
      <c r="AE388" s="144"/>
      <c r="AF388" s="144"/>
      <c r="AG388" s="144"/>
      <c r="AH388" s="144"/>
      <c r="AI388" s="144"/>
    </row>
    <row r="389" spans="1:35">
      <c r="A389" s="144"/>
      <c r="B389" s="144"/>
      <c r="C389" s="144"/>
      <c r="D389" s="144"/>
      <c r="E389" s="144"/>
      <c r="F389" s="144"/>
      <c r="G389" s="144"/>
      <c r="H389" s="144"/>
      <c r="I389" s="144"/>
      <c r="J389" s="144"/>
      <c r="K389" s="144"/>
      <c r="L389" s="144"/>
      <c r="M389" s="144"/>
      <c r="N389" s="144"/>
      <c r="O389" s="144"/>
      <c r="P389" s="144"/>
      <c r="Q389" s="144"/>
      <c r="R389" s="144"/>
      <c r="S389" s="144"/>
      <c r="T389" s="144"/>
      <c r="U389" s="144"/>
      <c r="V389" s="144"/>
      <c r="W389" s="144"/>
      <c r="X389" s="144"/>
      <c r="Y389" s="144"/>
      <c r="Z389" s="144"/>
      <c r="AA389" s="144"/>
      <c r="AB389" s="144"/>
      <c r="AC389" s="144"/>
      <c r="AD389" s="144"/>
      <c r="AE389" s="144"/>
      <c r="AF389" s="144"/>
      <c r="AG389" s="144"/>
      <c r="AH389" s="144"/>
      <c r="AI389" s="144"/>
    </row>
    <row r="390" spans="1:35">
      <c r="A390" s="144"/>
      <c r="B390" s="144"/>
      <c r="C390" s="144"/>
      <c r="D390" s="144"/>
      <c r="E390" s="144"/>
      <c r="F390" s="144"/>
      <c r="G390" s="144"/>
      <c r="H390" s="144"/>
      <c r="I390" s="144"/>
      <c r="J390" s="144"/>
      <c r="K390" s="144"/>
      <c r="L390" s="144"/>
      <c r="M390" s="144"/>
      <c r="N390" s="144"/>
      <c r="O390" s="144"/>
      <c r="P390" s="144"/>
      <c r="Q390" s="144"/>
      <c r="R390" s="144"/>
      <c r="S390" s="144"/>
      <c r="T390" s="144"/>
      <c r="U390" s="144"/>
      <c r="V390" s="144"/>
      <c r="W390" s="144"/>
      <c r="X390" s="144"/>
      <c r="Y390" s="144"/>
      <c r="Z390" s="144"/>
      <c r="AA390" s="144"/>
      <c r="AB390" s="144"/>
      <c r="AC390" s="144"/>
      <c r="AD390" s="144"/>
      <c r="AE390" s="144"/>
      <c r="AF390" s="144"/>
      <c r="AG390" s="144"/>
      <c r="AH390" s="144"/>
      <c r="AI390" s="144"/>
    </row>
    <row r="391" spans="1:35">
      <c r="A391" s="144"/>
      <c r="B391" s="144"/>
      <c r="C391" s="144"/>
      <c r="D391" s="144"/>
      <c r="E391" s="144"/>
      <c r="F391" s="144"/>
      <c r="G391" s="144"/>
      <c r="H391" s="144"/>
      <c r="I391" s="144"/>
      <c r="J391" s="144"/>
      <c r="K391" s="144"/>
      <c r="L391" s="144"/>
      <c r="M391" s="144"/>
      <c r="N391" s="144"/>
      <c r="O391" s="144"/>
      <c r="P391" s="144"/>
      <c r="Q391" s="144"/>
      <c r="R391" s="144"/>
      <c r="S391" s="144"/>
      <c r="T391" s="144"/>
      <c r="U391" s="144"/>
      <c r="V391" s="144"/>
      <c r="W391" s="144"/>
      <c r="X391" s="144"/>
      <c r="Y391" s="144"/>
      <c r="Z391" s="144"/>
      <c r="AA391" s="144"/>
      <c r="AB391" s="144"/>
      <c r="AC391" s="144"/>
      <c r="AD391" s="144"/>
      <c r="AE391" s="144"/>
      <c r="AF391" s="144"/>
      <c r="AG391" s="144"/>
      <c r="AH391" s="144"/>
      <c r="AI391" s="144"/>
    </row>
    <row r="392" spans="1:35">
      <c r="A392" s="144"/>
      <c r="B392" s="144"/>
      <c r="C392" s="144"/>
      <c r="D392" s="144"/>
      <c r="E392" s="144"/>
      <c r="F392" s="144"/>
      <c r="G392" s="144"/>
      <c r="H392" s="144"/>
      <c r="I392" s="144"/>
      <c r="J392" s="144"/>
      <c r="K392" s="144"/>
      <c r="L392" s="144"/>
      <c r="M392" s="144"/>
      <c r="N392" s="144"/>
      <c r="O392" s="144"/>
      <c r="P392" s="144"/>
      <c r="Q392" s="144"/>
      <c r="R392" s="144"/>
      <c r="S392" s="144"/>
      <c r="T392" s="144"/>
      <c r="U392" s="144"/>
      <c r="V392" s="144"/>
      <c r="W392" s="144"/>
      <c r="X392" s="144"/>
      <c r="Y392" s="144"/>
      <c r="Z392" s="144"/>
      <c r="AA392" s="144"/>
      <c r="AB392" s="144"/>
      <c r="AC392" s="144"/>
      <c r="AD392" s="144"/>
      <c r="AE392" s="144"/>
      <c r="AF392" s="144"/>
      <c r="AG392" s="144"/>
      <c r="AH392" s="144"/>
      <c r="AI392" s="144"/>
    </row>
    <row r="393" spans="1:35">
      <c r="A393" s="144"/>
      <c r="B393" s="144"/>
      <c r="C393" s="144"/>
      <c r="D393" s="144"/>
      <c r="E393" s="144"/>
      <c r="F393" s="144"/>
      <c r="G393" s="144"/>
      <c r="H393" s="144"/>
      <c r="I393" s="144"/>
      <c r="J393" s="144"/>
      <c r="K393" s="144"/>
      <c r="L393" s="144"/>
      <c r="M393" s="144"/>
      <c r="N393" s="144"/>
      <c r="O393" s="144"/>
      <c r="P393" s="144"/>
      <c r="Q393" s="144"/>
      <c r="R393" s="144"/>
      <c r="S393" s="144"/>
      <c r="T393" s="144"/>
      <c r="U393" s="144"/>
      <c r="V393" s="144"/>
      <c r="W393" s="144"/>
      <c r="X393" s="144"/>
      <c r="Y393" s="144"/>
      <c r="Z393" s="144"/>
      <c r="AA393" s="144"/>
      <c r="AB393" s="144"/>
      <c r="AC393" s="144"/>
      <c r="AD393" s="144"/>
      <c r="AE393" s="144"/>
      <c r="AF393" s="144"/>
      <c r="AG393" s="144"/>
      <c r="AH393" s="144"/>
      <c r="AI393" s="144"/>
    </row>
    <row r="394" spans="1:35">
      <c r="A394" s="144"/>
      <c r="B394" s="144"/>
      <c r="C394" s="144"/>
      <c r="D394" s="144"/>
      <c r="E394" s="144"/>
      <c r="F394" s="144"/>
      <c r="G394" s="144"/>
      <c r="H394" s="144"/>
      <c r="I394" s="144"/>
      <c r="J394" s="144"/>
      <c r="K394" s="144"/>
      <c r="L394" s="144"/>
      <c r="M394" s="144"/>
      <c r="N394" s="144"/>
      <c r="O394" s="144"/>
      <c r="P394" s="144"/>
      <c r="Q394" s="144"/>
      <c r="R394" s="144"/>
      <c r="S394" s="144"/>
      <c r="T394" s="144"/>
      <c r="U394" s="144"/>
      <c r="V394" s="144"/>
      <c r="W394" s="144"/>
      <c r="X394" s="144"/>
      <c r="Y394" s="144"/>
      <c r="Z394" s="144"/>
      <c r="AA394" s="144"/>
      <c r="AB394" s="144"/>
      <c r="AC394" s="144"/>
      <c r="AD394" s="144"/>
      <c r="AE394" s="144"/>
      <c r="AF394" s="144"/>
      <c r="AG394" s="144"/>
      <c r="AH394" s="144"/>
      <c r="AI394" s="144"/>
    </row>
    <row r="395" spans="1:35">
      <c r="A395" s="144"/>
      <c r="B395" s="144"/>
      <c r="C395" s="144"/>
      <c r="D395" s="144"/>
      <c r="E395" s="144"/>
      <c r="F395" s="144"/>
      <c r="G395" s="144"/>
      <c r="H395" s="144"/>
      <c r="I395" s="144"/>
      <c r="J395" s="144"/>
      <c r="K395" s="144"/>
      <c r="L395" s="144"/>
      <c r="M395" s="144"/>
      <c r="N395" s="144"/>
      <c r="O395" s="144"/>
      <c r="P395" s="144"/>
      <c r="Q395" s="144"/>
      <c r="R395" s="144"/>
      <c r="S395" s="144"/>
      <c r="T395" s="144"/>
      <c r="U395" s="144"/>
      <c r="V395" s="144"/>
      <c r="W395" s="144"/>
      <c r="X395" s="144"/>
      <c r="Y395" s="144"/>
      <c r="Z395" s="144"/>
      <c r="AA395" s="144"/>
      <c r="AB395" s="144"/>
      <c r="AC395" s="144"/>
      <c r="AD395" s="144"/>
      <c r="AE395" s="144"/>
      <c r="AF395" s="144"/>
      <c r="AG395" s="144"/>
      <c r="AH395" s="144"/>
      <c r="AI395" s="144"/>
    </row>
    <row r="396" spans="1:35">
      <c r="A396" s="144"/>
      <c r="B396" s="144"/>
      <c r="C396" s="144"/>
      <c r="D396" s="144"/>
      <c r="E396" s="144"/>
      <c r="F396" s="144"/>
      <c r="G396" s="144"/>
      <c r="H396" s="144"/>
      <c r="I396" s="144"/>
      <c r="J396" s="144"/>
      <c r="K396" s="144"/>
      <c r="L396" s="144"/>
      <c r="M396" s="144"/>
      <c r="N396" s="144"/>
      <c r="O396" s="144"/>
      <c r="P396" s="144"/>
      <c r="Q396" s="144"/>
      <c r="R396" s="144"/>
      <c r="S396" s="144"/>
      <c r="T396" s="144"/>
      <c r="U396" s="144"/>
      <c r="V396" s="144"/>
      <c r="W396" s="144"/>
      <c r="X396" s="144"/>
      <c r="Y396" s="144"/>
      <c r="Z396" s="144"/>
      <c r="AA396" s="144"/>
      <c r="AB396" s="144"/>
      <c r="AC396" s="144"/>
      <c r="AD396" s="144"/>
      <c r="AE396" s="144"/>
      <c r="AF396" s="144"/>
      <c r="AG396" s="144"/>
      <c r="AH396" s="144"/>
      <c r="AI396" s="144"/>
    </row>
    <row r="397" spans="1:35">
      <c r="A397" s="144"/>
      <c r="B397" s="144"/>
      <c r="C397" s="144"/>
      <c r="D397" s="144"/>
      <c r="E397" s="144"/>
      <c r="F397" s="144"/>
      <c r="G397" s="144"/>
      <c r="H397" s="144"/>
      <c r="I397" s="144"/>
      <c r="J397" s="144"/>
      <c r="K397" s="144"/>
      <c r="L397" s="144"/>
      <c r="M397" s="144"/>
      <c r="N397" s="144"/>
      <c r="O397" s="144"/>
      <c r="P397" s="144"/>
      <c r="Q397" s="144"/>
      <c r="R397" s="144"/>
      <c r="S397" s="144"/>
      <c r="T397" s="144"/>
      <c r="U397" s="144"/>
      <c r="V397" s="144"/>
      <c r="W397" s="144"/>
      <c r="X397" s="144"/>
      <c r="Y397" s="144"/>
      <c r="Z397" s="144"/>
      <c r="AA397" s="144"/>
      <c r="AB397" s="144"/>
      <c r="AC397" s="144"/>
      <c r="AD397" s="144"/>
      <c r="AE397" s="144"/>
      <c r="AF397" s="144"/>
      <c r="AG397" s="144"/>
      <c r="AH397" s="144"/>
      <c r="AI397" s="144"/>
    </row>
    <row r="398" spans="1:35">
      <c r="A398" s="144"/>
      <c r="B398" s="144"/>
      <c r="C398" s="144"/>
      <c r="D398" s="144"/>
      <c r="E398" s="144"/>
      <c r="F398" s="144"/>
      <c r="G398" s="144"/>
      <c r="H398" s="144"/>
      <c r="I398" s="144"/>
      <c r="J398" s="144"/>
      <c r="K398" s="144"/>
      <c r="L398" s="144"/>
      <c r="M398" s="144"/>
      <c r="N398" s="144"/>
      <c r="O398" s="144"/>
      <c r="P398" s="144"/>
      <c r="Q398" s="144"/>
      <c r="R398" s="144"/>
      <c r="S398" s="144"/>
      <c r="T398" s="144"/>
      <c r="U398" s="144"/>
      <c r="V398" s="144"/>
      <c r="W398" s="144"/>
      <c r="X398" s="144"/>
      <c r="Y398" s="144"/>
      <c r="Z398" s="144"/>
      <c r="AA398" s="144"/>
      <c r="AB398" s="144"/>
      <c r="AC398" s="144"/>
      <c r="AD398" s="144"/>
      <c r="AE398" s="144"/>
      <c r="AF398" s="144"/>
      <c r="AG398" s="144"/>
      <c r="AH398" s="144"/>
      <c r="AI398" s="144"/>
    </row>
    <row r="399" spans="1:35">
      <c r="A399" s="144"/>
      <c r="B399" s="144"/>
      <c r="C399" s="144"/>
      <c r="D399" s="144"/>
      <c r="E399" s="144"/>
      <c r="F399" s="144"/>
      <c r="G399" s="144"/>
      <c r="H399" s="144"/>
      <c r="I399" s="144"/>
      <c r="J399" s="144"/>
      <c r="K399" s="144"/>
      <c r="L399" s="144"/>
      <c r="M399" s="144"/>
      <c r="N399" s="144"/>
      <c r="O399" s="144"/>
      <c r="P399" s="144"/>
      <c r="Q399" s="144"/>
      <c r="R399" s="144"/>
      <c r="S399" s="144"/>
      <c r="T399" s="144"/>
      <c r="U399" s="144"/>
      <c r="V399" s="144"/>
      <c r="W399" s="144"/>
      <c r="X399" s="144"/>
      <c r="Y399" s="144"/>
      <c r="Z399" s="144"/>
      <c r="AA399" s="144"/>
      <c r="AB399" s="144"/>
      <c r="AC399" s="144"/>
      <c r="AD399" s="144"/>
      <c r="AE399" s="144"/>
      <c r="AF399" s="144"/>
      <c r="AG399" s="144"/>
      <c r="AH399" s="144"/>
      <c r="AI399" s="144"/>
    </row>
    <row r="400" spans="1:35">
      <c r="A400" s="144"/>
      <c r="B400" s="144"/>
      <c r="C400" s="144"/>
      <c r="D400" s="144"/>
      <c r="E400" s="144"/>
      <c r="F400" s="144"/>
      <c r="G400" s="144"/>
      <c r="H400" s="144"/>
      <c r="I400" s="144"/>
      <c r="J400" s="144"/>
      <c r="K400" s="144"/>
      <c r="L400" s="144"/>
      <c r="M400" s="144"/>
      <c r="N400" s="144"/>
      <c r="O400" s="144"/>
      <c r="P400" s="144"/>
      <c r="Q400" s="144"/>
      <c r="R400" s="144"/>
      <c r="S400" s="144"/>
      <c r="T400" s="144"/>
      <c r="U400" s="144"/>
      <c r="V400" s="144"/>
      <c r="W400" s="144"/>
      <c r="X400" s="144"/>
      <c r="Y400" s="144"/>
      <c r="Z400" s="144"/>
      <c r="AA400" s="144"/>
      <c r="AB400" s="144"/>
      <c r="AC400" s="144"/>
      <c r="AD400" s="144"/>
      <c r="AE400" s="144"/>
      <c r="AF400" s="144"/>
      <c r="AG400" s="144"/>
      <c r="AH400" s="144"/>
      <c r="AI400" s="144"/>
    </row>
    <row r="401" spans="1:35">
      <c r="A401" s="144"/>
      <c r="B401" s="144"/>
      <c r="C401" s="144"/>
      <c r="D401" s="144"/>
      <c r="E401" s="144"/>
      <c r="F401" s="144"/>
      <c r="G401" s="144"/>
      <c r="H401" s="144"/>
      <c r="I401" s="144"/>
      <c r="J401" s="144"/>
      <c r="K401" s="144"/>
      <c r="L401" s="144"/>
      <c r="M401" s="144"/>
      <c r="N401" s="144"/>
      <c r="O401" s="144"/>
      <c r="P401" s="144"/>
      <c r="Q401" s="144"/>
      <c r="R401" s="144"/>
      <c r="S401" s="144"/>
      <c r="T401" s="144"/>
      <c r="U401" s="144"/>
      <c r="V401" s="144"/>
      <c r="W401" s="144"/>
      <c r="X401" s="144"/>
      <c r="Y401" s="144"/>
      <c r="Z401" s="144"/>
      <c r="AA401" s="144"/>
      <c r="AB401" s="144"/>
      <c r="AC401" s="144"/>
      <c r="AD401" s="144"/>
      <c r="AE401" s="144"/>
      <c r="AF401" s="144"/>
      <c r="AG401" s="144"/>
      <c r="AH401" s="144"/>
      <c r="AI401" s="144"/>
    </row>
    <row r="402" spans="1:35">
      <c r="A402" s="144"/>
      <c r="B402" s="144"/>
      <c r="C402" s="144"/>
      <c r="D402" s="144"/>
      <c r="E402" s="144"/>
      <c r="F402" s="144"/>
      <c r="G402" s="144"/>
      <c r="H402" s="144"/>
      <c r="I402" s="144"/>
      <c r="J402" s="144"/>
      <c r="K402" s="144"/>
      <c r="L402" s="144"/>
      <c r="M402" s="144"/>
      <c r="N402" s="144"/>
      <c r="O402" s="144"/>
      <c r="P402" s="144"/>
      <c r="Q402" s="144"/>
      <c r="R402" s="144"/>
      <c r="S402" s="144"/>
      <c r="T402" s="144"/>
      <c r="U402" s="144"/>
      <c r="V402" s="144"/>
      <c r="W402" s="144"/>
      <c r="X402" s="144"/>
      <c r="Y402" s="144"/>
      <c r="Z402" s="144"/>
      <c r="AA402" s="144"/>
      <c r="AB402" s="144"/>
      <c r="AC402" s="144"/>
      <c r="AD402" s="144"/>
      <c r="AE402" s="144"/>
      <c r="AF402" s="144"/>
      <c r="AG402" s="144"/>
      <c r="AH402" s="144"/>
      <c r="AI402" s="144"/>
    </row>
    <row r="403" spans="1:35">
      <c r="A403" s="144"/>
      <c r="B403" s="144"/>
      <c r="C403" s="144"/>
      <c r="D403" s="144"/>
      <c r="E403" s="144"/>
      <c r="F403" s="144"/>
      <c r="G403" s="144"/>
      <c r="H403" s="144"/>
      <c r="I403" s="144"/>
      <c r="J403" s="144"/>
      <c r="K403" s="144"/>
      <c r="L403" s="144"/>
      <c r="M403" s="144"/>
      <c r="N403" s="144"/>
      <c r="O403" s="144"/>
      <c r="P403" s="144"/>
      <c r="Q403" s="144"/>
      <c r="R403" s="144"/>
      <c r="S403" s="144"/>
      <c r="T403" s="144"/>
      <c r="U403" s="144"/>
      <c r="V403" s="144"/>
      <c r="W403" s="144"/>
      <c r="X403" s="144"/>
      <c r="Y403" s="144"/>
      <c r="Z403" s="144"/>
      <c r="AA403" s="144"/>
      <c r="AB403" s="144"/>
      <c r="AC403" s="144"/>
      <c r="AD403" s="144"/>
      <c r="AE403" s="144"/>
      <c r="AF403" s="144"/>
      <c r="AG403" s="144"/>
      <c r="AH403" s="144"/>
      <c r="AI403" s="144"/>
    </row>
    <row r="404" spans="1:35">
      <c r="A404" s="144"/>
      <c r="B404" s="144"/>
      <c r="C404" s="144"/>
      <c r="D404" s="144"/>
      <c r="E404" s="144"/>
      <c r="F404" s="144"/>
      <c r="G404" s="144"/>
      <c r="H404" s="144"/>
      <c r="I404" s="144"/>
      <c r="J404" s="144"/>
      <c r="K404" s="144"/>
      <c r="L404" s="144"/>
      <c r="M404" s="144"/>
      <c r="N404" s="144"/>
      <c r="O404" s="144"/>
      <c r="P404" s="144"/>
      <c r="Q404" s="144"/>
      <c r="R404" s="144"/>
      <c r="S404" s="144"/>
      <c r="T404" s="144"/>
      <c r="U404" s="144"/>
      <c r="V404" s="144"/>
      <c r="W404" s="144"/>
      <c r="X404" s="144"/>
      <c r="Y404" s="144"/>
      <c r="Z404" s="144"/>
      <c r="AA404" s="144"/>
      <c r="AB404" s="144"/>
      <c r="AC404" s="144"/>
      <c r="AD404" s="144"/>
      <c r="AE404" s="144"/>
      <c r="AF404" s="144"/>
      <c r="AG404" s="144"/>
      <c r="AH404" s="144"/>
      <c r="AI404" s="144"/>
    </row>
    <row r="405" spans="1:35">
      <c r="A405" s="144"/>
      <c r="B405" s="144"/>
      <c r="C405" s="144"/>
      <c r="D405" s="144"/>
      <c r="E405" s="144"/>
      <c r="F405" s="144"/>
      <c r="G405" s="144"/>
      <c r="H405" s="144"/>
      <c r="I405" s="144"/>
      <c r="J405" s="144"/>
      <c r="K405" s="144"/>
      <c r="L405" s="144"/>
      <c r="M405" s="144"/>
      <c r="N405" s="144"/>
      <c r="O405" s="144"/>
      <c r="P405" s="144"/>
      <c r="Q405" s="144"/>
      <c r="R405" s="144"/>
      <c r="S405" s="144"/>
      <c r="T405" s="144"/>
      <c r="U405" s="144"/>
      <c r="V405" s="144"/>
      <c r="W405" s="144"/>
      <c r="X405" s="144"/>
      <c r="Y405" s="144"/>
      <c r="Z405" s="144"/>
      <c r="AA405" s="144"/>
      <c r="AB405" s="144"/>
      <c r="AC405" s="144"/>
      <c r="AD405" s="144"/>
      <c r="AE405" s="144"/>
      <c r="AF405" s="144"/>
      <c r="AG405" s="144"/>
      <c r="AH405" s="144"/>
      <c r="AI405" s="144"/>
    </row>
    <row r="406" spans="1:35">
      <c r="A406" s="144"/>
      <c r="B406" s="144"/>
      <c r="C406" s="144"/>
      <c r="D406" s="144"/>
      <c r="E406" s="144"/>
      <c r="F406" s="144"/>
      <c r="G406" s="144"/>
      <c r="H406" s="144"/>
      <c r="I406" s="144"/>
      <c r="J406" s="144"/>
      <c r="K406" s="144"/>
      <c r="L406" s="144"/>
      <c r="M406" s="144"/>
      <c r="N406" s="144"/>
      <c r="O406" s="144"/>
      <c r="P406" s="144"/>
      <c r="Q406" s="144"/>
      <c r="R406" s="144"/>
      <c r="S406" s="144"/>
      <c r="T406" s="144"/>
      <c r="U406" s="144"/>
      <c r="V406" s="144"/>
      <c r="W406" s="144"/>
      <c r="X406" s="144"/>
      <c r="Y406" s="144"/>
      <c r="Z406" s="144"/>
      <c r="AA406" s="144"/>
      <c r="AB406" s="144"/>
      <c r="AC406" s="144"/>
      <c r="AD406" s="144"/>
      <c r="AE406" s="144"/>
      <c r="AF406" s="144"/>
      <c r="AG406" s="144"/>
      <c r="AH406" s="144"/>
      <c r="AI406" s="144"/>
    </row>
    <row r="407" spans="1:35">
      <c r="A407" s="144"/>
      <c r="B407" s="144"/>
      <c r="C407" s="144"/>
      <c r="D407" s="144"/>
      <c r="E407" s="144"/>
      <c r="F407" s="144"/>
      <c r="G407" s="144"/>
      <c r="H407" s="144"/>
      <c r="I407" s="144"/>
      <c r="J407" s="144"/>
      <c r="K407" s="144"/>
      <c r="L407" s="144"/>
      <c r="M407" s="144"/>
      <c r="N407" s="144"/>
      <c r="O407" s="144"/>
      <c r="P407" s="144"/>
      <c r="Q407" s="144"/>
      <c r="R407" s="144"/>
      <c r="S407" s="144"/>
      <c r="T407" s="144"/>
      <c r="U407" s="144"/>
      <c r="V407" s="144"/>
      <c r="W407" s="144"/>
      <c r="X407" s="144"/>
      <c r="Y407" s="144"/>
      <c r="Z407" s="144"/>
      <c r="AA407" s="144"/>
      <c r="AB407" s="144"/>
      <c r="AC407" s="144"/>
      <c r="AD407" s="144"/>
      <c r="AE407" s="144"/>
      <c r="AF407" s="144"/>
      <c r="AG407" s="144"/>
      <c r="AH407" s="144"/>
      <c r="AI407" s="144"/>
    </row>
    <row r="408" spans="1:35">
      <c r="A408" s="144"/>
      <c r="B408" s="144"/>
      <c r="C408" s="144"/>
      <c r="D408" s="144"/>
      <c r="E408" s="144"/>
      <c r="F408" s="144"/>
      <c r="G408" s="144"/>
      <c r="H408" s="144"/>
      <c r="I408" s="144"/>
      <c r="J408" s="144"/>
      <c r="K408" s="144"/>
      <c r="L408" s="144"/>
      <c r="M408" s="144"/>
      <c r="N408" s="144"/>
      <c r="O408" s="144"/>
      <c r="P408" s="144"/>
      <c r="Q408" s="144"/>
      <c r="R408" s="144"/>
      <c r="S408" s="144"/>
      <c r="T408" s="144"/>
      <c r="U408" s="144"/>
      <c r="V408" s="144"/>
      <c r="W408" s="144"/>
      <c r="X408" s="144"/>
      <c r="Y408" s="144"/>
      <c r="Z408" s="144"/>
      <c r="AA408" s="144"/>
      <c r="AB408" s="144"/>
      <c r="AC408" s="144"/>
      <c r="AD408" s="144"/>
      <c r="AE408" s="144"/>
      <c r="AF408" s="144"/>
      <c r="AG408" s="144"/>
      <c r="AH408" s="144"/>
      <c r="AI408" s="144"/>
    </row>
    <row r="409" spans="1:35">
      <c r="A409" s="144"/>
      <c r="B409" s="144"/>
      <c r="C409" s="144"/>
      <c r="D409" s="144"/>
      <c r="E409" s="144"/>
      <c r="F409" s="144"/>
      <c r="G409" s="144"/>
      <c r="H409" s="144"/>
      <c r="I409" s="144"/>
      <c r="J409" s="144"/>
      <c r="K409" s="144"/>
      <c r="L409" s="144"/>
      <c r="M409" s="144"/>
      <c r="N409" s="144"/>
      <c r="O409" s="144"/>
      <c r="P409" s="144"/>
      <c r="Q409" s="144"/>
      <c r="R409" s="144"/>
      <c r="S409" s="144"/>
      <c r="T409" s="144"/>
      <c r="U409" s="144"/>
      <c r="V409" s="144"/>
      <c r="W409" s="144"/>
      <c r="X409" s="144"/>
      <c r="Y409" s="144"/>
      <c r="Z409" s="144"/>
      <c r="AA409" s="144"/>
      <c r="AB409" s="144"/>
      <c r="AC409" s="144"/>
      <c r="AD409" s="144"/>
      <c r="AE409" s="144"/>
      <c r="AF409" s="144"/>
      <c r="AG409" s="144"/>
      <c r="AH409" s="144"/>
      <c r="AI409" s="144"/>
    </row>
    <row r="410" spans="1:35">
      <c r="A410" s="144"/>
      <c r="B410" s="144"/>
      <c r="C410" s="144"/>
      <c r="D410" s="144"/>
      <c r="E410" s="144"/>
      <c r="F410" s="144"/>
      <c r="G410" s="144"/>
      <c r="H410" s="144"/>
      <c r="I410" s="144"/>
      <c r="J410" s="144"/>
      <c r="K410" s="144"/>
      <c r="L410" s="144"/>
      <c r="M410" s="144"/>
      <c r="N410" s="144"/>
      <c r="O410" s="144"/>
      <c r="P410" s="144"/>
      <c r="Q410" s="144"/>
      <c r="R410" s="144"/>
      <c r="S410" s="144"/>
      <c r="T410" s="144"/>
      <c r="U410" s="144"/>
      <c r="V410" s="144"/>
      <c r="W410" s="144"/>
      <c r="X410" s="144"/>
      <c r="Y410" s="144"/>
      <c r="Z410" s="144"/>
      <c r="AA410" s="144"/>
      <c r="AB410" s="144"/>
      <c r="AC410" s="144"/>
      <c r="AD410" s="144"/>
      <c r="AE410" s="144"/>
      <c r="AF410" s="144"/>
      <c r="AG410" s="144"/>
      <c r="AH410" s="144"/>
      <c r="AI410" s="144"/>
    </row>
    <row r="411" spans="1:35">
      <c r="A411" s="144"/>
      <c r="B411" s="144"/>
      <c r="C411" s="144"/>
      <c r="D411" s="144"/>
      <c r="E411" s="144"/>
      <c r="F411" s="144"/>
      <c r="G411" s="144"/>
      <c r="H411" s="144"/>
      <c r="I411" s="144"/>
      <c r="J411" s="144"/>
      <c r="K411" s="144"/>
      <c r="L411" s="144"/>
      <c r="M411" s="144"/>
      <c r="N411" s="144"/>
      <c r="O411" s="144"/>
      <c r="P411" s="144"/>
      <c r="Q411" s="144"/>
      <c r="R411" s="144"/>
      <c r="S411" s="144"/>
      <c r="T411" s="144"/>
      <c r="U411" s="144"/>
      <c r="V411" s="144"/>
      <c r="W411" s="144"/>
      <c r="X411" s="144"/>
      <c r="Y411" s="144"/>
      <c r="Z411" s="144"/>
      <c r="AA411" s="144"/>
      <c r="AB411" s="144"/>
      <c r="AC411" s="144"/>
      <c r="AD411" s="144"/>
      <c r="AE411" s="144"/>
      <c r="AF411" s="144"/>
      <c r="AG411" s="144"/>
      <c r="AH411" s="144"/>
      <c r="AI411" s="144"/>
    </row>
    <row r="412" spans="1:35">
      <c r="A412" s="144"/>
      <c r="B412" s="144"/>
      <c r="C412" s="144"/>
      <c r="D412" s="144"/>
      <c r="E412" s="144"/>
      <c r="F412" s="144"/>
      <c r="G412" s="144"/>
      <c r="H412" s="144"/>
      <c r="I412" s="144"/>
      <c r="J412" s="144"/>
      <c r="K412" s="144"/>
      <c r="L412" s="144"/>
      <c r="M412" s="144"/>
      <c r="N412" s="144"/>
      <c r="O412" s="144"/>
      <c r="P412" s="144"/>
      <c r="Q412" s="144"/>
      <c r="R412" s="144"/>
      <c r="S412" s="144"/>
      <c r="T412" s="144"/>
      <c r="U412" s="144"/>
      <c r="V412" s="144"/>
      <c r="W412" s="144"/>
      <c r="X412" s="144"/>
      <c r="Y412" s="144"/>
      <c r="Z412" s="144"/>
      <c r="AA412" s="144"/>
      <c r="AB412" s="144"/>
      <c r="AC412" s="144"/>
      <c r="AD412" s="144"/>
      <c r="AE412" s="144"/>
      <c r="AF412" s="144"/>
      <c r="AG412" s="144"/>
      <c r="AH412" s="144"/>
      <c r="AI412" s="144"/>
    </row>
    <row r="413" spans="1:35">
      <c r="A413" s="144"/>
      <c r="B413" s="144"/>
      <c r="C413" s="144"/>
      <c r="D413" s="144"/>
      <c r="E413" s="144"/>
      <c r="F413" s="144"/>
      <c r="G413" s="144"/>
      <c r="H413" s="144"/>
      <c r="I413" s="144"/>
      <c r="J413" s="144"/>
      <c r="K413" s="144"/>
      <c r="L413" s="144"/>
      <c r="M413" s="144"/>
      <c r="N413" s="144"/>
      <c r="O413" s="144"/>
      <c r="P413" s="144"/>
      <c r="Q413" s="144"/>
      <c r="R413" s="144"/>
      <c r="S413" s="144"/>
      <c r="T413" s="144"/>
      <c r="U413" s="144"/>
      <c r="V413" s="144"/>
      <c r="W413" s="144"/>
      <c r="X413" s="144"/>
      <c r="Y413" s="144"/>
      <c r="Z413" s="144"/>
      <c r="AA413" s="144"/>
      <c r="AB413" s="144"/>
      <c r="AC413" s="144"/>
      <c r="AD413" s="144"/>
      <c r="AE413" s="144"/>
      <c r="AF413" s="144"/>
      <c r="AG413" s="144"/>
      <c r="AH413" s="144"/>
      <c r="AI413" s="144"/>
    </row>
    <row r="414" spans="1:35">
      <c r="A414" s="144"/>
      <c r="B414" s="144"/>
      <c r="C414" s="144"/>
      <c r="D414" s="144"/>
      <c r="E414" s="144"/>
      <c r="F414" s="144"/>
      <c r="G414" s="144"/>
      <c r="H414" s="144"/>
      <c r="I414" s="144"/>
      <c r="J414" s="144"/>
      <c r="K414" s="144"/>
      <c r="L414" s="144"/>
      <c r="M414" s="144"/>
      <c r="N414" s="144"/>
      <c r="O414" s="144"/>
      <c r="P414" s="144"/>
      <c r="Q414" s="144"/>
      <c r="R414" s="144"/>
      <c r="S414" s="144"/>
      <c r="T414" s="144"/>
      <c r="U414" s="144"/>
      <c r="V414" s="144"/>
      <c r="W414" s="144"/>
      <c r="X414" s="144"/>
      <c r="Y414" s="144"/>
      <c r="Z414" s="144"/>
      <c r="AA414" s="144"/>
      <c r="AB414" s="144"/>
      <c r="AC414" s="144"/>
      <c r="AD414" s="144"/>
      <c r="AE414" s="144"/>
      <c r="AF414" s="144"/>
      <c r="AG414" s="144"/>
      <c r="AH414" s="144"/>
      <c r="AI414" s="144"/>
    </row>
    <row r="415" spans="1:35">
      <c r="A415" s="144"/>
      <c r="B415" s="144"/>
      <c r="C415" s="144"/>
      <c r="D415" s="144"/>
      <c r="E415" s="144"/>
      <c r="F415" s="144"/>
      <c r="G415" s="144"/>
      <c r="H415" s="144"/>
      <c r="I415" s="144"/>
      <c r="J415" s="144"/>
      <c r="K415" s="144"/>
      <c r="L415" s="144"/>
      <c r="M415" s="144"/>
      <c r="N415" s="144"/>
      <c r="O415" s="144"/>
      <c r="P415" s="144"/>
      <c r="Q415" s="144"/>
      <c r="R415" s="144"/>
      <c r="S415" s="144"/>
      <c r="T415" s="144"/>
      <c r="U415" s="144"/>
      <c r="V415" s="144"/>
      <c r="W415" s="144"/>
      <c r="X415" s="144"/>
      <c r="Y415" s="144"/>
      <c r="Z415" s="144"/>
      <c r="AA415" s="144"/>
      <c r="AB415" s="144"/>
      <c r="AC415" s="144"/>
      <c r="AD415" s="144"/>
      <c r="AE415" s="144"/>
      <c r="AF415" s="144"/>
      <c r="AG415" s="144"/>
      <c r="AH415" s="144"/>
      <c r="AI415" s="144"/>
    </row>
    <row r="416" spans="1:35">
      <c r="A416" s="144"/>
      <c r="B416" s="144"/>
      <c r="C416" s="144"/>
      <c r="D416" s="144"/>
      <c r="E416" s="144"/>
      <c r="F416" s="144"/>
      <c r="G416" s="144"/>
      <c r="H416" s="144"/>
      <c r="I416" s="144"/>
      <c r="J416" s="144"/>
      <c r="K416" s="144"/>
      <c r="L416" s="144"/>
      <c r="M416" s="144"/>
      <c r="N416" s="144"/>
      <c r="O416" s="144"/>
      <c r="P416" s="144"/>
      <c r="Q416" s="144"/>
      <c r="R416" s="144"/>
      <c r="S416" s="144"/>
      <c r="T416" s="144"/>
      <c r="U416" s="144"/>
      <c r="V416" s="144"/>
      <c r="W416" s="144"/>
      <c r="X416" s="144"/>
      <c r="Y416" s="144"/>
      <c r="Z416" s="144"/>
      <c r="AA416" s="144"/>
      <c r="AB416" s="144"/>
      <c r="AC416" s="144"/>
      <c r="AD416" s="144"/>
      <c r="AE416" s="144"/>
      <c r="AF416" s="144"/>
      <c r="AG416" s="144"/>
      <c r="AH416" s="144"/>
      <c r="AI416" s="144"/>
    </row>
    <row r="417" spans="1:35">
      <c r="A417" s="144"/>
      <c r="B417" s="144"/>
      <c r="C417" s="144"/>
      <c r="D417" s="144"/>
      <c r="E417" s="144"/>
      <c r="F417" s="144"/>
      <c r="G417" s="144"/>
      <c r="H417" s="144"/>
      <c r="I417" s="144"/>
      <c r="J417" s="144"/>
      <c r="K417" s="144"/>
      <c r="L417" s="144"/>
      <c r="M417" s="144"/>
      <c r="N417" s="144"/>
      <c r="O417" s="144"/>
      <c r="P417" s="144"/>
      <c r="Q417" s="144"/>
      <c r="R417" s="144"/>
      <c r="S417" s="144"/>
      <c r="T417" s="144"/>
      <c r="U417" s="144"/>
      <c r="V417" s="144"/>
      <c r="W417" s="144"/>
      <c r="X417" s="144"/>
      <c r="Y417" s="144"/>
      <c r="Z417" s="144"/>
      <c r="AA417" s="144"/>
      <c r="AB417" s="144"/>
      <c r="AC417" s="144"/>
      <c r="AD417" s="144"/>
      <c r="AE417" s="144"/>
      <c r="AF417" s="144"/>
      <c r="AG417" s="144"/>
      <c r="AH417" s="144"/>
      <c r="AI417" s="144"/>
    </row>
    <row r="418" spans="1:35">
      <c r="A418" s="144"/>
      <c r="B418" s="144"/>
      <c r="C418" s="144"/>
      <c r="D418" s="144"/>
      <c r="E418" s="144"/>
      <c r="F418" s="144"/>
      <c r="G418" s="144"/>
      <c r="H418" s="144"/>
      <c r="I418" s="144"/>
      <c r="J418" s="144"/>
      <c r="K418" s="144"/>
      <c r="L418" s="144"/>
      <c r="M418" s="144"/>
      <c r="N418" s="144"/>
      <c r="O418" s="144"/>
      <c r="P418" s="144"/>
      <c r="Q418" s="144"/>
      <c r="R418" s="144"/>
      <c r="S418" s="144"/>
      <c r="T418" s="144"/>
      <c r="U418" s="144"/>
      <c r="V418" s="144"/>
      <c r="W418" s="144"/>
      <c r="X418" s="144"/>
      <c r="Y418" s="144"/>
      <c r="Z418" s="144"/>
      <c r="AA418" s="144"/>
      <c r="AB418" s="144"/>
      <c r="AC418" s="144"/>
      <c r="AD418" s="144"/>
      <c r="AE418" s="144"/>
      <c r="AF418" s="144"/>
      <c r="AG418" s="144"/>
      <c r="AH418" s="144"/>
      <c r="AI418" s="144"/>
    </row>
    <row r="419" spans="1:35">
      <c r="A419" s="144"/>
      <c r="B419" s="144"/>
      <c r="C419" s="144"/>
      <c r="D419" s="144"/>
      <c r="E419" s="144"/>
      <c r="F419" s="144"/>
      <c r="G419" s="144"/>
      <c r="H419" s="144"/>
      <c r="I419" s="144"/>
      <c r="J419" s="144"/>
      <c r="K419" s="144"/>
      <c r="L419" s="144"/>
      <c r="M419" s="144"/>
      <c r="N419" s="144"/>
      <c r="O419" s="144"/>
      <c r="P419" s="144"/>
      <c r="Q419" s="144"/>
      <c r="R419" s="144"/>
      <c r="S419" s="144"/>
      <c r="T419" s="144"/>
      <c r="U419" s="144"/>
      <c r="V419" s="144"/>
      <c r="W419" s="144"/>
      <c r="X419" s="144"/>
      <c r="Y419" s="144"/>
      <c r="Z419" s="144"/>
      <c r="AA419" s="144"/>
      <c r="AB419" s="144"/>
      <c r="AC419" s="144"/>
      <c r="AD419" s="144"/>
      <c r="AE419" s="144"/>
      <c r="AF419" s="144"/>
      <c r="AG419" s="144"/>
      <c r="AH419" s="144"/>
      <c r="AI419" s="144"/>
    </row>
    <row r="420" spans="1:35">
      <c r="A420" s="144"/>
      <c r="B420" s="144"/>
      <c r="C420" s="144"/>
      <c r="D420" s="144"/>
      <c r="E420" s="144"/>
      <c r="F420" s="144"/>
      <c r="G420" s="144"/>
      <c r="H420" s="144"/>
      <c r="I420" s="144"/>
      <c r="J420" s="144"/>
      <c r="K420" s="144"/>
      <c r="L420" s="144"/>
      <c r="M420" s="144"/>
      <c r="N420" s="144"/>
      <c r="O420" s="144"/>
      <c r="P420" s="144"/>
      <c r="Q420" s="144"/>
      <c r="R420" s="144"/>
      <c r="S420" s="144"/>
      <c r="T420" s="144"/>
      <c r="U420" s="144"/>
      <c r="V420" s="144"/>
      <c r="W420" s="144"/>
      <c r="X420" s="144"/>
      <c r="Y420" s="144"/>
      <c r="Z420" s="144"/>
      <c r="AA420" s="144"/>
      <c r="AB420" s="144"/>
      <c r="AC420" s="144"/>
      <c r="AD420" s="144"/>
      <c r="AE420" s="144"/>
      <c r="AF420" s="144"/>
      <c r="AG420" s="144"/>
      <c r="AH420" s="144"/>
      <c r="AI420" s="144"/>
    </row>
    <row r="421" spans="1:35">
      <c r="A421" s="144"/>
      <c r="B421" s="144"/>
      <c r="C421" s="144"/>
      <c r="D421" s="144"/>
      <c r="E421" s="144"/>
      <c r="F421" s="144"/>
      <c r="G421" s="144"/>
      <c r="H421" s="144"/>
      <c r="I421" s="144"/>
      <c r="J421" s="144"/>
      <c r="K421" s="144"/>
      <c r="L421" s="144"/>
      <c r="M421" s="144"/>
      <c r="N421" s="144"/>
      <c r="O421" s="144"/>
      <c r="P421" s="144"/>
      <c r="Q421" s="144"/>
      <c r="R421" s="144"/>
      <c r="S421" s="144"/>
      <c r="T421" s="144"/>
      <c r="U421" s="144"/>
      <c r="V421" s="144"/>
      <c r="W421" s="144"/>
      <c r="X421" s="144"/>
      <c r="Y421" s="144"/>
      <c r="Z421" s="144"/>
      <c r="AA421" s="144"/>
      <c r="AB421" s="144"/>
      <c r="AC421" s="144"/>
      <c r="AD421" s="144"/>
      <c r="AE421" s="144"/>
      <c r="AF421" s="144"/>
      <c r="AG421" s="144"/>
      <c r="AH421" s="144"/>
      <c r="AI421" s="144"/>
    </row>
    <row r="422" spans="1:35">
      <c r="A422" s="144"/>
      <c r="B422" s="144"/>
      <c r="C422" s="144"/>
      <c r="D422" s="144"/>
      <c r="E422" s="144"/>
      <c r="F422" s="144"/>
      <c r="G422" s="144"/>
      <c r="H422" s="144"/>
      <c r="I422" s="144"/>
      <c r="J422" s="144"/>
      <c r="K422" s="144"/>
      <c r="L422" s="144"/>
      <c r="M422" s="144"/>
      <c r="N422" s="144"/>
      <c r="O422" s="144"/>
      <c r="P422" s="144"/>
      <c r="Q422" s="144"/>
      <c r="R422" s="144"/>
      <c r="S422" s="144"/>
      <c r="T422" s="144"/>
      <c r="U422" s="144"/>
      <c r="V422" s="144"/>
      <c r="W422" s="144"/>
      <c r="X422" s="144"/>
      <c r="Y422" s="144"/>
      <c r="Z422" s="144"/>
      <c r="AA422" s="144"/>
      <c r="AB422" s="144"/>
      <c r="AC422" s="144"/>
      <c r="AD422" s="144"/>
      <c r="AE422" s="144"/>
      <c r="AF422" s="144"/>
      <c r="AG422" s="144"/>
      <c r="AH422" s="144"/>
      <c r="AI422" s="144"/>
    </row>
    <row r="423" spans="1:35">
      <c r="A423" s="144"/>
      <c r="B423" s="144"/>
      <c r="C423" s="144"/>
      <c r="D423" s="144"/>
      <c r="E423" s="144"/>
      <c r="F423" s="144"/>
      <c r="G423" s="144"/>
      <c r="H423" s="144"/>
      <c r="I423" s="144"/>
      <c r="J423" s="144"/>
      <c r="K423" s="144"/>
      <c r="L423" s="144"/>
      <c r="M423" s="144"/>
      <c r="N423" s="144"/>
      <c r="O423" s="144"/>
      <c r="P423" s="144"/>
      <c r="Q423" s="144"/>
      <c r="R423" s="144"/>
      <c r="S423" s="144"/>
      <c r="T423" s="144"/>
      <c r="U423" s="144"/>
      <c r="V423" s="144"/>
      <c r="W423" s="144"/>
      <c r="X423" s="144"/>
      <c r="Y423" s="144"/>
      <c r="Z423" s="144"/>
      <c r="AA423" s="144"/>
      <c r="AB423" s="144"/>
      <c r="AC423" s="144"/>
      <c r="AD423" s="144"/>
      <c r="AE423" s="144"/>
      <c r="AF423" s="144"/>
      <c r="AG423" s="144"/>
      <c r="AH423" s="144"/>
      <c r="AI423" s="144"/>
    </row>
    <row r="424" spans="1:35">
      <c r="A424" s="144"/>
      <c r="B424" s="144"/>
      <c r="C424" s="144"/>
      <c r="D424" s="144"/>
      <c r="E424" s="144"/>
      <c r="F424" s="144"/>
      <c r="G424" s="144"/>
      <c r="H424" s="144"/>
      <c r="I424" s="144"/>
      <c r="J424" s="144"/>
      <c r="K424" s="144"/>
      <c r="L424" s="144"/>
      <c r="M424" s="144"/>
      <c r="N424" s="144"/>
      <c r="O424" s="144"/>
      <c r="P424" s="144"/>
      <c r="Q424" s="144"/>
      <c r="R424" s="144"/>
      <c r="S424" s="144"/>
      <c r="T424" s="144"/>
      <c r="U424" s="144"/>
      <c r="V424" s="144"/>
      <c r="W424" s="144"/>
      <c r="X424" s="144"/>
      <c r="Y424" s="144"/>
      <c r="Z424" s="144"/>
      <c r="AA424" s="144"/>
      <c r="AB424" s="144"/>
      <c r="AC424" s="144"/>
      <c r="AD424" s="144"/>
      <c r="AE424" s="144"/>
      <c r="AF424" s="144"/>
      <c r="AG424" s="144"/>
      <c r="AH424" s="144"/>
      <c r="AI424" s="144"/>
    </row>
    <row r="425" spans="1:35">
      <c r="A425" s="144"/>
      <c r="B425" s="144"/>
      <c r="C425" s="144"/>
      <c r="D425" s="144"/>
      <c r="E425" s="144"/>
      <c r="F425" s="144"/>
      <c r="G425" s="144"/>
      <c r="H425" s="144"/>
      <c r="I425" s="144"/>
      <c r="J425" s="144"/>
      <c r="K425" s="144"/>
      <c r="L425" s="144"/>
      <c r="M425" s="144"/>
      <c r="N425" s="144"/>
      <c r="O425" s="144"/>
      <c r="P425" s="144"/>
      <c r="Q425" s="144"/>
      <c r="R425" s="144"/>
      <c r="S425" s="144"/>
      <c r="T425" s="144"/>
      <c r="U425" s="144"/>
      <c r="V425" s="144"/>
      <c r="W425" s="144"/>
      <c r="X425" s="144"/>
      <c r="Y425" s="144"/>
      <c r="Z425" s="144"/>
      <c r="AA425" s="144"/>
      <c r="AB425" s="144"/>
      <c r="AC425" s="144"/>
      <c r="AD425" s="144"/>
      <c r="AE425" s="144"/>
      <c r="AF425" s="144"/>
      <c r="AG425" s="144"/>
      <c r="AH425" s="144"/>
      <c r="AI425" s="144"/>
    </row>
    <row r="426" spans="1:35">
      <c r="A426" s="144"/>
      <c r="B426" s="144"/>
      <c r="C426" s="144"/>
      <c r="D426" s="144"/>
      <c r="E426" s="144"/>
      <c r="F426" s="144"/>
      <c r="G426" s="144"/>
      <c r="H426" s="144"/>
      <c r="I426" s="144"/>
      <c r="J426" s="144"/>
      <c r="K426" s="144"/>
      <c r="L426" s="144"/>
      <c r="M426" s="144"/>
      <c r="N426" s="144"/>
      <c r="O426" s="144"/>
      <c r="P426" s="144"/>
      <c r="Q426" s="144"/>
      <c r="R426" s="144"/>
      <c r="S426" s="144"/>
      <c r="T426" s="144"/>
      <c r="U426" s="144"/>
      <c r="V426" s="144"/>
      <c r="W426" s="144"/>
      <c r="X426" s="144"/>
      <c r="Y426" s="144"/>
      <c r="Z426" s="144"/>
      <c r="AA426" s="144"/>
      <c r="AB426" s="144"/>
      <c r="AC426" s="144"/>
      <c r="AD426" s="144"/>
      <c r="AE426" s="144"/>
      <c r="AF426" s="144"/>
      <c r="AG426" s="144"/>
      <c r="AH426" s="144"/>
      <c r="AI426" s="144"/>
    </row>
    <row r="427" spans="1:35">
      <c r="A427" s="144"/>
      <c r="B427" s="144"/>
      <c r="C427" s="144"/>
      <c r="D427" s="144"/>
      <c r="E427" s="144"/>
      <c r="F427" s="144"/>
      <c r="G427" s="144"/>
      <c r="H427" s="144"/>
      <c r="I427" s="144"/>
      <c r="J427" s="144"/>
      <c r="K427" s="144"/>
      <c r="L427" s="144"/>
      <c r="M427" s="144"/>
      <c r="N427" s="144"/>
      <c r="O427" s="144"/>
      <c r="P427" s="144"/>
      <c r="Q427" s="144"/>
      <c r="R427" s="144"/>
      <c r="S427" s="144"/>
      <c r="T427" s="144"/>
      <c r="U427" s="144"/>
      <c r="V427" s="144"/>
      <c r="W427" s="144"/>
      <c r="X427" s="144"/>
      <c r="Y427" s="144"/>
      <c r="Z427" s="144"/>
      <c r="AA427" s="144"/>
      <c r="AB427" s="144"/>
      <c r="AC427" s="144"/>
      <c r="AD427" s="144"/>
      <c r="AE427" s="144"/>
      <c r="AF427" s="144"/>
      <c r="AG427" s="144"/>
      <c r="AH427" s="144"/>
      <c r="AI427" s="144"/>
    </row>
    <row r="428" spans="1:35">
      <c r="A428" s="144"/>
      <c r="B428" s="144"/>
      <c r="C428" s="144"/>
      <c r="D428" s="144"/>
      <c r="E428" s="144"/>
      <c r="F428" s="144"/>
      <c r="G428" s="144"/>
      <c r="H428" s="144"/>
      <c r="I428" s="144"/>
      <c r="J428" s="144"/>
      <c r="K428" s="144"/>
      <c r="L428" s="144"/>
      <c r="M428" s="144"/>
      <c r="N428" s="144"/>
      <c r="O428" s="144"/>
      <c r="P428" s="144"/>
      <c r="Q428" s="144"/>
      <c r="R428" s="144"/>
      <c r="S428" s="144"/>
      <c r="T428" s="144"/>
      <c r="U428" s="144"/>
      <c r="V428" s="144"/>
      <c r="W428" s="144"/>
      <c r="X428" s="144"/>
      <c r="Y428" s="144"/>
      <c r="Z428" s="144"/>
      <c r="AA428" s="144"/>
      <c r="AB428" s="144"/>
      <c r="AC428" s="144"/>
      <c r="AD428" s="144"/>
      <c r="AE428" s="144"/>
      <c r="AF428" s="144"/>
      <c r="AG428" s="144"/>
      <c r="AH428" s="144"/>
      <c r="AI428" s="144"/>
    </row>
    <row r="429" spans="1:35">
      <c r="A429" s="144"/>
      <c r="B429" s="144"/>
      <c r="C429" s="144"/>
      <c r="D429" s="144"/>
      <c r="E429" s="144"/>
      <c r="F429" s="144"/>
      <c r="G429" s="144"/>
      <c r="H429" s="144"/>
      <c r="I429" s="144"/>
      <c r="J429" s="144"/>
      <c r="K429" s="144"/>
      <c r="L429" s="144"/>
      <c r="M429" s="144"/>
      <c r="N429" s="144"/>
      <c r="O429" s="144"/>
      <c r="P429" s="144"/>
      <c r="Q429" s="144"/>
      <c r="R429" s="144"/>
      <c r="S429" s="144"/>
      <c r="T429" s="144"/>
      <c r="U429" s="144"/>
      <c r="V429" s="144"/>
      <c r="W429" s="144"/>
      <c r="X429" s="144"/>
      <c r="Y429" s="144"/>
      <c r="Z429" s="144"/>
      <c r="AA429" s="144"/>
      <c r="AB429" s="144"/>
      <c r="AC429" s="144"/>
      <c r="AD429" s="144"/>
      <c r="AE429" s="144"/>
      <c r="AF429" s="144"/>
      <c r="AG429" s="144"/>
      <c r="AH429" s="144"/>
      <c r="AI429" s="144"/>
    </row>
    <row r="430" spans="1:35">
      <c r="A430" s="144"/>
      <c r="B430" s="144"/>
      <c r="C430" s="144"/>
      <c r="D430" s="144"/>
      <c r="E430" s="144"/>
      <c r="F430" s="144"/>
      <c r="G430" s="144"/>
      <c r="H430" s="144"/>
      <c r="I430" s="144"/>
      <c r="J430" s="144"/>
      <c r="K430" s="144"/>
      <c r="L430" s="144"/>
      <c r="M430" s="144"/>
      <c r="N430" s="144"/>
      <c r="O430" s="144"/>
      <c r="P430" s="144"/>
      <c r="Q430" s="144"/>
      <c r="R430" s="144"/>
      <c r="S430" s="144"/>
      <c r="T430" s="144"/>
      <c r="U430" s="144"/>
      <c r="V430" s="144"/>
      <c r="W430" s="144"/>
      <c r="X430" s="144"/>
      <c r="Y430" s="144"/>
      <c r="Z430" s="144"/>
      <c r="AA430" s="144"/>
      <c r="AB430" s="144"/>
      <c r="AC430" s="144"/>
      <c r="AD430" s="144"/>
      <c r="AE430" s="144"/>
      <c r="AF430" s="144"/>
      <c r="AG430" s="144"/>
      <c r="AH430" s="144"/>
      <c r="AI430" s="144"/>
    </row>
    <row r="431" spans="1:35">
      <c r="A431" s="144"/>
      <c r="B431" s="144"/>
      <c r="C431" s="144"/>
      <c r="D431" s="144"/>
      <c r="E431" s="144"/>
      <c r="F431" s="144"/>
      <c r="G431" s="144"/>
      <c r="H431" s="144"/>
      <c r="I431" s="144"/>
      <c r="J431" s="144"/>
      <c r="K431" s="144"/>
      <c r="L431" s="144"/>
      <c r="M431" s="144"/>
      <c r="N431" s="144"/>
      <c r="O431" s="144"/>
      <c r="P431" s="144"/>
      <c r="Q431" s="144"/>
      <c r="R431" s="144"/>
      <c r="S431" s="144"/>
      <c r="T431" s="144"/>
      <c r="U431" s="144"/>
      <c r="V431" s="144"/>
      <c r="W431" s="144"/>
      <c r="X431" s="144"/>
      <c r="Y431" s="144"/>
      <c r="Z431" s="144"/>
      <c r="AA431" s="144"/>
      <c r="AB431" s="144"/>
      <c r="AC431" s="144"/>
      <c r="AD431" s="144"/>
      <c r="AE431" s="144"/>
      <c r="AF431" s="144"/>
      <c r="AG431" s="144"/>
      <c r="AH431" s="144"/>
      <c r="AI431" s="144"/>
    </row>
    <row r="432" spans="1:35">
      <c r="A432" s="144"/>
      <c r="B432" s="144"/>
      <c r="C432" s="144"/>
      <c r="D432" s="144"/>
      <c r="E432" s="144"/>
      <c r="F432" s="144"/>
      <c r="G432" s="144"/>
      <c r="H432" s="144"/>
      <c r="I432" s="144"/>
      <c r="J432" s="144"/>
      <c r="K432" s="144"/>
      <c r="L432" s="144"/>
      <c r="M432" s="144"/>
      <c r="N432" s="144"/>
      <c r="O432" s="144"/>
      <c r="P432" s="144"/>
      <c r="Q432" s="144"/>
      <c r="R432" s="144"/>
      <c r="S432" s="144"/>
      <c r="T432" s="144"/>
      <c r="U432" s="144"/>
      <c r="V432" s="144"/>
      <c r="W432" s="144"/>
      <c r="X432" s="144"/>
      <c r="Y432" s="144"/>
      <c r="Z432" s="144"/>
      <c r="AA432" s="144"/>
      <c r="AB432" s="144"/>
      <c r="AC432" s="144"/>
      <c r="AD432" s="144"/>
      <c r="AE432" s="144"/>
      <c r="AF432" s="144"/>
      <c r="AG432" s="144"/>
      <c r="AH432" s="144"/>
      <c r="AI432" s="144"/>
    </row>
    <row r="433" spans="1:35">
      <c r="A433" s="144"/>
      <c r="B433" s="144"/>
      <c r="C433" s="144"/>
      <c r="D433" s="144"/>
      <c r="E433" s="144"/>
      <c r="F433" s="144"/>
      <c r="G433" s="144"/>
      <c r="H433" s="144"/>
      <c r="I433" s="144"/>
      <c r="J433" s="144"/>
      <c r="K433" s="144"/>
      <c r="L433" s="144"/>
      <c r="M433" s="144"/>
      <c r="N433" s="144"/>
      <c r="O433" s="144"/>
      <c r="P433" s="144"/>
      <c r="Q433" s="144"/>
      <c r="R433" s="144"/>
      <c r="S433" s="144"/>
      <c r="T433" s="144"/>
      <c r="U433" s="144"/>
      <c r="V433" s="144"/>
      <c r="W433" s="144"/>
      <c r="X433" s="144"/>
      <c r="Y433" s="144"/>
      <c r="Z433" s="144"/>
      <c r="AA433" s="144"/>
      <c r="AB433" s="144"/>
      <c r="AC433" s="144"/>
      <c r="AD433" s="144"/>
      <c r="AE433" s="144"/>
      <c r="AF433" s="144"/>
      <c r="AG433" s="144"/>
      <c r="AH433" s="144"/>
      <c r="AI433" s="144"/>
    </row>
    <row r="434" spans="1:35">
      <c r="A434" s="144"/>
      <c r="B434" s="144"/>
      <c r="C434" s="144"/>
      <c r="D434" s="144"/>
      <c r="E434" s="144"/>
      <c r="F434" s="144"/>
      <c r="G434" s="144"/>
      <c r="H434" s="144"/>
      <c r="I434" s="144"/>
      <c r="J434" s="144"/>
      <c r="K434" s="144"/>
      <c r="L434" s="144"/>
      <c r="M434" s="144"/>
      <c r="N434" s="144"/>
      <c r="O434" s="144"/>
      <c r="P434" s="144"/>
      <c r="Q434" s="144"/>
      <c r="R434" s="144"/>
      <c r="S434" s="144"/>
      <c r="T434" s="144"/>
      <c r="U434" s="144"/>
      <c r="V434" s="144"/>
      <c r="W434" s="144"/>
      <c r="X434" s="144"/>
      <c r="Y434" s="144"/>
      <c r="Z434" s="144"/>
      <c r="AA434" s="144"/>
      <c r="AB434" s="144"/>
      <c r="AC434" s="144"/>
      <c r="AD434" s="144"/>
      <c r="AE434" s="144"/>
      <c r="AF434" s="144"/>
      <c r="AG434" s="144"/>
      <c r="AH434" s="144"/>
      <c r="AI434" s="144"/>
    </row>
    <row r="435" spans="1:35">
      <c r="A435" s="144"/>
      <c r="B435" s="144"/>
      <c r="C435" s="144"/>
      <c r="D435" s="144"/>
      <c r="E435" s="144"/>
      <c r="F435" s="144"/>
      <c r="G435" s="144"/>
      <c r="H435" s="144"/>
      <c r="I435" s="144"/>
      <c r="J435" s="144"/>
      <c r="K435" s="144"/>
      <c r="L435" s="144"/>
      <c r="M435" s="144"/>
      <c r="N435" s="144"/>
      <c r="O435" s="144"/>
      <c r="P435" s="144"/>
      <c r="Q435" s="144"/>
      <c r="R435" s="144"/>
      <c r="S435" s="144"/>
      <c r="T435" s="144"/>
      <c r="U435" s="144"/>
      <c r="V435" s="144"/>
      <c r="W435" s="144"/>
      <c r="X435" s="144"/>
      <c r="Y435" s="144"/>
      <c r="Z435" s="144"/>
      <c r="AA435" s="144"/>
      <c r="AB435" s="144"/>
      <c r="AC435" s="144"/>
      <c r="AD435" s="144"/>
      <c r="AE435" s="144"/>
      <c r="AF435" s="144"/>
      <c r="AG435" s="144"/>
      <c r="AH435" s="144"/>
      <c r="AI435" s="144"/>
    </row>
    <row r="436" spans="1:35">
      <c r="A436" s="144"/>
      <c r="B436" s="144"/>
      <c r="C436" s="144"/>
      <c r="D436" s="144"/>
      <c r="E436" s="144"/>
      <c r="F436" s="144"/>
      <c r="G436" s="144"/>
      <c r="H436" s="144"/>
      <c r="I436" s="144"/>
      <c r="J436" s="144"/>
      <c r="K436" s="144"/>
      <c r="L436" s="144"/>
      <c r="M436" s="144"/>
      <c r="N436" s="144"/>
      <c r="O436" s="144"/>
      <c r="P436" s="144"/>
      <c r="Q436" s="144"/>
      <c r="R436" s="144"/>
      <c r="S436" s="144"/>
      <c r="T436" s="144"/>
      <c r="U436" s="144"/>
      <c r="V436" s="144"/>
      <c r="W436" s="144"/>
      <c r="X436" s="144"/>
      <c r="Y436" s="144"/>
      <c r="Z436" s="144"/>
      <c r="AA436" s="144"/>
      <c r="AB436" s="144"/>
      <c r="AC436" s="144"/>
      <c r="AD436" s="144"/>
      <c r="AE436" s="144"/>
      <c r="AF436" s="144"/>
      <c r="AG436" s="144"/>
      <c r="AH436" s="144"/>
      <c r="AI436" s="144"/>
    </row>
    <row r="437" spans="1:35">
      <c r="A437" s="144"/>
      <c r="B437" s="144"/>
      <c r="C437" s="144"/>
      <c r="D437" s="144"/>
      <c r="E437" s="144"/>
      <c r="F437" s="144"/>
      <c r="G437" s="144"/>
      <c r="H437" s="144"/>
      <c r="I437" s="144"/>
      <c r="J437" s="144"/>
      <c r="K437" s="144"/>
      <c r="L437" s="144"/>
      <c r="M437" s="144"/>
      <c r="N437" s="144"/>
      <c r="O437" s="144"/>
      <c r="P437" s="144"/>
      <c r="Q437" s="144"/>
      <c r="R437" s="144"/>
      <c r="S437" s="144"/>
      <c r="T437" s="144"/>
      <c r="U437" s="144"/>
      <c r="V437" s="144"/>
      <c r="W437" s="144"/>
      <c r="X437" s="144"/>
      <c r="Y437" s="144"/>
      <c r="Z437" s="144"/>
      <c r="AA437" s="144"/>
      <c r="AB437" s="144"/>
      <c r="AC437" s="144"/>
      <c r="AD437" s="144"/>
      <c r="AE437" s="144"/>
      <c r="AF437" s="144"/>
      <c r="AG437" s="144"/>
      <c r="AH437" s="144"/>
      <c r="AI437" s="144"/>
    </row>
    <row r="438" spans="1:35">
      <c r="A438" s="144"/>
      <c r="B438" s="144"/>
      <c r="C438" s="144"/>
      <c r="D438" s="144"/>
      <c r="E438" s="144"/>
      <c r="F438" s="144"/>
      <c r="G438" s="144"/>
      <c r="H438" s="144"/>
      <c r="I438" s="144"/>
      <c r="J438" s="144"/>
      <c r="K438" s="144"/>
      <c r="L438" s="144"/>
      <c r="M438" s="144"/>
      <c r="N438" s="144"/>
      <c r="O438" s="144"/>
      <c r="P438" s="144"/>
      <c r="Q438" s="144"/>
      <c r="R438" s="144"/>
      <c r="S438" s="144"/>
      <c r="T438" s="144"/>
      <c r="U438" s="144"/>
      <c r="V438" s="144"/>
      <c r="W438" s="144"/>
      <c r="X438" s="144"/>
      <c r="Y438" s="144"/>
      <c r="Z438" s="144"/>
      <c r="AA438" s="144"/>
      <c r="AB438" s="144"/>
      <c r="AC438" s="144"/>
      <c r="AD438" s="144"/>
      <c r="AE438" s="144"/>
      <c r="AF438" s="144"/>
      <c r="AG438" s="144"/>
      <c r="AH438" s="144"/>
      <c r="AI438" s="144"/>
    </row>
    <row r="439" spans="1:35">
      <c r="A439" s="144"/>
      <c r="B439" s="144"/>
      <c r="C439" s="144"/>
      <c r="D439" s="144"/>
      <c r="E439" s="144"/>
      <c r="F439" s="144"/>
      <c r="G439" s="144"/>
      <c r="H439" s="144"/>
      <c r="I439" s="144"/>
      <c r="J439" s="144"/>
      <c r="K439" s="144"/>
      <c r="L439" s="144"/>
      <c r="M439" s="144"/>
      <c r="N439" s="144"/>
      <c r="O439" s="144"/>
      <c r="P439" s="144"/>
      <c r="Q439" s="144"/>
      <c r="R439" s="144"/>
      <c r="S439" s="144"/>
      <c r="T439" s="144"/>
      <c r="U439" s="144"/>
      <c r="V439" s="144"/>
      <c r="W439" s="144"/>
      <c r="X439" s="144"/>
      <c r="Y439" s="144"/>
      <c r="Z439" s="144"/>
      <c r="AA439" s="144"/>
      <c r="AB439" s="144"/>
      <c r="AC439" s="144"/>
      <c r="AD439" s="144"/>
      <c r="AE439" s="144"/>
      <c r="AF439" s="144"/>
      <c r="AG439" s="144"/>
      <c r="AH439" s="144"/>
      <c r="AI439" s="144"/>
    </row>
    <row r="440" spans="1:35">
      <c r="A440" s="144"/>
      <c r="B440" s="144"/>
      <c r="C440" s="144"/>
      <c r="D440" s="144"/>
      <c r="E440" s="144"/>
      <c r="F440" s="144"/>
      <c r="G440" s="144"/>
      <c r="H440" s="144"/>
      <c r="I440" s="144"/>
      <c r="J440" s="144"/>
      <c r="K440" s="144"/>
      <c r="L440" s="144"/>
      <c r="M440" s="144"/>
      <c r="N440" s="144"/>
      <c r="O440" s="144"/>
      <c r="P440" s="144"/>
      <c r="Q440" s="144"/>
      <c r="R440" s="144"/>
      <c r="S440" s="144"/>
      <c r="T440" s="144"/>
      <c r="U440" s="144"/>
      <c r="V440" s="144"/>
      <c r="W440" s="144"/>
      <c r="X440" s="144"/>
      <c r="Y440" s="144"/>
      <c r="Z440" s="144"/>
      <c r="AA440" s="144"/>
      <c r="AB440" s="144"/>
      <c r="AC440" s="144"/>
      <c r="AD440" s="144"/>
      <c r="AE440" s="144"/>
      <c r="AF440" s="144"/>
      <c r="AG440" s="144"/>
      <c r="AH440" s="144"/>
      <c r="AI440" s="144"/>
    </row>
    <row r="441" spans="1:35">
      <c r="A441" s="144"/>
      <c r="B441" s="144"/>
      <c r="C441" s="144"/>
      <c r="D441" s="144"/>
      <c r="E441" s="144"/>
      <c r="F441" s="144"/>
      <c r="G441" s="144"/>
      <c r="H441" s="144"/>
      <c r="I441" s="144"/>
      <c r="J441" s="144"/>
      <c r="K441" s="144"/>
      <c r="L441" s="144"/>
      <c r="M441" s="144"/>
      <c r="N441" s="144"/>
      <c r="O441" s="144"/>
      <c r="P441" s="144"/>
      <c r="Q441" s="144"/>
      <c r="R441" s="144"/>
      <c r="S441" s="144"/>
      <c r="T441" s="144"/>
      <c r="U441" s="144"/>
      <c r="V441" s="144"/>
      <c r="W441" s="144"/>
      <c r="X441" s="144"/>
      <c r="Y441" s="144"/>
      <c r="Z441" s="144"/>
      <c r="AA441" s="144"/>
      <c r="AB441" s="144"/>
      <c r="AC441" s="144"/>
      <c r="AD441" s="144"/>
      <c r="AE441" s="144"/>
      <c r="AF441" s="144"/>
      <c r="AG441" s="144"/>
      <c r="AH441" s="144"/>
      <c r="AI441" s="144"/>
    </row>
    <row r="442" spans="1:35">
      <c r="A442" s="144"/>
      <c r="B442" s="144"/>
      <c r="C442" s="144"/>
      <c r="D442" s="144"/>
      <c r="E442" s="144"/>
      <c r="F442" s="144"/>
      <c r="G442" s="144"/>
      <c r="H442" s="144"/>
      <c r="I442" s="144"/>
      <c r="J442" s="144"/>
      <c r="K442" s="144"/>
      <c r="L442" s="144"/>
      <c r="M442" s="144"/>
      <c r="N442" s="144"/>
      <c r="O442" s="144"/>
      <c r="P442" s="144"/>
      <c r="Q442" s="144"/>
      <c r="R442" s="144"/>
      <c r="S442" s="144"/>
      <c r="T442" s="144"/>
      <c r="U442" s="144"/>
      <c r="V442" s="144"/>
      <c r="W442" s="144"/>
      <c r="X442" s="144"/>
      <c r="Y442" s="144"/>
      <c r="Z442" s="144"/>
      <c r="AA442" s="144"/>
      <c r="AB442" s="144"/>
      <c r="AC442" s="144"/>
      <c r="AD442" s="144"/>
      <c r="AE442" s="144"/>
      <c r="AF442" s="144"/>
      <c r="AG442" s="144"/>
      <c r="AH442" s="144"/>
      <c r="AI442" s="144"/>
    </row>
    <row r="443" spans="1:35">
      <c r="A443" s="144"/>
      <c r="B443" s="144"/>
      <c r="C443" s="144"/>
      <c r="D443" s="144"/>
      <c r="E443" s="144"/>
      <c r="F443" s="144"/>
      <c r="G443" s="144"/>
      <c r="H443" s="144"/>
      <c r="I443" s="144"/>
      <c r="J443" s="144"/>
      <c r="K443" s="144"/>
      <c r="L443" s="144"/>
      <c r="M443" s="144"/>
      <c r="N443" s="144"/>
      <c r="O443" s="144"/>
      <c r="P443" s="144"/>
      <c r="Q443" s="144"/>
      <c r="R443" s="144"/>
      <c r="S443" s="144"/>
      <c r="T443" s="144"/>
      <c r="U443" s="144"/>
      <c r="V443" s="144"/>
      <c r="W443" s="144"/>
      <c r="X443" s="144"/>
      <c r="Y443" s="144"/>
      <c r="Z443" s="144"/>
      <c r="AA443" s="144"/>
      <c r="AB443" s="144"/>
      <c r="AC443" s="144"/>
      <c r="AD443" s="144"/>
      <c r="AE443" s="144"/>
      <c r="AF443" s="144"/>
      <c r="AG443" s="144"/>
      <c r="AH443" s="144"/>
      <c r="AI443" s="144"/>
    </row>
    <row r="444" spans="1:35">
      <c r="A444" s="144"/>
      <c r="B444" s="144"/>
      <c r="C444" s="144"/>
      <c r="D444" s="144"/>
      <c r="E444" s="144"/>
      <c r="F444" s="144"/>
      <c r="G444" s="144"/>
      <c r="H444" s="144"/>
      <c r="I444" s="144"/>
      <c r="J444" s="144"/>
      <c r="K444" s="144"/>
      <c r="L444" s="144"/>
      <c r="M444" s="144"/>
      <c r="N444" s="144"/>
      <c r="O444" s="144"/>
      <c r="P444" s="144"/>
      <c r="Q444" s="144"/>
      <c r="R444" s="144"/>
      <c r="S444" s="144"/>
      <c r="T444" s="144"/>
      <c r="U444" s="144"/>
      <c r="V444" s="144"/>
      <c r="W444" s="144"/>
      <c r="X444" s="144"/>
      <c r="Y444" s="144"/>
      <c r="Z444" s="144"/>
      <c r="AA444" s="144"/>
      <c r="AB444" s="144"/>
      <c r="AC444" s="144"/>
      <c r="AD444" s="144"/>
      <c r="AE444" s="144"/>
      <c r="AF444" s="144"/>
      <c r="AG444" s="144"/>
      <c r="AH444" s="144"/>
      <c r="AI444" s="144"/>
    </row>
    <row r="445" spans="1:35">
      <c r="A445" s="144"/>
      <c r="B445" s="144"/>
      <c r="C445" s="144"/>
      <c r="D445" s="144"/>
      <c r="E445" s="144"/>
      <c r="F445" s="144"/>
      <c r="G445" s="144"/>
      <c r="H445" s="144"/>
      <c r="I445" s="144"/>
      <c r="J445" s="144"/>
      <c r="K445" s="144"/>
      <c r="L445" s="144"/>
      <c r="M445" s="144"/>
      <c r="N445" s="144"/>
      <c r="O445" s="144"/>
      <c r="P445" s="144"/>
      <c r="Q445" s="144"/>
      <c r="R445" s="144"/>
      <c r="S445" s="144"/>
      <c r="T445" s="144"/>
      <c r="U445" s="144"/>
      <c r="V445" s="144"/>
      <c r="W445" s="144"/>
      <c r="X445" s="144"/>
      <c r="Y445" s="144"/>
      <c r="Z445" s="144"/>
      <c r="AA445" s="144"/>
      <c r="AB445" s="144"/>
      <c r="AC445" s="144"/>
      <c r="AD445" s="144"/>
      <c r="AE445" s="144"/>
      <c r="AF445" s="144"/>
      <c r="AG445" s="144"/>
      <c r="AH445" s="144"/>
      <c r="AI445" s="144"/>
    </row>
    <row r="446" spans="1:35">
      <c r="A446" s="144"/>
      <c r="B446" s="144"/>
      <c r="C446" s="144"/>
      <c r="D446" s="144"/>
      <c r="E446" s="144"/>
      <c r="F446" s="144"/>
      <c r="G446" s="144"/>
      <c r="H446" s="144"/>
      <c r="I446" s="144"/>
      <c r="J446" s="144"/>
      <c r="K446" s="144"/>
      <c r="L446" s="144"/>
      <c r="M446" s="144"/>
      <c r="N446" s="144"/>
      <c r="O446" s="144"/>
      <c r="P446" s="144"/>
      <c r="Q446" s="144"/>
      <c r="R446" s="144"/>
      <c r="S446" s="144"/>
      <c r="T446" s="144"/>
      <c r="U446" s="144"/>
      <c r="V446" s="144"/>
      <c r="W446" s="144"/>
      <c r="X446" s="144"/>
      <c r="Y446" s="144"/>
      <c r="Z446" s="144"/>
      <c r="AA446" s="144"/>
      <c r="AB446" s="144"/>
      <c r="AC446" s="144"/>
      <c r="AD446" s="144"/>
      <c r="AE446" s="144"/>
      <c r="AF446" s="144"/>
      <c r="AG446" s="144"/>
      <c r="AH446" s="144"/>
      <c r="AI446" s="144"/>
    </row>
    <row r="447" spans="1:35">
      <c r="A447" s="144"/>
      <c r="B447" s="144"/>
      <c r="C447" s="144"/>
      <c r="D447" s="144"/>
      <c r="E447" s="144"/>
      <c r="F447" s="144"/>
      <c r="G447" s="144"/>
      <c r="H447" s="144"/>
      <c r="I447" s="144"/>
      <c r="J447" s="144"/>
      <c r="K447" s="144"/>
      <c r="L447" s="144"/>
      <c r="M447" s="144"/>
      <c r="N447" s="144"/>
      <c r="O447" s="144"/>
      <c r="P447" s="144"/>
      <c r="Q447" s="144"/>
      <c r="R447" s="144"/>
      <c r="S447" s="144"/>
      <c r="T447" s="144"/>
      <c r="U447" s="144"/>
      <c r="V447" s="144"/>
      <c r="W447" s="144"/>
      <c r="X447" s="144"/>
      <c r="Y447" s="144"/>
      <c r="Z447" s="144"/>
      <c r="AA447" s="144"/>
      <c r="AB447" s="144"/>
      <c r="AC447" s="144"/>
      <c r="AD447" s="144"/>
      <c r="AE447" s="144"/>
      <c r="AF447" s="144"/>
      <c r="AG447" s="144"/>
      <c r="AH447" s="144"/>
      <c r="AI447" s="144"/>
    </row>
    <row r="448" spans="1:35">
      <c r="A448" s="144"/>
      <c r="B448" s="144"/>
      <c r="C448" s="144"/>
      <c r="D448" s="144"/>
      <c r="E448" s="144"/>
      <c r="F448" s="144"/>
      <c r="G448" s="144"/>
      <c r="H448" s="144"/>
      <c r="I448" s="144"/>
      <c r="J448" s="144"/>
      <c r="K448" s="144"/>
      <c r="L448" s="144"/>
      <c r="M448" s="144"/>
      <c r="N448" s="144"/>
      <c r="O448" s="144"/>
      <c r="P448" s="144"/>
      <c r="Q448" s="144"/>
      <c r="R448" s="144"/>
      <c r="S448" s="144"/>
      <c r="T448" s="144"/>
      <c r="U448" s="144"/>
      <c r="V448" s="144"/>
      <c r="W448" s="144"/>
      <c r="X448" s="144"/>
      <c r="Y448" s="144"/>
      <c r="Z448" s="144"/>
      <c r="AA448" s="144"/>
      <c r="AB448" s="144"/>
      <c r="AC448" s="144"/>
      <c r="AD448" s="144"/>
      <c r="AE448" s="144"/>
      <c r="AF448" s="144"/>
      <c r="AG448" s="144"/>
      <c r="AH448" s="144"/>
      <c r="AI448" s="144"/>
    </row>
    <row r="449" spans="1:35">
      <c r="A449" s="144"/>
      <c r="B449" s="144"/>
      <c r="C449" s="144"/>
      <c r="D449" s="144"/>
      <c r="E449" s="144"/>
      <c r="F449" s="144"/>
      <c r="G449" s="144"/>
      <c r="H449" s="144"/>
      <c r="I449" s="144"/>
      <c r="J449" s="144"/>
      <c r="K449" s="144"/>
      <c r="L449" s="144"/>
      <c r="M449" s="144"/>
      <c r="N449" s="144"/>
      <c r="O449" s="144"/>
      <c r="P449" s="144"/>
      <c r="Q449" s="144"/>
      <c r="R449" s="144"/>
      <c r="S449" s="144"/>
      <c r="T449" s="144"/>
      <c r="U449" s="144"/>
      <c r="V449" s="144"/>
      <c r="W449" s="144"/>
      <c r="X449" s="144"/>
      <c r="Y449" s="144"/>
      <c r="Z449" s="144"/>
      <c r="AA449" s="144"/>
      <c r="AB449" s="144"/>
      <c r="AC449" s="144"/>
      <c r="AD449" s="144"/>
      <c r="AE449" s="144"/>
      <c r="AF449" s="144"/>
      <c r="AG449" s="144"/>
      <c r="AH449" s="144"/>
      <c r="AI449" s="144"/>
    </row>
    <row r="450" spans="1:35">
      <c r="A450" s="144"/>
      <c r="B450" s="144"/>
      <c r="C450" s="144"/>
      <c r="D450" s="144"/>
      <c r="E450" s="144"/>
      <c r="F450" s="144"/>
      <c r="G450" s="144"/>
      <c r="H450" s="144"/>
      <c r="I450" s="144"/>
      <c r="J450" s="144"/>
      <c r="K450" s="144"/>
      <c r="L450" s="144"/>
      <c r="M450" s="144"/>
      <c r="N450" s="144"/>
      <c r="O450" s="144"/>
      <c r="P450" s="144"/>
      <c r="Q450" s="144"/>
      <c r="R450" s="144"/>
      <c r="S450" s="144"/>
      <c r="T450" s="144"/>
      <c r="U450" s="144"/>
      <c r="V450" s="144"/>
      <c r="W450" s="144"/>
      <c r="X450" s="144"/>
      <c r="Y450" s="144"/>
      <c r="Z450" s="144"/>
      <c r="AA450" s="144"/>
      <c r="AB450" s="144"/>
      <c r="AC450" s="144"/>
      <c r="AD450" s="144"/>
      <c r="AE450" s="144"/>
      <c r="AF450" s="144"/>
      <c r="AG450" s="144"/>
      <c r="AH450" s="144"/>
      <c r="AI450" s="144"/>
    </row>
    <row r="451" spans="1:35">
      <c r="A451" s="144"/>
      <c r="B451" s="144"/>
      <c r="C451" s="144"/>
      <c r="D451" s="144"/>
      <c r="E451" s="144"/>
      <c r="F451" s="144"/>
      <c r="G451" s="144"/>
      <c r="H451" s="144"/>
      <c r="I451" s="144"/>
      <c r="J451" s="144"/>
      <c r="K451" s="144"/>
      <c r="L451" s="144"/>
      <c r="M451" s="144"/>
      <c r="N451" s="144"/>
      <c r="O451" s="144"/>
      <c r="P451" s="144"/>
      <c r="Q451" s="144"/>
      <c r="R451" s="144"/>
      <c r="S451" s="144"/>
      <c r="T451" s="144"/>
      <c r="U451" s="144"/>
      <c r="V451" s="144"/>
      <c r="W451" s="144"/>
      <c r="X451" s="144"/>
      <c r="Y451" s="144"/>
      <c r="Z451" s="144"/>
      <c r="AA451" s="144"/>
      <c r="AB451" s="144"/>
      <c r="AC451" s="144"/>
      <c r="AD451" s="144"/>
      <c r="AE451" s="144"/>
      <c r="AF451" s="144"/>
      <c r="AG451" s="144"/>
      <c r="AH451" s="144"/>
      <c r="AI451" s="144"/>
    </row>
    <row r="452" spans="1:35">
      <c r="A452" s="144"/>
      <c r="B452" s="144"/>
      <c r="C452" s="144"/>
      <c r="D452" s="144"/>
      <c r="E452" s="144"/>
      <c r="F452" s="144"/>
      <c r="G452" s="144"/>
      <c r="H452" s="144"/>
      <c r="I452" s="144"/>
      <c r="J452" s="144"/>
      <c r="K452" s="144"/>
      <c r="L452" s="144"/>
      <c r="M452" s="144"/>
      <c r="N452" s="144"/>
      <c r="O452" s="144"/>
      <c r="P452" s="144"/>
      <c r="Q452" s="144"/>
      <c r="R452" s="144"/>
      <c r="S452" s="144"/>
      <c r="T452" s="144"/>
      <c r="U452" s="144"/>
      <c r="V452" s="144"/>
      <c r="W452" s="144"/>
      <c r="X452" s="144"/>
      <c r="Y452" s="144"/>
      <c r="Z452" s="144"/>
      <c r="AA452" s="144"/>
      <c r="AB452" s="144"/>
      <c r="AC452" s="144"/>
      <c r="AD452" s="144"/>
      <c r="AE452" s="144"/>
      <c r="AF452" s="144"/>
      <c r="AG452" s="144"/>
      <c r="AH452" s="144"/>
      <c r="AI452" s="144"/>
    </row>
    <row r="453" spans="1:35">
      <c r="A453" s="144"/>
      <c r="B453" s="144"/>
      <c r="C453" s="144"/>
      <c r="D453" s="144"/>
      <c r="E453" s="144"/>
      <c r="F453" s="144"/>
      <c r="G453" s="144"/>
      <c r="H453" s="144"/>
      <c r="I453" s="144"/>
      <c r="J453" s="144"/>
      <c r="K453" s="144"/>
      <c r="L453" s="144"/>
      <c r="M453" s="144"/>
      <c r="N453" s="144"/>
      <c r="O453" s="144"/>
      <c r="P453" s="144"/>
      <c r="Q453" s="144"/>
      <c r="R453" s="144"/>
      <c r="S453" s="144"/>
      <c r="T453" s="144"/>
      <c r="U453" s="144"/>
      <c r="V453" s="144"/>
      <c r="W453" s="144"/>
      <c r="X453" s="144"/>
      <c r="Y453" s="144"/>
      <c r="Z453" s="144"/>
      <c r="AA453" s="144"/>
      <c r="AB453" s="144"/>
      <c r="AC453" s="144"/>
      <c r="AD453" s="144"/>
      <c r="AE453" s="144"/>
      <c r="AF453" s="144"/>
      <c r="AG453" s="144"/>
      <c r="AH453" s="144"/>
      <c r="AI453" s="144"/>
    </row>
    <row r="454" spans="1:35">
      <c r="A454" s="144"/>
      <c r="B454" s="144"/>
      <c r="C454" s="144"/>
      <c r="D454" s="144"/>
      <c r="E454" s="144"/>
      <c r="F454" s="144"/>
      <c r="G454" s="144"/>
      <c r="H454" s="144"/>
      <c r="I454" s="144"/>
      <c r="J454" s="144"/>
      <c r="K454" s="144"/>
      <c r="L454" s="144"/>
      <c r="M454" s="144"/>
      <c r="N454" s="144"/>
      <c r="O454" s="144"/>
      <c r="P454" s="144"/>
      <c r="Q454" s="144"/>
      <c r="R454" s="144"/>
      <c r="S454" s="144"/>
      <c r="T454" s="144"/>
      <c r="U454" s="144"/>
      <c r="V454" s="144"/>
      <c r="W454" s="144"/>
      <c r="X454" s="144"/>
      <c r="Y454" s="144"/>
      <c r="Z454" s="144"/>
      <c r="AA454" s="144"/>
      <c r="AB454" s="144"/>
      <c r="AC454" s="144"/>
      <c r="AD454" s="144"/>
      <c r="AE454" s="144"/>
      <c r="AF454" s="144"/>
      <c r="AG454" s="144"/>
      <c r="AH454" s="144"/>
      <c r="AI454" s="144"/>
    </row>
    <row r="455" spans="1:35">
      <c r="A455" s="144"/>
      <c r="B455" s="144"/>
      <c r="C455" s="144"/>
      <c r="D455" s="144"/>
      <c r="E455" s="144"/>
      <c r="F455" s="144"/>
      <c r="G455" s="144"/>
      <c r="H455" s="144"/>
      <c r="I455" s="144"/>
      <c r="J455" s="144"/>
      <c r="K455" s="144"/>
      <c r="L455" s="144"/>
      <c r="M455" s="144"/>
      <c r="N455" s="144"/>
      <c r="O455" s="144"/>
      <c r="P455" s="144"/>
      <c r="Q455" s="144"/>
      <c r="R455" s="144"/>
      <c r="S455" s="144"/>
      <c r="T455" s="144"/>
      <c r="U455" s="144"/>
      <c r="V455" s="144"/>
      <c r="W455" s="144"/>
      <c r="X455" s="144"/>
      <c r="Y455" s="144"/>
      <c r="Z455" s="144"/>
      <c r="AA455" s="144"/>
      <c r="AB455" s="144"/>
      <c r="AC455" s="144"/>
      <c r="AD455" s="144"/>
      <c r="AE455" s="144"/>
      <c r="AF455" s="144"/>
      <c r="AG455" s="144"/>
      <c r="AH455" s="144"/>
      <c r="AI455" s="144"/>
    </row>
    <row r="456" spans="1:35">
      <c r="A456" s="144"/>
      <c r="B456" s="144"/>
      <c r="C456" s="144"/>
      <c r="D456" s="144"/>
      <c r="E456" s="144"/>
      <c r="F456" s="144"/>
      <c r="G456" s="144"/>
      <c r="H456" s="144"/>
      <c r="I456" s="144"/>
      <c r="J456" s="144"/>
      <c r="K456" s="144"/>
      <c r="L456" s="144"/>
      <c r="M456" s="144"/>
      <c r="N456" s="144"/>
      <c r="O456" s="144"/>
      <c r="P456" s="144"/>
      <c r="Q456" s="144"/>
      <c r="R456" s="144"/>
      <c r="S456" s="144"/>
      <c r="T456" s="144"/>
      <c r="U456" s="144"/>
      <c r="V456" s="144"/>
      <c r="W456" s="144"/>
      <c r="X456" s="144"/>
      <c r="Y456" s="144"/>
      <c r="Z456" s="144"/>
      <c r="AA456" s="144"/>
      <c r="AB456" s="144"/>
      <c r="AC456" s="144"/>
      <c r="AD456" s="144"/>
      <c r="AE456" s="144"/>
      <c r="AF456" s="144"/>
      <c r="AG456" s="144"/>
      <c r="AH456" s="144"/>
      <c r="AI456" s="144"/>
    </row>
    <row r="457" spans="1:35">
      <c r="A457" s="144"/>
      <c r="B457" s="144"/>
      <c r="C457" s="144"/>
      <c r="D457" s="144"/>
      <c r="E457" s="144"/>
      <c r="F457" s="144"/>
      <c r="G457" s="144"/>
      <c r="H457" s="144"/>
      <c r="I457" s="144"/>
      <c r="J457" s="144"/>
      <c r="K457" s="144"/>
      <c r="L457" s="144"/>
      <c r="M457" s="144"/>
      <c r="N457" s="144"/>
      <c r="O457" s="144"/>
      <c r="P457" s="144"/>
      <c r="Q457" s="144"/>
      <c r="R457" s="144"/>
      <c r="S457" s="144"/>
      <c r="T457" s="144"/>
      <c r="U457" s="144"/>
      <c r="V457" s="144"/>
      <c r="W457" s="144"/>
      <c r="X457" s="144"/>
      <c r="Y457" s="144"/>
      <c r="Z457" s="144"/>
      <c r="AA457" s="144"/>
      <c r="AB457" s="144"/>
      <c r="AC457" s="144"/>
      <c r="AD457" s="144"/>
      <c r="AE457" s="144"/>
      <c r="AF457" s="144"/>
      <c r="AG457" s="144"/>
      <c r="AH457" s="144"/>
      <c r="AI457" s="144"/>
    </row>
    <row r="458" spans="1:35">
      <c r="A458" s="144"/>
      <c r="B458" s="144"/>
      <c r="C458" s="144"/>
      <c r="D458" s="144"/>
      <c r="E458" s="144"/>
      <c r="F458" s="144"/>
      <c r="G458" s="144"/>
      <c r="H458" s="144"/>
      <c r="I458" s="144"/>
      <c r="J458" s="144"/>
      <c r="K458" s="144"/>
      <c r="L458" s="144"/>
      <c r="M458" s="144"/>
      <c r="N458" s="144"/>
      <c r="O458" s="144"/>
      <c r="P458" s="144"/>
      <c r="Q458" s="144"/>
      <c r="R458" s="144"/>
      <c r="S458" s="144"/>
      <c r="T458" s="144"/>
      <c r="U458" s="144"/>
      <c r="V458" s="144"/>
      <c r="W458" s="144"/>
      <c r="X458" s="144"/>
      <c r="Y458" s="144"/>
      <c r="Z458" s="144"/>
      <c r="AA458" s="144"/>
      <c r="AB458" s="144"/>
      <c r="AC458" s="144"/>
      <c r="AD458" s="144"/>
      <c r="AE458" s="144"/>
      <c r="AF458" s="144"/>
      <c r="AG458" s="144"/>
      <c r="AH458" s="144"/>
      <c r="AI458" s="144"/>
    </row>
    <row r="459" spans="1:35">
      <c r="A459" s="144"/>
      <c r="B459" s="144"/>
      <c r="C459" s="144"/>
      <c r="D459" s="144"/>
      <c r="E459" s="144"/>
      <c r="F459" s="144"/>
      <c r="G459" s="144"/>
      <c r="H459" s="144"/>
      <c r="I459" s="144"/>
      <c r="J459" s="144"/>
      <c r="K459" s="144"/>
      <c r="L459" s="144"/>
      <c r="M459" s="144"/>
      <c r="N459" s="144"/>
      <c r="O459" s="144"/>
      <c r="P459" s="144"/>
      <c r="Q459" s="144"/>
      <c r="R459" s="144"/>
      <c r="S459" s="144"/>
      <c r="T459" s="144"/>
      <c r="U459" s="144"/>
      <c r="V459" s="144"/>
      <c r="W459" s="144"/>
      <c r="X459" s="144"/>
      <c r="Y459" s="144"/>
      <c r="Z459" s="144"/>
      <c r="AA459" s="144"/>
      <c r="AB459" s="144"/>
      <c r="AC459" s="144"/>
      <c r="AD459" s="144"/>
      <c r="AE459" s="144"/>
      <c r="AF459" s="144"/>
      <c r="AG459" s="144"/>
      <c r="AH459" s="144"/>
      <c r="AI459" s="144"/>
    </row>
    <row r="460" spans="1:35">
      <c r="A460" s="144"/>
      <c r="B460" s="144"/>
      <c r="C460" s="144"/>
      <c r="D460" s="144"/>
      <c r="E460" s="144"/>
      <c r="F460" s="144"/>
      <c r="G460" s="144"/>
      <c r="H460" s="144"/>
      <c r="I460" s="144"/>
      <c r="J460" s="144"/>
      <c r="K460" s="144"/>
      <c r="L460" s="144"/>
      <c r="M460" s="144"/>
      <c r="N460" s="144"/>
      <c r="O460" s="144"/>
      <c r="P460" s="144"/>
      <c r="Q460" s="144"/>
      <c r="R460" s="144"/>
      <c r="S460" s="144"/>
      <c r="T460" s="144"/>
      <c r="U460" s="144"/>
      <c r="V460" s="144"/>
      <c r="W460" s="144"/>
      <c r="X460" s="144"/>
      <c r="Y460" s="144"/>
      <c r="Z460" s="144"/>
      <c r="AA460" s="144"/>
      <c r="AB460" s="144"/>
      <c r="AC460" s="144"/>
      <c r="AD460" s="144"/>
      <c r="AE460" s="144"/>
      <c r="AF460" s="144"/>
      <c r="AG460" s="144"/>
      <c r="AH460" s="144"/>
      <c r="AI460" s="144"/>
    </row>
    <row r="461" spans="1:35">
      <c r="A461" s="144"/>
      <c r="B461" s="144"/>
      <c r="C461" s="144"/>
      <c r="D461" s="144"/>
      <c r="E461" s="144"/>
      <c r="F461" s="144"/>
      <c r="G461" s="144"/>
      <c r="H461" s="144"/>
      <c r="I461" s="144"/>
      <c r="J461" s="144"/>
      <c r="K461" s="144"/>
      <c r="L461" s="144"/>
      <c r="M461" s="144"/>
      <c r="N461" s="144"/>
      <c r="O461" s="144"/>
      <c r="P461" s="144"/>
      <c r="Q461" s="144"/>
      <c r="R461" s="144"/>
      <c r="S461" s="144"/>
      <c r="T461" s="144"/>
      <c r="U461" s="144"/>
      <c r="V461" s="144"/>
      <c r="W461" s="144"/>
      <c r="X461" s="144"/>
      <c r="Y461" s="144"/>
      <c r="Z461" s="144"/>
      <c r="AA461" s="144"/>
      <c r="AB461" s="144"/>
      <c r="AC461" s="144"/>
      <c r="AD461" s="144"/>
      <c r="AE461" s="144"/>
      <c r="AF461" s="144"/>
      <c r="AG461" s="144"/>
      <c r="AH461" s="144"/>
      <c r="AI461" s="144"/>
    </row>
    <row r="462" spans="1:35">
      <c r="A462" s="144"/>
      <c r="B462" s="144"/>
      <c r="C462" s="144"/>
      <c r="D462" s="144"/>
      <c r="E462" s="144"/>
      <c r="F462" s="144"/>
      <c r="G462" s="144"/>
      <c r="H462" s="144"/>
      <c r="I462" s="144"/>
      <c r="J462" s="144"/>
      <c r="K462" s="144"/>
      <c r="L462" s="144"/>
      <c r="M462" s="144"/>
      <c r="N462" s="144"/>
      <c r="O462" s="144"/>
      <c r="P462" s="144"/>
      <c r="Q462" s="144"/>
      <c r="R462" s="144"/>
      <c r="S462" s="144"/>
      <c r="T462" s="144"/>
      <c r="U462" s="144"/>
      <c r="V462" s="144"/>
      <c r="W462" s="144"/>
      <c r="X462" s="144"/>
      <c r="Y462" s="144"/>
      <c r="Z462" s="144"/>
      <c r="AA462" s="144"/>
      <c r="AB462" s="144"/>
      <c r="AC462" s="144"/>
      <c r="AD462" s="144"/>
      <c r="AE462" s="144"/>
      <c r="AF462" s="144"/>
      <c r="AG462" s="144"/>
      <c r="AH462" s="144"/>
      <c r="AI462" s="144"/>
    </row>
    <row r="463" spans="1:35">
      <c r="A463" s="144"/>
      <c r="B463" s="144"/>
      <c r="C463" s="144"/>
      <c r="D463" s="144"/>
      <c r="E463" s="144"/>
      <c r="F463" s="144"/>
      <c r="G463" s="144"/>
      <c r="H463" s="144"/>
      <c r="I463" s="144"/>
      <c r="J463" s="144"/>
      <c r="K463" s="144"/>
      <c r="L463" s="144"/>
      <c r="M463" s="144"/>
      <c r="N463" s="144"/>
      <c r="O463" s="144"/>
      <c r="P463" s="144"/>
      <c r="Q463" s="144"/>
      <c r="R463" s="144"/>
      <c r="S463" s="144"/>
      <c r="T463" s="144"/>
      <c r="U463" s="144"/>
      <c r="V463" s="144"/>
      <c r="W463" s="144"/>
      <c r="X463" s="144"/>
      <c r="Y463" s="144"/>
      <c r="Z463" s="144"/>
      <c r="AA463" s="144"/>
      <c r="AB463" s="144"/>
      <c r="AC463" s="144"/>
      <c r="AD463" s="144"/>
      <c r="AE463" s="144"/>
      <c r="AF463" s="144"/>
      <c r="AG463" s="144"/>
      <c r="AH463" s="144"/>
      <c r="AI463" s="144"/>
    </row>
    <row r="464" spans="1:35">
      <c r="A464" s="144"/>
      <c r="B464" s="144"/>
      <c r="C464" s="144"/>
      <c r="D464" s="144"/>
      <c r="E464" s="144"/>
      <c r="F464" s="144"/>
      <c r="G464" s="144"/>
      <c r="H464" s="144"/>
      <c r="I464" s="144"/>
      <c r="J464" s="144"/>
      <c r="K464" s="144"/>
      <c r="L464" s="144"/>
      <c r="M464" s="144"/>
      <c r="N464" s="144"/>
      <c r="O464" s="144"/>
      <c r="P464" s="144"/>
      <c r="Q464" s="144"/>
      <c r="R464" s="144"/>
      <c r="S464" s="144"/>
      <c r="T464" s="144"/>
      <c r="U464" s="144"/>
      <c r="V464" s="144"/>
      <c r="W464" s="144"/>
      <c r="X464" s="144"/>
      <c r="Y464" s="144"/>
      <c r="Z464" s="144"/>
      <c r="AA464" s="144"/>
      <c r="AB464" s="144"/>
      <c r="AC464" s="144"/>
      <c r="AD464" s="144"/>
      <c r="AE464" s="144"/>
      <c r="AF464" s="144"/>
      <c r="AG464" s="144"/>
      <c r="AH464" s="144"/>
      <c r="AI464" s="144"/>
    </row>
    <row r="465" spans="1:35">
      <c r="A465" s="144"/>
      <c r="B465" s="144"/>
      <c r="C465" s="144"/>
      <c r="D465" s="144"/>
      <c r="E465" s="144"/>
      <c r="F465" s="144"/>
      <c r="G465" s="144"/>
      <c r="H465" s="144"/>
      <c r="I465" s="144"/>
      <c r="J465" s="144"/>
      <c r="K465" s="144"/>
      <c r="L465" s="144"/>
      <c r="M465" s="144"/>
      <c r="N465" s="144"/>
      <c r="O465" s="144"/>
      <c r="P465" s="144"/>
      <c r="Q465" s="144"/>
      <c r="R465" s="144"/>
      <c r="S465" s="144"/>
      <c r="T465" s="144"/>
      <c r="U465" s="144"/>
      <c r="V465" s="144"/>
      <c r="W465" s="144"/>
      <c r="X465" s="144"/>
      <c r="Y465" s="144"/>
      <c r="Z465" s="144"/>
      <c r="AA465" s="144"/>
      <c r="AB465" s="144"/>
      <c r="AC465" s="144"/>
      <c r="AD465" s="144"/>
      <c r="AE465" s="144"/>
      <c r="AF465" s="144"/>
      <c r="AG465" s="144"/>
      <c r="AH465" s="144"/>
      <c r="AI465" s="144"/>
    </row>
    <row r="466" spans="1:35">
      <c r="A466" s="144"/>
      <c r="B466" s="144"/>
      <c r="C466" s="144"/>
      <c r="D466" s="144"/>
      <c r="E466" s="144"/>
      <c r="F466" s="144"/>
      <c r="G466" s="144"/>
      <c r="H466" s="144"/>
      <c r="I466" s="144"/>
      <c r="J466" s="144"/>
      <c r="K466" s="144"/>
      <c r="L466" s="144"/>
      <c r="M466" s="144"/>
      <c r="N466" s="144"/>
      <c r="O466" s="144"/>
      <c r="P466" s="144"/>
      <c r="Q466" s="144"/>
      <c r="R466" s="144"/>
      <c r="S466" s="144"/>
      <c r="T466" s="144"/>
      <c r="U466" s="144"/>
      <c r="V466" s="144"/>
      <c r="W466" s="144"/>
      <c r="X466" s="144"/>
      <c r="Y466" s="144"/>
      <c r="Z466" s="144"/>
      <c r="AA466" s="144"/>
      <c r="AB466" s="144"/>
      <c r="AC466" s="144"/>
      <c r="AD466" s="144"/>
      <c r="AE466" s="144"/>
      <c r="AF466" s="144"/>
      <c r="AG466" s="144"/>
      <c r="AH466" s="144"/>
      <c r="AI466" s="144"/>
    </row>
    <row r="467" spans="1:35">
      <c r="A467" s="144"/>
      <c r="B467" s="144"/>
      <c r="C467" s="144"/>
      <c r="D467" s="144"/>
      <c r="E467" s="144"/>
      <c r="F467" s="144"/>
      <c r="G467" s="144"/>
      <c r="H467" s="144"/>
      <c r="I467" s="144"/>
      <c r="J467" s="144"/>
      <c r="K467" s="144"/>
      <c r="L467" s="144"/>
      <c r="M467" s="144"/>
      <c r="N467" s="144"/>
      <c r="O467" s="144"/>
      <c r="P467" s="144"/>
      <c r="Q467" s="144"/>
      <c r="R467" s="144"/>
      <c r="S467" s="144"/>
      <c r="T467" s="144"/>
      <c r="U467" s="144"/>
      <c r="V467" s="144"/>
      <c r="W467" s="144"/>
      <c r="X467" s="144"/>
      <c r="Y467" s="144"/>
      <c r="Z467" s="144"/>
      <c r="AA467" s="144"/>
      <c r="AB467" s="144"/>
      <c r="AC467" s="144"/>
      <c r="AD467" s="144"/>
      <c r="AE467" s="144"/>
      <c r="AF467" s="144"/>
      <c r="AG467" s="144"/>
      <c r="AH467" s="144"/>
      <c r="AI467" s="144"/>
    </row>
    <row r="468" spans="1:35">
      <c r="A468" s="144"/>
      <c r="B468" s="144"/>
      <c r="C468" s="144"/>
      <c r="D468" s="144"/>
      <c r="E468" s="144"/>
      <c r="F468" s="144"/>
      <c r="G468" s="144"/>
      <c r="H468" s="144"/>
      <c r="I468" s="144"/>
      <c r="J468" s="144"/>
      <c r="K468" s="144"/>
      <c r="L468" s="144"/>
      <c r="M468" s="144"/>
      <c r="N468" s="144"/>
      <c r="O468" s="144"/>
      <c r="P468" s="144"/>
      <c r="Q468" s="144"/>
      <c r="R468" s="144"/>
      <c r="S468" s="144"/>
      <c r="T468" s="144"/>
      <c r="U468" s="144"/>
      <c r="V468" s="144"/>
      <c r="W468" s="144"/>
      <c r="X468" s="144"/>
      <c r="Y468" s="144"/>
      <c r="Z468" s="144"/>
      <c r="AA468" s="144"/>
      <c r="AB468" s="144"/>
      <c r="AC468" s="144"/>
      <c r="AD468" s="144"/>
      <c r="AE468" s="144"/>
      <c r="AF468" s="144"/>
      <c r="AG468" s="144"/>
      <c r="AH468" s="144"/>
      <c r="AI468" s="144"/>
    </row>
    <row r="469" spans="1:35">
      <c r="A469" s="144"/>
      <c r="B469" s="144"/>
      <c r="C469" s="144"/>
      <c r="D469" s="144"/>
      <c r="E469" s="144"/>
      <c r="F469" s="144"/>
      <c r="G469" s="144"/>
      <c r="H469" s="144"/>
      <c r="I469" s="144"/>
      <c r="J469" s="144"/>
      <c r="K469" s="144"/>
      <c r="L469" s="144"/>
      <c r="M469" s="144"/>
      <c r="N469" s="144"/>
      <c r="O469" s="144"/>
      <c r="P469" s="144"/>
      <c r="Q469" s="144"/>
      <c r="R469" s="144"/>
      <c r="S469" s="144"/>
      <c r="T469" s="144"/>
      <c r="U469" s="144"/>
      <c r="V469" s="144"/>
      <c r="W469" s="144"/>
      <c r="X469" s="144"/>
      <c r="Y469" s="144"/>
      <c r="Z469" s="144"/>
      <c r="AA469" s="144"/>
      <c r="AB469" s="144"/>
      <c r="AC469" s="144"/>
      <c r="AD469" s="144"/>
      <c r="AE469" s="144"/>
      <c r="AF469" s="144"/>
      <c r="AG469" s="144"/>
      <c r="AH469" s="144"/>
      <c r="AI469" s="144"/>
    </row>
    <row r="470" spans="1:35">
      <c r="A470" s="144"/>
      <c r="B470" s="144"/>
      <c r="C470" s="144"/>
      <c r="D470" s="144"/>
      <c r="E470" s="144"/>
      <c r="F470" s="144"/>
      <c r="G470" s="144"/>
      <c r="H470" s="144"/>
      <c r="I470" s="144"/>
      <c r="J470" s="144"/>
      <c r="K470" s="144"/>
      <c r="L470" s="144"/>
      <c r="M470" s="144"/>
      <c r="N470" s="144"/>
      <c r="O470" s="144"/>
      <c r="P470" s="144"/>
      <c r="Q470" s="144"/>
      <c r="R470" s="144"/>
      <c r="S470" s="144"/>
      <c r="T470" s="144"/>
      <c r="U470" s="144"/>
      <c r="V470" s="144"/>
      <c r="W470" s="144"/>
      <c r="X470" s="144"/>
      <c r="Y470" s="144"/>
      <c r="Z470" s="144"/>
      <c r="AA470" s="144"/>
      <c r="AB470" s="144"/>
      <c r="AC470" s="144"/>
      <c r="AD470" s="144"/>
      <c r="AE470" s="144"/>
      <c r="AF470" s="144"/>
      <c r="AG470" s="144"/>
      <c r="AH470" s="144"/>
      <c r="AI470" s="144"/>
    </row>
    <row r="471" spans="1:35">
      <c r="A471" s="144"/>
      <c r="B471" s="144"/>
      <c r="C471" s="144"/>
      <c r="D471" s="144"/>
      <c r="E471" s="144"/>
      <c r="F471" s="144"/>
      <c r="G471" s="144"/>
      <c r="H471" s="144"/>
      <c r="I471" s="144"/>
      <c r="J471" s="144"/>
      <c r="K471" s="144"/>
      <c r="L471" s="144"/>
      <c r="M471" s="144"/>
      <c r="N471" s="144"/>
      <c r="O471" s="144"/>
      <c r="P471" s="144"/>
      <c r="Q471" s="144"/>
      <c r="R471" s="144"/>
      <c r="S471" s="144"/>
      <c r="T471" s="144"/>
      <c r="U471" s="144"/>
      <c r="V471" s="144"/>
      <c r="W471" s="144"/>
      <c r="X471" s="144"/>
      <c r="Y471" s="144"/>
      <c r="Z471" s="144"/>
      <c r="AA471" s="144"/>
      <c r="AB471" s="144"/>
      <c r="AC471" s="144"/>
      <c r="AD471" s="144"/>
      <c r="AE471" s="144"/>
      <c r="AF471" s="144"/>
      <c r="AG471" s="144"/>
      <c r="AH471" s="144"/>
      <c r="AI471" s="144"/>
    </row>
    <row r="472" spans="1:35">
      <c r="A472" s="144"/>
      <c r="B472" s="144"/>
      <c r="C472" s="144"/>
      <c r="D472" s="144"/>
      <c r="E472" s="144"/>
      <c r="F472" s="144"/>
      <c r="G472" s="144"/>
      <c r="H472" s="144"/>
      <c r="I472" s="144"/>
      <c r="J472" s="144"/>
      <c r="K472" s="144"/>
      <c r="L472" s="144"/>
      <c r="M472" s="144"/>
      <c r="N472" s="144"/>
      <c r="O472" s="144"/>
      <c r="P472" s="144"/>
      <c r="Q472" s="144"/>
      <c r="R472" s="144"/>
      <c r="S472" s="144"/>
      <c r="T472" s="144"/>
      <c r="U472" s="144"/>
      <c r="V472" s="144"/>
      <c r="W472" s="144"/>
      <c r="X472" s="144"/>
      <c r="Y472" s="144"/>
      <c r="Z472" s="144"/>
      <c r="AA472" s="144"/>
      <c r="AB472" s="144"/>
      <c r="AC472" s="144"/>
      <c r="AD472" s="144"/>
      <c r="AE472" s="144"/>
      <c r="AF472" s="144"/>
      <c r="AG472" s="144"/>
      <c r="AH472" s="144"/>
      <c r="AI472" s="144"/>
    </row>
    <row r="473" spans="1:35">
      <c r="A473" s="144"/>
      <c r="B473" s="144"/>
      <c r="C473" s="144"/>
      <c r="D473" s="144"/>
      <c r="E473" s="144"/>
      <c r="F473" s="144"/>
      <c r="G473" s="144"/>
      <c r="H473" s="144"/>
      <c r="I473" s="144"/>
      <c r="J473" s="144"/>
      <c r="K473" s="144"/>
      <c r="L473" s="144"/>
      <c r="M473" s="144"/>
      <c r="N473" s="144"/>
      <c r="O473" s="144"/>
      <c r="P473" s="144"/>
      <c r="Q473" s="144"/>
      <c r="R473" s="144"/>
      <c r="S473" s="144"/>
      <c r="T473" s="144"/>
      <c r="U473" s="144"/>
      <c r="V473" s="144"/>
      <c r="W473" s="144"/>
      <c r="X473" s="144"/>
      <c r="Y473" s="144"/>
      <c r="Z473" s="144"/>
      <c r="AA473" s="144"/>
      <c r="AB473" s="144"/>
      <c r="AC473" s="144"/>
      <c r="AD473" s="144"/>
      <c r="AE473" s="144"/>
      <c r="AF473" s="144"/>
      <c r="AG473" s="144"/>
      <c r="AH473" s="144"/>
      <c r="AI473" s="144"/>
    </row>
    <row r="474" spans="1:35">
      <c r="A474" s="144"/>
      <c r="B474" s="144"/>
      <c r="C474" s="144"/>
      <c r="D474" s="144"/>
      <c r="E474" s="144"/>
      <c r="F474" s="144"/>
      <c r="G474" s="144"/>
      <c r="H474" s="144"/>
      <c r="I474" s="144"/>
      <c r="J474" s="144"/>
      <c r="K474" s="144"/>
      <c r="L474" s="144"/>
      <c r="M474" s="144"/>
      <c r="N474" s="144"/>
      <c r="O474" s="144"/>
      <c r="P474" s="144"/>
      <c r="Q474" s="144"/>
      <c r="R474" s="144"/>
      <c r="S474" s="144"/>
      <c r="T474" s="144"/>
      <c r="U474" s="144"/>
      <c r="V474" s="144"/>
      <c r="W474" s="144"/>
      <c r="X474" s="144"/>
      <c r="Y474" s="144"/>
      <c r="Z474" s="144"/>
      <c r="AA474" s="144"/>
      <c r="AB474" s="144"/>
      <c r="AC474" s="144"/>
      <c r="AD474" s="144"/>
      <c r="AE474" s="144"/>
      <c r="AF474" s="144"/>
      <c r="AG474" s="144"/>
      <c r="AH474" s="144"/>
      <c r="AI474" s="144"/>
    </row>
    <row r="475" spans="1:35">
      <c r="A475" s="144"/>
      <c r="B475" s="144"/>
      <c r="C475" s="144"/>
      <c r="D475" s="144"/>
      <c r="E475" s="144"/>
      <c r="F475" s="144"/>
      <c r="G475" s="144"/>
      <c r="H475" s="144"/>
      <c r="I475" s="144"/>
      <c r="J475" s="144"/>
      <c r="K475" s="144"/>
      <c r="L475" s="144"/>
      <c r="M475" s="144"/>
      <c r="N475" s="144"/>
      <c r="O475" s="144"/>
      <c r="P475" s="144"/>
      <c r="Q475" s="144"/>
      <c r="R475" s="144"/>
      <c r="S475" s="144"/>
      <c r="T475" s="144"/>
      <c r="U475" s="144"/>
      <c r="V475" s="144"/>
      <c r="W475" s="144"/>
      <c r="X475" s="144"/>
      <c r="Y475" s="144"/>
      <c r="Z475" s="144"/>
      <c r="AA475" s="144"/>
      <c r="AB475" s="144"/>
      <c r="AC475" s="144"/>
      <c r="AD475" s="144"/>
      <c r="AE475" s="144"/>
      <c r="AF475" s="144"/>
      <c r="AG475" s="144"/>
      <c r="AH475" s="144"/>
      <c r="AI475" s="144"/>
    </row>
    <row r="476" spans="1:35">
      <c r="A476" s="144"/>
      <c r="B476" s="144"/>
      <c r="C476" s="144"/>
      <c r="D476" s="144"/>
      <c r="E476" s="144"/>
      <c r="F476" s="144"/>
      <c r="G476" s="144"/>
      <c r="H476" s="144"/>
      <c r="I476" s="144"/>
      <c r="J476" s="144"/>
      <c r="K476" s="144"/>
      <c r="L476" s="144"/>
      <c r="M476" s="144"/>
      <c r="N476" s="144"/>
      <c r="O476" s="144"/>
      <c r="P476" s="144"/>
      <c r="Q476" s="144"/>
      <c r="R476" s="144"/>
      <c r="S476" s="144"/>
      <c r="T476" s="144"/>
      <c r="U476" s="144"/>
      <c r="V476" s="144"/>
      <c r="W476" s="144"/>
      <c r="X476" s="144"/>
      <c r="Y476" s="144"/>
      <c r="Z476" s="144"/>
      <c r="AA476" s="144"/>
      <c r="AB476" s="144"/>
      <c r="AC476" s="144"/>
      <c r="AD476" s="144"/>
      <c r="AE476" s="144"/>
      <c r="AF476" s="144"/>
      <c r="AG476" s="144"/>
      <c r="AH476" s="144"/>
      <c r="AI476" s="144"/>
    </row>
    <row r="477" spans="1:35">
      <c r="A477" s="144"/>
      <c r="B477" s="144"/>
      <c r="C477" s="144"/>
      <c r="D477" s="144"/>
      <c r="E477" s="144"/>
      <c r="F477" s="144"/>
      <c r="G477" s="144"/>
      <c r="H477" s="144"/>
      <c r="I477" s="144"/>
      <c r="J477" s="144"/>
      <c r="K477" s="144"/>
      <c r="L477" s="144"/>
      <c r="M477" s="144"/>
      <c r="N477" s="144"/>
      <c r="O477" s="144"/>
      <c r="P477" s="144"/>
      <c r="Q477" s="144"/>
      <c r="R477" s="144"/>
      <c r="S477" s="144"/>
      <c r="T477" s="144"/>
      <c r="U477" s="144"/>
      <c r="V477" s="144"/>
      <c r="W477" s="144"/>
      <c r="X477" s="144"/>
      <c r="Y477" s="144"/>
      <c r="Z477" s="144"/>
      <c r="AA477" s="144"/>
      <c r="AB477" s="144"/>
      <c r="AC477" s="144"/>
      <c r="AD477" s="144"/>
      <c r="AE477" s="144"/>
      <c r="AF477" s="144"/>
      <c r="AG477" s="144"/>
      <c r="AH477" s="144"/>
      <c r="AI477" s="144"/>
    </row>
    <row r="478" spans="1:35">
      <c r="A478" s="144"/>
      <c r="B478" s="144"/>
      <c r="C478" s="144"/>
      <c r="D478" s="144"/>
      <c r="E478" s="144"/>
      <c r="F478" s="144"/>
      <c r="G478" s="144"/>
      <c r="H478" s="144"/>
      <c r="I478" s="144"/>
      <c r="J478" s="144"/>
      <c r="K478" s="144"/>
      <c r="L478" s="144"/>
      <c r="M478" s="144"/>
      <c r="N478" s="144"/>
      <c r="O478" s="144"/>
      <c r="P478" s="144"/>
      <c r="Q478" s="144"/>
      <c r="R478" s="144"/>
      <c r="S478" s="144"/>
      <c r="T478" s="144"/>
      <c r="U478" s="144"/>
      <c r="V478" s="144"/>
      <c r="W478" s="144"/>
      <c r="X478" s="144"/>
      <c r="Y478" s="144"/>
      <c r="Z478" s="144"/>
      <c r="AA478" s="144"/>
      <c r="AB478" s="144"/>
      <c r="AC478" s="144"/>
      <c r="AD478" s="144"/>
      <c r="AE478" s="144"/>
      <c r="AF478" s="144"/>
      <c r="AG478" s="144"/>
      <c r="AH478" s="144"/>
      <c r="AI478" s="144"/>
    </row>
    <row r="479" spans="1:35">
      <c r="A479" s="144"/>
      <c r="B479" s="144"/>
      <c r="C479" s="144"/>
      <c r="D479" s="144"/>
      <c r="E479" s="144"/>
      <c r="F479" s="144"/>
      <c r="G479" s="144"/>
      <c r="H479" s="144"/>
      <c r="I479" s="144"/>
      <c r="J479" s="144"/>
      <c r="K479" s="144"/>
      <c r="L479" s="144"/>
      <c r="M479" s="144"/>
      <c r="N479" s="144"/>
      <c r="O479" s="144"/>
      <c r="P479" s="144"/>
      <c r="Q479" s="144"/>
      <c r="R479" s="144"/>
      <c r="S479" s="144"/>
      <c r="T479" s="144"/>
      <c r="U479" s="144"/>
      <c r="V479" s="144"/>
      <c r="W479" s="144"/>
      <c r="X479" s="144"/>
      <c r="Y479" s="144"/>
      <c r="Z479" s="144"/>
      <c r="AA479" s="144"/>
      <c r="AB479" s="144"/>
      <c r="AC479" s="144"/>
      <c r="AD479" s="144"/>
      <c r="AE479" s="144"/>
      <c r="AF479" s="144"/>
      <c r="AG479" s="144"/>
      <c r="AH479" s="144"/>
      <c r="AI479" s="144"/>
    </row>
    <row r="480" spans="1:35">
      <c r="A480" s="144"/>
      <c r="B480" s="144"/>
      <c r="C480" s="144"/>
      <c r="D480" s="144"/>
      <c r="E480" s="144"/>
      <c r="F480" s="144"/>
      <c r="G480" s="144"/>
      <c r="H480" s="144"/>
      <c r="I480" s="144"/>
      <c r="J480" s="144"/>
      <c r="K480" s="144"/>
      <c r="L480" s="144"/>
      <c r="M480" s="144"/>
      <c r="N480" s="144"/>
      <c r="O480" s="144"/>
      <c r="P480" s="144"/>
      <c r="Q480" s="144"/>
      <c r="R480" s="144"/>
      <c r="S480" s="144"/>
      <c r="T480" s="144"/>
      <c r="U480" s="144"/>
      <c r="V480" s="144"/>
      <c r="W480" s="144"/>
      <c r="X480" s="144"/>
      <c r="Y480" s="144"/>
      <c r="Z480" s="144"/>
      <c r="AA480" s="144"/>
      <c r="AB480" s="144"/>
      <c r="AC480" s="144"/>
      <c r="AD480" s="144"/>
      <c r="AE480" s="144"/>
      <c r="AF480" s="144"/>
      <c r="AG480" s="144"/>
      <c r="AH480" s="144"/>
      <c r="AI480" s="144"/>
    </row>
    <row r="481" spans="1:35">
      <c r="A481" s="144"/>
      <c r="B481" s="144"/>
      <c r="C481" s="144"/>
      <c r="D481" s="144"/>
      <c r="E481" s="144"/>
      <c r="F481" s="144"/>
      <c r="G481" s="144"/>
      <c r="H481" s="144"/>
      <c r="I481" s="144"/>
      <c r="J481" s="144"/>
      <c r="K481" s="144"/>
      <c r="L481" s="144"/>
      <c r="M481" s="144"/>
      <c r="N481" s="144"/>
      <c r="O481" s="144"/>
      <c r="P481" s="144"/>
      <c r="Q481" s="144"/>
      <c r="R481" s="144"/>
      <c r="S481" s="144"/>
      <c r="T481" s="144"/>
      <c r="U481" s="144"/>
      <c r="V481" s="144"/>
      <c r="W481" s="144"/>
      <c r="X481" s="144"/>
      <c r="Y481" s="144"/>
      <c r="Z481" s="144"/>
      <c r="AA481" s="144"/>
      <c r="AB481" s="144"/>
      <c r="AC481" s="144"/>
      <c r="AD481" s="144"/>
      <c r="AE481" s="144"/>
      <c r="AF481" s="144"/>
      <c r="AG481" s="144"/>
      <c r="AH481" s="144"/>
      <c r="AI481" s="144"/>
    </row>
    <row r="482" spans="1:35">
      <c r="A482" s="144"/>
      <c r="B482" s="144"/>
      <c r="C482" s="144"/>
      <c r="D482" s="144"/>
      <c r="E482" s="144"/>
      <c r="F482" s="144"/>
      <c r="G482" s="144"/>
      <c r="H482" s="144"/>
      <c r="I482" s="144"/>
      <c r="J482" s="144"/>
      <c r="K482" s="144"/>
      <c r="L482" s="144"/>
      <c r="M482" s="144"/>
      <c r="N482" s="144"/>
      <c r="O482" s="144"/>
      <c r="P482" s="144"/>
      <c r="Q482" s="144"/>
      <c r="R482" s="144"/>
      <c r="S482" s="144"/>
      <c r="T482" s="144"/>
      <c r="U482" s="144"/>
      <c r="V482" s="144"/>
      <c r="W482" s="144"/>
      <c r="X482" s="144"/>
      <c r="Y482" s="144"/>
      <c r="Z482" s="144"/>
      <c r="AA482" s="144"/>
      <c r="AB482" s="144"/>
      <c r="AC482" s="144"/>
      <c r="AD482" s="144"/>
      <c r="AE482" s="144"/>
      <c r="AF482" s="144"/>
      <c r="AG482" s="144"/>
      <c r="AH482" s="144"/>
      <c r="AI482" s="144"/>
    </row>
    <row r="483" spans="1:35">
      <c r="A483" s="144"/>
      <c r="B483" s="144"/>
      <c r="C483" s="144"/>
      <c r="D483" s="144"/>
      <c r="E483" s="144"/>
      <c r="F483" s="144"/>
      <c r="G483" s="144"/>
      <c r="H483" s="144"/>
      <c r="I483" s="144"/>
      <c r="J483" s="144"/>
      <c r="K483" s="144"/>
      <c r="L483" s="144"/>
      <c r="M483" s="144"/>
      <c r="N483" s="144"/>
      <c r="O483" s="144"/>
      <c r="P483" s="144"/>
      <c r="Q483" s="144"/>
      <c r="R483" s="144"/>
      <c r="S483" s="144"/>
      <c r="T483" s="144"/>
      <c r="U483" s="144"/>
      <c r="V483" s="144"/>
      <c r="W483" s="144"/>
      <c r="X483" s="144"/>
      <c r="Y483" s="144"/>
      <c r="Z483" s="144"/>
      <c r="AA483" s="144"/>
      <c r="AB483" s="144"/>
      <c r="AC483" s="144"/>
      <c r="AD483" s="144"/>
      <c r="AE483" s="144"/>
      <c r="AF483" s="144"/>
      <c r="AG483" s="144"/>
      <c r="AH483" s="144"/>
      <c r="AI483" s="144"/>
    </row>
    <row r="484" spans="1:35">
      <c r="A484" s="144"/>
      <c r="B484" s="144"/>
      <c r="C484" s="144"/>
      <c r="D484" s="144"/>
      <c r="E484" s="144"/>
      <c r="F484" s="144"/>
      <c r="G484" s="144"/>
      <c r="H484" s="144"/>
      <c r="I484" s="144"/>
      <c r="J484" s="144"/>
      <c r="K484" s="144"/>
      <c r="L484" s="144"/>
      <c r="M484" s="144"/>
      <c r="N484" s="144"/>
      <c r="O484" s="144"/>
      <c r="P484" s="144"/>
      <c r="Q484" s="144"/>
      <c r="R484" s="144"/>
      <c r="S484" s="144"/>
      <c r="T484" s="144"/>
      <c r="U484" s="144"/>
      <c r="V484" s="144"/>
      <c r="W484" s="144"/>
      <c r="X484" s="144"/>
      <c r="Y484" s="144"/>
      <c r="Z484" s="144"/>
      <c r="AA484" s="144"/>
      <c r="AB484" s="144"/>
      <c r="AC484" s="144"/>
      <c r="AD484" s="144"/>
      <c r="AE484" s="144"/>
      <c r="AF484" s="144"/>
      <c r="AG484" s="144"/>
      <c r="AH484" s="144"/>
      <c r="AI484" s="144"/>
    </row>
    <row r="485" spans="1:35">
      <c r="A485" s="144"/>
      <c r="B485" s="144"/>
      <c r="C485" s="144"/>
      <c r="D485" s="144"/>
      <c r="E485" s="144"/>
      <c r="F485" s="144"/>
      <c r="G485" s="144"/>
      <c r="H485" s="144"/>
      <c r="I485" s="144"/>
      <c r="J485" s="144"/>
      <c r="K485" s="144"/>
      <c r="L485" s="144"/>
      <c r="M485" s="144"/>
      <c r="N485" s="144"/>
      <c r="O485" s="144"/>
      <c r="P485" s="144"/>
      <c r="Q485" s="144"/>
      <c r="R485" s="144"/>
      <c r="S485" s="144"/>
      <c r="T485" s="144"/>
      <c r="U485" s="144"/>
      <c r="V485" s="144"/>
      <c r="W485" s="144"/>
      <c r="X485" s="144"/>
      <c r="Y485" s="144"/>
      <c r="Z485" s="144"/>
      <c r="AA485" s="144"/>
      <c r="AB485" s="144"/>
      <c r="AC485" s="144"/>
      <c r="AD485" s="144"/>
      <c r="AE485" s="144"/>
      <c r="AF485" s="144"/>
      <c r="AG485" s="144"/>
      <c r="AH485" s="144"/>
      <c r="AI485" s="144"/>
    </row>
    <row r="486" spans="1:35">
      <c r="A486" s="144"/>
      <c r="B486" s="144"/>
      <c r="C486" s="144"/>
      <c r="D486" s="144"/>
      <c r="E486" s="144"/>
      <c r="F486" s="144"/>
      <c r="G486" s="144"/>
      <c r="H486" s="144"/>
      <c r="I486" s="144"/>
      <c r="J486" s="144"/>
      <c r="K486" s="144"/>
      <c r="L486" s="144"/>
      <c r="M486" s="144"/>
      <c r="N486" s="144"/>
      <c r="O486" s="144"/>
      <c r="P486" s="144"/>
      <c r="Q486" s="144"/>
      <c r="R486" s="144"/>
      <c r="S486" s="144"/>
      <c r="T486" s="144"/>
      <c r="U486" s="144"/>
      <c r="V486" s="144"/>
      <c r="W486" s="144"/>
      <c r="X486" s="144"/>
      <c r="Y486" s="144"/>
      <c r="Z486" s="144"/>
      <c r="AA486" s="144"/>
      <c r="AB486" s="144"/>
      <c r="AC486" s="144"/>
      <c r="AD486" s="144"/>
      <c r="AE486" s="144"/>
      <c r="AF486" s="144"/>
      <c r="AG486" s="144"/>
      <c r="AH486" s="144"/>
      <c r="AI486" s="144"/>
    </row>
    <row r="487" spans="1:35">
      <c r="A487" s="144"/>
      <c r="B487" s="144"/>
      <c r="C487" s="144"/>
      <c r="D487" s="144"/>
      <c r="E487" s="144"/>
      <c r="F487" s="144"/>
      <c r="G487" s="144"/>
      <c r="H487" s="144"/>
      <c r="I487" s="144"/>
      <c r="J487" s="144"/>
      <c r="K487" s="144"/>
      <c r="L487" s="144"/>
      <c r="M487" s="144"/>
      <c r="N487" s="144"/>
      <c r="O487" s="144"/>
      <c r="P487" s="144"/>
      <c r="Q487" s="144"/>
      <c r="R487" s="144"/>
      <c r="S487" s="144"/>
      <c r="T487" s="144"/>
      <c r="U487" s="144"/>
      <c r="V487" s="144"/>
      <c r="W487" s="144"/>
      <c r="X487" s="144"/>
      <c r="Y487" s="144"/>
      <c r="Z487" s="144"/>
      <c r="AA487" s="144"/>
      <c r="AB487" s="144"/>
      <c r="AC487" s="144"/>
      <c r="AD487" s="144"/>
      <c r="AE487" s="144"/>
      <c r="AF487" s="144"/>
      <c r="AG487" s="144"/>
      <c r="AH487" s="144"/>
      <c r="AI487" s="144"/>
    </row>
    <row r="488" spans="1:35">
      <c r="A488" s="144"/>
      <c r="B488" s="144"/>
      <c r="C488" s="144"/>
      <c r="D488" s="144"/>
      <c r="E488" s="144"/>
      <c r="F488" s="144"/>
      <c r="G488" s="144"/>
      <c r="H488" s="144"/>
      <c r="I488" s="144"/>
      <c r="J488" s="144"/>
      <c r="K488" s="144"/>
      <c r="L488" s="144"/>
      <c r="M488" s="144"/>
      <c r="N488" s="144"/>
      <c r="O488" s="144"/>
      <c r="P488" s="144"/>
      <c r="Q488" s="144"/>
      <c r="R488" s="144"/>
      <c r="S488" s="144"/>
      <c r="T488" s="144"/>
      <c r="U488" s="144"/>
      <c r="V488" s="144"/>
      <c r="W488" s="144"/>
      <c r="X488" s="144"/>
      <c r="Y488" s="144"/>
      <c r="Z488" s="144"/>
      <c r="AA488" s="144"/>
      <c r="AB488" s="144"/>
      <c r="AC488" s="144"/>
      <c r="AD488" s="144"/>
      <c r="AE488" s="144"/>
      <c r="AF488" s="144"/>
      <c r="AG488" s="144"/>
      <c r="AH488" s="144"/>
      <c r="AI488" s="144"/>
    </row>
    <row r="489" spans="1:35">
      <c r="A489" s="144"/>
      <c r="B489" s="144"/>
      <c r="C489" s="144"/>
      <c r="D489" s="144"/>
      <c r="E489" s="144"/>
      <c r="F489" s="144"/>
      <c r="G489" s="144"/>
      <c r="H489" s="144"/>
      <c r="I489" s="144"/>
      <c r="J489" s="144"/>
      <c r="K489" s="144"/>
      <c r="L489" s="144"/>
      <c r="M489" s="144"/>
      <c r="N489" s="144"/>
      <c r="O489" s="144"/>
      <c r="P489" s="144"/>
      <c r="Q489" s="144"/>
      <c r="R489" s="144"/>
      <c r="S489" s="144"/>
      <c r="T489" s="144"/>
      <c r="U489" s="144"/>
      <c r="V489" s="144"/>
      <c r="W489" s="144"/>
      <c r="X489" s="144"/>
      <c r="Y489" s="144"/>
      <c r="Z489" s="144"/>
      <c r="AA489" s="144"/>
      <c r="AB489" s="144"/>
      <c r="AC489" s="144"/>
      <c r="AD489" s="144"/>
      <c r="AE489" s="144"/>
      <c r="AF489" s="144"/>
      <c r="AG489" s="144"/>
      <c r="AH489" s="144"/>
      <c r="AI489" s="144"/>
    </row>
    <row r="490" spans="1:35">
      <c r="A490" s="144"/>
      <c r="B490" s="144"/>
      <c r="C490" s="144"/>
      <c r="D490" s="144"/>
      <c r="E490" s="144"/>
      <c r="F490" s="144"/>
      <c r="G490" s="144"/>
      <c r="H490" s="144"/>
      <c r="I490" s="144"/>
      <c r="J490" s="144"/>
      <c r="K490" s="144"/>
      <c r="L490" s="144"/>
      <c r="M490" s="144"/>
      <c r="N490" s="144"/>
      <c r="O490" s="144"/>
      <c r="P490" s="144"/>
      <c r="Q490" s="144"/>
      <c r="R490" s="144"/>
      <c r="S490" s="144"/>
      <c r="T490" s="144"/>
      <c r="U490" s="144"/>
      <c r="V490" s="144"/>
      <c r="W490" s="144"/>
      <c r="X490" s="144"/>
      <c r="Y490" s="144"/>
      <c r="Z490" s="144"/>
      <c r="AA490" s="144"/>
      <c r="AB490" s="144"/>
      <c r="AC490" s="144"/>
      <c r="AD490" s="144"/>
      <c r="AE490" s="144"/>
      <c r="AF490" s="144"/>
      <c r="AG490" s="144"/>
      <c r="AH490" s="144"/>
      <c r="AI490" s="144"/>
    </row>
    <row r="491" spans="1:35">
      <c r="A491" s="144"/>
      <c r="B491" s="144"/>
      <c r="C491" s="144"/>
      <c r="D491" s="144"/>
      <c r="E491" s="144"/>
      <c r="F491" s="144"/>
      <c r="G491" s="144"/>
      <c r="H491" s="144"/>
      <c r="I491" s="144"/>
      <c r="J491" s="144"/>
      <c r="K491" s="144"/>
      <c r="L491" s="144"/>
      <c r="M491" s="144"/>
      <c r="N491" s="144"/>
      <c r="O491" s="144"/>
      <c r="P491" s="144"/>
      <c r="Q491" s="144"/>
      <c r="R491" s="144"/>
      <c r="S491" s="144"/>
      <c r="T491" s="144"/>
      <c r="U491" s="144"/>
      <c r="V491" s="144"/>
      <c r="W491" s="144"/>
      <c r="X491" s="144"/>
      <c r="Y491" s="144"/>
      <c r="Z491" s="144"/>
      <c r="AA491" s="144"/>
      <c r="AB491" s="144"/>
      <c r="AC491" s="144"/>
      <c r="AD491" s="144"/>
      <c r="AE491" s="144"/>
      <c r="AF491" s="144"/>
      <c r="AG491" s="144"/>
      <c r="AH491" s="144"/>
      <c r="AI491" s="144"/>
    </row>
    <row r="492" spans="1:35">
      <c r="A492" s="144"/>
      <c r="B492" s="144"/>
      <c r="C492" s="144"/>
      <c r="D492" s="144"/>
      <c r="E492" s="144"/>
      <c r="F492" s="144"/>
      <c r="G492" s="144"/>
      <c r="H492" s="144"/>
      <c r="I492" s="144"/>
      <c r="J492" s="144"/>
      <c r="K492" s="144"/>
      <c r="L492" s="144"/>
      <c r="M492" s="144"/>
      <c r="N492" s="144"/>
      <c r="O492" s="144"/>
      <c r="P492" s="144"/>
      <c r="Q492" s="144"/>
      <c r="R492" s="144"/>
      <c r="S492" s="144"/>
      <c r="T492" s="144"/>
      <c r="U492" s="144"/>
      <c r="V492" s="144"/>
      <c r="W492" s="144"/>
      <c r="X492" s="144"/>
      <c r="Y492" s="144"/>
      <c r="Z492" s="144"/>
      <c r="AA492" s="144"/>
      <c r="AB492" s="144"/>
      <c r="AC492" s="144"/>
      <c r="AD492" s="144"/>
      <c r="AE492" s="144"/>
      <c r="AF492" s="144"/>
      <c r="AG492" s="144"/>
      <c r="AH492" s="144"/>
      <c r="AI492" s="144"/>
    </row>
    <row r="493" spans="1:35">
      <c r="A493" s="144"/>
      <c r="B493" s="144"/>
      <c r="C493" s="144"/>
      <c r="D493" s="144"/>
      <c r="E493" s="144"/>
      <c r="F493" s="144"/>
      <c r="G493" s="144"/>
      <c r="H493" s="144"/>
      <c r="I493" s="144"/>
      <c r="J493" s="144"/>
      <c r="K493" s="144"/>
      <c r="L493" s="144"/>
      <c r="M493" s="144"/>
      <c r="N493" s="144"/>
      <c r="O493" s="144"/>
      <c r="P493" s="144"/>
      <c r="Q493" s="144"/>
      <c r="R493" s="144"/>
      <c r="S493" s="144"/>
      <c r="T493" s="144"/>
      <c r="U493" s="144"/>
      <c r="V493" s="144"/>
      <c r="W493" s="144"/>
      <c r="X493" s="144"/>
      <c r="Y493" s="144"/>
      <c r="Z493" s="144"/>
      <c r="AA493" s="144"/>
      <c r="AB493" s="144"/>
      <c r="AC493" s="144"/>
      <c r="AD493" s="144"/>
      <c r="AE493" s="144"/>
      <c r="AF493" s="144"/>
      <c r="AG493" s="144"/>
      <c r="AH493" s="144"/>
      <c r="AI493" s="144"/>
    </row>
    <row r="494" spans="1:35">
      <c r="A494" s="144"/>
      <c r="B494" s="144"/>
      <c r="C494" s="144"/>
      <c r="D494" s="144"/>
      <c r="E494" s="144"/>
      <c r="F494" s="144"/>
      <c r="G494" s="144"/>
      <c r="H494" s="144"/>
      <c r="I494" s="144"/>
      <c r="J494" s="144"/>
      <c r="K494" s="144"/>
      <c r="L494" s="144"/>
      <c r="M494" s="144"/>
      <c r="N494" s="144"/>
      <c r="O494" s="144"/>
      <c r="P494" s="144"/>
      <c r="Q494" s="144"/>
      <c r="R494" s="144"/>
      <c r="S494" s="144"/>
      <c r="T494" s="144"/>
      <c r="U494" s="144"/>
      <c r="V494" s="144"/>
      <c r="W494" s="144"/>
      <c r="X494" s="144"/>
      <c r="Y494" s="144"/>
      <c r="Z494" s="144"/>
      <c r="AA494" s="144"/>
      <c r="AB494" s="144"/>
      <c r="AC494" s="144"/>
      <c r="AD494" s="144"/>
      <c r="AE494" s="144"/>
      <c r="AF494" s="144"/>
      <c r="AG494" s="144"/>
      <c r="AH494" s="144"/>
      <c r="AI494" s="144"/>
    </row>
    <row r="495" spans="1:35">
      <c r="A495" s="144"/>
      <c r="B495" s="144"/>
      <c r="C495" s="144"/>
      <c r="D495" s="144"/>
      <c r="E495" s="144"/>
      <c r="F495" s="144"/>
      <c r="G495" s="144"/>
      <c r="H495" s="144"/>
      <c r="I495" s="144"/>
      <c r="J495" s="144"/>
      <c r="K495" s="144"/>
      <c r="L495" s="144"/>
      <c r="M495" s="144"/>
      <c r="N495" s="144"/>
      <c r="O495" s="144"/>
      <c r="P495" s="144"/>
      <c r="Q495" s="144"/>
      <c r="R495" s="144"/>
      <c r="S495" s="144"/>
      <c r="T495" s="144"/>
      <c r="U495" s="144"/>
      <c r="V495" s="144"/>
      <c r="W495" s="144"/>
      <c r="X495" s="144"/>
      <c r="Y495" s="144"/>
      <c r="Z495" s="144"/>
      <c r="AA495" s="144"/>
      <c r="AB495" s="144"/>
      <c r="AC495" s="144"/>
      <c r="AD495" s="144"/>
      <c r="AE495" s="144"/>
      <c r="AF495" s="144"/>
      <c r="AG495" s="144"/>
      <c r="AH495" s="144"/>
      <c r="AI495" s="144"/>
    </row>
    <row r="496" spans="1:35">
      <c r="A496" s="144"/>
      <c r="B496" s="144"/>
      <c r="C496" s="144"/>
      <c r="D496" s="144"/>
      <c r="E496" s="144"/>
      <c r="F496" s="144"/>
      <c r="G496" s="144"/>
      <c r="H496" s="144"/>
      <c r="I496" s="144"/>
      <c r="J496" s="144"/>
      <c r="K496" s="144"/>
      <c r="L496" s="144"/>
      <c r="M496" s="144"/>
      <c r="N496" s="144"/>
      <c r="O496" s="144"/>
      <c r="P496" s="144"/>
      <c r="Q496" s="144"/>
      <c r="R496" s="144"/>
      <c r="S496" s="144"/>
      <c r="T496" s="144"/>
      <c r="U496" s="144"/>
      <c r="V496" s="144"/>
      <c r="W496" s="144"/>
      <c r="X496" s="144"/>
      <c r="Y496" s="144"/>
      <c r="Z496" s="144"/>
      <c r="AA496" s="144"/>
      <c r="AB496" s="144"/>
      <c r="AC496" s="144"/>
      <c r="AD496" s="144"/>
      <c r="AE496" s="144"/>
      <c r="AF496" s="144"/>
      <c r="AG496" s="144"/>
      <c r="AH496" s="144"/>
      <c r="AI496" s="144"/>
    </row>
    <row r="497" spans="1:35">
      <c r="A497" s="144"/>
      <c r="B497" s="144"/>
      <c r="C497" s="144"/>
      <c r="D497" s="144"/>
      <c r="E497" s="144"/>
      <c r="F497" s="144"/>
      <c r="G497" s="144"/>
      <c r="H497" s="144"/>
      <c r="I497" s="144"/>
      <c r="J497" s="144"/>
      <c r="K497" s="144"/>
      <c r="L497" s="144"/>
      <c r="M497" s="144"/>
      <c r="N497" s="144"/>
      <c r="O497" s="144"/>
      <c r="P497" s="144"/>
      <c r="Q497" s="144"/>
      <c r="R497" s="144"/>
      <c r="S497" s="144"/>
      <c r="T497" s="144"/>
      <c r="U497" s="144"/>
      <c r="V497" s="144"/>
      <c r="W497" s="144"/>
      <c r="X497" s="144"/>
      <c r="Y497" s="144"/>
      <c r="Z497" s="144"/>
      <c r="AA497" s="144"/>
      <c r="AB497" s="144"/>
      <c r="AC497" s="144"/>
      <c r="AD497" s="144"/>
      <c r="AE497" s="144"/>
      <c r="AF497" s="144"/>
      <c r="AG497" s="144"/>
      <c r="AH497" s="144"/>
      <c r="AI497" s="144"/>
    </row>
    <row r="498" spans="1:35">
      <c r="A498" s="144"/>
      <c r="B498" s="144"/>
      <c r="C498" s="144"/>
      <c r="D498" s="144"/>
      <c r="E498" s="144"/>
      <c r="F498" s="144"/>
      <c r="G498" s="144"/>
      <c r="H498" s="144"/>
      <c r="I498" s="144"/>
      <c r="J498" s="144"/>
      <c r="K498" s="144"/>
      <c r="L498" s="144"/>
      <c r="M498" s="144"/>
      <c r="N498" s="144"/>
      <c r="O498" s="144"/>
      <c r="P498" s="144"/>
      <c r="Q498" s="144"/>
      <c r="R498" s="144"/>
      <c r="S498" s="144"/>
      <c r="T498" s="144"/>
      <c r="U498" s="144"/>
      <c r="V498" s="144"/>
      <c r="W498" s="144"/>
      <c r="X498" s="144"/>
      <c r="Y498" s="144"/>
      <c r="Z498" s="144"/>
      <c r="AA498" s="144"/>
      <c r="AB498" s="144"/>
      <c r="AC498" s="144"/>
      <c r="AD498" s="144"/>
      <c r="AE498" s="144"/>
      <c r="AF498" s="144"/>
      <c r="AG498" s="144"/>
      <c r="AH498" s="144"/>
      <c r="AI498" s="144"/>
    </row>
    <row r="499" spans="1:35">
      <c r="A499" s="144"/>
      <c r="B499" s="144"/>
      <c r="C499" s="144"/>
      <c r="D499" s="144"/>
      <c r="E499" s="144"/>
      <c r="F499" s="144"/>
      <c r="G499" s="144"/>
      <c r="H499" s="144"/>
      <c r="I499" s="144"/>
      <c r="J499" s="144"/>
      <c r="K499" s="144"/>
      <c r="L499" s="144"/>
      <c r="M499" s="144"/>
      <c r="N499" s="144"/>
      <c r="O499" s="144"/>
      <c r="P499" s="144"/>
      <c r="Q499" s="144"/>
      <c r="R499" s="144"/>
      <c r="S499" s="144"/>
      <c r="T499" s="144"/>
      <c r="U499" s="144"/>
      <c r="V499" s="144"/>
      <c r="W499" s="144"/>
      <c r="X499" s="144"/>
      <c r="Y499" s="144"/>
      <c r="Z499" s="144"/>
      <c r="AA499" s="144"/>
      <c r="AB499" s="144"/>
      <c r="AC499" s="144"/>
      <c r="AD499" s="144"/>
      <c r="AE499" s="144"/>
      <c r="AF499" s="144"/>
      <c r="AG499" s="144"/>
      <c r="AH499" s="144"/>
      <c r="AI499" s="144"/>
    </row>
    <row r="500" spans="1:35">
      <c r="A500" s="144"/>
      <c r="B500" s="144"/>
      <c r="C500" s="144"/>
      <c r="D500" s="144"/>
      <c r="E500" s="144"/>
      <c r="F500" s="144"/>
      <c r="G500" s="144"/>
      <c r="H500" s="144"/>
      <c r="I500" s="144"/>
      <c r="J500" s="144"/>
      <c r="K500" s="144"/>
      <c r="L500" s="144"/>
      <c r="M500" s="144"/>
      <c r="N500" s="144"/>
      <c r="O500" s="144"/>
      <c r="P500" s="144"/>
      <c r="Q500" s="144"/>
      <c r="R500" s="144"/>
      <c r="S500" s="144"/>
      <c r="T500" s="144"/>
      <c r="U500" s="144"/>
      <c r="V500" s="144"/>
      <c r="W500" s="144"/>
      <c r="X500" s="144"/>
      <c r="Y500" s="144"/>
      <c r="Z500" s="144"/>
      <c r="AA500" s="144"/>
      <c r="AB500" s="144"/>
      <c r="AC500" s="144"/>
      <c r="AD500" s="144"/>
      <c r="AE500" s="144"/>
      <c r="AF500" s="144"/>
      <c r="AG500" s="144"/>
      <c r="AH500" s="144"/>
      <c r="AI500" s="144"/>
    </row>
    <row r="501" spans="1:35">
      <c r="A501" s="144"/>
      <c r="B501" s="144"/>
      <c r="C501" s="144"/>
      <c r="D501" s="144"/>
      <c r="E501" s="144"/>
      <c r="F501" s="144"/>
      <c r="G501" s="144"/>
      <c r="H501" s="144"/>
      <c r="I501" s="144"/>
      <c r="J501" s="144"/>
      <c r="K501" s="144"/>
      <c r="L501" s="144"/>
      <c r="M501" s="144"/>
      <c r="N501" s="144"/>
      <c r="O501" s="144"/>
      <c r="P501" s="144"/>
      <c r="Q501" s="144"/>
      <c r="R501" s="144"/>
      <c r="S501" s="144"/>
      <c r="T501" s="144"/>
      <c r="U501" s="144"/>
      <c r="V501" s="144"/>
      <c r="W501" s="144"/>
      <c r="X501" s="144"/>
      <c r="Y501" s="144"/>
      <c r="Z501" s="144"/>
      <c r="AA501" s="144"/>
      <c r="AB501" s="144"/>
      <c r="AC501" s="144"/>
      <c r="AD501" s="144"/>
      <c r="AE501" s="144"/>
      <c r="AF501" s="144"/>
      <c r="AG501" s="144"/>
      <c r="AH501" s="144"/>
      <c r="AI501" s="144"/>
    </row>
    <row r="502" spans="1:35">
      <c r="A502" s="144"/>
      <c r="B502" s="144"/>
      <c r="C502" s="144"/>
      <c r="D502" s="144"/>
      <c r="E502" s="144"/>
      <c r="F502" s="144"/>
      <c r="G502" s="144"/>
      <c r="H502" s="144"/>
      <c r="I502" s="144"/>
      <c r="J502" s="144"/>
      <c r="K502" s="144"/>
      <c r="L502" s="144"/>
      <c r="M502" s="144"/>
      <c r="N502" s="144"/>
      <c r="O502" s="144"/>
      <c r="P502" s="144"/>
      <c r="Q502" s="144"/>
      <c r="R502" s="144"/>
      <c r="S502" s="144"/>
      <c r="T502" s="144"/>
      <c r="U502" s="144"/>
      <c r="V502" s="144"/>
      <c r="W502" s="144"/>
      <c r="X502" s="144"/>
      <c r="Y502" s="144"/>
      <c r="Z502" s="144"/>
      <c r="AA502" s="144"/>
      <c r="AB502" s="144"/>
      <c r="AC502" s="144"/>
      <c r="AD502" s="144"/>
      <c r="AE502" s="144"/>
      <c r="AF502" s="144"/>
      <c r="AG502" s="144"/>
      <c r="AH502" s="144"/>
      <c r="AI502" s="144"/>
    </row>
    <row r="503" spans="1:35">
      <c r="A503" s="144"/>
      <c r="B503" s="144"/>
      <c r="C503" s="144"/>
      <c r="D503" s="144"/>
      <c r="E503" s="144"/>
      <c r="F503" s="144"/>
      <c r="G503" s="144"/>
      <c r="H503" s="144"/>
      <c r="I503" s="144"/>
      <c r="J503" s="144"/>
      <c r="K503" s="144"/>
      <c r="L503" s="144"/>
      <c r="M503" s="144"/>
      <c r="N503" s="144"/>
      <c r="O503" s="144"/>
      <c r="P503" s="144"/>
      <c r="Q503" s="144"/>
      <c r="R503" s="144"/>
      <c r="S503" s="144"/>
      <c r="T503" s="144"/>
      <c r="U503" s="144"/>
      <c r="V503" s="144"/>
      <c r="W503" s="144"/>
      <c r="X503" s="144"/>
      <c r="Y503" s="144"/>
      <c r="Z503" s="144"/>
      <c r="AA503" s="144"/>
      <c r="AB503" s="144"/>
      <c r="AC503" s="144"/>
      <c r="AD503" s="144"/>
      <c r="AE503" s="144"/>
      <c r="AF503" s="144"/>
      <c r="AG503" s="144"/>
      <c r="AH503" s="144"/>
      <c r="AI503" s="144"/>
    </row>
    <row r="504" spans="1:35">
      <c r="A504" s="144"/>
      <c r="B504" s="144"/>
      <c r="C504" s="144"/>
      <c r="D504" s="144"/>
      <c r="E504" s="144"/>
      <c r="F504" s="144"/>
      <c r="G504" s="144"/>
      <c r="H504" s="144"/>
      <c r="I504" s="144"/>
      <c r="J504" s="144"/>
      <c r="K504" s="144"/>
      <c r="L504" s="144"/>
      <c r="M504" s="144"/>
      <c r="N504" s="144"/>
      <c r="O504" s="144"/>
      <c r="P504" s="144"/>
      <c r="Q504" s="144"/>
      <c r="R504" s="144"/>
      <c r="S504" s="144"/>
      <c r="T504" s="144"/>
      <c r="U504" s="144"/>
      <c r="V504" s="144"/>
      <c r="W504" s="144"/>
      <c r="X504" s="144"/>
      <c r="Y504" s="144"/>
      <c r="Z504" s="144"/>
      <c r="AA504" s="144"/>
      <c r="AB504" s="144"/>
      <c r="AC504" s="144"/>
      <c r="AD504" s="144"/>
      <c r="AE504" s="144"/>
      <c r="AF504" s="144"/>
      <c r="AG504" s="144"/>
      <c r="AH504" s="144"/>
      <c r="AI504" s="144"/>
    </row>
    <row r="505" spans="1:35">
      <c r="A505" s="144"/>
      <c r="B505" s="144"/>
      <c r="C505" s="144"/>
      <c r="D505" s="144"/>
      <c r="E505" s="144"/>
      <c r="F505" s="144"/>
      <c r="G505" s="144"/>
      <c r="H505" s="144"/>
      <c r="I505" s="144"/>
      <c r="J505" s="144"/>
      <c r="K505" s="144"/>
      <c r="L505" s="144"/>
      <c r="M505" s="144"/>
      <c r="N505" s="144"/>
      <c r="O505" s="144"/>
      <c r="P505" s="144"/>
      <c r="Q505" s="144"/>
      <c r="R505" s="144"/>
      <c r="S505" s="144"/>
      <c r="T505" s="144"/>
      <c r="U505" s="144"/>
      <c r="V505" s="144"/>
      <c r="W505" s="144"/>
      <c r="X505" s="144"/>
      <c r="Y505" s="144"/>
      <c r="Z505" s="144"/>
      <c r="AA505" s="144"/>
      <c r="AB505" s="144"/>
      <c r="AC505" s="144"/>
      <c r="AD505" s="144"/>
      <c r="AE505" s="144"/>
      <c r="AF505" s="144"/>
      <c r="AG505" s="144"/>
      <c r="AH505" s="144"/>
      <c r="AI505" s="144"/>
    </row>
    <row r="506" spans="1:35">
      <c r="A506" s="144"/>
      <c r="B506" s="144"/>
      <c r="C506" s="144"/>
      <c r="D506" s="144"/>
      <c r="E506" s="144"/>
      <c r="F506" s="144"/>
      <c r="G506" s="144"/>
      <c r="H506" s="144"/>
      <c r="I506" s="144"/>
      <c r="J506" s="144"/>
      <c r="K506" s="144"/>
      <c r="L506" s="144"/>
      <c r="M506" s="144"/>
      <c r="N506" s="144"/>
      <c r="O506" s="144"/>
      <c r="P506" s="144"/>
      <c r="Q506" s="144"/>
      <c r="R506" s="144"/>
      <c r="S506" s="144"/>
      <c r="T506" s="144"/>
      <c r="U506" s="144"/>
      <c r="V506" s="144"/>
      <c r="W506" s="144"/>
      <c r="X506" s="144"/>
      <c r="Y506" s="144"/>
      <c r="Z506" s="144"/>
      <c r="AA506" s="144"/>
      <c r="AB506" s="144"/>
      <c r="AC506" s="144"/>
      <c r="AD506" s="144"/>
      <c r="AE506" s="144"/>
      <c r="AF506" s="144"/>
      <c r="AG506" s="144"/>
      <c r="AH506" s="144"/>
      <c r="AI506" s="144"/>
    </row>
    <row r="507" spans="1:35">
      <c r="A507" s="144"/>
      <c r="B507" s="144"/>
      <c r="C507" s="144"/>
      <c r="D507" s="144"/>
      <c r="E507" s="144"/>
      <c r="F507" s="144"/>
      <c r="G507" s="144"/>
      <c r="H507" s="144"/>
      <c r="I507" s="144"/>
      <c r="J507" s="144"/>
      <c r="K507" s="144"/>
      <c r="L507" s="144"/>
      <c r="M507" s="144"/>
      <c r="N507" s="144"/>
      <c r="O507" s="144"/>
      <c r="P507" s="144"/>
      <c r="Q507" s="144"/>
      <c r="R507" s="144"/>
      <c r="S507" s="144"/>
      <c r="T507" s="144"/>
      <c r="U507" s="144"/>
      <c r="V507" s="144"/>
      <c r="W507" s="144"/>
      <c r="X507" s="144"/>
      <c r="Y507" s="144"/>
      <c r="Z507" s="144"/>
      <c r="AA507" s="144"/>
      <c r="AB507" s="144"/>
      <c r="AC507" s="144"/>
      <c r="AD507" s="144"/>
      <c r="AE507" s="144"/>
      <c r="AF507" s="144"/>
      <c r="AG507" s="144"/>
      <c r="AH507" s="144"/>
      <c r="AI507" s="144"/>
    </row>
    <row r="508" spans="1:35">
      <c r="A508" s="144"/>
      <c r="B508" s="144"/>
      <c r="C508" s="144"/>
      <c r="D508" s="144"/>
      <c r="E508" s="144"/>
      <c r="F508" s="144"/>
      <c r="G508" s="144"/>
      <c r="H508" s="144"/>
      <c r="I508" s="144"/>
      <c r="J508" s="144"/>
      <c r="K508" s="144"/>
      <c r="L508" s="144"/>
      <c r="M508" s="144"/>
      <c r="N508" s="144"/>
      <c r="O508" s="144"/>
      <c r="P508" s="144"/>
      <c r="Q508" s="144"/>
      <c r="R508" s="144"/>
      <c r="S508" s="144"/>
      <c r="T508" s="144"/>
      <c r="U508" s="144"/>
      <c r="V508" s="144"/>
      <c r="W508" s="144"/>
      <c r="X508" s="144"/>
      <c r="Y508" s="144"/>
      <c r="Z508" s="144"/>
      <c r="AA508" s="144"/>
      <c r="AB508" s="144"/>
      <c r="AC508" s="144"/>
      <c r="AD508" s="144"/>
      <c r="AE508" s="144"/>
      <c r="AF508" s="144"/>
      <c r="AG508" s="144"/>
      <c r="AH508" s="144"/>
      <c r="AI508" s="144"/>
    </row>
    <row r="509" spans="1:35">
      <c r="A509" s="144"/>
      <c r="B509" s="144"/>
      <c r="C509" s="144"/>
      <c r="D509" s="144"/>
      <c r="E509" s="144"/>
      <c r="F509" s="144"/>
      <c r="G509" s="144"/>
      <c r="H509" s="144"/>
      <c r="I509" s="144"/>
      <c r="J509" s="144"/>
      <c r="K509" s="144"/>
      <c r="L509" s="144"/>
      <c r="M509" s="144"/>
      <c r="N509" s="144"/>
      <c r="O509" s="144"/>
      <c r="P509" s="144"/>
      <c r="Q509" s="144"/>
      <c r="R509" s="144"/>
      <c r="S509" s="144"/>
      <c r="T509" s="144"/>
      <c r="U509" s="144"/>
      <c r="V509" s="144"/>
      <c r="W509" s="144"/>
      <c r="X509" s="144"/>
      <c r="Y509" s="144"/>
      <c r="Z509" s="144"/>
      <c r="AA509" s="144"/>
      <c r="AB509" s="144"/>
      <c r="AC509" s="144"/>
      <c r="AD509" s="144"/>
      <c r="AE509" s="144"/>
      <c r="AF509" s="144"/>
      <c r="AG509" s="144"/>
      <c r="AH509" s="144"/>
      <c r="AI509" s="144"/>
    </row>
    <row r="510" spans="1:35">
      <c r="A510" s="144"/>
      <c r="B510" s="144"/>
      <c r="C510" s="144"/>
      <c r="D510" s="144"/>
      <c r="E510" s="144"/>
      <c r="F510" s="144"/>
      <c r="G510" s="144"/>
      <c r="H510" s="144"/>
      <c r="I510" s="144"/>
      <c r="J510" s="144"/>
      <c r="K510" s="144"/>
      <c r="L510" s="144"/>
      <c r="M510" s="144"/>
      <c r="N510" s="144"/>
      <c r="O510" s="144"/>
      <c r="P510" s="144"/>
      <c r="Q510" s="144"/>
      <c r="R510" s="144"/>
      <c r="S510" s="144"/>
      <c r="T510" s="144"/>
      <c r="U510" s="144"/>
      <c r="V510" s="144"/>
      <c r="W510" s="144"/>
      <c r="X510" s="144"/>
      <c r="Y510" s="144"/>
      <c r="Z510" s="144"/>
      <c r="AA510" s="144"/>
      <c r="AB510" s="144"/>
      <c r="AC510" s="144"/>
      <c r="AD510" s="144"/>
      <c r="AE510" s="144"/>
      <c r="AF510" s="144"/>
      <c r="AG510" s="144"/>
      <c r="AH510" s="144"/>
      <c r="AI510" s="144"/>
    </row>
    <row r="511" spans="1:35">
      <c r="A511" s="144"/>
      <c r="B511" s="144"/>
      <c r="C511" s="144"/>
      <c r="D511" s="144"/>
      <c r="E511" s="144"/>
      <c r="F511" s="144"/>
      <c r="G511" s="144"/>
      <c r="H511" s="144"/>
      <c r="I511" s="144"/>
      <c r="J511" s="144"/>
      <c r="K511" s="144"/>
      <c r="L511" s="144"/>
      <c r="M511" s="144"/>
      <c r="N511" s="144"/>
      <c r="O511" s="144"/>
      <c r="P511" s="144"/>
      <c r="Q511" s="144"/>
      <c r="R511" s="144"/>
      <c r="S511" s="144"/>
      <c r="T511" s="144"/>
      <c r="U511" s="144"/>
      <c r="V511" s="144"/>
      <c r="W511" s="144"/>
      <c r="X511" s="144"/>
      <c r="Y511" s="144"/>
      <c r="Z511" s="144"/>
      <c r="AA511" s="144"/>
      <c r="AB511" s="144"/>
      <c r="AC511" s="144"/>
      <c r="AD511" s="144"/>
      <c r="AE511" s="144"/>
      <c r="AF511" s="144"/>
      <c r="AG511" s="144"/>
      <c r="AH511" s="144"/>
      <c r="AI511" s="144"/>
    </row>
    <row r="512" spans="1:35">
      <c r="A512" s="144"/>
      <c r="B512" s="144"/>
      <c r="C512" s="144"/>
      <c r="D512" s="144"/>
      <c r="E512" s="144"/>
      <c r="F512" s="144"/>
      <c r="G512" s="144"/>
      <c r="H512" s="144"/>
      <c r="I512" s="144"/>
      <c r="J512" s="144"/>
      <c r="K512" s="144"/>
      <c r="L512" s="144"/>
      <c r="M512" s="144"/>
      <c r="N512" s="144"/>
      <c r="O512" s="144"/>
      <c r="P512" s="144"/>
      <c r="Q512" s="144"/>
      <c r="R512" s="144"/>
      <c r="S512" s="144"/>
      <c r="T512" s="144"/>
      <c r="U512" s="144"/>
      <c r="V512" s="144"/>
      <c r="W512" s="144"/>
      <c r="X512" s="144"/>
      <c r="Y512" s="144"/>
      <c r="Z512" s="144"/>
      <c r="AA512" s="144"/>
      <c r="AB512" s="144"/>
      <c r="AC512" s="144"/>
      <c r="AD512" s="144"/>
      <c r="AE512" s="144"/>
      <c r="AF512" s="144"/>
      <c r="AG512" s="144"/>
      <c r="AH512" s="144"/>
      <c r="AI512" s="144"/>
    </row>
    <row r="513" spans="1:35">
      <c r="A513" s="144"/>
      <c r="B513" s="144"/>
      <c r="C513" s="144"/>
      <c r="D513" s="144"/>
      <c r="E513" s="144"/>
      <c r="F513" s="144"/>
      <c r="G513" s="144"/>
      <c r="H513" s="144"/>
      <c r="I513" s="144"/>
      <c r="J513" s="144"/>
      <c r="K513" s="144"/>
      <c r="L513" s="144"/>
      <c r="M513" s="144"/>
      <c r="N513" s="144"/>
      <c r="O513" s="144"/>
      <c r="P513" s="144"/>
      <c r="Q513" s="144"/>
      <c r="R513" s="144"/>
      <c r="S513" s="144"/>
      <c r="T513" s="144"/>
      <c r="U513" s="144"/>
      <c r="V513" s="144"/>
      <c r="W513" s="144"/>
      <c r="X513" s="144"/>
      <c r="Y513" s="144"/>
      <c r="Z513" s="144"/>
      <c r="AA513" s="144"/>
      <c r="AB513" s="144"/>
      <c r="AC513" s="144"/>
      <c r="AD513" s="144"/>
      <c r="AE513" s="144"/>
      <c r="AF513" s="144"/>
      <c r="AG513" s="144"/>
      <c r="AH513" s="144"/>
      <c r="AI513" s="144"/>
    </row>
    <row r="514" spans="1:35">
      <c r="A514" s="144"/>
      <c r="B514" s="144"/>
      <c r="C514" s="144"/>
      <c r="D514" s="144"/>
      <c r="E514" s="144"/>
      <c r="F514" s="144"/>
      <c r="G514" s="144"/>
      <c r="H514" s="144"/>
      <c r="I514" s="144"/>
      <c r="J514" s="144"/>
      <c r="K514" s="144"/>
      <c r="L514" s="144"/>
      <c r="M514" s="144"/>
      <c r="N514" s="144"/>
      <c r="O514" s="144"/>
      <c r="P514" s="144"/>
      <c r="Q514" s="144"/>
      <c r="R514" s="144"/>
      <c r="S514" s="144"/>
      <c r="T514" s="144"/>
      <c r="U514" s="144"/>
      <c r="V514" s="144"/>
      <c r="W514" s="144"/>
      <c r="X514" s="144"/>
      <c r="Y514" s="144"/>
      <c r="Z514" s="144"/>
      <c r="AA514" s="144"/>
      <c r="AB514" s="144"/>
      <c r="AC514" s="144"/>
      <c r="AD514" s="144"/>
      <c r="AE514" s="144"/>
      <c r="AF514" s="144"/>
      <c r="AG514" s="144"/>
      <c r="AH514" s="144"/>
      <c r="AI514" s="144"/>
    </row>
    <row r="515" spans="1:35">
      <c r="A515" s="144"/>
      <c r="B515" s="144"/>
      <c r="C515" s="144"/>
      <c r="D515" s="144"/>
      <c r="E515" s="144"/>
      <c r="F515" s="144"/>
      <c r="G515" s="144"/>
      <c r="H515" s="144"/>
      <c r="I515" s="144"/>
      <c r="J515" s="144"/>
      <c r="K515" s="144"/>
      <c r="L515" s="144"/>
      <c r="M515" s="144"/>
      <c r="N515" s="144"/>
      <c r="O515" s="144"/>
      <c r="P515" s="144"/>
      <c r="Q515" s="144"/>
      <c r="R515" s="144"/>
      <c r="S515" s="144"/>
      <c r="T515" s="144"/>
      <c r="U515" s="144"/>
      <c r="V515" s="144"/>
      <c r="W515" s="144"/>
      <c r="X515" s="144"/>
      <c r="Y515" s="144"/>
      <c r="Z515" s="144"/>
      <c r="AA515" s="144"/>
      <c r="AB515" s="144"/>
      <c r="AC515" s="144"/>
      <c r="AD515" s="144"/>
      <c r="AE515" s="144"/>
      <c r="AF515" s="144"/>
      <c r="AG515" s="144"/>
      <c r="AH515" s="144"/>
      <c r="AI515" s="144"/>
    </row>
    <row r="516" spans="1:35">
      <c r="A516" s="144"/>
      <c r="B516" s="144"/>
      <c r="C516" s="144"/>
      <c r="D516" s="144"/>
      <c r="E516" s="144"/>
      <c r="F516" s="144"/>
      <c r="G516" s="144"/>
      <c r="H516" s="144"/>
      <c r="I516" s="144"/>
      <c r="J516" s="144"/>
      <c r="K516" s="144"/>
      <c r="L516" s="144"/>
      <c r="M516" s="144"/>
      <c r="N516" s="144"/>
      <c r="O516" s="144"/>
      <c r="P516" s="144"/>
      <c r="Q516" s="144"/>
      <c r="R516" s="144"/>
      <c r="S516" s="144"/>
      <c r="T516" s="144"/>
      <c r="U516" s="144"/>
      <c r="V516" s="144"/>
      <c r="W516" s="144"/>
      <c r="X516" s="144"/>
      <c r="Y516" s="144"/>
      <c r="Z516" s="144"/>
      <c r="AA516" s="144"/>
      <c r="AB516" s="144"/>
      <c r="AC516" s="144"/>
      <c r="AD516" s="144"/>
      <c r="AE516" s="144"/>
      <c r="AF516" s="144"/>
      <c r="AG516" s="144"/>
      <c r="AH516" s="144"/>
      <c r="AI516" s="144"/>
    </row>
    <row r="517" spans="1:35">
      <c r="A517" s="144"/>
      <c r="B517" s="144"/>
      <c r="C517" s="144"/>
      <c r="D517" s="144"/>
      <c r="E517" s="144"/>
      <c r="F517" s="144"/>
      <c r="G517" s="144"/>
      <c r="H517" s="144"/>
      <c r="I517" s="144"/>
      <c r="J517" s="144"/>
      <c r="K517" s="144"/>
      <c r="L517" s="144"/>
      <c r="M517" s="144"/>
      <c r="N517" s="144"/>
      <c r="O517" s="144"/>
      <c r="P517" s="144"/>
      <c r="Q517" s="144"/>
      <c r="R517" s="144"/>
      <c r="S517" s="144"/>
      <c r="T517" s="144"/>
      <c r="U517" s="144"/>
      <c r="V517" s="144"/>
      <c r="W517" s="144"/>
      <c r="X517" s="144"/>
      <c r="Y517" s="144"/>
      <c r="Z517" s="144"/>
      <c r="AA517" s="144"/>
      <c r="AB517" s="144"/>
      <c r="AC517" s="144"/>
      <c r="AD517" s="144"/>
      <c r="AE517" s="144"/>
      <c r="AF517" s="144"/>
      <c r="AG517" s="144"/>
      <c r="AH517" s="144"/>
      <c r="AI517" s="144"/>
    </row>
    <row r="518" spans="1:35">
      <c r="A518" s="144"/>
      <c r="B518" s="144"/>
      <c r="C518" s="144"/>
      <c r="D518" s="144"/>
      <c r="E518" s="144"/>
      <c r="F518" s="144"/>
      <c r="G518" s="144"/>
      <c r="H518" s="144"/>
      <c r="I518" s="144"/>
      <c r="J518" s="144"/>
      <c r="K518" s="144"/>
      <c r="L518" s="144"/>
      <c r="M518" s="144"/>
      <c r="N518" s="144"/>
      <c r="O518" s="144"/>
      <c r="P518" s="144"/>
      <c r="Q518" s="144"/>
      <c r="R518" s="144"/>
      <c r="S518" s="144"/>
      <c r="T518" s="144"/>
      <c r="U518" s="144"/>
      <c r="V518" s="144"/>
      <c r="W518" s="144"/>
      <c r="X518" s="144"/>
      <c r="Y518" s="144"/>
      <c r="Z518" s="144"/>
      <c r="AA518" s="144"/>
      <c r="AB518" s="144"/>
      <c r="AC518" s="144"/>
      <c r="AD518" s="144"/>
      <c r="AE518" s="144"/>
      <c r="AF518" s="144"/>
      <c r="AG518" s="144"/>
      <c r="AH518" s="144"/>
      <c r="AI518" s="144"/>
    </row>
    <row r="519" spans="1:35">
      <c r="A519" s="144"/>
      <c r="B519" s="144"/>
      <c r="C519" s="144"/>
      <c r="D519" s="144"/>
      <c r="E519" s="144"/>
      <c r="F519" s="144"/>
      <c r="G519" s="144"/>
      <c r="H519" s="144"/>
      <c r="I519" s="144"/>
      <c r="J519" s="144"/>
      <c r="K519" s="144"/>
      <c r="L519" s="144"/>
      <c r="M519" s="144"/>
      <c r="N519" s="144"/>
      <c r="O519" s="144"/>
      <c r="P519" s="144"/>
      <c r="Q519" s="144"/>
      <c r="R519" s="144"/>
      <c r="S519" s="144"/>
      <c r="T519" s="144"/>
      <c r="U519" s="144"/>
      <c r="V519" s="144"/>
      <c r="W519" s="144"/>
      <c r="X519" s="144"/>
      <c r="Y519" s="144"/>
      <c r="Z519" s="144"/>
      <c r="AA519" s="144"/>
      <c r="AB519" s="144"/>
      <c r="AC519" s="144"/>
      <c r="AD519" s="144"/>
      <c r="AE519" s="144"/>
      <c r="AF519" s="144"/>
      <c r="AG519" s="144"/>
      <c r="AH519" s="144"/>
      <c r="AI519" s="144"/>
    </row>
    <row r="520" spans="1:35">
      <c r="A520" s="144"/>
      <c r="B520" s="144"/>
      <c r="C520" s="144"/>
      <c r="D520" s="144"/>
      <c r="E520" s="144"/>
      <c r="F520" s="144"/>
      <c r="G520" s="144"/>
      <c r="H520" s="144"/>
      <c r="I520" s="144"/>
      <c r="J520" s="144"/>
      <c r="K520" s="144"/>
      <c r="L520" s="144"/>
      <c r="M520" s="144"/>
      <c r="N520" s="144"/>
      <c r="O520" s="144"/>
      <c r="P520" s="144"/>
      <c r="Q520" s="144"/>
      <c r="R520" s="144"/>
      <c r="S520" s="144"/>
      <c r="T520" s="144"/>
      <c r="U520" s="144"/>
      <c r="V520" s="144"/>
      <c r="W520" s="144"/>
      <c r="X520" s="144"/>
      <c r="Y520" s="144"/>
      <c r="Z520" s="144"/>
      <c r="AA520" s="144"/>
      <c r="AB520" s="144"/>
      <c r="AC520" s="144"/>
      <c r="AD520" s="144"/>
      <c r="AE520" s="144"/>
      <c r="AF520" s="144"/>
      <c r="AG520" s="144"/>
      <c r="AH520" s="144"/>
      <c r="AI520" s="144"/>
    </row>
    <row r="521" spans="1:35">
      <c r="A521" s="144"/>
      <c r="B521" s="144"/>
      <c r="C521" s="144"/>
      <c r="D521" s="144"/>
      <c r="E521" s="144"/>
      <c r="F521" s="144"/>
      <c r="G521" s="144"/>
      <c r="H521" s="144"/>
      <c r="I521" s="144"/>
      <c r="J521" s="144"/>
      <c r="K521" s="144"/>
      <c r="L521" s="144"/>
      <c r="M521" s="144"/>
      <c r="N521" s="144"/>
      <c r="O521" s="144"/>
      <c r="P521" s="144"/>
      <c r="Q521" s="144"/>
      <c r="R521" s="144"/>
      <c r="S521" s="144"/>
      <c r="T521" s="144"/>
      <c r="U521" s="144"/>
      <c r="V521" s="144"/>
      <c r="W521" s="144"/>
      <c r="X521" s="144"/>
      <c r="Y521" s="144"/>
      <c r="Z521" s="144"/>
      <c r="AA521" s="144"/>
      <c r="AB521" s="144"/>
      <c r="AC521" s="144"/>
      <c r="AD521" s="144"/>
      <c r="AE521" s="144"/>
      <c r="AF521" s="144"/>
      <c r="AG521" s="144"/>
      <c r="AH521" s="144"/>
      <c r="AI521" s="144"/>
    </row>
    <row r="522" spans="1:35">
      <c r="A522" s="144"/>
      <c r="B522" s="144"/>
      <c r="C522" s="144"/>
      <c r="D522" s="144"/>
      <c r="E522" s="144"/>
      <c r="F522" s="144"/>
      <c r="G522" s="144"/>
      <c r="H522" s="144"/>
      <c r="I522" s="144"/>
      <c r="J522" s="144"/>
      <c r="K522" s="144"/>
      <c r="L522" s="144"/>
      <c r="M522" s="144"/>
      <c r="N522" s="144"/>
      <c r="O522" s="144"/>
      <c r="P522" s="144"/>
      <c r="Q522" s="144"/>
      <c r="R522" s="144"/>
      <c r="S522" s="144"/>
      <c r="T522" s="144"/>
      <c r="U522" s="144"/>
      <c r="V522" s="144"/>
      <c r="W522" s="144"/>
      <c r="X522" s="144"/>
      <c r="Y522" s="144"/>
      <c r="Z522" s="144"/>
      <c r="AA522" s="144"/>
      <c r="AB522" s="144"/>
      <c r="AC522" s="144"/>
      <c r="AD522" s="144"/>
      <c r="AE522" s="144"/>
      <c r="AF522" s="144"/>
      <c r="AG522" s="144"/>
      <c r="AH522" s="144"/>
      <c r="AI522" s="144"/>
    </row>
    <row r="523" spans="1:35">
      <c r="A523" s="144"/>
      <c r="B523" s="144"/>
      <c r="C523" s="144"/>
      <c r="D523" s="144"/>
      <c r="E523" s="144"/>
      <c r="F523" s="144"/>
      <c r="G523" s="144"/>
      <c r="H523" s="144"/>
      <c r="I523" s="144"/>
      <c r="J523" s="144"/>
      <c r="K523" s="144"/>
      <c r="L523" s="144"/>
      <c r="M523" s="144"/>
      <c r="N523" s="144"/>
      <c r="O523" s="144"/>
      <c r="P523" s="144"/>
      <c r="Q523" s="144"/>
      <c r="R523" s="144"/>
      <c r="S523" s="144"/>
      <c r="T523" s="144"/>
      <c r="U523" s="144"/>
      <c r="V523" s="144"/>
      <c r="W523" s="144"/>
      <c r="X523" s="144"/>
      <c r="Y523" s="144"/>
      <c r="Z523" s="144"/>
      <c r="AA523" s="144"/>
      <c r="AB523" s="144"/>
      <c r="AC523" s="144"/>
      <c r="AD523" s="144"/>
      <c r="AE523" s="144"/>
      <c r="AF523" s="144"/>
      <c r="AG523" s="144"/>
      <c r="AH523" s="144"/>
      <c r="AI523" s="144"/>
    </row>
    <row r="524" spans="1:35">
      <c r="A524" s="144"/>
      <c r="B524" s="144"/>
      <c r="C524" s="144"/>
      <c r="D524" s="144"/>
      <c r="E524" s="144"/>
      <c r="F524" s="144"/>
      <c r="G524" s="144"/>
      <c r="H524" s="144"/>
      <c r="I524" s="144"/>
      <c r="J524" s="144"/>
      <c r="K524" s="144"/>
      <c r="L524" s="144"/>
      <c r="M524" s="144"/>
      <c r="N524" s="144"/>
      <c r="O524" s="144"/>
      <c r="P524" s="144"/>
      <c r="Q524" s="144"/>
      <c r="R524" s="144"/>
      <c r="S524" s="144"/>
      <c r="T524" s="144"/>
      <c r="U524" s="144"/>
      <c r="V524" s="144"/>
      <c r="W524" s="144"/>
      <c r="X524" s="144"/>
      <c r="Y524" s="144"/>
      <c r="Z524" s="144"/>
      <c r="AA524" s="144"/>
      <c r="AB524" s="144"/>
      <c r="AC524" s="144"/>
      <c r="AD524" s="144"/>
      <c r="AE524" s="144"/>
      <c r="AF524" s="144"/>
      <c r="AG524" s="144"/>
      <c r="AH524" s="144"/>
      <c r="AI524" s="144"/>
    </row>
    <row r="525" spans="1:35">
      <c r="A525" s="144"/>
      <c r="B525" s="144"/>
      <c r="C525" s="144"/>
      <c r="D525" s="144"/>
      <c r="E525" s="144"/>
      <c r="F525" s="144"/>
      <c r="G525" s="144"/>
      <c r="H525" s="144"/>
      <c r="I525" s="144"/>
      <c r="J525" s="144"/>
      <c r="K525" s="144"/>
      <c r="L525" s="144"/>
      <c r="M525" s="144"/>
      <c r="N525" s="144"/>
      <c r="O525" s="144"/>
      <c r="P525" s="144"/>
      <c r="Q525" s="144"/>
      <c r="R525" s="144"/>
      <c r="S525" s="144"/>
      <c r="T525" s="144"/>
      <c r="U525" s="144"/>
      <c r="V525" s="144"/>
      <c r="W525" s="144"/>
      <c r="X525" s="144"/>
      <c r="Y525" s="144"/>
      <c r="Z525" s="144"/>
      <c r="AA525" s="144"/>
      <c r="AB525" s="144"/>
      <c r="AC525" s="144"/>
      <c r="AD525" s="144"/>
      <c r="AE525" s="144"/>
      <c r="AF525" s="144"/>
      <c r="AG525" s="144"/>
      <c r="AH525" s="144"/>
      <c r="AI525" s="144"/>
    </row>
    <row r="526" spans="1:35">
      <c r="A526" s="144"/>
      <c r="B526" s="144"/>
      <c r="C526" s="144"/>
      <c r="D526" s="144"/>
      <c r="E526" s="144"/>
      <c r="F526" s="144"/>
      <c r="G526" s="144"/>
      <c r="H526" s="144"/>
      <c r="I526" s="144"/>
      <c r="J526" s="144"/>
      <c r="K526" s="144"/>
      <c r="L526" s="144"/>
      <c r="M526" s="144"/>
      <c r="N526" s="144"/>
      <c r="O526" s="144"/>
      <c r="P526" s="144"/>
      <c r="Q526" s="144"/>
      <c r="R526" s="144"/>
      <c r="S526" s="144"/>
      <c r="T526" s="144"/>
      <c r="U526" s="144"/>
      <c r="V526" s="144"/>
      <c r="W526" s="144"/>
      <c r="X526" s="144"/>
      <c r="Y526" s="144"/>
      <c r="Z526" s="144"/>
      <c r="AA526" s="144"/>
      <c r="AB526" s="144"/>
      <c r="AC526" s="144"/>
      <c r="AD526" s="144"/>
      <c r="AE526" s="144"/>
      <c r="AF526" s="144"/>
      <c r="AG526" s="144"/>
      <c r="AH526" s="144"/>
      <c r="AI526" s="144"/>
    </row>
    <row r="527" spans="1:35">
      <c r="A527" s="144"/>
      <c r="B527" s="144"/>
      <c r="C527" s="144"/>
      <c r="D527" s="144"/>
      <c r="E527" s="144"/>
      <c r="F527" s="144"/>
      <c r="G527" s="144"/>
      <c r="H527" s="144"/>
      <c r="I527" s="144"/>
      <c r="J527" s="144"/>
      <c r="K527" s="144"/>
      <c r="L527" s="144"/>
      <c r="M527" s="144"/>
      <c r="N527" s="144"/>
      <c r="O527" s="144"/>
      <c r="P527" s="144"/>
      <c r="Q527" s="144"/>
      <c r="R527" s="144"/>
      <c r="S527" s="144"/>
      <c r="T527" s="144"/>
      <c r="U527" s="144"/>
      <c r="V527" s="144"/>
      <c r="W527" s="144"/>
      <c r="X527" s="144"/>
      <c r="Y527" s="144"/>
      <c r="Z527" s="144"/>
      <c r="AA527" s="144"/>
      <c r="AB527" s="144"/>
      <c r="AC527" s="144"/>
      <c r="AD527" s="144"/>
      <c r="AE527" s="144"/>
      <c r="AF527" s="144"/>
      <c r="AG527" s="144"/>
      <c r="AH527" s="144"/>
      <c r="AI527" s="144"/>
    </row>
    <row r="528" spans="1:35">
      <c r="A528" s="144"/>
      <c r="B528" s="144"/>
      <c r="C528" s="144"/>
      <c r="D528" s="144"/>
      <c r="E528" s="144"/>
      <c r="F528" s="144"/>
      <c r="G528" s="144"/>
      <c r="H528" s="144"/>
      <c r="I528" s="144"/>
      <c r="J528" s="144"/>
      <c r="K528" s="144"/>
      <c r="L528" s="144"/>
      <c r="M528" s="144"/>
      <c r="N528" s="144"/>
      <c r="O528" s="144"/>
      <c r="P528" s="144"/>
      <c r="Q528" s="144"/>
      <c r="R528" s="144"/>
      <c r="S528" s="144"/>
      <c r="T528" s="144"/>
      <c r="U528" s="144"/>
      <c r="V528" s="144"/>
      <c r="W528" s="144"/>
      <c r="X528" s="144"/>
      <c r="Y528" s="144"/>
      <c r="Z528" s="144"/>
      <c r="AA528" s="144"/>
      <c r="AB528" s="144"/>
      <c r="AC528" s="144"/>
      <c r="AD528" s="144"/>
      <c r="AE528" s="144"/>
      <c r="AF528" s="144"/>
      <c r="AG528" s="144"/>
      <c r="AH528" s="144"/>
      <c r="AI528" s="144"/>
    </row>
    <row r="529" spans="1:35">
      <c r="A529" s="144"/>
      <c r="B529" s="144"/>
      <c r="C529" s="144"/>
      <c r="D529" s="144"/>
      <c r="E529" s="144"/>
      <c r="F529" s="144"/>
      <c r="G529" s="144"/>
      <c r="H529" s="144"/>
      <c r="I529" s="144"/>
      <c r="J529" s="144"/>
      <c r="K529" s="144"/>
      <c r="L529" s="144"/>
      <c r="M529" s="144"/>
      <c r="N529" s="144"/>
      <c r="O529" s="144"/>
      <c r="P529" s="144"/>
      <c r="Q529" s="144"/>
      <c r="R529" s="144"/>
      <c r="S529" s="144"/>
      <c r="T529" s="144"/>
      <c r="U529" s="144"/>
      <c r="V529" s="144"/>
      <c r="W529" s="144"/>
      <c r="X529" s="144"/>
      <c r="Y529" s="144"/>
      <c r="Z529" s="144"/>
      <c r="AA529" s="144"/>
      <c r="AB529" s="144"/>
      <c r="AC529" s="144"/>
      <c r="AD529" s="144"/>
      <c r="AE529" s="144"/>
      <c r="AF529" s="144"/>
      <c r="AG529" s="144"/>
      <c r="AH529" s="144"/>
      <c r="AI529" s="144"/>
    </row>
    <row r="530" spans="1:35">
      <c r="A530" s="144"/>
      <c r="B530" s="144"/>
      <c r="C530" s="144"/>
      <c r="D530" s="144"/>
      <c r="E530" s="144"/>
      <c r="F530" s="144"/>
      <c r="G530" s="144"/>
      <c r="H530" s="144"/>
      <c r="I530" s="144"/>
      <c r="J530" s="144"/>
      <c r="K530" s="144"/>
      <c r="L530" s="144"/>
      <c r="M530" s="144"/>
      <c r="N530" s="144"/>
      <c r="O530" s="144"/>
      <c r="P530" s="144"/>
      <c r="Q530" s="144"/>
      <c r="R530" s="144"/>
      <c r="S530" s="144"/>
      <c r="T530" s="144"/>
      <c r="U530" s="144"/>
      <c r="V530" s="144"/>
      <c r="W530" s="144"/>
      <c r="X530" s="144"/>
      <c r="Y530" s="144"/>
      <c r="Z530" s="144"/>
      <c r="AA530" s="144"/>
      <c r="AB530" s="144"/>
      <c r="AC530" s="144"/>
      <c r="AD530" s="144"/>
      <c r="AE530" s="144"/>
      <c r="AF530" s="144"/>
      <c r="AG530" s="144"/>
      <c r="AH530" s="144"/>
      <c r="AI530" s="144"/>
    </row>
    <row r="531" spans="1:35">
      <c r="A531" s="144"/>
      <c r="B531" s="144"/>
      <c r="C531" s="144"/>
      <c r="D531" s="144"/>
      <c r="E531" s="144"/>
      <c r="F531" s="144"/>
      <c r="G531" s="144"/>
      <c r="H531" s="144"/>
      <c r="I531" s="144"/>
      <c r="J531" s="144"/>
      <c r="K531" s="144"/>
      <c r="L531" s="144"/>
      <c r="M531" s="144"/>
      <c r="N531" s="144"/>
      <c r="O531" s="144"/>
      <c r="P531" s="144"/>
      <c r="Q531" s="144"/>
      <c r="R531" s="144"/>
      <c r="S531" s="144"/>
      <c r="T531" s="144"/>
      <c r="U531" s="144"/>
      <c r="V531" s="144"/>
      <c r="W531" s="144"/>
      <c r="X531" s="144"/>
      <c r="Y531" s="144"/>
      <c r="Z531" s="144"/>
      <c r="AA531" s="144"/>
      <c r="AB531" s="144"/>
      <c r="AC531" s="144"/>
      <c r="AD531" s="144"/>
      <c r="AE531" s="144"/>
      <c r="AF531" s="144"/>
      <c r="AG531" s="144"/>
      <c r="AH531" s="144"/>
      <c r="AI531" s="144"/>
    </row>
    <row r="532" spans="1:35">
      <c r="A532" s="144"/>
      <c r="B532" s="144"/>
      <c r="C532" s="144"/>
      <c r="D532" s="144"/>
      <c r="E532" s="144"/>
      <c r="F532" s="144"/>
      <c r="G532" s="144"/>
      <c r="H532" s="144"/>
      <c r="I532" s="144"/>
      <c r="J532" s="144"/>
      <c r="K532" s="144"/>
      <c r="L532" s="144"/>
      <c r="M532" s="144"/>
      <c r="N532" s="144"/>
      <c r="O532" s="144"/>
      <c r="P532" s="144"/>
      <c r="Q532" s="144"/>
      <c r="R532" s="144"/>
      <c r="S532" s="144"/>
      <c r="T532" s="144"/>
      <c r="U532" s="144"/>
      <c r="V532" s="144"/>
      <c r="W532" s="144"/>
      <c r="X532" s="144"/>
      <c r="Y532" s="144"/>
      <c r="Z532" s="144"/>
      <c r="AA532" s="144"/>
      <c r="AB532" s="144"/>
      <c r="AC532" s="144"/>
      <c r="AD532" s="144"/>
      <c r="AE532" s="144"/>
      <c r="AF532" s="144"/>
      <c r="AG532" s="144"/>
      <c r="AH532" s="144"/>
      <c r="AI532" s="144"/>
    </row>
    <row r="533" spans="1:35">
      <c r="A533" s="144"/>
      <c r="B533" s="144"/>
      <c r="C533" s="144"/>
      <c r="D533" s="144"/>
      <c r="E533" s="144"/>
      <c r="F533" s="144"/>
      <c r="G533" s="144"/>
      <c r="H533" s="144"/>
      <c r="I533" s="144"/>
      <c r="J533" s="144"/>
      <c r="K533" s="144"/>
      <c r="L533" s="144"/>
      <c r="M533" s="144"/>
      <c r="N533" s="144"/>
      <c r="O533" s="144"/>
      <c r="P533" s="144"/>
      <c r="Q533" s="144"/>
      <c r="R533" s="144"/>
      <c r="S533" s="144"/>
      <c r="T533" s="144"/>
      <c r="U533" s="144"/>
      <c r="V533" s="144"/>
      <c r="W533" s="144"/>
      <c r="X533" s="144"/>
      <c r="Y533" s="144"/>
      <c r="Z533" s="144"/>
      <c r="AA533" s="144"/>
      <c r="AB533" s="144"/>
      <c r="AC533" s="144"/>
      <c r="AD533" s="144"/>
      <c r="AE533" s="144"/>
      <c r="AF533" s="144"/>
      <c r="AG533" s="144"/>
      <c r="AH533" s="144"/>
      <c r="AI533" s="144"/>
    </row>
    <row r="534" spans="1:35">
      <c r="A534" s="144"/>
      <c r="B534" s="144"/>
      <c r="C534" s="144"/>
      <c r="D534" s="144"/>
      <c r="E534" s="144"/>
      <c r="F534" s="144"/>
      <c r="G534" s="144"/>
      <c r="H534" s="144"/>
      <c r="I534" s="144"/>
      <c r="J534" s="144"/>
      <c r="K534" s="144"/>
      <c r="L534" s="144"/>
      <c r="M534" s="144"/>
      <c r="N534" s="144"/>
      <c r="O534" s="144"/>
      <c r="P534" s="144"/>
      <c r="Q534" s="144"/>
      <c r="R534" s="144"/>
      <c r="S534" s="144"/>
      <c r="T534" s="144"/>
      <c r="U534" s="144"/>
      <c r="V534" s="144"/>
      <c r="W534" s="144"/>
      <c r="X534" s="144"/>
      <c r="Y534" s="144"/>
      <c r="Z534" s="144"/>
      <c r="AA534" s="144"/>
      <c r="AB534" s="144"/>
      <c r="AC534" s="144"/>
      <c r="AD534" s="144"/>
      <c r="AE534" s="144"/>
      <c r="AF534" s="144"/>
      <c r="AG534" s="144"/>
      <c r="AH534" s="144"/>
      <c r="AI534" s="144"/>
    </row>
    <row r="535" spans="1:35">
      <c r="A535" s="144"/>
      <c r="B535" s="144"/>
      <c r="C535" s="144"/>
      <c r="D535" s="144"/>
      <c r="E535" s="144"/>
      <c r="F535" s="144"/>
      <c r="G535" s="144"/>
      <c r="H535" s="144"/>
      <c r="I535" s="144"/>
      <c r="J535" s="144"/>
      <c r="K535" s="144"/>
      <c r="L535" s="144"/>
      <c r="M535" s="144"/>
      <c r="N535" s="144"/>
      <c r="O535" s="144"/>
      <c r="P535" s="144"/>
      <c r="Q535" s="144"/>
      <c r="R535" s="144"/>
      <c r="S535" s="144"/>
      <c r="T535" s="144"/>
      <c r="U535" s="144"/>
      <c r="V535" s="144"/>
      <c r="W535" s="144"/>
      <c r="X535" s="144"/>
      <c r="Y535" s="144"/>
      <c r="Z535" s="144"/>
      <c r="AA535" s="144"/>
      <c r="AB535" s="144"/>
      <c r="AC535" s="144"/>
      <c r="AD535" s="144"/>
      <c r="AE535" s="144"/>
      <c r="AF535" s="144"/>
      <c r="AG535" s="144"/>
      <c r="AH535" s="144"/>
      <c r="AI535" s="144"/>
    </row>
    <row r="536" spans="1:35">
      <c r="A536" s="144"/>
      <c r="B536" s="144"/>
      <c r="C536" s="144"/>
      <c r="D536" s="144"/>
      <c r="E536" s="144"/>
      <c r="F536" s="144"/>
      <c r="G536" s="144"/>
      <c r="H536" s="144"/>
      <c r="I536" s="144"/>
      <c r="J536" s="144"/>
      <c r="K536" s="144"/>
      <c r="L536" s="144"/>
      <c r="M536" s="144"/>
      <c r="N536" s="144"/>
      <c r="O536" s="144"/>
      <c r="P536" s="144"/>
      <c r="Q536" s="144"/>
      <c r="R536" s="144"/>
      <c r="S536" s="144"/>
      <c r="T536" s="144"/>
      <c r="U536" s="144"/>
      <c r="V536" s="144"/>
      <c r="W536" s="144"/>
      <c r="X536" s="144"/>
      <c r="Y536" s="144"/>
      <c r="Z536" s="144"/>
      <c r="AA536" s="144"/>
      <c r="AB536" s="144"/>
      <c r="AC536" s="144"/>
      <c r="AD536" s="144"/>
      <c r="AE536" s="144"/>
      <c r="AF536" s="144"/>
      <c r="AG536" s="144"/>
      <c r="AH536" s="144"/>
      <c r="AI536" s="144"/>
    </row>
    <row r="537" spans="1:35">
      <c r="A537" s="144"/>
      <c r="B537" s="144"/>
      <c r="C537" s="144"/>
      <c r="D537" s="144"/>
      <c r="E537" s="144"/>
      <c r="F537" s="144"/>
      <c r="G537" s="144"/>
      <c r="H537" s="144"/>
      <c r="I537" s="144"/>
      <c r="J537" s="144"/>
      <c r="K537" s="144"/>
      <c r="L537" s="144"/>
      <c r="M537" s="144"/>
      <c r="N537" s="144"/>
      <c r="O537" s="144"/>
      <c r="P537" s="144"/>
      <c r="Q537" s="144"/>
      <c r="R537" s="144"/>
      <c r="S537" s="144"/>
      <c r="T537" s="144"/>
      <c r="U537" s="144"/>
      <c r="V537" s="144"/>
      <c r="W537" s="144"/>
      <c r="X537" s="144"/>
      <c r="Y537" s="144"/>
      <c r="Z537" s="144"/>
      <c r="AA537" s="144"/>
      <c r="AB537" s="144"/>
      <c r="AC537" s="144"/>
      <c r="AD537" s="144"/>
      <c r="AE537" s="144"/>
      <c r="AF537" s="144"/>
      <c r="AG537" s="144"/>
      <c r="AH537" s="144"/>
      <c r="AI537" s="144"/>
    </row>
    <row r="538" spans="1:35">
      <c r="A538" s="144"/>
      <c r="B538" s="144"/>
      <c r="C538" s="144"/>
      <c r="D538" s="144"/>
      <c r="E538" s="144"/>
      <c r="F538" s="144"/>
      <c r="G538" s="144"/>
      <c r="H538" s="144"/>
      <c r="I538" s="144"/>
      <c r="J538" s="144"/>
      <c r="K538" s="144"/>
      <c r="L538" s="144"/>
      <c r="M538" s="144"/>
      <c r="N538" s="144"/>
      <c r="O538" s="144"/>
      <c r="P538" s="144"/>
      <c r="Q538" s="144"/>
      <c r="R538" s="144"/>
      <c r="S538" s="144"/>
      <c r="T538" s="144"/>
      <c r="U538" s="144"/>
      <c r="V538" s="144"/>
      <c r="W538" s="144"/>
      <c r="X538" s="144"/>
      <c r="Y538" s="144"/>
      <c r="Z538" s="144"/>
      <c r="AA538" s="144"/>
      <c r="AB538" s="144"/>
      <c r="AC538" s="144"/>
      <c r="AD538" s="144"/>
      <c r="AE538" s="144"/>
      <c r="AF538" s="144"/>
      <c r="AG538" s="144"/>
      <c r="AH538" s="144"/>
      <c r="AI538" s="144"/>
    </row>
    <row r="539" spans="1:35">
      <c r="A539" s="144"/>
      <c r="B539" s="144"/>
      <c r="C539" s="144"/>
      <c r="D539" s="144"/>
      <c r="E539" s="144"/>
      <c r="F539" s="144"/>
      <c r="G539" s="144"/>
      <c r="H539" s="144"/>
      <c r="I539" s="144"/>
      <c r="J539" s="144"/>
      <c r="K539" s="144"/>
      <c r="L539" s="144"/>
      <c r="M539" s="144"/>
      <c r="N539" s="144"/>
      <c r="O539" s="144"/>
      <c r="P539" s="144"/>
      <c r="Q539" s="144"/>
      <c r="R539" s="144"/>
      <c r="S539" s="144"/>
      <c r="T539" s="144"/>
      <c r="U539" s="144"/>
      <c r="V539" s="144"/>
      <c r="W539" s="144"/>
      <c r="X539" s="144"/>
      <c r="Y539" s="144"/>
      <c r="Z539" s="144"/>
      <c r="AA539" s="144"/>
      <c r="AB539" s="144"/>
      <c r="AC539" s="144"/>
      <c r="AD539" s="144"/>
      <c r="AE539" s="144"/>
      <c r="AF539" s="144"/>
      <c r="AG539" s="144"/>
      <c r="AH539" s="144"/>
      <c r="AI539" s="144"/>
    </row>
    <row r="540" spans="1:35">
      <c r="A540" s="144"/>
      <c r="B540" s="144"/>
      <c r="C540" s="144"/>
      <c r="D540" s="144"/>
      <c r="E540" s="144"/>
      <c r="F540" s="144"/>
      <c r="G540" s="144"/>
      <c r="H540" s="144"/>
      <c r="I540" s="144"/>
      <c r="J540" s="144"/>
      <c r="K540" s="144"/>
      <c r="L540" s="144"/>
      <c r="M540" s="144"/>
      <c r="N540" s="144"/>
      <c r="O540" s="144"/>
      <c r="P540" s="144"/>
      <c r="Q540" s="144"/>
      <c r="R540" s="144"/>
      <c r="S540" s="144"/>
      <c r="T540" s="144"/>
      <c r="U540" s="144"/>
      <c r="V540" s="144"/>
      <c r="W540" s="144"/>
      <c r="X540" s="144"/>
      <c r="Y540" s="144"/>
      <c r="Z540" s="144"/>
      <c r="AA540" s="144"/>
      <c r="AB540" s="144"/>
      <c r="AC540" s="144"/>
      <c r="AD540" s="144"/>
      <c r="AE540" s="144"/>
      <c r="AF540" s="144"/>
      <c r="AG540" s="144"/>
      <c r="AH540" s="144"/>
      <c r="AI540" s="144"/>
    </row>
    <row r="541" spans="1:35">
      <c r="A541" s="144"/>
      <c r="B541" s="144"/>
      <c r="C541" s="144"/>
      <c r="D541" s="144"/>
      <c r="E541" s="144"/>
      <c r="F541" s="144"/>
      <c r="G541" s="144"/>
      <c r="H541" s="144"/>
      <c r="I541" s="144"/>
      <c r="J541" s="144"/>
      <c r="K541" s="144"/>
      <c r="L541" s="144"/>
      <c r="M541" s="144"/>
      <c r="N541" s="144"/>
      <c r="O541" s="144"/>
      <c r="P541" s="144"/>
      <c r="Q541" s="144"/>
      <c r="R541" s="144"/>
      <c r="S541" s="144"/>
      <c r="T541" s="144"/>
      <c r="U541" s="144"/>
      <c r="V541" s="144"/>
      <c r="W541" s="144"/>
      <c r="X541" s="144"/>
      <c r="Y541" s="144"/>
      <c r="Z541" s="144"/>
      <c r="AA541" s="144"/>
      <c r="AB541" s="144"/>
      <c r="AC541" s="144"/>
      <c r="AD541" s="144"/>
      <c r="AE541" s="144"/>
      <c r="AF541" s="144"/>
      <c r="AG541" s="144"/>
      <c r="AH541" s="144"/>
      <c r="AI541" s="144"/>
    </row>
    <row r="542" spans="1:35">
      <c r="A542" s="144"/>
      <c r="B542" s="144"/>
      <c r="C542" s="144"/>
      <c r="D542" s="144"/>
      <c r="E542" s="144"/>
      <c r="F542" s="144"/>
      <c r="G542" s="144"/>
      <c r="H542" s="144"/>
      <c r="I542" s="144"/>
      <c r="J542" s="144"/>
      <c r="K542" s="144"/>
      <c r="L542" s="144"/>
      <c r="M542" s="144"/>
      <c r="N542" s="144"/>
      <c r="O542" s="144"/>
      <c r="P542" s="144"/>
      <c r="Q542" s="144"/>
      <c r="R542" s="144"/>
      <c r="S542" s="144"/>
      <c r="T542" s="144"/>
      <c r="U542" s="144"/>
      <c r="V542" s="144"/>
      <c r="W542" s="144"/>
      <c r="X542" s="144"/>
      <c r="Y542" s="144"/>
      <c r="Z542" s="144"/>
      <c r="AA542" s="144"/>
      <c r="AB542" s="144"/>
      <c r="AC542" s="144"/>
      <c r="AD542" s="144"/>
      <c r="AE542" s="144"/>
      <c r="AF542" s="144"/>
      <c r="AG542" s="144"/>
      <c r="AH542" s="144"/>
      <c r="AI542" s="144"/>
    </row>
    <row r="543" spans="1:35">
      <c r="A543" s="144"/>
      <c r="B543" s="144"/>
      <c r="C543" s="144"/>
      <c r="D543" s="144"/>
      <c r="E543" s="144"/>
      <c r="F543" s="144"/>
      <c r="G543" s="144"/>
      <c r="H543" s="144"/>
      <c r="I543" s="144"/>
      <c r="J543" s="144"/>
      <c r="K543" s="144"/>
      <c r="L543" s="144"/>
      <c r="M543" s="144"/>
      <c r="N543" s="144"/>
      <c r="O543" s="144"/>
      <c r="P543" s="144"/>
      <c r="Q543" s="144"/>
      <c r="R543" s="144"/>
      <c r="S543" s="144"/>
      <c r="T543" s="144"/>
      <c r="U543" s="144"/>
      <c r="V543" s="144"/>
      <c r="W543" s="144"/>
      <c r="X543" s="144"/>
      <c r="Y543" s="144"/>
      <c r="Z543" s="144"/>
      <c r="AA543" s="144"/>
      <c r="AB543" s="144"/>
      <c r="AC543" s="144"/>
      <c r="AD543" s="144"/>
      <c r="AE543" s="144"/>
      <c r="AF543" s="144"/>
      <c r="AG543" s="144"/>
      <c r="AH543" s="144"/>
      <c r="AI543" s="144"/>
    </row>
    <row r="544" spans="1:35">
      <c r="A544" s="144"/>
      <c r="B544" s="144"/>
      <c r="C544" s="144"/>
      <c r="D544" s="144"/>
      <c r="E544" s="144"/>
      <c r="F544" s="144"/>
      <c r="G544" s="144"/>
      <c r="H544" s="144"/>
      <c r="I544" s="144"/>
      <c r="J544" s="144"/>
      <c r="K544" s="144"/>
      <c r="L544" s="144"/>
      <c r="M544" s="144"/>
      <c r="N544" s="144"/>
      <c r="O544" s="144"/>
      <c r="P544" s="144"/>
      <c r="Q544" s="144"/>
      <c r="R544" s="144"/>
      <c r="S544" s="144"/>
      <c r="T544" s="144"/>
      <c r="U544" s="144"/>
      <c r="V544" s="144"/>
      <c r="W544" s="144"/>
      <c r="X544" s="144"/>
      <c r="Y544" s="144"/>
      <c r="Z544" s="144"/>
      <c r="AA544" s="144"/>
      <c r="AB544" s="144"/>
      <c r="AC544" s="144"/>
      <c r="AD544" s="144"/>
      <c r="AE544" s="144"/>
      <c r="AF544" s="144"/>
      <c r="AG544" s="144"/>
      <c r="AH544" s="144"/>
      <c r="AI544" s="144"/>
    </row>
    <row r="545" spans="1:35">
      <c r="A545" s="144"/>
      <c r="B545" s="144"/>
      <c r="C545" s="144"/>
      <c r="D545" s="144"/>
      <c r="E545" s="144"/>
      <c r="F545" s="144"/>
      <c r="G545" s="144"/>
      <c r="H545" s="144"/>
      <c r="I545" s="144"/>
      <c r="J545" s="144"/>
      <c r="K545" s="144"/>
      <c r="L545" s="144"/>
      <c r="M545" s="144"/>
      <c r="N545" s="144"/>
      <c r="O545" s="144"/>
      <c r="P545" s="144"/>
      <c r="Q545" s="144"/>
      <c r="R545" s="144"/>
      <c r="S545" s="144"/>
      <c r="T545" s="144"/>
      <c r="U545" s="144"/>
      <c r="V545" s="144"/>
      <c r="W545" s="144"/>
      <c r="X545" s="144"/>
      <c r="Y545" s="144"/>
      <c r="Z545" s="144"/>
      <c r="AA545" s="144"/>
      <c r="AB545" s="144"/>
      <c r="AC545" s="144"/>
      <c r="AD545" s="144"/>
      <c r="AE545" s="144"/>
      <c r="AF545" s="144"/>
      <c r="AG545" s="144"/>
      <c r="AH545" s="144"/>
      <c r="AI545" s="144"/>
    </row>
    <row r="546" spans="1:35">
      <c r="A546" s="144"/>
      <c r="B546" s="144"/>
      <c r="C546" s="144"/>
      <c r="D546" s="144"/>
      <c r="E546" s="144"/>
      <c r="F546" s="144"/>
      <c r="G546" s="144"/>
      <c r="H546" s="144"/>
      <c r="I546" s="144"/>
      <c r="J546" s="144"/>
      <c r="K546" s="144"/>
      <c r="L546" s="144"/>
      <c r="M546" s="144"/>
      <c r="N546" s="144"/>
      <c r="O546" s="144"/>
      <c r="P546" s="144"/>
      <c r="Q546" s="144"/>
      <c r="R546" s="144"/>
      <c r="S546" s="144"/>
      <c r="T546" s="144"/>
      <c r="U546" s="144"/>
      <c r="V546" s="144"/>
      <c r="W546" s="144"/>
      <c r="X546" s="144"/>
      <c r="Y546" s="144"/>
      <c r="Z546" s="144"/>
      <c r="AA546" s="144"/>
      <c r="AB546" s="144"/>
      <c r="AC546" s="144"/>
      <c r="AD546" s="144"/>
      <c r="AE546" s="144"/>
      <c r="AF546" s="144"/>
      <c r="AG546" s="144"/>
      <c r="AH546" s="144"/>
      <c r="AI546" s="144"/>
    </row>
    <row r="547" spans="1:35">
      <c r="A547" s="144"/>
      <c r="B547" s="144"/>
      <c r="C547" s="144"/>
      <c r="D547" s="144"/>
      <c r="E547" s="144"/>
      <c r="F547" s="144"/>
      <c r="G547" s="144"/>
      <c r="H547" s="144"/>
      <c r="I547" s="144"/>
      <c r="J547" s="144"/>
      <c r="K547" s="144"/>
      <c r="L547" s="144"/>
      <c r="M547" s="144"/>
      <c r="N547" s="144"/>
      <c r="O547" s="144"/>
      <c r="P547" s="144"/>
      <c r="Q547" s="144"/>
      <c r="R547" s="144"/>
      <c r="S547" s="144"/>
      <c r="T547" s="144"/>
      <c r="U547" s="144"/>
      <c r="V547" s="144"/>
      <c r="W547" s="144"/>
      <c r="X547" s="144"/>
      <c r="Y547" s="144"/>
      <c r="Z547" s="144"/>
      <c r="AA547" s="144"/>
      <c r="AB547" s="144"/>
      <c r="AC547" s="144"/>
      <c r="AD547" s="144"/>
      <c r="AE547" s="144"/>
      <c r="AF547" s="144"/>
      <c r="AG547" s="144"/>
      <c r="AH547" s="144"/>
      <c r="AI547" s="144"/>
    </row>
    <row r="548" spans="1:35">
      <c r="A548" s="144"/>
      <c r="B548" s="144"/>
      <c r="C548" s="144"/>
      <c r="D548" s="144"/>
      <c r="E548" s="144"/>
      <c r="F548" s="144"/>
      <c r="G548" s="144"/>
      <c r="H548" s="144"/>
      <c r="I548" s="144"/>
      <c r="J548" s="144"/>
      <c r="K548" s="144"/>
      <c r="L548" s="144"/>
      <c r="M548" s="144"/>
      <c r="N548" s="144"/>
      <c r="O548" s="144"/>
      <c r="P548" s="144"/>
      <c r="Q548" s="144"/>
      <c r="R548" s="144"/>
      <c r="S548" s="144"/>
      <c r="T548" s="144"/>
      <c r="U548" s="144"/>
      <c r="V548" s="144"/>
      <c r="W548" s="144"/>
      <c r="X548" s="144"/>
      <c r="Y548" s="144"/>
      <c r="Z548" s="144"/>
      <c r="AA548" s="144"/>
      <c r="AB548" s="144"/>
      <c r="AC548" s="144"/>
      <c r="AD548" s="144"/>
      <c r="AE548" s="144"/>
      <c r="AF548" s="144"/>
      <c r="AG548" s="144"/>
      <c r="AH548" s="144"/>
      <c r="AI548" s="144"/>
    </row>
    <row r="549" spans="1:35">
      <c r="A549" s="144"/>
      <c r="B549" s="144"/>
      <c r="C549" s="144"/>
      <c r="D549" s="144"/>
      <c r="E549" s="144"/>
      <c r="F549" s="144"/>
      <c r="G549" s="144"/>
      <c r="H549" s="144"/>
      <c r="I549" s="144"/>
      <c r="J549" s="144"/>
      <c r="K549" s="144"/>
      <c r="L549" s="144"/>
      <c r="M549" s="144"/>
      <c r="N549" s="144"/>
      <c r="O549" s="144"/>
      <c r="P549" s="144"/>
      <c r="Q549" s="144"/>
      <c r="R549" s="144"/>
      <c r="S549" s="144"/>
      <c r="T549" s="144"/>
      <c r="U549" s="144"/>
      <c r="V549" s="144"/>
      <c r="W549" s="144"/>
      <c r="X549" s="144"/>
      <c r="Y549" s="144"/>
      <c r="Z549" s="144"/>
      <c r="AA549" s="144"/>
      <c r="AB549" s="144"/>
      <c r="AC549" s="144"/>
      <c r="AD549" s="144"/>
      <c r="AE549" s="144"/>
      <c r="AF549" s="144"/>
      <c r="AG549" s="144"/>
      <c r="AH549" s="144"/>
      <c r="AI549" s="144"/>
    </row>
    <row r="550" spans="1:35">
      <c r="A550" s="144"/>
      <c r="B550" s="144"/>
      <c r="C550" s="144"/>
      <c r="D550" s="144"/>
      <c r="E550" s="144"/>
      <c r="F550" s="144"/>
      <c r="G550" s="144"/>
      <c r="H550" s="144"/>
      <c r="I550" s="144"/>
      <c r="J550" s="144"/>
      <c r="K550" s="144"/>
      <c r="L550" s="144"/>
      <c r="M550" s="144"/>
      <c r="N550" s="144"/>
      <c r="O550" s="144"/>
      <c r="P550" s="144"/>
      <c r="Q550" s="144"/>
      <c r="R550" s="144"/>
      <c r="S550" s="144"/>
      <c r="T550" s="144"/>
      <c r="U550" s="144"/>
      <c r="V550" s="144"/>
      <c r="W550" s="144"/>
      <c r="X550" s="144"/>
      <c r="Y550" s="144"/>
      <c r="Z550" s="144"/>
      <c r="AA550" s="144"/>
      <c r="AB550" s="144"/>
      <c r="AC550" s="144"/>
      <c r="AD550" s="144"/>
      <c r="AE550" s="144"/>
      <c r="AF550" s="144"/>
      <c r="AG550" s="144"/>
      <c r="AH550" s="144"/>
      <c r="AI550" s="144"/>
    </row>
    <row r="551" spans="1:35">
      <c r="A551" s="144"/>
      <c r="B551" s="144"/>
      <c r="C551" s="144"/>
      <c r="D551" s="144"/>
      <c r="E551" s="144"/>
      <c r="F551" s="144"/>
      <c r="G551" s="144"/>
      <c r="H551" s="144"/>
      <c r="I551" s="144"/>
      <c r="J551" s="144"/>
      <c r="K551" s="144"/>
      <c r="L551" s="144"/>
      <c r="M551" s="144"/>
      <c r="N551" s="144"/>
      <c r="O551" s="144"/>
      <c r="P551" s="144"/>
      <c r="Q551" s="144"/>
      <c r="R551" s="144"/>
      <c r="S551" s="144"/>
      <c r="T551" s="144"/>
      <c r="U551" s="144"/>
      <c r="V551" s="144"/>
      <c r="W551" s="144"/>
      <c r="X551" s="144"/>
      <c r="Y551" s="144"/>
      <c r="Z551" s="144"/>
      <c r="AA551" s="144"/>
      <c r="AB551" s="144"/>
      <c r="AC551" s="144"/>
      <c r="AD551" s="144"/>
      <c r="AE551" s="144"/>
      <c r="AF551" s="144"/>
      <c r="AG551" s="144"/>
      <c r="AH551" s="144"/>
      <c r="AI551" s="144"/>
    </row>
    <row r="552" spans="1:35">
      <c r="A552" s="144"/>
      <c r="B552" s="144"/>
      <c r="C552" s="144"/>
      <c r="D552" s="144"/>
      <c r="E552" s="144"/>
      <c r="F552" s="144"/>
      <c r="G552" s="144"/>
      <c r="H552" s="144"/>
      <c r="I552" s="144"/>
      <c r="J552" s="144"/>
      <c r="K552" s="144"/>
      <c r="L552" s="144"/>
      <c r="M552" s="144"/>
      <c r="N552" s="144"/>
      <c r="O552" s="144"/>
      <c r="P552" s="144"/>
      <c r="Q552" s="144"/>
      <c r="R552" s="144"/>
      <c r="S552" s="144"/>
      <c r="T552" s="144"/>
      <c r="U552" s="144"/>
      <c r="V552" s="144"/>
      <c r="W552" s="144"/>
      <c r="X552" s="144"/>
      <c r="Y552" s="144"/>
      <c r="Z552" s="144"/>
      <c r="AA552" s="144"/>
      <c r="AB552" s="144"/>
      <c r="AC552" s="144"/>
      <c r="AD552" s="144"/>
      <c r="AE552" s="144"/>
      <c r="AF552" s="144"/>
      <c r="AG552" s="144"/>
      <c r="AH552" s="144"/>
      <c r="AI552" s="144"/>
    </row>
    <row r="553" spans="1:35">
      <c r="A553" s="144"/>
      <c r="B553" s="144"/>
      <c r="C553" s="144"/>
      <c r="D553" s="144"/>
      <c r="E553" s="144"/>
      <c r="F553" s="144"/>
      <c r="G553" s="144"/>
      <c r="H553" s="144"/>
      <c r="I553" s="144"/>
      <c r="J553" s="144"/>
      <c r="K553" s="144"/>
      <c r="L553" s="144"/>
      <c r="M553" s="144"/>
      <c r="N553" s="144"/>
      <c r="O553" s="144"/>
      <c r="P553" s="144"/>
      <c r="Q553" s="144"/>
      <c r="R553" s="144"/>
      <c r="S553" s="144"/>
      <c r="T553" s="144"/>
      <c r="U553" s="144"/>
      <c r="V553" s="144"/>
      <c r="W553" s="144"/>
      <c r="X553" s="144"/>
      <c r="Y553" s="144"/>
      <c r="Z553" s="144"/>
      <c r="AA553" s="144"/>
      <c r="AB553" s="144"/>
      <c r="AC553" s="144"/>
      <c r="AD553" s="144"/>
      <c r="AE553" s="144"/>
      <c r="AF553" s="144"/>
      <c r="AG553" s="144"/>
      <c r="AH553" s="144"/>
      <c r="AI553" s="144"/>
    </row>
    <row r="554" spans="1:35">
      <c r="A554" s="144"/>
      <c r="B554" s="144"/>
      <c r="C554" s="144"/>
      <c r="D554" s="144"/>
      <c r="E554" s="144"/>
      <c r="F554" s="144"/>
      <c r="G554" s="144"/>
      <c r="H554" s="144"/>
      <c r="I554" s="144"/>
      <c r="J554" s="144"/>
      <c r="K554" s="144"/>
      <c r="L554" s="144"/>
      <c r="M554" s="144"/>
      <c r="N554" s="144"/>
      <c r="O554" s="144"/>
      <c r="P554" s="144"/>
      <c r="Q554" s="144"/>
      <c r="R554" s="144"/>
      <c r="S554" s="144"/>
      <c r="T554" s="144"/>
      <c r="U554" s="144"/>
      <c r="V554" s="144"/>
      <c r="W554" s="144"/>
      <c r="X554" s="144"/>
      <c r="Y554" s="144"/>
      <c r="Z554" s="144"/>
      <c r="AA554" s="144"/>
      <c r="AB554" s="144"/>
      <c r="AC554" s="144"/>
      <c r="AD554" s="144"/>
      <c r="AE554" s="144"/>
      <c r="AF554" s="144"/>
      <c r="AG554" s="144"/>
      <c r="AH554" s="144"/>
      <c r="AI554" s="144"/>
    </row>
    <row r="555" spans="1:35">
      <c r="A555" s="144"/>
      <c r="B555" s="144"/>
      <c r="C555" s="144"/>
      <c r="D555" s="144"/>
      <c r="E555" s="144"/>
      <c r="F555" s="144"/>
      <c r="G555" s="144"/>
      <c r="H555" s="144"/>
      <c r="I555" s="144"/>
      <c r="J555" s="144"/>
      <c r="K555" s="144"/>
      <c r="L555" s="144"/>
      <c r="M555" s="144"/>
      <c r="N555" s="144"/>
      <c r="O555" s="144"/>
      <c r="P555" s="144"/>
      <c r="Q555" s="144"/>
      <c r="R555" s="144"/>
      <c r="S555" s="144"/>
      <c r="T555" s="144"/>
      <c r="U555" s="144"/>
      <c r="V555" s="144"/>
      <c r="W555" s="144"/>
      <c r="X555" s="144"/>
      <c r="Y555" s="144"/>
      <c r="Z555" s="144"/>
      <c r="AA555" s="144"/>
      <c r="AB555" s="144"/>
      <c r="AC555" s="144"/>
      <c r="AD555" s="144"/>
      <c r="AE555" s="144"/>
      <c r="AF555" s="144"/>
      <c r="AG555" s="144"/>
      <c r="AH555" s="144"/>
      <c r="AI555" s="144"/>
    </row>
    <row r="556" spans="1:35">
      <c r="A556" s="144"/>
      <c r="B556" s="144"/>
      <c r="C556" s="144"/>
      <c r="D556" s="144"/>
      <c r="E556" s="144"/>
      <c r="F556" s="144"/>
      <c r="G556" s="144"/>
      <c r="H556" s="144"/>
      <c r="I556" s="144"/>
      <c r="J556" s="144"/>
      <c r="K556" s="144"/>
      <c r="L556" s="144"/>
      <c r="M556" s="144"/>
      <c r="N556" s="144"/>
      <c r="O556" s="144"/>
      <c r="P556" s="144"/>
      <c r="Q556" s="144"/>
      <c r="R556" s="144"/>
      <c r="S556" s="144"/>
      <c r="T556" s="144"/>
      <c r="U556" s="144"/>
      <c r="V556" s="144"/>
      <c r="W556" s="144"/>
      <c r="X556" s="144"/>
      <c r="Y556" s="144"/>
      <c r="Z556" s="144"/>
      <c r="AA556" s="144"/>
      <c r="AB556" s="144"/>
      <c r="AC556" s="144"/>
      <c r="AD556" s="144"/>
      <c r="AE556" s="144"/>
      <c r="AF556" s="144"/>
      <c r="AG556" s="144"/>
      <c r="AH556" s="144"/>
      <c r="AI556" s="144"/>
    </row>
    <row r="557" spans="1:35">
      <c r="A557" s="144"/>
      <c r="B557" s="144"/>
      <c r="C557" s="144"/>
      <c r="D557" s="144"/>
      <c r="E557" s="144"/>
      <c r="F557" s="144"/>
      <c r="G557" s="144"/>
      <c r="H557" s="144"/>
      <c r="I557" s="144"/>
      <c r="J557" s="144"/>
      <c r="K557" s="144"/>
      <c r="L557" s="144"/>
      <c r="M557" s="144"/>
      <c r="N557" s="144"/>
      <c r="O557" s="144"/>
      <c r="P557" s="144"/>
      <c r="Q557" s="144"/>
      <c r="R557" s="144"/>
      <c r="S557" s="144"/>
      <c r="T557" s="144"/>
      <c r="U557" s="144"/>
      <c r="V557" s="144"/>
      <c r="W557" s="144"/>
      <c r="X557" s="144"/>
      <c r="Y557" s="144"/>
      <c r="Z557" s="144"/>
      <c r="AA557" s="144"/>
      <c r="AB557" s="144"/>
      <c r="AC557" s="144"/>
      <c r="AD557" s="144"/>
      <c r="AE557" s="144"/>
      <c r="AF557" s="144"/>
      <c r="AG557" s="144"/>
      <c r="AH557" s="144"/>
      <c r="AI557" s="144"/>
    </row>
    <row r="558" spans="1:35">
      <c r="A558" s="144"/>
      <c r="B558" s="144"/>
      <c r="C558" s="144"/>
      <c r="D558" s="144"/>
      <c r="E558" s="144"/>
      <c r="F558" s="144"/>
      <c r="G558" s="144"/>
      <c r="H558" s="144"/>
      <c r="I558" s="144"/>
      <c r="J558" s="144"/>
      <c r="K558" s="144"/>
      <c r="L558" s="144"/>
      <c r="M558" s="144"/>
      <c r="N558" s="144"/>
      <c r="O558" s="144"/>
      <c r="P558" s="144"/>
      <c r="Q558" s="144"/>
      <c r="R558" s="144"/>
      <c r="S558" s="144"/>
      <c r="T558" s="144"/>
      <c r="U558" s="144"/>
      <c r="V558" s="144"/>
      <c r="W558" s="144"/>
      <c r="X558" s="144"/>
      <c r="Y558" s="144"/>
      <c r="Z558" s="144"/>
      <c r="AA558" s="144"/>
      <c r="AB558" s="144"/>
      <c r="AC558" s="144"/>
      <c r="AD558" s="144"/>
      <c r="AE558" s="144"/>
      <c r="AF558" s="144"/>
      <c r="AG558" s="144"/>
      <c r="AH558" s="144"/>
      <c r="AI558" s="144"/>
    </row>
    <row r="559" spans="1:35">
      <c r="A559" s="144"/>
      <c r="B559" s="144"/>
      <c r="C559" s="144"/>
      <c r="D559" s="144"/>
      <c r="E559" s="144"/>
      <c r="F559" s="144"/>
      <c r="G559" s="144"/>
      <c r="H559" s="144"/>
      <c r="I559" s="144"/>
      <c r="J559" s="144"/>
      <c r="K559" s="144"/>
      <c r="L559" s="144"/>
      <c r="M559" s="144"/>
      <c r="N559" s="144"/>
      <c r="O559" s="144"/>
      <c r="P559" s="144"/>
      <c r="Q559" s="144"/>
      <c r="R559" s="144"/>
      <c r="S559" s="144"/>
      <c r="T559" s="144"/>
      <c r="U559" s="144"/>
      <c r="V559" s="144"/>
      <c r="W559" s="144"/>
      <c r="X559" s="144"/>
      <c r="Y559" s="144"/>
      <c r="Z559" s="144"/>
      <c r="AA559" s="144"/>
      <c r="AB559" s="144"/>
      <c r="AC559" s="144"/>
      <c r="AD559" s="144"/>
      <c r="AE559" s="144"/>
      <c r="AF559" s="144"/>
      <c r="AG559" s="144"/>
      <c r="AH559" s="144"/>
      <c r="AI559" s="144"/>
    </row>
    <row r="560" spans="1:35">
      <c r="A560" s="144"/>
      <c r="B560" s="144"/>
      <c r="C560" s="144"/>
      <c r="D560" s="144"/>
      <c r="E560" s="144"/>
      <c r="F560" s="144"/>
      <c r="G560" s="144"/>
      <c r="H560" s="144"/>
      <c r="I560" s="144"/>
      <c r="J560" s="144"/>
      <c r="K560" s="144"/>
      <c r="L560" s="144"/>
      <c r="M560" s="144"/>
      <c r="N560" s="144"/>
      <c r="O560" s="144"/>
      <c r="P560" s="144"/>
      <c r="Q560" s="144"/>
      <c r="R560" s="144"/>
      <c r="S560" s="144"/>
      <c r="T560" s="144"/>
      <c r="U560" s="144"/>
      <c r="V560" s="144"/>
      <c r="W560" s="144"/>
      <c r="X560" s="144"/>
      <c r="Y560" s="144"/>
      <c r="Z560" s="144"/>
      <c r="AA560" s="144"/>
      <c r="AB560" s="144"/>
      <c r="AC560" s="144"/>
      <c r="AD560" s="144"/>
      <c r="AE560" s="144"/>
      <c r="AF560" s="144"/>
      <c r="AG560" s="144"/>
      <c r="AH560" s="144"/>
      <c r="AI560" s="144"/>
    </row>
    <row r="561" spans="1:35">
      <c r="A561" s="144"/>
      <c r="B561" s="144"/>
      <c r="C561" s="144"/>
      <c r="D561" s="144"/>
      <c r="E561" s="144"/>
      <c r="F561" s="144"/>
      <c r="G561" s="144"/>
      <c r="H561" s="144"/>
      <c r="I561" s="144"/>
      <c r="J561" s="144"/>
      <c r="K561" s="144"/>
      <c r="L561" s="144"/>
      <c r="M561" s="144"/>
      <c r="N561" s="144"/>
      <c r="O561" s="144"/>
      <c r="P561" s="144"/>
      <c r="Q561" s="144"/>
      <c r="R561" s="144"/>
      <c r="S561" s="144"/>
      <c r="T561" s="144"/>
      <c r="U561" s="144"/>
      <c r="V561" s="144"/>
      <c r="W561" s="144"/>
      <c r="X561" s="144"/>
      <c r="Y561" s="144"/>
      <c r="Z561" s="144"/>
      <c r="AA561" s="144"/>
      <c r="AB561" s="144"/>
      <c r="AC561" s="144"/>
      <c r="AD561" s="144"/>
      <c r="AE561" s="144"/>
      <c r="AF561" s="144"/>
      <c r="AG561" s="144"/>
      <c r="AH561" s="144"/>
      <c r="AI561" s="144"/>
    </row>
    <row r="562" spans="1:35">
      <c r="A562" s="144"/>
      <c r="B562" s="144"/>
      <c r="C562" s="144"/>
      <c r="D562" s="144"/>
      <c r="E562" s="144"/>
      <c r="F562" s="144"/>
      <c r="G562" s="144"/>
      <c r="H562" s="144"/>
      <c r="I562" s="144"/>
      <c r="J562" s="144"/>
      <c r="K562" s="144"/>
      <c r="L562" s="144"/>
      <c r="M562" s="144"/>
      <c r="N562" s="144"/>
      <c r="O562" s="144"/>
      <c r="P562" s="144"/>
      <c r="Q562" s="144"/>
      <c r="R562" s="144"/>
      <c r="S562" s="144"/>
      <c r="T562" s="144"/>
      <c r="U562" s="144"/>
      <c r="V562" s="144"/>
      <c r="W562" s="144"/>
      <c r="X562" s="144"/>
      <c r="Y562" s="144"/>
      <c r="Z562" s="144"/>
      <c r="AA562" s="144"/>
      <c r="AB562" s="144"/>
      <c r="AC562" s="144"/>
      <c r="AD562" s="144"/>
      <c r="AE562" s="144"/>
      <c r="AF562" s="144"/>
      <c r="AG562" s="144"/>
      <c r="AH562" s="144"/>
      <c r="AI562" s="144"/>
    </row>
    <row r="563" spans="1:35">
      <c r="A563" s="144"/>
      <c r="B563" s="144"/>
      <c r="C563" s="144"/>
      <c r="D563" s="144"/>
      <c r="E563" s="144"/>
      <c r="F563" s="144"/>
      <c r="G563" s="144"/>
      <c r="H563" s="144"/>
      <c r="I563" s="144"/>
      <c r="J563" s="144"/>
      <c r="K563" s="144"/>
      <c r="L563" s="144"/>
      <c r="M563" s="144"/>
      <c r="N563" s="144"/>
      <c r="O563" s="144"/>
      <c r="P563" s="144"/>
      <c r="Q563" s="144"/>
      <c r="R563" s="144"/>
      <c r="S563" s="144"/>
      <c r="T563" s="144"/>
      <c r="U563" s="144"/>
      <c r="V563" s="144"/>
      <c r="W563" s="144"/>
      <c r="X563" s="144"/>
      <c r="Y563" s="144"/>
      <c r="Z563" s="144"/>
      <c r="AA563" s="144"/>
      <c r="AB563" s="144"/>
      <c r="AC563" s="144"/>
      <c r="AD563" s="144"/>
      <c r="AE563" s="144"/>
      <c r="AF563" s="144"/>
      <c r="AG563" s="144"/>
      <c r="AH563" s="144"/>
      <c r="AI563" s="144"/>
    </row>
    <row r="564" spans="1:35">
      <c r="A564" s="144"/>
      <c r="B564" s="144"/>
      <c r="C564" s="144"/>
      <c r="D564" s="144"/>
      <c r="E564" s="144"/>
      <c r="F564" s="144"/>
      <c r="G564" s="144"/>
      <c r="H564" s="144"/>
      <c r="I564" s="144"/>
      <c r="J564" s="144"/>
      <c r="K564" s="144"/>
      <c r="L564" s="144"/>
      <c r="M564" s="144"/>
      <c r="N564" s="144"/>
      <c r="O564" s="144"/>
      <c r="P564" s="144"/>
      <c r="Q564" s="144"/>
      <c r="R564" s="144"/>
      <c r="S564" s="144"/>
      <c r="T564" s="144"/>
      <c r="U564" s="144"/>
      <c r="V564" s="144"/>
      <c r="W564" s="144"/>
      <c r="X564" s="144"/>
      <c r="Y564" s="144"/>
      <c r="Z564" s="144"/>
      <c r="AA564" s="144"/>
      <c r="AB564" s="144"/>
      <c r="AC564" s="144"/>
      <c r="AD564" s="144"/>
      <c r="AE564" s="144"/>
      <c r="AF564" s="144"/>
      <c r="AG564" s="144"/>
      <c r="AH564" s="144"/>
      <c r="AI564" s="144"/>
    </row>
    <row r="565" spans="1:35">
      <c r="A565" s="144"/>
      <c r="B565" s="144"/>
      <c r="C565" s="144"/>
      <c r="D565" s="144"/>
      <c r="E565" s="144"/>
      <c r="F565" s="144"/>
      <c r="G565" s="144"/>
      <c r="H565" s="144"/>
      <c r="I565" s="144"/>
      <c r="J565" s="144"/>
      <c r="K565" s="144"/>
      <c r="L565" s="144"/>
      <c r="M565" s="144"/>
      <c r="N565" s="144"/>
      <c r="O565" s="144"/>
      <c r="P565" s="144"/>
      <c r="Q565" s="144"/>
      <c r="R565" s="144"/>
      <c r="S565" s="144"/>
      <c r="T565" s="144"/>
      <c r="U565" s="144"/>
      <c r="V565" s="144"/>
      <c r="W565" s="144"/>
      <c r="X565" s="144"/>
      <c r="Y565" s="144"/>
      <c r="Z565" s="144"/>
      <c r="AA565" s="144"/>
      <c r="AB565" s="144"/>
      <c r="AC565" s="144"/>
      <c r="AD565" s="144"/>
      <c r="AE565" s="144"/>
      <c r="AF565" s="144"/>
      <c r="AG565" s="144"/>
      <c r="AH565" s="144"/>
      <c r="AI565" s="144"/>
    </row>
    <row r="566" spans="1:35">
      <c r="A566" s="144"/>
      <c r="B566" s="144"/>
      <c r="C566" s="144"/>
      <c r="D566" s="144"/>
      <c r="E566" s="144"/>
      <c r="F566" s="144"/>
      <c r="G566" s="144"/>
      <c r="H566" s="144"/>
      <c r="I566" s="144"/>
      <c r="J566" s="144"/>
      <c r="K566" s="144"/>
      <c r="L566" s="144"/>
      <c r="M566" s="144"/>
      <c r="N566" s="144"/>
      <c r="O566" s="144"/>
      <c r="P566" s="144"/>
      <c r="Q566" s="144"/>
      <c r="R566" s="144"/>
      <c r="S566" s="144"/>
      <c r="T566" s="144"/>
      <c r="U566" s="144"/>
      <c r="V566" s="144"/>
      <c r="W566" s="144"/>
      <c r="X566" s="144"/>
      <c r="Y566" s="144"/>
      <c r="Z566" s="144"/>
      <c r="AA566" s="144"/>
      <c r="AB566" s="144"/>
      <c r="AC566" s="144"/>
      <c r="AD566" s="144"/>
      <c r="AE566" s="144"/>
      <c r="AF566" s="144"/>
      <c r="AG566" s="144"/>
      <c r="AH566" s="144"/>
      <c r="AI566" s="144"/>
    </row>
    <row r="567" spans="1:35">
      <c r="A567" s="144"/>
      <c r="B567" s="144"/>
      <c r="C567" s="144"/>
      <c r="D567" s="144"/>
      <c r="E567" s="144"/>
      <c r="F567" s="144"/>
      <c r="G567" s="144"/>
      <c r="H567" s="144"/>
      <c r="I567" s="144"/>
      <c r="J567" s="144"/>
      <c r="K567" s="144"/>
      <c r="L567" s="144"/>
      <c r="M567" s="144"/>
      <c r="N567" s="144"/>
      <c r="O567" s="144"/>
      <c r="P567" s="144"/>
      <c r="Q567" s="144"/>
      <c r="R567" s="144"/>
      <c r="S567" s="144"/>
      <c r="T567" s="144"/>
      <c r="U567" s="144"/>
      <c r="V567" s="144"/>
      <c r="W567" s="144"/>
      <c r="X567" s="144"/>
      <c r="Y567" s="144"/>
      <c r="Z567" s="144"/>
      <c r="AA567" s="144"/>
      <c r="AB567" s="144"/>
      <c r="AC567" s="144"/>
      <c r="AD567" s="144"/>
      <c r="AE567" s="144"/>
      <c r="AF567" s="144"/>
      <c r="AG567" s="144"/>
      <c r="AH567" s="144"/>
      <c r="AI567" s="144"/>
    </row>
    <row r="568" spans="1:35">
      <c r="A568" s="144"/>
      <c r="B568" s="144"/>
      <c r="C568" s="144"/>
      <c r="D568" s="144"/>
      <c r="E568" s="144"/>
      <c r="F568" s="144"/>
      <c r="G568" s="144"/>
      <c r="H568" s="144"/>
      <c r="I568" s="144"/>
      <c r="J568" s="144"/>
      <c r="K568" s="144"/>
      <c r="L568" s="144"/>
      <c r="M568" s="144"/>
      <c r="N568" s="144"/>
      <c r="O568" s="144"/>
      <c r="P568" s="144"/>
      <c r="Q568" s="144"/>
      <c r="R568" s="144"/>
      <c r="S568" s="144"/>
      <c r="T568" s="144"/>
      <c r="U568" s="144"/>
      <c r="V568" s="144"/>
      <c r="W568" s="144"/>
      <c r="X568" s="144"/>
      <c r="Y568" s="144"/>
      <c r="Z568" s="144"/>
      <c r="AA568" s="144"/>
      <c r="AB568" s="144"/>
      <c r="AC568" s="144"/>
      <c r="AD568" s="144"/>
      <c r="AE568" s="144"/>
      <c r="AF568" s="144"/>
      <c r="AG568" s="144"/>
      <c r="AH568" s="144"/>
      <c r="AI568" s="144"/>
    </row>
    <row r="569" spans="1:35">
      <c r="A569" s="144"/>
      <c r="B569" s="144"/>
      <c r="C569" s="144"/>
      <c r="D569" s="144"/>
      <c r="E569" s="144"/>
      <c r="F569" s="144"/>
      <c r="G569" s="144"/>
      <c r="H569" s="144"/>
      <c r="I569" s="144"/>
      <c r="J569" s="144"/>
      <c r="K569" s="144"/>
      <c r="L569" s="144"/>
      <c r="M569" s="144"/>
      <c r="N569" s="144"/>
      <c r="O569" s="144"/>
      <c r="P569" s="144"/>
      <c r="Q569" s="144"/>
      <c r="R569" s="144"/>
      <c r="S569" s="144"/>
      <c r="T569" s="144"/>
      <c r="U569" s="144"/>
      <c r="V569" s="144"/>
      <c r="W569" s="144"/>
      <c r="X569" s="144"/>
      <c r="Y569" s="144"/>
      <c r="Z569" s="144"/>
      <c r="AA569" s="144"/>
      <c r="AB569" s="144"/>
      <c r="AC569" s="144"/>
      <c r="AD569" s="144"/>
      <c r="AE569" s="144"/>
      <c r="AF569" s="144"/>
      <c r="AG569" s="144"/>
      <c r="AH569" s="144"/>
      <c r="AI569" s="144"/>
    </row>
    <row r="570" spans="1:35">
      <c r="A570" s="144"/>
      <c r="B570" s="144"/>
      <c r="C570" s="144"/>
      <c r="D570" s="144"/>
      <c r="E570" s="144"/>
      <c r="F570" s="144"/>
      <c r="G570" s="144"/>
      <c r="H570" s="144"/>
      <c r="I570" s="144"/>
      <c r="J570" s="144"/>
      <c r="K570" s="144"/>
      <c r="L570" s="144"/>
      <c r="M570" s="144"/>
      <c r="N570" s="144"/>
      <c r="O570" s="144"/>
      <c r="P570" s="144"/>
      <c r="Q570" s="144"/>
      <c r="R570" s="144"/>
      <c r="S570" s="144"/>
      <c r="T570" s="144"/>
      <c r="U570" s="144"/>
      <c r="V570" s="144"/>
      <c r="W570" s="144"/>
      <c r="X570" s="144"/>
      <c r="Y570" s="144"/>
      <c r="Z570" s="144"/>
      <c r="AA570" s="144"/>
      <c r="AB570" s="144"/>
      <c r="AC570" s="144"/>
      <c r="AD570" s="144"/>
      <c r="AE570" s="144"/>
      <c r="AF570" s="144"/>
      <c r="AG570" s="144"/>
      <c r="AH570" s="144"/>
      <c r="AI570" s="144"/>
    </row>
    <row r="571" spans="1:35">
      <c r="A571" s="144"/>
      <c r="B571" s="144"/>
      <c r="C571" s="144"/>
      <c r="D571" s="144"/>
      <c r="E571" s="144"/>
      <c r="F571" s="144"/>
      <c r="G571" s="144"/>
      <c r="H571" s="144"/>
      <c r="I571" s="144"/>
      <c r="J571" s="144"/>
      <c r="K571" s="144"/>
      <c r="L571" s="144"/>
      <c r="M571" s="144"/>
      <c r="N571" s="144"/>
      <c r="O571" s="144"/>
      <c r="P571" s="144"/>
      <c r="Q571" s="144"/>
      <c r="R571" s="144"/>
      <c r="S571" s="144"/>
      <c r="T571" s="144"/>
      <c r="U571" s="144"/>
      <c r="V571" s="144"/>
      <c r="W571" s="144"/>
      <c r="X571" s="144"/>
      <c r="Y571" s="144"/>
      <c r="Z571" s="144"/>
      <c r="AA571" s="144"/>
      <c r="AB571" s="144"/>
      <c r="AC571" s="144"/>
      <c r="AD571" s="144"/>
      <c r="AE571" s="144"/>
      <c r="AF571" s="144"/>
      <c r="AG571" s="144"/>
      <c r="AH571" s="144"/>
      <c r="AI571" s="144"/>
    </row>
    <row r="572" spans="1:35">
      <c r="A572" s="144"/>
      <c r="B572" s="144"/>
      <c r="C572" s="144"/>
      <c r="D572" s="144"/>
      <c r="E572" s="144"/>
      <c r="F572" s="144"/>
      <c r="G572" s="144"/>
      <c r="H572" s="144"/>
      <c r="I572" s="144"/>
      <c r="J572" s="144"/>
      <c r="K572" s="144"/>
      <c r="L572" s="144"/>
      <c r="M572" s="144"/>
      <c r="N572" s="144"/>
      <c r="O572" s="144"/>
      <c r="P572" s="144"/>
      <c r="Q572" s="144"/>
      <c r="R572" s="144"/>
      <c r="S572" s="144"/>
      <c r="T572" s="144"/>
      <c r="U572" s="144"/>
      <c r="V572" s="144"/>
      <c r="W572" s="144"/>
      <c r="X572" s="144"/>
      <c r="Y572" s="144"/>
      <c r="Z572" s="144"/>
      <c r="AA572" s="144"/>
      <c r="AB572" s="144"/>
      <c r="AC572" s="144"/>
      <c r="AD572" s="144"/>
      <c r="AE572" s="144"/>
      <c r="AF572" s="144"/>
      <c r="AG572" s="144"/>
      <c r="AH572" s="144"/>
      <c r="AI572" s="144"/>
    </row>
    <row r="573" spans="1:35">
      <c r="A573" s="144"/>
      <c r="B573" s="144"/>
      <c r="C573" s="144"/>
      <c r="D573" s="144"/>
      <c r="E573" s="144"/>
      <c r="F573" s="144"/>
      <c r="G573" s="144"/>
      <c r="H573" s="144"/>
      <c r="I573" s="144"/>
      <c r="J573" s="144"/>
      <c r="K573" s="144"/>
      <c r="L573" s="144"/>
      <c r="M573" s="144"/>
      <c r="N573" s="144"/>
      <c r="O573" s="144"/>
      <c r="P573" s="144"/>
      <c r="Q573" s="144"/>
      <c r="R573" s="144"/>
      <c r="S573" s="144"/>
      <c r="T573" s="144"/>
      <c r="U573" s="144"/>
      <c r="V573" s="144"/>
      <c r="W573" s="144"/>
      <c r="X573" s="144"/>
      <c r="Y573" s="144"/>
      <c r="Z573" s="144"/>
      <c r="AA573" s="144"/>
      <c r="AB573" s="144"/>
      <c r="AC573" s="144"/>
      <c r="AD573" s="144"/>
      <c r="AE573" s="144"/>
      <c r="AF573" s="144"/>
      <c r="AG573" s="144"/>
      <c r="AH573" s="144"/>
      <c r="AI573" s="144"/>
    </row>
    <row r="574" spans="1:35">
      <c r="A574" s="144"/>
      <c r="B574" s="144"/>
      <c r="C574" s="144"/>
      <c r="D574" s="144"/>
      <c r="E574" s="144"/>
      <c r="F574" s="144"/>
      <c r="G574" s="144"/>
      <c r="H574" s="144"/>
      <c r="I574" s="144"/>
      <c r="J574" s="144"/>
      <c r="K574" s="144"/>
      <c r="L574" s="144"/>
      <c r="M574" s="144"/>
      <c r="N574" s="144"/>
      <c r="O574" s="144"/>
      <c r="P574" s="144"/>
      <c r="Q574" s="144"/>
      <c r="R574" s="144"/>
      <c r="S574" s="144"/>
      <c r="T574" s="144"/>
      <c r="U574" s="144"/>
      <c r="V574" s="144"/>
      <c r="W574" s="144"/>
      <c r="X574" s="144"/>
      <c r="Y574" s="144"/>
      <c r="Z574" s="144"/>
      <c r="AA574" s="144"/>
      <c r="AB574" s="144"/>
      <c r="AC574" s="144"/>
      <c r="AD574" s="144"/>
      <c r="AE574" s="144"/>
      <c r="AF574" s="144"/>
      <c r="AG574" s="144"/>
      <c r="AH574" s="144"/>
      <c r="AI574" s="144"/>
    </row>
    <row r="575" spans="1:35">
      <c r="A575" s="144"/>
      <c r="B575" s="144"/>
      <c r="C575" s="144"/>
      <c r="D575" s="144"/>
      <c r="E575" s="144"/>
      <c r="F575" s="144"/>
      <c r="G575" s="144"/>
      <c r="H575" s="144"/>
      <c r="I575" s="144"/>
      <c r="J575" s="144"/>
      <c r="K575" s="144"/>
      <c r="L575" s="144"/>
      <c r="M575" s="144"/>
      <c r="N575" s="144"/>
      <c r="O575" s="144"/>
      <c r="P575" s="144"/>
      <c r="Q575" s="144"/>
      <c r="R575" s="144"/>
      <c r="S575" s="144"/>
      <c r="T575" s="144"/>
      <c r="U575" s="144"/>
      <c r="V575" s="144"/>
      <c r="W575" s="144"/>
      <c r="X575" s="144"/>
      <c r="Y575" s="144"/>
      <c r="Z575" s="144"/>
      <c r="AA575" s="144"/>
      <c r="AB575" s="144"/>
      <c r="AC575" s="144"/>
      <c r="AD575" s="144"/>
      <c r="AE575" s="144"/>
      <c r="AF575" s="144"/>
      <c r="AG575" s="144"/>
      <c r="AH575" s="144"/>
      <c r="AI575" s="144"/>
    </row>
    <row r="576" spans="1:35">
      <c r="A576" s="144"/>
      <c r="B576" s="144"/>
      <c r="C576" s="144"/>
      <c r="D576" s="144"/>
      <c r="E576" s="144"/>
      <c r="F576" s="144"/>
      <c r="G576" s="144"/>
      <c r="H576" s="144"/>
      <c r="I576" s="144"/>
      <c r="J576" s="144"/>
      <c r="K576" s="144"/>
      <c r="L576" s="144"/>
      <c r="M576" s="144"/>
      <c r="N576" s="144"/>
      <c r="O576" s="144"/>
      <c r="P576" s="144"/>
      <c r="Q576" s="144"/>
      <c r="R576" s="144"/>
      <c r="S576" s="144"/>
      <c r="T576" s="144"/>
      <c r="U576" s="144"/>
      <c r="V576" s="144"/>
      <c r="W576" s="144"/>
      <c r="X576" s="144"/>
      <c r="Y576" s="144"/>
      <c r="Z576" s="144"/>
      <c r="AA576" s="144"/>
      <c r="AB576" s="144"/>
      <c r="AC576" s="144"/>
      <c r="AD576" s="144"/>
      <c r="AE576" s="144"/>
      <c r="AF576" s="144"/>
      <c r="AG576" s="144"/>
      <c r="AH576" s="144"/>
      <c r="AI576" s="144"/>
    </row>
    <row r="577" spans="1:35">
      <c r="A577" s="144"/>
      <c r="B577" s="144"/>
      <c r="C577" s="144"/>
      <c r="D577" s="144"/>
      <c r="E577" s="144"/>
      <c r="F577" s="144"/>
      <c r="G577" s="144"/>
      <c r="H577" s="144"/>
      <c r="I577" s="144"/>
      <c r="J577" s="144"/>
      <c r="K577" s="144"/>
      <c r="L577" s="144"/>
      <c r="M577" s="144"/>
      <c r="N577" s="144"/>
      <c r="O577" s="144"/>
      <c r="P577" s="144"/>
      <c r="Q577" s="144"/>
      <c r="R577" s="144"/>
      <c r="S577" s="144"/>
      <c r="T577" s="144"/>
      <c r="U577" s="144"/>
      <c r="V577" s="144"/>
      <c r="W577" s="144"/>
      <c r="X577" s="144"/>
      <c r="Y577" s="144"/>
      <c r="Z577" s="144"/>
      <c r="AA577" s="144"/>
      <c r="AB577" s="144"/>
      <c r="AC577" s="144"/>
      <c r="AD577" s="144"/>
      <c r="AE577" s="144"/>
      <c r="AF577" s="144"/>
      <c r="AG577" s="144"/>
      <c r="AH577" s="144"/>
      <c r="AI577" s="144"/>
    </row>
    <row r="578" spans="1:35">
      <c r="A578" s="144"/>
      <c r="B578" s="144"/>
      <c r="C578" s="144"/>
      <c r="D578" s="144"/>
      <c r="E578" s="144"/>
      <c r="F578" s="144"/>
      <c r="G578" s="144"/>
      <c r="H578" s="144"/>
      <c r="I578" s="144"/>
      <c r="J578" s="144"/>
      <c r="K578" s="144"/>
      <c r="L578" s="144"/>
      <c r="M578" s="144"/>
      <c r="N578" s="144"/>
      <c r="O578" s="144"/>
      <c r="P578" s="144"/>
      <c r="Q578" s="144"/>
      <c r="R578" s="144"/>
      <c r="S578" s="144"/>
      <c r="T578" s="144"/>
      <c r="U578" s="144"/>
      <c r="V578" s="144"/>
      <c r="W578" s="144"/>
      <c r="X578" s="144"/>
      <c r="Y578" s="144"/>
      <c r="Z578" s="144"/>
      <c r="AA578" s="144"/>
      <c r="AB578" s="144"/>
      <c r="AC578" s="144"/>
      <c r="AD578" s="144"/>
      <c r="AE578" s="144"/>
      <c r="AF578" s="144"/>
      <c r="AG578" s="144"/>
      <c r="AH578" s="144"/>
      <c r="AI578" s="144"/>
    </row>
    <row r="579" spans="1:35">
      <c r="A579" s="144"/>
      <c r="B579" s="144"/>
      <c r="C579" s="144"/>
      <c r="D579" s="144"/>
      <c r="E579" s="144"/>
      <c r="F579" s="144"/>
      <c r="G579" s="144"/>
      <c r="H579" s="144"/>
      <c r="I579" s="144"/>
      <c r="J579" s="144"/>
      <c r="K579" s="144"/>
      <c r="L579" s="144"/>
      <c r="M579" s="144"/>
      <c r="N579" s="144"/>
      <c r="O579" s="144"/>
      <c r="P579" s="144"/>
      <c r="Q579" s="144"/>
      <c r="R579" s="144"/>
      <c r="S579" s="144"/>
      <c r="T579" s="144"/>
      <c r="U579" s="144"/>
      <c r="V579" s="144"/>
      <c r="W579" s="144"/>
      <c r="X579" s="144"/>
      <c r="Y579" s="144"/>
      <c r="Z579" s="144"/>
      <c r="AA579" s="144"/>
      <c r="AB579" s="144"/>
      <c r="AC579" s="144"/>
      <c r="AD579" s="144"/>
      <c r="AE579" s="144"/>
      <c r="AF579" s="144"/>
      <c r="AG579" s="144"/>
      <c r="AH579" s="144"/>
      <c r="AI579" s="144"/>
    </row>
    <row r="580" spans="1:35">
      <c r="A580" s="144"/>
      <c r="B580" s="144"/>
      <c r="C580" s="144"/>
      <c r="D580" s="144"/>
      <c r="E580" s="144"/>
      <c r="F580" s="144"/>
      <c r="G580" s="144"/>
      <c r="H580" s="144"/>
      <c r="I580" s="144"/>
      <c r="J580" s="144"/>
      <c r="K580" s="144"/>
      <c r="L580" s="144"/>
      <c r="M580" s="144"/>
      <c r="N580" s="144"/>
      <c r="O580" s="144"/>
      <c r="P580" s="144"/>
      <c r="Q580" s="144"/>
      <c r="R580" s="144"/>
      <c r="S580" s="144"/>
      <c r="T580" s="144"/>
      <c r="U580" s="144"/>
      <c r="V580" s="144"/>
      <c r="W580" s="144"/>
      <c r="X580" s="144"/>
      <c r="Y580" s="144"/>
      <c r="Z580" s="144"/>
      <c r="AA580" s="144"/>
      <c r="AB580" s="144"/>
      <c r="AC580" s="144"/>
      <c r="AD580" s="144"/>
      <c r="AE580" s="144"/>
      <c r="AF580" s="144"/>
      <c r="AG580" s="144"/>
      <c r="AH580" s="144"/>
      <c r="AI580" s="144"/>
    </row>
    <row r="581" spans="1:35">
      <c r="A581" s="144"/>
      <c r="B581" s="144"/>
      <c r="C581" s="144"/>
      <c r="D581" s="144"/>
      <c r="E581" s="144"/>
      <c r="F581" s="144"/>
      <c r="G581" s="144"/>
      <c r="H581" s="144"/>
      <c r="I581" s="144"/>
      <c r="J581" s="144"/>
      <c r="K581" s="144"/>
      <c r="L581" s="144"/>
      <c r="M581" s="144"/>
      <c r="N581" s="144"/>
      <c r="O581" s="144"/>
      <c r="P581" s="144"/>
      <c r="Q581" s="144"/>
      <c r="R581" s="144"/>
      <c r="S581" s="144"/>
      <c r="T581" s="144"/>
      <c r="U581" s="144"/>
      <c r="V581" s="144"/>
      <c r="W581" s="144"/>
      <c r="X581" s="144"/>
      <c r="Y581" s="144"/>
      <c r="Z581" s="144"/>
      <c r="AA581" s="144"/>
      <c r="AB581" s="144"/>
      <c r="AC581" s="144"/>
      <c r="AD581" s="144"/>
      <c r="AE581" s="144"/>
      <c r="AF581" s="144"/>
      <c r="AG581" s="144"/>
      <c r="AH581" s="144"/>
      <c r="AI581" s="144"/>
    </row>
    <row r="582" spans="1:35">
      <c r="A582" s="144"/>
      <c r="B582" s="144"/>
      <c r="C582" s="144"/>
      <c r="D582" s="144"/>
      <c r="E582" s="144"/>
      <c r="F582" s="144"/>
      <c r="G582" s="144"/>
      <c r="H582" s="144"/>
      <c r="I582" s="144"/>
      <c r="J582" s="144"/>
      <c r="K582" s="144"/>
      <c r="L582" s="144"/>
      <c r="M582" s="144"/>
      <c r="N582" s="144"/>
      <c r="O582" s="144"/>
      <c r="P582" s="144"/>
      <c r="Q582" s="144"/>
      <c r="R582" s="144"/>
      <c r="S582" s="144"/>
      <c r="T582" s="144"/>
      <c r="U582" s="144"/>
      <c r="V582" s="144"/>
      <c r="W582" s="144"/>
      <c r="X582" s="144"/>
      <c r="Y582" s="144"/>
      <c r="Z582" s="144"/>
      <c r="AA582" s="144"/>
      <c r="AB582" s="144"/>
      <c r="AC582" s="144"/>
      <c r="AD582" s="144"/>
      <c r="AE582" s="144"/>
      <c r="AF582" s="144"/>
      <c r="AG582" s="144"/>
      <c r="AH582" s="144"/>
      <c r="AI582" s="144"/>
    </row>
    <row r="583" spans="1:35">
      <c r="A583" s="144"/>
      <c r="B583" s="144"/>
      <c r="C583" s="144"/>
      <c r="D583" s="144"/>
      <c r="E583" s="144"/>
      <c r="F583" s="144"/>
      <c r="G583" s="144"/>
      <c r="H583" s="144"/>
      <c r="I583" s="144"/>
      <c r="J583" s="144"/>
      <c r="K583" s="144"/>
      <c r="L583" s="144"/>
      <c r="M583" s="144"/>
      <c r="N583" s="144"/>
      <c r="O583" s="144"/>
      <c r="P583" s="144"/>
      <c r="Q583" s="144"/>
      <c r="R583" s="144"/>
      <c r="S583" s="144"/>
      <c r="T583" s="144"/>
      <c r="U583" s="144"/>
      <c r="V583" s="144"/>
      <c r="W583" s="144"/>
      <c r="X583" s="144"/>
      <c r="Y583" s="144"/>
      <c r="Z583" s="144"/>
      <c r="AA583" s="144"/>
      <c r="AB583" s="144"/>
      <c r="AC583" s="144"/>
      <c r="AD583" s="144"/>
      <c r="AE583" s="144"/>
      <c r="AF583" s="144"/>
      <c r="AG583" s="144"/>
      <c r="AH583" s="144"/>
      <c r="AI583" s="144"/>
    </row>
    <row r="584" spans="1:35">
      <c r="A584" s="144"/>
      <c r="B584" s="144"/>
      <c r="C584" s="144"/>
      <c r="D584" s="144"/>
      <c r="E584" s="144"/>
      <c r="F584" s="144"/>
      <c r="G584" s="144"/>
      <c r="H584" s="144"/>
      <c r="I584" s="144"/>
      <c r="J584" s="144"/>
      <c r="K584" s="144"/>
      <c r="L584" s="144"/>
      <c r="M584" s="144"/>
      <c r="N584" s="144"/>
      <c r="O584" s="144"/>
      <c r="P584" s="144"/>
      <c r="Q584" s="144"/>
      <c r="R584" s="144"/>
      <c r="S584" s="144"/>
      <c r="T584" s="144"/>
      <c r="U584" s="144"/>
      <c r="V584" s="144"/>
      <c r="W584" s="144"/>
      <c r="X584" s="144"/>
      <c r="Y584" s="144"/>
      <c r="Z584" s="144"/>
      <c r="AA584" s="144"/>
      <c r="AB584" s="144"/>
      <c r="AC584" s="144"/>
      <c r="AD584" s="144"/>
      <c r="AE584" s="144"/>
      <c r="AF584" s="144"/>
      <c r="AG584" s="144"/>
      <c r="AH584" s="144"/>
      <c r="AI584" s="144"/>
    </row>
    <row r="585" spans="1:35">
      <c r="A585" s="144"/>
      <c r="B585" s="144"/>
      <c r="C585" s="144"/>
      <c r="D585" s="144"/>
      <c r="E585" s="144"/>
      <c r="F585" s="144"/>
      <c r="G585" s="144"/>
      <c r="H585" s="144"/>
      <c r="I585" s="144"/>
      <c r="J585" s="144"/>
      <c r="K585" s="144"/>
      <c r="L585" s="144"/>
      <c r="M585" s="144"/>
      <c r="N585" s="144"/>
      <c r="O585" s="144"/>
      <c r="P585" s="144"/>
      <c r="Q585" s="144"/>
      <c r="R585" s="144"/>
      <c r="S585" s="144"/>
      <c r="T585" s="144"/>
      <c r="U585" s="144"/>
      <c r="V585" s="144"/>
      <c r="W585" s="144"/>
      <c r="X585" s="144"/>
      <c r="Y585" s="144"/>
      <c r="Z585" s="144"/>
      <c r="AA585" s="144"/>
      <c r="AB585" s="144"/>
      <c r="AC585" s="144"/>
      <c r="AD585" s="144"/>
      <c r="AE585" s="144"/>
      <c r="AF585" s="144"/>
      <c r="AG585" s="144"/>
      <c r="AH585" s="144"/>
      <c r="AI585" s="144"/>
    </row>
    <row r="586" spans="1:35">
      <c r="A586" s="144"/>
      <c r="B586" s="144"/>
      <c r="C586" s="144"/>
      <c r="D586" s="144"/>
      <c r="E586" s="144"/>
      <c r="F586" s="144"/>
      <c r="G586" s="144"/>
      <c r="H586" s="144"/>
      <c r="I586" s="144"/>
      <c r="J586" s="144"/>
      <c r="K586" s="144"/>
      <c r="L586" s="144"/>
      <c r="M586" s="144"/>
      <c r="N586" s="144"/>
      <c r="O586" s="144"/>
      <c r="P586" s="144"/>
      <c r="Q586" s="144"/>
      <c r="R586" s="144"/>
      <c r="S586" s="144"/>
      <c r="T586" s="144"/>
      <c r="U586" s="144"/>
      <c r="V586" s="144"/>
      <c r="W586" s="144"/>
      <c r="X586" s="144"/>
      <c r="Y586" s="144"/>
      <c r="Z586" s="144"/>
      <c r="AA586" s="144"/>
      <c r="AB586" s="144"/>
      <c r="AC586" s="144"/>
      <c r="AD586" s="144"/>
      <c r="AE586" s="144"/>
      <c r="AF586" s="144"/>
      <c r="AG586" s="144"/>
      <c r="AH586" s="144"/>
      <c r="AI586" s="144"/>
    </row>
    <row r="587" spans="1:35">
      <c r="A587" s="144"/>
      <c r="B587" s="144"/>
      <c r="C587" s="144"/>
      <c r="D587" s="144"/>
      <c r="E587" s="144"/>
      <c r="F587" s="144"/>
      <c r="G587" s="144"/>
      <c r="H587" s="144"/>
      <c r="I587" s="144"/>
      <c r="J587" s="144"/>
      <c r="K587" s="144"/>
      <c r="L587" s="144"/>
      <c r="M587" s="144"/>
      <c r="N587" s="144"/>
      <c r="O587" s="144"/>
      <c r="P587" s="144"/>
      <c r="Q587" s="144"/>
      <c r="R587" s="144"/>
      <c r="S587" s="144"/>
      <c r="T587" s="144"/>
      <c r="U587" s="144"/>
      <c r="V587" s="144"/>
      <c r="W587" s="144"/>
      <c r="X587" s="144"/>
      <c r="Y587" s="144"/>
      <c r="Z587" s="144"/>
      <c r="AA587" s="144"/>
      <c r="AB587" s="144"/>
      <c r="AC587" s="144"/>
      <c r="AD587" s="144"/>
      <c r="AE587" s="144"/>
      <c r="AF587" s="144"/>
      <c r="AG587" s="144"/>
      <c r="AH587" s="144"/>
      <c r="AI587" s="144"/>
    </row>
    <row r="588" spans="1:35">
      <c r="A588" s="144"/>
      <c r="B588" s="144"/>
      <c r="C588" s="144"/>
      <c r="D588" s="144"/>
      <c r="E588" s="144"/>
      <c r="F588" s="144"/>
      <c r="G588" s="144"/>
      <c r="H588" s="144"/>
      <c r="I588" s="144"/>
      <c r="J588" s="144"/>
      <c r="K588" s="144"/>
      <c r="L588" s="144"/>
      <c r="M588" s="144"/>
      <c r="N588" s="144"/>
      <c r="O588" s="144"/>
      <c r="P588" s="144"/>
      <c r="Q588" s="144"/>
      <c r="R588" s="144"/>
      <c r="S588" s="144"/>
      <c r="T588" s="144"/>
      <c r="U588" s="144"/>
      <c r="V588" s="144"/>
      <c r="W588" s="144"/>
      <c r="X588" s="144"/>
      <c r="Y588" s="144"/>
      <c r="Z588" s="144"/>
      <c r="AA588" s="144"/>
      <c r="AB588" s="144"/>
      <c r="AC588" s="144"/>
      <c r="AD588" s="144"/>
      <c r="AE588" s="144"/>
      <c r="AF588" s="144"/>
      <c r="AG588" s="144"/>
      <c r="AH588" s="144"/>
      <c r="AI588" s="144"/>
    </row>
    <row r="589" spans="1:35">
      <c r="A589" s="144"/>
      <c r="B589" s="144"/>
      <c r="C589" s="144"/>
      <c r="D589" s="144"/>
      <c r="E589" s="144"/>
      <c r="F589" s="144"/>
      <c r="G589" s="144"/>
      <c r="H589" s="144"/>
      <c r="I589" s="144"/>
      <c r="J589" s="144"/>
      <c r="K589" s="144"/>
      <c r="L589" s="144"/>
      <c r="M589" s="144"/>
      <c r="N589" s="144"/>
      <c r="O589" s="144"/>
      <c r="P589" s="144"/>
      <c r="Q589" s="144"/>
      <c r="R589" s="144"/>
      <c r="S589" s="144"/>
      <c r="T589" s="144"/>
      <c r="U589" s="144"/>
      <c r="V589" s="144"/>
      <c r="W589" s="144"/>
      <c r="X589" s="144"/>
      <c r="Y589" s="144"/>
      <c r="Z589" s="144"/>
      <c r="AA589" s="144"/>
      <c r="AB589" s="144"/>
      <c r="AC589" s="144"/>
      <c r="AD589" s="144"/>
      <c r="AE589" s="144"/>
      <c r="AF589" s="144"/>
      <c r="AG589" s="144"/>
      <c r="AH589" s="144"/>
      <c r="AI589" s="144"/>
    </row>
    <row r="590" spans="1:35">
      <c r="A590" s="144"/>
      <c r="B590" s="144"/>
      <c r="C590" s="144"/>
      <c r="D590" s="144"/>
      <c r="E590" s="144"/>
      <c r="F590" s="144"/>
      <c r="G590" s="144"/>
      <c r="H590" s="144"/>
      <c r="I590" s="144"/>
      <c r="J590" s="144"/>
      <c r="K590" s="144"/>
      <c r="L590" s="144"/>
      <c r="M590" s="144"/>
      <c r="N590" s="144"/>
      <c r="O590" s="144"/>
      <c r="P590" s="144"/>
      <c r="Q590" s="144"/>
      <c r="R590" s="144"/>
      <c r="S590" s="144"/>
      <c r="T590" s="144"/>
      <c r="U590" s="144"/>
      <c r="V590" s="144"/>
      <c r="W590" s="144"/>
      <c r="X590" s="144"/>
      <c r="Y590" s="144"/>
      <c r="Z590" s="144"/>
      <c r="AA590" s="144"/>
      <c r="AB590" s="144"/>
      <c r="AC590" s="144"/>
      <c r="AD590" s="144"/>
      <c r="AE590" s="144"/>
      <c r="AF590" s="144"/>
      <c r="AG590" s="144"/>
      <c r="AH590" s="144"/>
      <c r="AI590" s="144"/>
    </row>
    <row r="591" spans="1:35">
      <c r="A591" s="144"/>
      <c r="B591" s="144"/>
      <c r="C591" s="144"/>
      <c r="D591" s="144"/>
      <c r="E591" s="144"/>
      <c r="F591" s="144"/>
      <c r="G591" s="144"/>
      <c r="H591" s="144"/>
      <c r="I591" s="144"/>
      <c r="J591" s="144"/>
      <c r="K591" s="144"/>
      <c r="L591" s="144"/>
      <c r="M591" s="144"/>
      <c r="N591" s="144"/>
      <c r="O591" s="144"/>
      <c r="P591" s="144"/>
      <c r="Q591" s="144"/>
      <c r="R591" s="144"/>
      <c r="S591" s="144"/>
      <c r="T591" s="144"/>
      <c r="U591" s="144"/>
      <c r="V591" s="144"/>
      <c r="W591" s="144"/>
      <c r="X591" s="144"/>
      <c r="Y591" s="144"/>
      <c r="Z591" s="144"/>
      <c r="AA591" s="144"/>
      <c r="AB591" s="144"/>
      <c r="AC591" s="144"/>
      <c r="AD591" s="144"/>
      <c r="AE591" s="144"/>
      <c r="AF591" s="144"/>
      <c r="AG591" s="144"/>
      <c r="AH591" s="144"/>
      <c r="AI591" s="144"/>
    </row>
    <row r="592" spans="1:35">
      <c r="A592" s="144"/>
      <c r="B592" s="144"/>
      <c r="C592" s="144"/>
      <c r="D592" s="144"/>
      <c r="E592" s="144"/>
      <c r="F592" s="144"/>
      <c r="G592" s="144"/>
      <c r="H592" s="144"/>
      <c r="I592" s="144"/>
      <c r="J592" s="144"/>
      <c r="K592" s="144"/>
      <c r="L592" s="144"/>
      <c r="M592" s="144"/>
      <c r="N592" s="144"/>
      <c r="O592" s="144"/>
      <c r="P592" s="144"/>
      <c r="Q592" s="144"/>
      <c r="R592" s="144"/>
      <c r="S592" s="144"/>
      <c r="T592" s="144"/>
      <c r="U592" s="144"/>
      <c r="V592" s="144"/>
      <c r="W592" s="144"/>
      <c r="X592" s="144"/>
      <c r="Y592" s="144"/>
      <c r="Z592" s="144"/>
      <c r="AA592" s="144"/>
      <c r="AB592" s="144"/>
      <c r="AC592" s="144"/>
      <c r="AD592" s="144"/>
      <c r="AE592" s="144"/>
      <c r="AF592" s="144"/>
      <c r="AG592" s="144"/>
      <c r="AH592" s="144"/>
      <c r="AI592" s="144"/>
    </row>
    <row r="593" spans="1:35">
      <c r="A593" s="144"/>
      <c r="B593" s="144"/>
      <c r="C593" s="144"/>
      <c r="D593" s="144"/>
      <c r="E593" s="144"/>
      <c r="F593" s="144"/>
      <c r="G593" s="144"/>
      <c r="H593" s="144"/>
      <c r="I593" s="144"/>
      <c r="J593" s="144"/>
      <c r="K593" s="144"/>
      <c r="L593" s="144"/>
      <c r="M593" s="144"/>
      <c r="N593" s="144"/>
      <c r="O593" s="144"/>
      <c r="P593" s="144"/>
      <c r="Q593" s="144"/>
      <c r="R593" s="144"/>
      <c r="S593" s="144"/>
      <c r="T593" s="144"/>
      <c r="U593" s="144"/>
      <c r="V593" s="144"/>
      <c r="W593" s="144"/>
      <c r="X593" s="144"/>
      <c r="Y593" s="144"/>
      <c r="Z593" s="144"/>
      <c r="AA593" s="144"/>
      <c r="AB593" s="144"/>
      <c r="AC593" s="144"/>
      <c r="AD593" s="144"/>
      <c r="AE593" s="144"/>
      <c r="AF593" s="144"/>
      <c r="AG593" s="144"/>
      <c r="AH593" s="144"/>
      <c r="AI593" s="144"/>
    </row>
    <row r="594" spans="1:35">
      <c r="A594" s="144"/>
      <c r="B594" s="144"/>
      <c r="C594" s="144"/>
      <c r="D594" s="144"/>
      <c r="E594" s="144"/>
      <c r="F594" s="144"/>
      <c r="G594" s="144"/>
      <c r="H594" s="144"/>
      <c r="I594" s="144"/>
      <c r="J594" s="144"/>
      <c r="K594" s="144"/>
      <c r="L594" s="144"/>
      <c r="M594" s="144"/>
      <c r="N594" s="144"/>
      <c r="O594" s="144"/>
      <c r="P594" s="144"/>
      <c r="Q594" s="144"/>
      <c r="R594" s="144"/>
      <c r="S594" s="144"/>
      <c r="T594" s="144"/>
      <c r="U594" s="144"/>
      <c r="V594" s="144"/>
      <c r="W594" s="144"/>
      <c r="X594" s="144"/>
      <c r="Y594" s="144"/>
      <c r="Z594" s="144"/>
      <c r="AA594" s="144"/>
      <c r="AB594" s="144"/>
      <c r="AC594" s="144"/>
      <c r="AD594" s="144"/>
      <c r="AE594" s="144"/>
      <c r="AF594" s="144"/>
      <c r="AG594" s="144"/>
      <c r="AH594" s="144"/>
      <c r="AI594" s="144"/>
    </row>
    <row r="595" spans="1:35">
      <c r="A595" s="144"/>
      <c r="B595" s="144"/>
      <c r="C595" s="144"/>
      <c r="D595" s="144"/>
      <c r="E595" s="144"/>
      <c r="F595" s="144"/>
      <c r="G595" s="144"/>
      <c r="H595" s="144"/>
      <c r="I595" s="144"/>
      <c r="J595" s="144"/>
      <c r="K595" s="144"/>
      <c r="L595" s="144"/>
      <c r="M595" s="144"/>
      <c r="N595" s="144"/>
      <c r="O595" s="144"/>
      <c r="P595" s="144"/>
      <c r="Q595" s="144"/>
      <c r="R595" s="144"/>
      <c r="S595" s="144"/>
      <c r="T595" s="144"/>
      <c r="U595" s="144"/>
      <c r="V595" s="144"/>
      <c r="W595" s="144"/>
      <c r="X595" s="144"/>
      <c r="Y595" s="144"/>
      <c r="Z595" s="144"/>
      <c r="AA595" s="144"/>
      <c r="AB595" s="144"/>
      <c r="AC595" s="144"/>
      <c r="AD595" s="144"/>
      <c r="AE595" s="144"/>
      <c r="AF595" s="144"/>
      <c r="AG595" s="144"/>
      <c r="AH595" s="144"/>
      <c r="AI595" s="144"/>
    </row>
    <row r="596" spans="1:35">
      <c r="A596" s="144"/>
      <c r="B596" s="144"/>
      <c r="C596" s="144"/>
      <c r="D596" s="144"/>
      <c r="E596" s="144"/>
      <c r="F596" s="144"/>
      <c r="G596" s="144"/>
      <c r="H596" s="144"/>
      <c r="I596" s="144"/>
      <c r="J596" s="144"/>
      <c r="K596" s="144"/>
      <c r="L596" s="144"/>
      <c r="M596" s="144"/>
      <c r="N596" s="144"/>
      <c r="O596" s="144"/>
      <c r="P596" s="144"/>
      <c r="Q596" s="144"/>
      <c r="R596" s="144"/>
      <c r="S596" s="144"/>
      <c r="T596" s="144"/>
      <c r="U596" s="144"/>
      <c r="V596" s="144"/>
      <c r="W596" s="144"/>
      <c r="X596" s="144"/>
      <c r="Y596" s="144"/>
      <c r="Z596" s="144"/>
      <c r="AA596" s="144"/>
      <c r="AB596" s="144"/>
      <c r="AC596" s="144"/>
      <c r="AD596" s="144"/>
      <c r="AE596" s="144"/>
      <c r="AF596" s="144"/>
      <c r="AG596" s="144"/>
      <c r="AH596" s="144"/>
      <c r="AI596" s="144"/>
    </row>
    <row r="597" spans="1:35">
      <c r="A597" s="144"/>
      <c r="B597" s="144"/>
      <c r="C597" s="144"/>
      <c r="D597" s="144"/>
      <c r="E597" s="144"/>
      <c r="F597" s="144"/>
      <c r="G597" s="144"/>
      <c r="H597" s="144"/>
      <c r="I597" s="144"/>
      <c r="J597" s="144"/>
      <c r="K597" s="144"/>
      <c r="L597" s="144"/>
      <c r="M597" s="144"/>
      <c r="N597" s="144"/>
      <c r="O597" s="144"/>
      <c r="P597" s="144"/>
      <c r="Q597" s="144"/>
      <c r="R597" s="144"/>
      <c r="S597" s="144"/>
      <c r="T597" s="144"/>
      <c r="U597" s="144"/>
      <c r="V597" s="144"/>
      <c r="W597" s="144"/>
      <c r="X597" s="144"/>
      <c r="Y597" s="144"/>
      <c r="Z597" s="144"/>
      <c r="AA597" s="144"/>
      <c r="AB597" s="144"/>
      <c r="AC597" s="144"/>
      <c r="AD597" s="144"/>
      <c r="AE597" s="144"/>
      <c r="AF597" s="144"/>
      <c r="AG597" s="144"/>
      <c r="AH597" s="144"/>
      <c r="AI597" s="144"/>
    </row>
    <row r="598" spans="1:35">
      <c r="A598" s="144"/>
      <c r="B598" s="144"/>
      <c r="C598" s="144"/>
      <c r="D598" s="144"/>
      <c r="E598" s="144"/>
      <c r="F598" s="144"/>
      <c r="G598" s="144"/>
      <c r="H598" s="144"/>
      <c r="I598" s="144"/>
      <c r="J598" s="144"/>
      <c r="K598" s="144"/>
      <c r="L598" s="144"/>
      <c r="M598" s="144"/>
      <c r="N598" s="144"/>
      <c r="O598" s="144"/>
      <c r="P598" s="144"/>
      <c r="Q598" s="144"/>
      <c r="R598" s="144"/>
      <c r="S598" s="144"/>
      <c r="T598" s="144"/>
      <c r="U598" s="144"/>
      <c r="V598" s="144"/>
      <c r="W598" s="144"/>
      <c r="X598" s="144"/>
      <c r="Y598" s="144"/>
      <c r="Z598" s="144"/>
      <c r="AA598" s="144"/>
      <c r="AB598" s="144"/>
      <c r="AC598" s="144"/>
      <c r="AD598" s="144"/>
      <c r="AE598" s="144"/>
      <c r="AF598" s="144"/>
      <c r="AG598" s="144"/>
      <c r="AH598" s="144"/>
      <c r="AI598" s="144"/>
    </row>
    <row r="599" spans="1:35">
      <c r="A599" s="144"/>
      <c r="B599" s="144"/>
      <c r="C599" s="144"/>
      <c r="D599" s="144"/>
      <c r="E599" s="144"/>
      <c r="F599" s="144"/>
      <c r="G599" s="144"/>
      <c r="H599" s="144"/>
      <c r="I599" s="144"/>
      <c r="J599" s="144"/>
      <c r="K599" s="144"/>
      <c r="L599" s="144"/>
      <c r="M599" s="144"/>
      <c r="N599" s="144"/>
      <c r="O599" s="144"/>
      <c r="P599" s="144"/>
      <c r="Q599" s="144"/>
      <c r="R599" s="144"/>
      <c r="S599" s="144"/>
      <c r="T599" s="144"/>
      <c r="U599" s="144"/>
      <c r="V599" s="144"/>
      <c r="W599" s="144"/>
      <c r="X599" s="144"/>
      <c r="Y599" s="144"/>
      <c r="Z599" s="144"/>
      <c r="AA599" s="144"/>
      <c r="AB599" s="144"/>
      <c r="AC599" s="144"/>
      <c r="AD599" s="144"/>
      <c r="AE599" s="144"/>
      <c r="AF599" s="144"/>
      <c r="AG599" s="144"/>
      <c r="AH599" s="144"/>
      <c r="AI599" s="144"/>
    </row>
    <row r="600" spans="1:35">
      <c r="A600" s="144"/>
      <c r="B600" s="144"/>
      <c r="C600" s="144"/>
      <c r="D600" s="144"/>
      <c r="E600" s="144"/>
      <c r="F600" s="144"/>
      <c r="G600" s="144"/>
      <c r="H600" s="144"/>
      <c r="I600" s="144"/>
      <c r="J600" s="144"/>
      <c r="K600" s="144"/>
      <c r="L600" s="144"/>
      <c r="M600" s="144"/>
      <c r="N600" s="144"/>
      <c r="O600" s="144"/>
      <c r="P600" s="144"/>
      <c r="Q600" s="144"/>
      <c r="R600" s="144"/>
      <c r="S600" s="144"/>
      <c r="T600" s="144"/>
      <c r="U600" s="144"/>
      <c r="V600" s="144"/>
      <c r="W600" s="144"/>
      <c r="X600" s="144"/>
      <c r="Y600" s="144"/>
      <c r="Z600" s="144"/>
      <c r="AA600" s="144"/>
      <c r="AB600" s="144"/>
      <c r="AC600" s="144"/>
      <c r="AD600" s="144"/>
      <c r="AE600" s="144"/>
      <c r="AF600" s="144"/>
      <c r="AG600" s="144"/>
      <c r="AH600" s="144"/>
      <c r="AI600" s="144"/>
    </row>
    <row r="601" spans="1:35">
      <c r="A601" s="144"/>
      <c r="B601" s="144"/>
      <c r="C601" s="144"/>
      <c r="D601" s="144"/>
      <c r="E601" s="144"/>
      <c r="F601" s="144"/>
      <c r="G601" s="144"/>
      <c r="H601" s="144"/>
      <c r="I601" s="144"/>
      <c r="J601" s="144"/>
      <c r="K601" s="144"/>
      <c r="L601" s="144"/>
      <c r="M601" s="144"/>
      <c r="N601" s="144"/>
      <c r="O601" s="144"/>
      <c r="P601" s="144"/>
      <c r="Q601" s="144"/>
      <c r="R601" s="144"/>
      <c r="S601" s="144"/>
      <c r="T601" s="144"/>
      <c r="U601" s="144"/>
      <c r="V601" s="144"/>
      <c r="W601" s="144"/>
      <c r="X601" s="144"/>
      <c r="Y601" s="144"/>
      <c r="Z601" s="144"/>
      <c r="AA601" s="144"/>
      <c r="AB601" s="144"/>
      <c r="AC601" s="144"/>
      <c r="AD601" s="144"/>
      <c r="AE601" s="144"/>
      <c r="AF601" s="144"/>
      <c r="AG601" s="144"/>
      <c r="AH601" s="144"/>
      <c r="AI601" s="144"/>
    </row>
    <row r="602" spans="1:35">
      <c r="A602" s="144"/>
      <c r="B602" s="144"/>
      <c r="C602" s="144"/>
      <c r="D602" s="144"/>
      <c r="E602" s="144"/>
      <c r="F602" s="144"/>
      <c r="G602" s="144"/>
      <c r="H602" s="144"/>
      <c r="I602" s="144"/>
      <c r="J602" s="144"/>
      <c r="K602" s="144"/>
      <c r="L602" s="144"/>
      <c r="M602" s="144"/>
      <c r="N602" s="144"/>
      <c r="O602" s="144"/>
      <c r="P602" s="144"/>
      <c r="Q602" s="144"/>
      <c r="R602" s="144"/>
      <c r="S602" s="144"/>
      <c r="T602" s="144"/>
      <c r="U602" s="144"/>
      <c r="V602" s="144"/>
      <c r="W602" s="144"/>
      <c r="X602" s="144"/>
      <c r="Y602" s="144"/>
      <c r="Z602" s="144"/>
      <c r="AA602" s="144"/>
      <c r="AB602" s="144"/>
      <c r="AC602" s="144"/>
      <c r="AD602" s="144"/>
      <c r="AE602" s="144"/>
      <c r="AF602" s="144"/>
      <c r="AG602" s="144"/>
      <c r="AH602" s="144"/>
      <c r="AI602" s="144"/>
    </row>
    <row r="603" spans="1:35">
      <c r="A603" s="144"/>
      <c r="B603" s="144"/>
      <c r="C603" s="144"/>
      <c r="D603" s="144"/>
      <c r="E603" s="144"/>
      <c r="F603" s="144"/>
      <c r="G603" s="144"/>
      <c r="H603" s="144"/>
      <c r="I603" s="144"/>
      <c r="J603" s="144"/>
      <c r="K603" s="144"/>
      <c r="L603" s="144"/>
      <c r="M603" s="144"/>
      <c r="N603" s="144"/>
      <c r="O603" s="144"/>
      <c r="P603" s="144"/>
      <c r="Q603" s="144"/>
      <c r="R603" s="144"/>
      <c r="S603" s="144"/>
      <c r="T603" s="144"/>
      <c r="U603" s="144"/>
      <c r="V603" s="144"/>
      <c r="W603" s="144"/>
      <c r="X603" s="144"/>
      <c r="Y603" s="144"/>
      <c r="Z603" s="144"/>
      <c r="AA603" s="144"/>
      <c r="AB603" s="144"/>
      <c r="AC603" s="144"/>
      <c r="AD603" s="144"/>
      <c r="AE603" s="144"/>
      <c r="AF603" s="144"/>
      <c r="AG603" s="144"/>
      <c r="AH603" s="144"/>
      <c r="AI603" s="144"/>
    </row>
    <row r="604" spans="1:35">
      <c r="A604" s="144"/>
      <c r="B604" s="144"/>
      <c r="C604" s="144"/>
      <c r="D604" s="144"/>
      <c r="E604" s="144"/>
      <c r="F604" s="144"/>
      <c r="G604" s="144"/>
      <c r="H604" s="144"/>
      <c r="I604" s="144"/>
      <c r="J604" s="144"/>
      <c r="K604" s="144"/>
      <c r="L604" s="144"/>
      <c r="M604" s="144"/>
      <c r="N604" s="144"/>
      <c r="O604" s="144"/>
      <c r="P604" s="144"/>
      <c r="Q604" s="144"/>
      <c r="R604" s="144"/>
      <c r="S604" s="144"/>
      <c r="T604" s="144"/>
      <c r="U604" s="144"/>
      <c r="V604" s="144"/>
      <c r="W604" s="144"/>
      <c r="X604" s="144"/>
      <c r="Y604" s="144"/>
      <c r="Z604" s="144"/>
      <c r="AA604" s="144"/>
      <c r="AB604" s="144"/>
      <c r="AC604" s="144"/>
      <c r="AD604" s="144"/>
      <c r="AE604" s="144"/>
      <c r="AF604" s="144"/>
      <c r="AG604" s="144"/>
      <c r="AH604" s="144"/>
      <c r="AI604" s="144"/>
    </row>
    <row r="605" spans="1:35">
      <c r="A605" s="144"/>
      <c r="B605" s="144"/>
      <c r="C605" s="144"/>
      <c r="D605" s="144"/>
      <c r="E605" s="144"/>
      <c r="F605" s="144"/>
      <c r="G605" s="144"/>
      <c r="H605" s="144"/>
      <c r="I605" s="144"/>
      <c r="J605" s="144"/>
      <c r="K605" s="144"/>
      <c r="L605" s="144"/>
      <c r="M605" s="144"/>
      <c r="N605" s="144"/>
      <c r="O605" s="144"/>
      <c r="P605" s="144"/>
      <c r="Q605" s="144"/>
      <c r="R605" s="144"/>
      <c r="S605" s="144"/>
      <c r="T605" s="144"/>
      <c r="U605" s="144"/>
      <c r="V605" s="144"/>
      <c r="W605" s="144"/>
      <c r="X605" s="144"/>
      <c r="Y605" s="144"/>
      <c r="Z605" s="144"/>
      <c r="AA605" s="144"/>
      <c r="AB605" s="144"/>
      <c r="AC605" s="144"/>
      <c r="AD605" s="144"/>
      <c r="AE605" s="144"/>
      <c r="AF605" s="144"/>
      <c r="AG605" s="144"/>
      <c r="AH605" s="144"/>
      <c r="AI605" s="144"/>
    </row>
    <row r="606" spans="1:35">
      <c r="A606" s="144"/>
      <c r="B606" s="144"/>
      <c r="C606" s="144"/>
      <c r="D606" s="144"/>
      <c r="E606" s="144"/>
      <c r="F606" s="144"/>
      <c r="G606" s="144"/>
      <c r="H606" s="144"/>
      <c r="I606" s="144"/>
      <c r="J606" s="144"/>
      <c r="K606" s="144"/>
      <c r="L606" s="144"/>
      <c r="M606" s="144"/>
      <c r="N606" s="144"/>
      <c r="O606" s="144"/>
      <c r="P606" s="144"/>
      <c r="Q606" s="144"/>
      <c r="R606" s="144"/>
      <c r="S606" s="144"/>
      <c r="T606" s="144"/>
      <c r="U606" s="144"/>
      <c r="V606" s="144"/>
      <c r="W606" s="144"/>
      <c r="X606" s="144"/>
      <c r="Y606" s="144"/>
      <c r="Z606" s="144"/>
      <c r="AA606" s="144"/>
      <c r="AB606" s="144"/>
      <c r="AC606" s="144"/>
      <c r="AD606" s="144"/>
      <c r="AE606" s="144"/>
      <c r="AF606" s="144"/>
      <c r="AG606" s="144"/>
      <c r="AH606" s="144"/>
      <c r="AI606" s="144"/>
    </row>
    <row r="607" spans="1:35">
      <c r="A607" s="144"/>
      <c r="B607" s="144"/>
      <c r="C607" s="144"/>
      <c r="D607" s="144"/>
      <c r="E607" s="144"/>
      <c r="F607" s="144"/>
      <c r="G607" s="144"/>
      <c r="H607" s="144"/>
      <c r="I607" s="144"/>
      <c r="J607" s="144"/>
      <c r="K607" s="144"/>
      <c r="L607" s="144"/>
      <c r="M607" s="144"/>
      <c r="N607" s="144"/>
      <c r="O607" s="144"/>
      <c r="P607" s="144"/>
      <c r="Q607" s="144"/>
      <c r="R607" s="144"/>
      <c r="S607" s="144"/>
      <c r="T607" s="144"/>
      <c r="U607" s="144"/>
      <c r="V607" s="144"/>
      <c r="W607" s="144"/>
      <c r="X607" s="144"/>
      <c r="Y607" s="144"/>
      <c r="Z607" s="144"/>
      <c r="AA607" s="144"/>
      <c r="AB607" s="144"/>
      <c r="AC607" s="144"/>
      <c r="AD607" s="144"/>
      <c r="AE607" s="144"/>
      <c r="AF607" s="144"/>
      <c r="AG607" s="144"/>
      <c r="AH607" s="144"/>
      <c r="AI607" s="144"/>
    </row>
    <row r="608" spans="1:35">
      <c r="A608" s="144"/>
      <c r="B608" s="144"/>
      <c r="C608" s="144"/>
      <c r="D608" s="144"/>
      <c r="E608" s="144"/>
      <c r="F608" s="144"/>
      <c r="G608" s="144"/>
      <c r="H608" s="144"/>
      <c r="I608" s="144"/>
      <c r="J608" s="144"/>
      <c r="K608" s="144"/>
      <c r="L608" s="144"/>
      <c r="M608" s="144"/>
      <c r="N608" s="144"/>
      <c r="O608" s="144"/>
      <c r="P608" s="144"/>
      <c r="Q608" s="144"/>
      <c r="R608" s="144"/>
      <c r="S608" s="144"/>
      <c r="T608" s="144"/>
      <c r="U608" s="144"/>
      <c r="V608" s="144"/>
      <c r="W608" s="144"/>
      <c r="X608" s="144"/>
      <c r="Y608" s="144"/>
      <c r="Z608" s="144"/>
      <c r="AA608" s="144"/>
      <c r="AB608" s="144"/>
      <c r="AC608" s="144"/>
      <c r="AD608" s="144"/>
      <c r="AE608" s="144"/>
      <c r="AF608" s="144"/>
      <c r="AG608" s="144"/>
      <c r="AH608" s="144"/>
      <c r="AI608" s="144"/>
    </row>
    <row r="609" spans="1:35">
      <c r="A609" s="144"/>
      <c r="B609" s="144"/>
      <c r="C609" s="144"/>
      <c r="D609" s="144"/>
      <c r="E609" s="144"/>
      <c r="F609" s="144"/>
      <c r="G609" s="144"/>
      <c r="H609" s="144"/>
      <c r="I609" s="144"/>
      <c r="J609" s="144"/>
      <c r="K609" s="144"/>
      <c r="L609" s="144"/>
      <c r="M609" s="144"/>
      <c r="N609" s="144"/>
      <c r="O609" s="144"/>
      <c r="P609" s="144"/>
      <c r="Q609" s="144"/>
      <c r="R609" s="144"/>
      <c r="S609" s="144"/>
      <c r="T609" s="144"/>
      <c r="U609" s="144"/>
      <c r="V609" s="144"/>
      <c r="W609" s="144"/>
      <c r="X609" s="144"/>
      <c r="Y609" s="144"/>
      <c r="Z609" s="144"/>
      <c r="AA609" s="144"/>
      <c r="AB609" s="144"/>
      <c r="AC609" s="144"/>
      <c r="AD609" s="144"/>
      <c r="AE609" s="144"/>
      <c r="AF609" s="144"/>
      <c r="AG609" s="144"/>
      <c r="AH609" s="144"/>
      <c r="AI609" s="144"/>
    </row>
    <row r="610" spans="1:35">
      <c r="A610" s="144"/>
      <c r="B610" s="144"/>
      <c r="C610" s="144"/>
      <c r="D610" s="144"/>
      <c r="E610" s="144"/>
      <c r="F610" s="144"/>
      <c r="G610" s="144"/>
      <c r="H610" s="144"/>
      <c r="I610" s="144"/>
      <c r="J610" s="144"/>
      <c r="K610" s="144"/>
      <c r="L610" s="144"/>
      <c r="M610" s="144"/>
      <c r="N610" s="144"/>
      <c r="O610" s="144"/>
      <c r="P610" s="144"/>
      <c r="Q610" s="144"/>
      <c r="R610" s="144"/>
      <c r="S610" s="144"/>
      <c r="T610" s="144"/>
      <c r="U610" s="144"/>
      <c r="V610" s="144"/>
      <c r="W610" s="144"/>
      <c r="X610" s="144"/>
      <c r="Y610" s="144"/>
      <c r="Z610" s="144"/>
      <c r="AA610" s="144"/>
      <c r="AB610" s="144"/>
      <c r="AC610" s="144"/>
      <c r="AD610" s="144"/>
      <c r="AE610" s="144"/>
      <c r="AF610" s="144"/>
      <c r="AG610" s="144"/>
      <c r="AH610" s="144"/>
      <c r="AI610" s="144"/>
    </row>
    <row r="611" spans="1:35">
      <c r="A611" s="144"/>
      <c r="B611" s="144"/>
      <c r="C611" s="144"/>
      <c r="D611" s="144"/>
      <c r="E611" s="144"/>
      <c r="F611" s="144"/>
      <c r="G611" s="144"/>
      <c r="H611" s="144"/>
      <c r="I611" s="144"/>
      <c r="J611" s="144"/>
      <c r="K611" s="144"/>
      <c r="L611" s="144"/>
      <c r="M611" s="144"/>
      <c r="N611" s="144"/>
      <c r="O611" s="144"/>
      <c r="P611" s="144"/>
      <c r="Q611" s="144"/>
      <c r="R611" s="144"/>
      <c r="S611" s="144"/>
      <c r="T611" s="144"/>
      <c r="U611" s="144"/>
      <c r="V611" s="144"/>
      <c r="W611" s="144"/>
      <c r="X611" s="144"/>
      <c r="Y611" s="144"/>
      <c r="Z611" s="144"/>
      <c r="AA611" s="144"/>
      <c r="AB611" s="144"/>
      <c r="AC611" s="144"/>
      <c r="AD611" s="144"/>
      <c r="AE611" s="144"/>
      <c r="AF611" s="144"/>
      <c r="AG611" s="144"/>
      <c r="AH611" s="144"/>
      <c r="AI611" s="144"/>
    </row>
    <row r="612" spans="1:35">
      <c r="A612" s="144"/>
      <c r="B612" s="144"/>
      <c r="C612" s="144"/>
      <c r="D612" s="144"/>
      <c r="E612" s="144"/>
      <c r="F612" s="144"/>
      <c r="G612" s="144"/>
      <c r="H612" s="144"/>
      <c r="I612" s="144"/>
      <c r="J612" s="144"/>
      <c r="K612" s="144"/>
      <c r="L612" s="144"/>
      <c r="M612" s="144"/>
      <c r="N612" s="144"/>
      <c r="O612" s="144"/>
      <c r="P612" s="144"/>
      <c r="Q612" s="144"/>
      <c r="R612" s="144"/>
      <c r="S612" s="144"/>
      <c r="T612" s="144"/>
      <c r="U612" s="144"/>
      <c r="V612" s="144"/>
      <c r="W612" s="144"/>
      <c r="X612" s="144"/>
      <c r="Y612" s="144"/>
      <c r="Z612" s="144"/>
      <c r="AA612" s="144"/>
      <c r="AB612" s="144"/>
      <c r="AC612" s="144"/>
      <c r="AD612" s="144"/>
      <c r="AE612" s="144"/>
      <c r="AF612" s="144"/>
      <c r="AG612" s="144"/>
      <c r="AH612" s="144"/>
      <c r="AI612" s="144"/>
    </row>
    <row r="613" spans="1:35">
      <c r="A613" s="144"/>
      <c r="B613" s="144"/>
      <c r="C613" s="144"/>
      <c r="D613" s="144"/>
      <c r="E613" s="144"/>
      <c r="F613" s="144"/>
      <c r="G613" s="144"/>
      <c r="H613" s="144"/>
      <c r="I613" s="144"/>
      <c r="J613" s="144"/>
      <c r="K613" s="144"/>
      <c r="L613" s="144"/>
      <c r="M613" s="144"/>
      <c r="N613" s="144"/>
      <c r="O613" s="144"/>
      <c r="P613" s="144"/>
      <c r="Q613" s="144"/>
      <c r="R613" s="144"/>
      <c r="S613" s="144"/>
      <c r="T613" s="144"/>
      <c r="U613" s="144"/>
      <c r="V613" s="144"/>
      <c r="W613" s="144"/>
      <c r="X613" s="144"/>
      <c r="Y613" s="144"/>
      <c r="Z613" s="144"/>
      <c r="AA613" s="144"/>
      <c r="AB613" s="144"/>
      <c r="AC613" s="144"/>
      <c r="AD613" s="144"/>
      <c r="AE613" s="144"/>
      <c r="AF613" s="144"/>
      <c r="AG613" s="144"/>
      <c r="AH613" s="144"/>
      <c r="AI613" s="144"/>
    </row>
    <row r="614" spans="1:35">
      <c r="A614" s="144"/>
      <c r="B614" s="144"/>
      <c r="C614" s="144"/>
      <c r="D614" s="144"/>
      <c r="E614" s="144"/>
      <c r="F614" s="144"/>
      <c r="G614" s="144"/>
      <c r="H614" s="144"/>
      <c r="I614" s="144"/>
      <c r="J614" s="144"/>
      <c r="K614" s="144"/>
      <c r="L614" s="144"/>
      <c r="M614" s="144"/>
      <c r="N614" s="144"/>
      <c r="O614" s="144"/>
      <c r="P614" s="144"/>
      <c r="Q614" s="144"/>
      <c r="R614" s="144"/>
      <c r="S614" s="144"/>
      <c r="T614" s="144"/>
      <c r="U614" s="144"/>
      <c r="V614" s="144"/>
      <c r="W614" s="144"/>
      <c r="X614" s="144"/>
      <c r="Y614" s="144"/>
      <c r="Z614" s="144"/>
      <c r="AA614" s="144"/>
      <c r="AB614" s="144"/>
      <c r="AC614" s="144"/>
      <c r="AD614" s="144"/>
      <c r="AE614" s="144"/>
      <c r="AF614" s="144"/>
      <c r="AG614" s="144"/>
      <c r="AH614" s="144"/>
      <c r="AI614" s="144"/>
    </row>
    <row r="615" spans="1:35">
      <c r="A615" s="144"/>
      <c r="B615" s="144"/>
      <c r="C615" s="144"/>
      <c r="D615" s="144"/>
      <c r="E615" s="144"/>
      <c r="F615" s="144"/>
      <c r="G615" s="144"/>
      <c r="H615" s="144"/>
      <c r="I615" s="144"/>
      <c r="J615" s="144"/>
      <c r="K615" s="144"/>
      <c r="L615" s="144"/>
      <c r="M615" s="144"/>
      <c r="N615" s="144"/>
      <c r="O615" s="144"/>
      <c r="P615" s="144"/>
      <c r="Q615" s="144"/>
      <c r="R615" s="144"/>
      <c r="S615" s="144"/>
      <c r="T615" s="144"/>
      <c r="U615" s="144"/>
      <c r="V615" s="144"/>
      <c r="W615" s="144"/>
      <c r="X615" s="144"/>
      <c r="Y615" s="144"/>
      <c r="Z615" s="144"/>
      <c r="AA615" s="144"/>
      <c r="AB615" s="144"/>
      <c r="AC615" s="144"/>
      <c r="AD615" s="144"/>
      <c r="AE615" s="144"/>
      <c r="AF615" s="144"/>
      <c r="AG615" s="144"/>
      <c r="AH615" s="144"/>
      <c r="AI615" s="144"/>
    </row>
    <row r="616" spans="1:35">
      <c r="A616" s="144"/>
      <c r="B616" s="144"/>
      <c r="C616" s="144"/>
      <c r="D616" s="144"/>
      <c r="E616" s="144"/>
      <c r="F616" s="144"/>
      <c r="G616" s="144"/>
      <c r="H616" s="144"/>
      <c r="I616" s="144"/>
      <c r="J616" s="144"/>
      <c r="K616" s="144"/>
      <c r="L616" s="144"/>
      <c r="M616" s="144"/>
      <c r="N616" s="144"/>
      <c r="O616" s="144"/>
      <c r="P616" s="144"/>
      <c r="Q616" s="144"/>
      <c r="R616" s="144"/>
      <c r="S616" s="144"/>
      <c r="T616" s="144"/>
      <c r="U616" s="144"/>
      <c r="V616" s="144"/>
      <c r="W616" s="144"/>
      <c r="X616" s="144"/>
      <c r="Y616" s="144"/>
      <c r="Z616" s="144"/>
      <c r="AA616" s="144"/>
      <c r="AB616" s="144"/>
      <c r="AC616" s="144"/>
      <c r="AD616" s="144"/>
      <c r="AE616" s="144"/>
      <c r="AF616" s="144"/>
      <c r="AG616" s="144"/>
      <c r="AH616" s="144"/>
      <c r="AI616" s="144"/>
    </row>
    <row r="617" spans="1:35">
      <c r="A617" s="144"/>
      <c r="B617" s="144"/>
      <c r="C617" s="144"/>
      <c r="D617" s="144"/>
      <c r="E617" s="144"/>
      <c r="F617" s="144"/>
      <c r="G617" s="144"/>
      <c r="H617" s="144"/>
      <c r="I617" s="144"/>
      <c r="J617" s="144"/>
      <c r="K617" s="144"/>
      <c r="L617" s="144"/>
      <c r="M617" s="144"/>
      <c r="N617" s="144"/>
      <c r="O617" s="144"/>
      <c r="P617" s="144"/>
      <c r="Q617" s="144"/>
      <c r="R617" s="144"/>
      <c r="S617" s="144"/>
      <c r="T617" s="144"/>
      <c r="U617" s="144"/>
      <c r="V617" s="144"/>
      <c r="W617" s="144"/>
      <c r="X617" s="144"/>
      <c r="Y617" s="144"/>
      <c r="Z617" s="144"/>
      <c r="AA617" s="144"/>
      <c r="AB617" s="144"/>
      <c r="AC617" s="144"/>
      <c r="AD617" s="144"/>
      <c r="AE617" s="144"/>
      <c r="AF617" s="144"/>
      <c r="AG617" s="144"/>
      <c r="AH617" s="144"/>
      <c r="AI617" s="144"/>
    </row>
    <row r="618" spans="1:35">
      <c r="A618" s="144"/>
      <c r="B618" s="144"/>
      <c r="C618" s="144"/>
      <c r="D618" s="144"/>
      <c r="E618" s="144"/>
      <c r="F618" s="144"/>
      <c r="G618" s="144"/>
      <c r="H618" s="144"/>
      <c r="I618" s="144"/>
      <c r="J618" s="144"/>
      <c r="K618" s="144"/>
      <c r="L618" s="144"/>
      <c r="M618" s="144"/>
      <c r="N618" s="144"/>
      <c r="O618" s="144"/>
      <c r="P618" s="144"/>
      <c r="Q618" s="144"/>
      <c r="R618" s="144"/>
      <c r="S618" s="144"/>
      <c r="T618" s="144"/>
      <c r="U618" s="144"/>
      <c r="V618" s="144"/>
      <c r="W618" s="144"/>
      <c r="X618" s="144"/>
      <c r="Y618" s="144"/>
      <c r="Z618" s="144"/>
      <c r="AA618" s="144"/>
      <c r="AB618" s="144"/>
      <c r="AC618" s="144"/>
      <c r="AD618" s="144"/>
      <c r="AE618" s="144"/>
      <c r="AF618" s="144"/>
      <c r="AG618" s="144"/>
      <c r="AH618" s="144"/>
      <c r="AI618" s="144"/>
    </row>
    <row r="619" spans="1:35">
      <c r="A619" s="144"/>
      <c r="B619" s="144"/>
      <c r="C619" s="144"/>
      <c r="D619" s="144"/>
      <c r="E619" s="144"/>
      <c r="F619" s="144"/>
      <c r="G619" s="144"/>
      <c r="H619" s="144"/>
      <c r="I619" s="144"/>
      <c r="J619" s="144"/>
      <c r="K619" s="144"/>
      <c r="L619" s="144"/>
      <c r="M619" s="144"/>
      <c r="N619" s="144"/>
      <c r="O619" s="144"/>
      <c r="P619" s="144"/>
      <c r="Q619" s="144"/>
      <c r="R619" s="144"/>
      <c r="S619" s="144"/>
      <c r="T619" s="144"/>
      <c r="U619" s="144"/>
      <c r="V619" s="144"/>
      <c r="W619" s="144"/>
      <c r="X619" s="144"/>
      <c r="Y619" s="144"/>
      <c r="Z619" s="144"/>
      <c r="AA619" s="144"/>
      <c r="AB619" s="144"/>
      <c r="AC619" s="144"/>
      <c r="AD619" s="144"/>
      <c r="AE619" s="144"/>
      <c r="AF619" s="144"/>
      <c r="AG619" s="144"/>
      <c r="AH619" s="144"/>
      <c r="AI619" s="144"/>
    </row>
    <row r="620" spans="1:35">
      <c r="A620" s="144"/>
      <c r="B620" s="144"/>
      <c r="C620" s="144"/>
      <c r="D620" s="144"/>
      <c r="E620" s="144"/>
      <c r="F620" s="144"/>
      <c r="G620" s="144"/>
      <c r="H620" s="144"/>
      <c r="I620" s="144"/>
      <c r="J620" s="144"/>
      <c r="K620" s="144"/>
      <c r="L620" s="144"/>
      <c r="M620" s="144"/>
      <c r="N620" s="144"/>
      <c r="O620" s="144"/>
      <c r="P620" s="144"/>
      <c r="Q620" s="144"/>
      <c r="R620" s="144"/>
      <c r="S620" s="144"/>
      <c r="T620" s="144"/>
      <c r="U620" s="144"/>
      <c r="V620" s="144"/>
      <c r="W620" s="144"/>
      <c r="X620" s="144"/>
      <c r="Y620" s="144"/>
      <c r="Z620" s="144"/>
      <c r="AA620" s="144"/>
      <c r="AB620" s="144"/>
      <c r="AC620" s="144"/>
      <c r="AD620" s="144"/>
      <c r="AE620" s="144"/>
      <c r="AF620" s="144"/>
      <c r="AG620" s="144"/>
      <c r="AH620" s="144"/>
      <c r="AI620" s="144"/>
    </row>
    <row r="621" spans="1:35">
      <c r="A621" s="144"/>
      <c r="B621" s="144"/>
      <c r="C621" s="144"/>
      <c r="D621" s="144"/>
      <c r="E621" s="144"/>
      <c r="F621" s="144"/>
      <c r="G621" s="144"/>
      <c r="H621" s="144"/>
      <c r="I621" s="144"/>
      <c r="J621" s="144"/>
      <c r="K621" s="144"/>
      <c r="L621" s="144"/>
      <c r="M621" s="144"/>
      <c r="N621" s="144"/>
      <c r="O621" s="144"/>
      <c r="P621" s="144"/>
      <c r="Q621" s="144"/>
      <c r="R621" s="144"/>
      <c r="S621" s="144"/>
      <c r="T621" s="144"/>
      <c r="U621" s="144"/>
      <c r="V621" s="144"/>
      <c r="W621" s="144"/>
      <c r="X621" s="144"/>
      <c r="Y621" s="144"/>
      <c r="Z621" s="144"/>
      <c r="AA621" s="144"/>
      <c r="AB621" s="144"/>
      <c r="AC621" s="144"/>
      <c r="AD621" s="144"/>
      <c r="AE621" s="144"/>
      <c r="AF621" s="144"/>
      <c r="AG621" s="144"/>
      <c r="AH621" s="144"/>
      <c r="AI621" s="144"/>
    </row>
    <row r="622" spans="1:35">
      <c r="A622" s="144"/>
      <c r="B622" s="144"/>
      <c r="C622" s="144"/>
      <c r="D622" s="144"/>
      <c r="E622" s="144"/>
      <c r="F622" s="144"/>
      <c r="G622" s="144"/>
      <c r="H622" s="144"/>
      <c r="I622" s="144"/>
      <c r="J622" s="144"/>
      <c r="K622" s="144"/>
      <c r="L622" s="144"/>
      <c r="M622" s="144"/>
      <c r="N622" s="144"/>
      <c r="O622" s="144"/>
      <c r="P622" s="144"/>
      <c r="Q622" s="144"/>
      <c r="R622" s="144"/>
      <c r="S622" s="144"/>
      <c r="T622" s="144"/>
      <c r="U622" s="144"/>
      <c r="V622" s="144"/>
      <c r="W622" s="144"/>
      <c r="X622" s="144"/>
      <c r="Y622" s="144"/>
      <c r="Z622" s="144"/>
      <c r="AA622" s="144"/>
      <c r="AB622" s="144"/>
      <c r="AC622" s="144"/>
      <c r="AD622" s="144"/>
      <c r="AE622" s="144"/>
      <c r="AF622" s="144"/>
      <c r="AG622" s="144"/>
      <c r="AH622" s="144"/>
      <c r="AI622" s="144"/>
    </row>
    <row r="623" spans="1:35">
      <c r="A623" s="144"/>
      <c r="B623" s="144"/>
      <c r="C623" s="144"/>
      <c r="D623" s="144"/>
      <c r="E623" s="144"/>
      <c r="F623" s="144"/>
      <c r="G623" s="144"/>
      <c r="H623" s="144"/>
      <c r="I623" s="144"/>
      <c r="J623" s="144"/>
      <c r="K623" s="144"/>
      <c r="L623" s="144"/>
      <c r="M623" s="144"/>
      <c r="N623" s="144"/>
      <c r="O623" s="144"/>
      <c r="P623" s="144"/>
      <c r="Q623" s="144"/>
      <c r="R623" s="144"/>
      <c r="S623" s="144"/>
      <c r="T623" s="144"/>
      <c r="U623" s="144"/>
      <c r="V623" s="144"/>
      <c r="W623" s="144"/>
      <c r="X623" s="144"/>
      <c r="Y623" s="144"/>
      <c r="Z623" s="144"/>
      <c r="AA623" s="144"/>
      <c r="AB623" s="144"/>
      <c r="AC623" s="144"/>
      <c r="AD623" s="144"/>
      <c r="AE623" s="144"/>
      <c r="AF623" s="144"/>
      <c r="AG623" s="144"/>
      <c r="AH623" s="144"/>
      <c r="AI623" s="144"/>
    </row>
    <row r="624" spans="1:35">
      <c r="A624" s="144"/>
      <c r="B624" s="144"/>
      <c r="C624" s="144"/>
      <c r="D624" s="144"/>
      <c r="E624" s="144"/>
      <c r="F624" s="144"/>
      <c r="G624" s="144"/>
      <c r="H624" s="144"/>
      <c r="I624" s="144"/>
      <c r="J624" s="144"/>
      <c r="K624" s="144"/>
      <c r="L624" s="144"/>
      <c r="M624" s="144"/>
      <c r="N624" s="144"/>
      <c r="O624" s="144"/>
      <c r="P624" s="144"/>
      <c r="Q624" s="144"/>
      <c r="R624" s="144"/>
      <c r="S624" s="144"/>
      <c r="T624" s="144"/>
      <c r="U624" s="144"/>
      <c r="V624" s="144"/>
      <c r="W624" s="144"/>
      <c r="X624" s="144"/>
      <c r="Y624" s="144"/>
      <c r="Z624" s="144"/>
      <c r="AA624" s="144"/>
      <c r="AB624" s="144"/>
      <c r="AC624" s="144"/>
      <c r="AD624" s="144"/>
      <c r="AE624" s="144"/>
      <c r="AF624" s="144"/>
      <c r="AG624" s="144"/>
      <c r="AH624" s="144"/>
      <c r="AI624" s="144"/>
    </row>
    <row r="625" spans="1:35">
      <c r="A625" s="144"/>
      <c r="B625" s="144"/>
      <c r="C625" s="144"/>
      <c r="D625" s="144"/>
      <c r="E625" s="144"/>
      <c r="F625" s="144"/>
      <c r="G625" s="144"/>
      <c r="H625" s="144"/>
      <c r="I625" s="144"/>
      <c r="J625" s="144"/>
      <c r="K625" s="144"/>
      <c r="L625" s="144"/>
      <c r="M625" s="144"/>
      <c r="N625" s="144"/>
      <c r="O625" s="144"/>
      <c r="P625" s="144"/>
      <c r="Q625" s="144"/>
      <c r="R625" s="144"/>
      <c r="S625" s="144"/>
      <c r="T625" s="144"/>
      <c r="U625" s="144"/>
      <c r="V625" s="144"/>
      <c r="W625" s="144"/>
      <c r="X625" s="144"/>
      <c r="Y625" s="144"/>
      <c r="Z625" s="144"/>
      <c r="AA625" s="144"/>
      <c r="AB625" s="144"/>
      <c r="AC625" s="144"/>
      <c r="AD625" s="144"/>
      <c r="AE625" s="144"/>
      <c r="AF625" s="144"/>
      <c r="AG625" s="144"/>
      <c r="AH625" s="144"/>
      <c r="AI625" s="144"/>
    </row>
    <row r="626" spans="1:35">
      <c r="A626" s="144"/>
      <c r="B626" s="144"/>
      <c r="C626" s="144"/>
      <c r="D626" s="144"/>
      <c r="E626" s="144"/>
      <c r="F626" s="144"/>
      <c r="G626" s="144"/>
      <c r="H626" s="144"/>
      <c r="I626" s="144"/>
      <c r="J626" s="144"/>
      <c r="K626" s="144"/>
      <c r="L626" s="144"/>
      <c r="M626" s="144"/>
      <c r="N626" s="144"/>
      <c r="O626" s="144"/>
      <c r="P626" s="144"/>
      <c r="Q626" s="144"/>
      <c r="R626" s="144"/>
      <c r="S626" s="144"/>
      <c r="T626" s="144"/>
      <c r="U626" s="144"/>
      <c r="V626" s="144"/>
      <c r="W626" s="144"/>
      <c r="X626" s="144"/>
      <c r="Y626" s="144"/>
      <c r="Z626" s="144"/>
      <c r="AA626" s="144"/>
      <c r="AB626" s="144"/>
      <c r="AC626" s="144"/>
      <c r="AD626" s="144"/>
      <c r="AE626" s="144"/>
      <c r="AF626" s="144"/>
      <c r="AG626" s="144"/>
      <c r="AH626" s="144"/>
      <c r="AI626" s="144"/>
    </row>
    <row r="627" spans="1:35">
      <c r="A627" s="144"/>
      <c r="B627" s="144"/>
      <c r="C627" s="144"/>
      <c r="D627" s="144"/>
      <c r="E627" s="144"/>
      <c r="F627" s="144"/>
      <c r="G627" s="144"/>
      <c r="H627" s="144"/>
      <c r="I627" s="144"/>
      <c r="J627" s="144"/>
      <c r="K627" s="144"/>
      <c r="L627" s="144"/>
      <c r="M627" s="144"/>
      <c r="N627" s="144"/>
      <c r="O627" s="144"/>
      <c r="P627" s="144"/>
      <c r="Q627" s="144"/>
      <c r="R627" s="144"/>
      <c r="S627" s="144"/>
      <c r="T627" s="144"/>
      <c r="U627" s="144"/>
      <c r="V627" s="144"/>
      <c r="W627" s="144"/>
      <c r="X627" s="144"/>
      <c r="Y627" s="144"/>
      <c r="Z627" s="144"/>
      <c r="AA627" s="144"/>
      <c r="AB627" s="144"/>
      <c r="AC627" s="144"/>
      <c r="AD627" s="144"/>
      <c r="AE627" s="144"/>
      <c r="AF627" s="144"/>
      <c r="AG627" s="144"/>
      <c r="AH627" s="144"/>
      <c r="AI627" s="144"/>
    </row>
    <row r="628" spans="1:35">
      <c r="A628" s="144"/>
      <c r="B628" s="144"/>
      <c r="C628" s="144"/>
      <c r="D628" s="144"/>
      <c r="E628" s="144"/>
      <c r="F628" s="144"/>
      <c r="G628" s="144"/>
      <c r="H628" s="144"/>
      <c r="I628" s="144"/>
      <c r="J628" s="144"/>
      <c r="K628" s="144"/>
      <c r="L628" s="144"/>
      <c r="M628" s="144"/>
      <c r="N628" s="144"/>
      <c r="O628" s="144"/>
      <c r="P628" s="144"/>
      <c r="Q628" s="144"/>
      <c r="R628" s="144"/>
      <c r="S628" s="144"/>
      <c r="T628" s="144"/>
      <c r="U628" s="144"/>
      <c r="V628" s="144"/>
      <c r="W628" s="144"/>
      <c r="X628" s="144"/>
      <c r="Y628" s="144"/>
      <c r="Z628" s="144"/>
      <c r="AA628" s="144"/>
      <c r="AB628" s="144"/>
      <c r="AC628" s="144"/>
      <c r="AD628" s="144"/>
      <c r="AE628" s="144"/>
      <c r="AF628" s="144"/>
      <c r="AG628" s="144"/>
      <c r="AH628" s="144"/>
      <c r="AI628" s="144"/>
    </row>
    <row r="629" spans="1:35">
      <c r="A629" s="144"/>
      <c r="B629" s="144"/>
      <c r="C629" s="144"/>
      <c r="D629" s="144"/>
      <c r="E629" s="144"/>
      <c r="F629" s="144"/>
      <c r="G629" s="144"/>
      <c r="H629" s="144"/>
      <c r="I629" s="144"/>
      <c r="J629" s="144"/>
      <c r="K629" s="144"/>
      <c r="L629" s="144"/>
      <c r="M629" s="144"/>
      <c r="N629" s="144"/>
      <c r="O629" s="144"/>
      <c r="P629" s="144"/>
      <c r="Q629" s="144"/>
      <c r="R629" s="144"/>
      <c r="S629" s="144"/>
      <c r="T629" s="144"/>
      <c r="U629" s="144"/>
      <c r="V629" s="144"/>
      <c r="W629" s="144"/>
      <c r="X629" s="144"/>
      <c r="Y629" s="144"/>
      <c r="Z629" s="144"/>
      <c r="AA629" s="144"/>
      <c r="AB629" s="144"/>
      <c r="AC629" s="144"/>
      <c r="AD629" s="144"/>
      <c r="AE629" s="144"/>
      <c r="AF629" s="144"/>
      <c r="AG629" s="144"/>
      <c r="AH629" s="144"/>
      <c r="AI629" s="144"/>
    </row>
    <row r="630" spans="1:35">
      <c r="A630" s="144"/>
      <c r="B630" s="144"/>
      <c r="C630" s="144"/>
      <c r="D630" s="144"/>
      <c r="E630" s="144"/>
      <c r="F630" s="144"/>
      <c r="G630" s="144"/>
      <c r="H630" s="144"/>
      <c r="I630" s="144"/>
      <c r="J630" s="144"/>
      <c r="K630" s="144"/>
      <c r="L630" s="144"/>
      <c r="M630" s="144"/>
      <c r="N630" s="144"/>
      <c r="O630" s="144"/>
      <c r="P630" s="144"/>
      <c r="Q630" s="144"/>
      <c r="R630" s="144"/>
      <c r="S630" s="144"/>
      <c r="T630" s="144"/>
      <c r="U630" s="144"/>
      <c r="V630" s="144"/>
      <c r="W630" s="144"/>
      <c r="X630" s="144"/>
      <c r="Y630" s="144"/>
      <c r="Z630" s="144"/>
      <c r="AA630" s="144"/>
      <c r="AB630" s="144"/>
      <c r="AC630" s="144"/>
      <c r="AD630" s="144"/>
      <c r="AE630" s="144"/>
      <c r="AF630" s="144"/>
      <c r="AG630" s="144"/>
      <c r="AH630" s="144"/>
      <c r="AI630" s="144"/>
    </row>
    <row r="631" spans="1:35">
      <c r="A631" s="144"/>
      <c r="B631" s="144"/>
      <c r="C631" s="144"/>
      <c r="D631" s="144"/>
      <c r="E631" s="144"/>
      <c r="F631" s="144"/>
      <c r="G631" s="144"/>
      <c r="H631" s="144"/>
      <c r="I631" s="144"/>
      <c r="J631" s="144"/>
      <c r="K631" s="144"/>
      <c r="L631" s="144"/>
      <c r="M631" s="144"/>
      <c r="N631" s="144"/>
      <c r="O631" s="144"/>
      <c r="P631" s="144"/>
      <c r="Q631" s="144"/>
      <c r="R631" s="144"/>
      <c r="S631" s="144"/>
      <c r="T631" s="144"/>
      <c r="U631" s="144"/>
      <c r="V631" s="144"/>
      <c r="W631" s="144"/>
      <c r="X631" s="144"/>
      <c r="Y631" s="144"/>
      <c r="Z631" s="144"/>
      <c r="AA631" s="144"/>
      <c r="AB631" s="144"/>
      <c r="AC631" s="144"/>
      <c r="AD631" s="144"/>
      <c r="AE631" s="144"/>
      <c r="AF631" s="144"/>
      <c r="AG631" s="144"/>
      <c r="AH631" s="144"/>
      <c r="AI631" s="144"/>
    </row>
    <row r="632" spans="1:35">
      <c r="A632" s="144"/>
      <c r="B632" s="144"/>
      <c r="C632" s="144"/>
      <c r="D632" s="144"/>
      <c r="E632" s="144"/>
      <c r="F632" s="144"/>
      <c r="G632" s="144"/>
      <c r="H632" s="144"/>
      <c r="I632" s="144"/>
      <c r="J632" s="144"/>
      <c r="K632" s="144"/>
      <c r="L632" s="144"/>
      <c r="M632" s="144"/>
      <c r="N632" s="144"/>
      <c r="O632" s="144"/>
      <c r="P632" s="144"/>
      <c r="Q632" s="144"/>
      <c r="R632" s="144"/>
      <c r="S632" s="144"/>
      <c r="T632" s="144"/>
      <c r="U632" s="144"/>
      <c r="V632" s="144"/>
      <c r="W632" s="144"/>
      <c r="X632" s="144"/>
      <c r="Y632" s="144"/>
      <c r="Z632" s="144"/>
      <c r="AA632" s="144"/>
      <c r="AB632" s="144"/>
      <c r="AC632" s="144"/>
      <c r="AD632" s="144"/>
      <c r="AE632" s="144"/>
      <c r="AF632" s="144"/>
      <c r="AG632" s="144"/>
      <c r="AH632" s="144"/>
      <c r="AI632" s="144"/>
    </row>
  </sheetData>
  <mergeCells count="118">
    <mergeCell ref="S75:T75"/>
    <mergeCell ref="B76:C76"/>
    <mergeCell ref="B77:C77"/>
    <mergeCell ref="S77:T77"/>
    <mergeCell ref="B60:C60"/>
    <mergeCell ref="B61:C61"/>
    <mergeCell ref="B68:C68"/>
    <mergeCell ref="B69:C69"/>
    <mergeCell ref="B70:C70"/>
    <mergeCell ref="B72:Q72"/>
    <mergeCell ref="B62:C62"/>
    <mergeCell ref="B63:C63"/>
    <mergeCell ref="B64:C64"/>
    <mergeCell ref="B66:C66"/>
    <mergeCell ref="B74:C74"/>
    <mergeCell ref="B75:C75"/>
    <mergeCell ref="S45:T45"/>
    <mergeCell ref="B46:C46"/>
    <mergeCell ref="B47:C47"/>
    <mergeCell ref="B48:C48"/>
    <mergeCell ref="S48:T48"/>
    <mergeCell ref="B59:C59"/>
    <mergeCell ref="B49:C49"/>
    <mergeCell ref="B50:C50"/>
    <mergeCell ref="S50:T50"/>
    <mergeCell ref="B51:C51"/>
    <mergeCell ref="B52:C52"/>
    <mergeCell ref="B53:C53"/>
    <mergeCell ref="S53:T53"/>
    <mergeCell ref="B54:C54"/>
    <mergeCell ref="B55:C55"/>
    <mergeCell ref="B56:C56"/>
    <mergeCell ref="B57:C57"/>
    <mergeCell ref="B58:C58"/>
    <mergeCell ref="S44:T44"/>
    <mergeCell ref="B30:C30"/>
    <mergeCell ref="T30:U30"/>
    <mergeCell ref="B33:C33"/>
    <mergeCell ref="T33:U33"/>
    <mergeCell ref="B34:C34"/>
    <mergeCell ref="B36:Q36"/>
    <mergeCell ref="B38:C38"/>
    <mergeCell ref="B39:C39"/>
    <mergeCell ref="B41:Q41"/>
    <mergeCell ref="B43:C43"/>
    <mergeCell ref="B44:C44"/>
    <mergeCell ref="B31:C31"/>
    <mergeCell ref="B32:C32"/>
    <mergeCell ref="B4:Q4"/>
    <mergeCell ref="B5:Q5"/>
    <mergeCell ref="B6:Q6"/>
    <mergeCell ref="B7:Q7"/>
    <mergeCell ref="J12:M12"/>
    <mergeCell ref="B29:C29"/>
    <mergeCell ref="T29:U29"/>
    <mergeCell ref="B17:Q17"/>
    <mergeCell ref="B22:Q22"/>
    <mergeCell ref="B24:C24"/>
    <mergeCell ref="T24:U24"/>
    <mergeCell ref="B25:C25"/>
    <mergeCell ref="T25:U25"/>
    <mergeCell ref="B26:C26"/>
    <mergeCell ref="T26:U26"/>
    <mergeCell ref="B27:C27"/>
    <mergeCell ref="T27:U27"/>
    <mergeCell ref="B28:C28"/>
    <mergeCell ref="B19:C19"/>
    <mergeCell ref="B20:C20"/>
    <mergeCell ref="J14:M14"/>
    <mergeCell ref="B8:Q8"/>
    <mergeCell ref="F12:I12"/>
    <mergeCell ref="F13:I13"/>
    <mergeCell ref="D10:M10"/>
    <mergeCell ref="B115:Q115"/>
    <mergeCell ref="B120:C120"/>
    <mergeCell ref="B121:C121"/>
    <mergeCell ref="J13:M13"/>
    <mergeCell ref="B45:C45"/>
    <mergeCell ref="B95:C95"/>
    <mergeCell ref="B98:C98"/>
    <mergeCell ref="B99:C99"/>
    <mergeCell ref="B106:C106"/>
    <mergeCell ref="B107:C107"/>
    <mergeCell ref="B79:C79"/>
    <mergeCell ref="B81:C81"/>
    <mergeCell ref="B82:C82"/>
    <mergeCell ref="B91:C91"/>
    <mergeCell ref="B93:Q93"/>
    <mergeCell ref="B109:C109"/>
    <mergeCell ref="B110:C110"/>
    <mergeCell ref="B111:C111"/>
    <mergeCell ref="B112:C112"/>
    <mergeCell ref="B96:C96"/>
    <mergeCell ref="B108:C108"/>
    <mergeCell ref="B85:Q85"/>
    <mergeCell ref="B89:C89"/>
    <mergeCell ref="F14:I14"/>
    <mergeCell ref="B132:C132"/>
    <mergeCell ref="B133:C133"/>
    <mergeCell ref="B134:C134"/>
    <mergeCell ref="B136:C136"/>
    <mergeCell ref="B127:C127"/>
    <mergeCell ref="B128:C128"/>
    <mergeCell ref="B129:C129"/>
    <mergeCell ref="B130:C130"/>
    <mergeCell ref="B131:C131"/>
    <mergeCell ref="B123:C123"/>
    <mergeCell ref="B124:C124"/>
    <mergeCell ref="B122:C122"/>
    <mergeCell ref="B125:C125"/>
    <mergeCell ref="B126:C126"/>
    <mergeCell ref="B90:C90"/>
    <mergeCell ref="B83:C83"/>
    <mergeCell ref="B118:C118"/>
    <mergeCell ref="B119:C119"/>
    <mergeCell ref="B87:C87"/>
    <mergeCell ref="B88:C88"/>
    <mergeCell ref="B117:C117"/>
  </mergeCells>
  <dataValidations count="1">
    <dataValidation allowBlank="1" showInputMessage="1" sqref="B15:B21 C15:H18 C21:H21" xr:uid="{0F384797-A850-4D38-9D89-1A1724F2CE35}"/>
  </dataValidations>
  <pageMargins left="0.7" right="0.7" top="0.75" bottom="0.75" header="0.3" footer="0.3"/>
  <pageSetup scale="54" orientation="portrait" r:id="rId1"/>
  <drawing r:id="rId2"/>
  <mc:AlternateContent xmlns:mc="http://schemas.openxmlformats.org/markup-compatibility/2006">
    <mc:Choice Requires="v">
      <legacyDrawing r:id="rId3"/>
    </mc:Choice>
  </mc:AlternateContent>
  <extLst>
    <ext xmlns:x14="http://schemas.microsoft.com/office/spreadsheetml/2009/9/main" uri="{CCE6A557-97BC-4b89-ADB6-D9C93CAAB3DF}">
      <x14:dataValidations xmlns:xm="http://schemas.microsoft.com/office/excel/2006/main" count="3">
        <x14:dataValidation type="list" allowBlank="1" showInputMessage="1" showErrorMessage="1" xr:uid="{68CABC7A-42AC-4657-B3AE-8DAF54EDE477}">
          <x14:formula1>
            <xm:f>'Data Validation'!$C$6:$C$7</xm:f>
          </x14:formula1>
          <xm:sqref>J13</xm:sqref>
        </x14:dataValidation>
        <x14:dataValidation type="list" allowBlank="1" showInputMessage="1" showErrorMessage="1" xr:uid="{7EC9BD46-0C75-4D6A-A20A-4C6CA947CC9D}">
          <x14:formula1>
            <xm:f>'Data Validation'!$A$2:$A$20</xm:f>
          </x14:formula1>
          <xm:sqref>D13</xm:sqref>
        </x14:dataValidation>
        <x14:dataValidation type="list" allowBlank="1" showInputMessage="1" showErrorMessage="1" xr:uid="{CE3E7621-F8CC-466D-BA8E-4A07BC98B82A}">
          <x14:formula1>
            <xm:f>'Data Validation'!$B$2:$B$17</xm:f>
          </x14:formula1>
          <xm:sqref>J12</xm:sqref>
        </x14:dataValidation>
      </x14:dataValidations>
    </ext>
  </extLst>
</worksheet>
</file>

<file path=xl/worksheets/sheet4.xml><?xml version="1.0" encoding="utf-8"?>
<worksheet xmlns="http://purl.oclc.org/ooxml/spreadsheetml/main" xmlns:r="http://purl.oclc.org/ooxml/officeDocument/relationships" xmlns:xdr="http://purl.oclc.org/ooxml/drawingml/spreadsheetDrawing" xmlns:x14="http://schemas.microsoft.com/office/spreadsheetml/2009/9/main"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6EB291-A965-4328-AACD-AD10E266B092}">
  <dimension ref="B1:AC72"/>
  <sheetViews>
    <sheetView showGridLines="0" topLeftCell="A11" zoomScale="75" zoomScaleNormal="75" workbookViewId="0">
      <selection activeCell="A42" sqref="A25:XFD42"/>
    </sheetView>
  </sheetViews>
  <sheetFormatPr baseColWidth="10" defaultColWidth="8.6640625" defaultRowHeight="14"/>
  <cols>
    <col min="1" max="1" width="2.83203125" style="40" customWidth="1"/>
    <col min="2" max="11" width="8.6640625" style="40"/>
    <col min="12" max="13" width="26.83203125" style="40" customWidth="1"/>
    <col min="14" max="14" width="16.83203125" style="40" customWidth="1"/>
    <col min="15" max="15" width="21.83203125" style="40" customWidth="1"/>
    <col min="16" max="16" width="16" style="40" customWidth="1"/>
    <col min="17" max="17" width="16.33203125" style="40" customWidth="1"/>
    <col min="18" max="18" width="8.6640625" style="40" customWidth="1"/>
    <col min="19" max="19" width="10" style="40" customWidth="1"/>
    <col min="20" max="21" width="8.6640625" style="40" customWidth="1"/>
    <col min="22" max="25" width="8.6640625" style="40"/>
    <col min="26" max="26" width="12" style="40" bestFit="1" customWidth="1"/>
    <col min="27" max="27" width="18.33203125" style="40" bestFit="1" customWidth="1"/>
    <col min="28" max="16384" width="8.6640625" style="40"/>
  </cols>
  <sheetData>
    <row r="1" spans="2:29" ht="25">
      <c r="B1" s="41" t="s">
        <v>66</v>
      </c>
      <c r="K1" s="61" t="s">
        <v>90</v>
      </c>
    </row>
    <row r="2" spans="2:29" ht="15" customHeight="1">
      <c r="B2" s="42"/>
    </row>
    <row r="3" spans="2:29" ht="15" customHeight="1">
      <c r="B3" s="271" t="s">
        <v>0</v>
      </c>
      <c r="C3" s="272"/>
      <c r="D3" s="272"/>
      <c r="E3" s="272"/>
      <c r="F3" s="272"/>
      <c r="G3" s="272"/>
      <c r="H3" s="272"/>
      <c r="I3" s="272"/>
      <c r="J3" s="272"/>
      <c r="K3" s="272"/>
      <c r="L3" s="272"/>
      <c r="M3" s="272"/>
      <c r="N3" s="272"/>
      <c r="O3" s="272"/>
      <c r="P3" s="273"/>
    </row>
    <row r="4" spans="2:29" ht="37.5" customHeight="1">
      <c r="B4" s="268" t="s">
        <v>100</v>
      </c>
      <c r="C4" s="269"/>
      <c r="D4" s="269"/>
      <c r="E4" s="269"/>
      <c r="F4" s="269"/>
      <c r="G4" s="269"/>
      <c r="H4" s="269"/>
      <c r="I4" s="269"/>
      <c r="J4" s="269"/>
      <c r="K4" s="269"/>
      <c r="L4" s="269"/>
      <c r="M4" s="269"/>
      <c r="N4" s="269"/>
      <c r="O4" s="269"/>
      <c r="P4" s="270"/>
    </row>
    <row r="10" spans="2:29" ht="63" customHeight="1">
      <c r="P10" s="39"/>
    </row>
    <row r="11" spans="2:29" ht="15">
      <c r="O11" s="39"/>
      <c r="P11" s="43" t="str">
        <f>'Portfolio Emissions'!D15</f>
        <v>Select Base Year</v>
      </c>
      <c r="Q11" s="43" t="str">
        <f>'Portfolio Emissions'!E15</f>
        <v/>
      </c>
      <c r="R11" s="43" t="str">
        <f>'Portfolio Emissions'!F15</f>
        <v/>
      </c>
      <c r="S11" s="43" t="str">
        <f>'Portfolio Emissions'!G15</f>
        <v/>
      </c>
      <c r="T11" s="43" t="str">
        <f>'Portfolio Emissions'!H15</f>
        <v/>
      </c>
      <c r="U11" s="43" t="str">
        <f>'Portfolio Emissions'!I15</f>
        <v/>
      </c>
      <c r="V11" s="43" t="str">
        <f>'Portfolio Emissions'!J15</f>
        <v/>
      </c>
      <c r="W11" s="43" t="str">
        <f>'Portfolio Emissions'!K15</f>
        <v/>
      </c>
      <c r="X11" s="43" t="str">
        <f>'Portfolio Emissions'!L15</f>
        <v/>
      </c>
      <c r="Y11" s="43" t="str">
        <f>'Portfolio Emissions'!M15</f>
        <v/>
      </c>
      <c r="Z11" s="43" t="str">
        <f>'Portfolio Emissions'!N15</f>
        <v/>
      </c>
      <c r="AA11" s="43" t="str">
        <f>'Portfolio Emissions'!O15</f>
        <v/>
      </c>
      <c r="AB11" s="43" t="str">
        <f>'Portfolio Emissions'!P15</f>
        <v/>
      </c>
      <c r="AC11" s="43" t="str">
        <f>'Portfolio Emissions'!Q15</f>
        <v/>
      </c>
    </row>
    <row r="12" spans="2:29" ht="15">
      <c r="O12" s="62" t="s">
        <v>24</v>
      </c>
      <c r="P12" s="44">
        <f>'Portfolio Emissions'!D24</f>
        <v>0</v>
      </c>
      <c r="Q12" s="44">
        <f>'Portfolio Emissions'!E24</f>
        <v>0</v>
      </c>
      <c r="R12" s="44">
        <f>'Portfolio Emissions'!F24</f>
        <v>0</v>
      </c>
      <c r="S12" s="44">
        <f>'Portfolio Emissions'!G24</f>
        <v>0</v>
      </c>
      <c r="T12" s="44">
        <f>'Portfolio Emissions'!H24</f>
        <v>0</v>
      </c>
      <c r="U12" s="44">
        <f>'Portfolio Emissions'!I24</f>
        <v>0</v>
      </c>
      <c r="V12" s="44">
        <f>'Portfolio Emissions'!J24</f>
        <v>0</v>
      </c>
      <c r="W12" s="44">
        <f>'Portfolio Emissions'!K24</f>
        <v>0</v>
      </c>
      <c r="X12" s="44">
        <f>'Portfolio Emissions'!L24</f>
        <v>0</v>
      </c>
      <c r="Y12" s="44">
        <f>'Portfolio Emissions'!M24</f>
        <v>0</v>
      </c>
      <c r="Z12" s="44">
        <f>'Portfolio Emissions'!N24</f>
        <v>0</v>
      </c>
      <c r="AA12" s="44">
        <f>'Portfolio Emissions'!O24</f>
        <v>0</v>
      </c>
      <c r="AB12" s="44">
        <f>'Portfolio Emissions'!P24</f>
        <v>0</v>
      </c>
      <c r="AC12" s="44">
        <f>'Portfolio Emissions'!Q24</f>
        <v>0</v>
      </c>
    </row>
    <row r="13" spans="2:29" ht="15">
      <c r="O13" s="62" t="s">
        <v>98</v>
      </c>
      <c r="P13" s="44">
        <f>IF('Portfolio Emissions'!$J$13="Market-Based GHG Goal",'Portfolio Emissions'!D30,'Portfolio Emissions'!D29)</f>
        <v>0</v>
      </c>
      <c r="Q13" s="44">
        <f>IF('Portfolio Emissions'!$J$13="Market-Based GHG Goal",'Portfolio Emissions'!E30,'Portfolio Emissions'!E29)</f>
        <v>0</v>
      </c>
      <c r="R13" s="44">
        <f>IF('Portfolio Emissions'!$J$13="Market-Based GHG Goal",'Portfolio Emissions'!F30,'Portfolio Emissions'!F29)</f>
        <v>0</v>
      </c>
      <c r="S13" s="44">
        <f>IF('Portfolio Emissions'!$J$13="Market-Based GHG Goal",'Portfolio Emissions'!G30,'Portfolio Emissions'!G29)</f>
        <v>0</v>
      </c>
      <c r="T13" s="44">
        <f>IF('Portfolio Emissions'!$J$13="Market-Based GHG Goal",'Portfolio Emissions'!H30,'Portfolio Emissions'!H29)</f>
        <v>0</v>
      </c>
      <c r="U13" s="44">
        <f>IF('Portfolio Emissions'!$J$13="Market-Based GHG Goal",'Portfolio Emissions'!I30,'Portfolio Emissions'!I29)</f>
        <v>0</v>
      </c>
      <c r="V13" s="44">
        <f>IF('Portfolio Emissions'!$J$13="Market-Based GHG Goal",'Portfolio Emissions'!J30,'Portfolio Emissions'!J29)</f>
        <v>0</v>
      </c>
      <c r="W13" s="44">
        <f>IF('Portfolio Emissions'!$J$13="Market-Based GHG Goal",'Portfolio Emissions'!K30,'Portfolio Emissions'!K29)</f>
        <v>0</v>
      </c>
      <c r="X13" s="44">
        <f>IF('Portfolio Emissions'!$J$13="Market-Based GHG Goal",'Portfolio Emissions'!L30,'Portfolio Emissions'!L29)</f>
        <v>0</v>
      </c>
      <c r="Y13" s="44">
        <f>IF('Portfolio Emissions'!$J$13="Market-Based GHG Goal",'Portfolio Emissions'!M30,'Portfolio Emissions'!M29)</f>
        <v>0</v>
      </c>
      <c r="Z13" s="44">
        <f>IF('Portfolio Emissions'!$J$13="Market-Based GHG Goal",'Portfolio Emissions'!N30,'Portfolio Emissions'!N29)</f>
        <v>0</v>
      </c>
      <c r="AA13" s="44">
        <f>IF('Portfolio Emissions'!$J$13="Market-Based GHG Goal",'Portfolio Emissions'!O30,'Portfolio Emissions'!O29)</f>
        <v>0</v>
      </c>
      <c r="AB13" s="44">
        <f>IF('Portfolio Emissions'!$J$13="Market-Based GHG Goal",'Portfolio Emissions'!P30,'Portfolio Emissions'!P29)</f>
        <v>0</v>
      </c>
      <c r="AC13" s="44">
        <f>IF('Portfolio Emissions'!$J$13="Market-Based GHG Goal",'Portfolio Emissions'!Q30,'Portfolio Emissions'!Q29)</f>
        <v>0</v>
      </c>
    </row>
    <row r="14" spans="2:29" ht="15">
      <c r="O14" s="62" t="s">
        <v>108</v>
      </c>
      <c r="P14" s="44">
        <f>IF('Portfolio Emissions'!$J$13="Market-Based GHG Goal",'Portfolio Emissions'!D32,'Portfolio Emissions'!D31)</f>
        <v>0</v>
      </c>
      <c r="Q14" s="44">
        <f>IF('Portfolio Emissions'!$J$13="Market-Based GHG Goal",'Portfolio Emissions'!E32,'Portfolio Emissions'!E31)</f>
        <v>0</v>
      </c>
      <c r="R14" s="44">
        <f>IF('Portfolio Emissions'!$J$13="Market-Based GHG Goal",'Portfolio Emissions'!F32,'Portfolio Emissions'!F31)</f>
        <v>0</v>
      </c>
      <c r="S14" s="44">
        <f>IF('Portfolio Emissions'!$J$13="Market-Based GHG Goal",'Portfolio Emissions'!G32,'Portfolio Emissions'!G31)</f>
        <v>0</v>
      </c>
      <c r="T14" s="44">
        <f>IF('Portfolio Emissions'!$J$13="Market-Based GHG Goal",'Portfolio Emissions'!H32,'Portfolio Emissions'!H31)</f>
        <v>0</v>
      </c>
      <c r="U14" s="44">
        <f>IF('Portfolio Emissions'!$J$13="Market-Based GHG Goal",'Portfolio Emissions'!I32,'Portfolio Emissions'!I31)</f>
        <v>0</v>
      </c>
      <c r="V14" s="44">
        <f>IF('Portfolio Emissions'!$J$13="Market-Based GHG Goal",'Portfolio Emissions'!J32,'Portfolio Emissions'!J31)</f>
        <v>0</v>
      </c>
      <c r="W14" s="44">
        <f>IF('Portfolio Emissions'!$J$13="Market-Based GHG Goal",'Portfolio Emissions'!K32,'Portfolio Emissions'!K31)</f>
        <v>0</v>
      </c>
      <c r="X14" s="44">
        <f>IF('Portfolio Emissions'!$J$13="Market-Based GHG Goal",'Portfolio Emissions'!L32,'Portfolio Emissions'!L31)</f>
        <v>0</v>
      </c>
      <c r="Y14" s="44">
        <f>IF('Portfolio Emissions'!$J$13="Market-Based GHG Goal",'Portfolio Emissions'!M32,'Portfolio Emissions'!M31)</f>
        <v>0</v>
      </c>
      <c r="Z14" s="44">
        <f>IF('Portfolio Emissions'!$J$13="Market-Based GHG Goal",'Portfolio Emissions'!N32,'Portfolio Emissions'!N31)</f>
        <v>0</v>
      </c>
      <c r="AA14" s="44">
        <f>IF('Portfolio Emissions'!$J$13="Market-Based GHG Goal",'Portfolio Emissions'!O32,'Portfolio Emissions'!O31)</f>
        <v>0</v>
      </c>
      <c r="AB14" s="44">
        <f>IF('Portfolio Emissions'!$J$13="Market-Based GHG Goal",'Portfolio Emissions'!P32,'Portfolio Emissions'!P31)</f>
        <v>0</v>
      </c>
      <c r="AC14" s="44">
        <f>IF('Portfolio Emissions'!$J$13="Market-Based GHG Goal",'Portfolio Emissions'!Q32,'Portfolio Emissions'!Q31)</f>
        <v>0</v>
      </c>
    </row>
    <row r="15" spans="2:29" ht="15">
      <c r="O15" s="62" t="s">
        <v>99</v>
      </c>
      <c r="P15" s="44" t="str">
        <f>'Portfolio Emissions'!D95</f>
        <v/>
      </c>
      <c r="Q15" s="44">
        <f>'Portfolio Emissions'!E95</f>
        <v>0</v>
      </c>
      <c r="R15" s="44">
        <f>'Portfolio Emissions'!F95</f>
        <v>0</v>
      </c>
      <c r="S15" s="44">
        <f>'Portfolio Emissions'!G95</f>
        <v>0</v>
      </c>
      <c r="T15" s="44">
        <f>'Portfolio Emissions'!H95</f>
        <v>0</v>
      </c>
      <c r="U15" s="44">
        <f>'Portfolio Emissions'!I95</f>
        <v>0</v>
      </c>
      <c r="V15" s="44">
        <f>'Portfolio Emissions'!J95</f>
        <v>0</v>
      </c>
      <c r="W15" s="44">
        <f>'Portfolio Emissions'!K95</f>
        <v>0</v>
      </c>
      <c r="X15" s="44">
        <f>'Portfolio Emissions'!L95</f>
        <v>0</v>
      </c>
      <c r="Y15" s="44">
        <f>'Portfolio Emissions'!M95</f>
        <v>0</v>
      </c>
      <c r="Z15" s="44">
        <f>'Portfolio Emissions'!N95</f>
        <v>0</v>
      </c>
      <c r="AA15" s="44">
        <f>'Portfolio Emissions'!O95</f>
        <v>0</v>
      </c>
      <c r="AB15" s="44">
        <f>'Portfolio Emissions'!P95</f>
        <v>0</v>
      </c>
      <c r="AC15" s="44">
        <f>'Portfolio Emissions'!Q95</f>
        <v>0</v>
      </c>
    </row>
    <row r="17" spans="15:21">
      <c r="O17" s="39"/>
    </row>
    <row r="18" spans="15:21">
      <c r="O18" s="39"/>
    </row>
    <row r="22" spans="15:21">
      <c r="O22" s="63" t="s">
        <v>67</v>
      </c>
      <c r="P22" s="64" t="str">
        <f>IF('Portfolio Emissions'!D13="","Select Base Year",'Portfolio Emissions'!D13)</f>
        <v>Select Base Year</v>
      </c>
    </row>
    <row r="23" spans="15:21">
      <c r="O23" s="63" t="s">
        <v>68</v>
      </c>
      <c r="P23" s="65">
        <v>2022</v>
      </c>
    </row>
    <row r="25" spans="15:21" hidden="1"/>
    <row r="26" spans="15:21" hidden="1"/>
    <row r="27" spans="15:21" hidden="1"/>
    <row r="28" spans="15:21" hidden="1"/>
    <row r="29" spans="15:21" hidden="1"/>
    <row r="30" spans="15:21" ht="30" hidden="1">
      <c r="O30" s="66" t="s">
        <v>69</v>
      </c>
      <c r="P30" s="67" t="s">
        <v>70</v>
      </c>
      <c r="Q30" s="67" t="s">
        <v>71</v>
      </c>
      <c r="R30" s="45" t="str" cm="1">
        <f t="array" ref="R30:U30">IF('Portfolio Emissions'!J13:M13="Location-Based GHG Goal","*Off-site Renewables do not contribute towards Location-Based GHG emission reductions","")</f>
        <v/>
      </c>
      <c r="S30" s="40" t="str">
        <v/>
      </c>
      <c r="T30" s="40" t="str">
        <v/>
      </c>
      <c r="U30" s="40" t="str">
        <v/>
      </c>
    </row>
    <row r="31" spans="15:21" hidden="1">
      <c r="O31" s="68" t="str">
        <f>P22</f>
        <v>Select Base Year</v>
      </c>
      <c r="P31" s="69">
        <f>'Portfolio Emissions'!D33</f>
        <v>0</v>
      </c>
      <c r="Q31" s="70" t="e">
        <f>P31/P31</f>
        <v>#DIV/0!</v>
      </c>
      <c r="R31" s="71"/>
    </row>
    <row r="32" spans="15:21" ht="30" hidden="1">
      <c r="O32" s="72" t="str">
        <f>'Portfolio Emissions'!B106</f>
        <v>Scope 1 
Stationary</v>
      </c>
      <c r="P32" s="73" t="e">
        <f>-HLOOKUP($P$23,'Portfolio Emissions'!$E$15:$Q$113,ROW('Portfolio Emissions'!E106)-ROW('Portfolio Emissions'!E$15)+1)</f>
        <v>#N/A</v>
      </c>
      <c r="Q32" s="70" t="e">
        <f>P32/P31</f>
        <v>#N/A</v>
      </c>
      <c r="R32" s="71"/>
    </row>
    <row r="33" spans="15:19" ht="30" hidden="1">
      <c r="O33" s="72" t="str">
        <f>'Portfolio Emissions'!B107</f>
        <v>Scope 1 
Mobile</v>
      </c>
      <c r="P33" s="73" t="e">
        <f>-HLOOKUP($P$23,'Portfolio Emissions'!$E$15:$Q$113,ROW('Portfolio Emissions'!E107)-ROW('Portfolio Emissions'!E$15)+1)</f>
        <v>#N/A</v>
      </c>
      <c r="Q33" s="70" t="e">
        <f>P33/P31</f>
        <v>#N/A</v>
      </c>
      <c r="R33" s="71"/>
    </row>
    <row r="34" spans="15:19" ht="30" hidden="1">
      <c r="O34" s="72" t="str">
        <f>'Portfolio Emissions'!B108</f>
        <v>Scope 1 
Fugitive &amp; Process</v>
      </c>
      <c r="P34" s="73" t="e">
        <f>-HLOOKUP($P$23,'Portfolio Emissions'!$E$15:$Q$113,ROW('Portfolio Emissions'!E108)-ROW('Portfolio Emissions'!E$15)+1)</f>
        <v>#N/A</v>
      </c>
      <c r="Q34" s="70" t="e">
        <f>P34/P31</f>
        <v>#N/A</v>
      </c>
      <c r="R34" s="71"/>
    </row>
    <row r="35" spans="15:19" ht="30" hidden="1">
      <c r="O35" s="72" t="str">
        <f>'Portfolio Emissions'!B109</f>
        <v>Scope 2 
Change in Energy Use</v>
      </c>
      <c r="P35" s="73" t="e">
        <f>-HLOOKUP($P$23,'Portfolio Emissions'!$E$15:$Q$113,ROW('Portfolio Emissions'!E109)-ROW('Portfolio Emissions'!E$15)+1)</f>
        <v>#N/A</v>
      </c>
      <c r="Q35" s="70" t="e">
        <f>P35/P31</f>
        <v>#N/A</v>
      </c>
      <c r="R35" s="71"/>
    </row>
    <row r="36" spans="15:19" ht="30" hidden="1">
      <c r="O36" s="72" t="str">
        <f>'Portfolio Emissions'!B110</f>
        <v>Scope 2 
On-site Renewables</v>
      </c>
      <c r="P36" s="73" t="e">
        <f>-HLOOKUP($P$23,'Portfolio Emissions'!$E$15:$Q$113,ROW('Portfolio Emissions'!E110)-ROW('Portfolio Emissions'!E$15)+1)</f>
        <v>#N/A</v>
      </c>
      <c r="Q36" s="70" t="e">
        <f>P36/P31</f>
        <v>#N/A</v>
      </c>
      <c r="R36" s="74"/>
    </row>
    <row r="37" spans="15:19" ht="30" hidden="1">
      <c r="O37" s="72" t="str">
        <f>'Portfolio Emissions'!B111</f>
        <v>Scope 2 
Off-site Renewables</v>
      </c>
      <c r="P37" s="73" t="e">
        <f>-HLOOKUP($P$23,'Portfolio Emissions'!$E$15:$Q$113,ROW('Portfolio Emissions'!E111)-ROW('Portfolio Emissions'!E$15)+1)</f>
        <v>#N/A</v>
      </c>
      <c r="Q37" s="70" t="e">
        <f>P37/P31</f>
        <v>#N/A</v>
      </c>
      <c r="R37" s="74"/>
    </row>
    <row r="38" spans="15:19" ht="30" hidden="1">
      <c r="O38" s="72" t="str">
        <f>'Portfolio Emissions'!B112</f>
        <v>Scope 2 
Greening of Grid / Other</v>
      </c>
      <c r="P38" s="73" t="e">
        <f>-HLOOKUP($P$23,'Portfolio Emissions'!$E$15:$Q$113,ROW('Portfolio Emissions'!E112)-ROW('Portfolio Emissions'!E$15)+1)</f>
        <v>#N/A</v>
      </c>
      <c r="Q38" s="70" t="e">
        <f>P38/P31</f>
        <v>#N/A</v>
      </c>
      <c r="S38" s="92"/>
    </row>
    <row r="39" spans="15:19" hidden="1">
      <c r="O39" s="75">
        <f>P23</f>
        <v>2022</v>
      </c>
      <c r="P39" s="69" t="e">
        <f>HLOOKUP($P$23,'Portfolio Emissions'!$E$15:$Q$108,ROW('Portfolio Emissions'!E33)-ROW('Portfolio Emissions'!E$15)+1)</f>
        <v>#N/A</v>
      </c>
      <c r="Q39" s="76" t="e">
        <f>(P39-P31)/P31</f>
        <v>#N/A</v>
      </c>
    </row>
    <row r="40" spans="15:19" hidden="1">
      <c r="O40" s="77"/>
      <c r="P40" s="78"/>
      <c r="Q40" s="79"/>
    </row>
    <row r="41" spans="15:19" hidden="1"/>
    <row r="42" spans="15:19" hidden="1"/>
    <row r="46" spans="15:19">
      <c r="P46" s="39"/>
    </row>
    <row r="47" spans="15:19" ht="30">
      <c r="O47" s="66" t="s">
        <v>69</v>
      </c>
      <c r="P47" s="67" t="s">
        <v>70</v>
      </c>
      <c r="Q47" s="67" t="s">
        <v>71</v>
      </c>
    </row>
    <row r="48" spans="15:19" ht="29.25" customHeight="1">
      <c r="O48" s="68" t="str">
        <f>P22</f>
        <v>Select Base Year</v>
      </c>
      <c r="P48" s="80" t="e">
        <f>Q31</f>
        <v>#DIV/0!</v>
      </c>
      <c r="Q48" s="70" t="e">
        <f>P48/P48</f>
        <v>#DIV/0!</v>
      </c>
    </row>
    <row r="49" spans="2:17" ht="29.25" customHeight="1">
      <c r="O49" s="72" t="str">
        <f t="shared" ref="O49:O55" si="0">O32</f>
        <v>Scope 1 
Stationary</v>
      </c>
      <c r="P49" s="70" t="e">
        <f t="shared" ref="P49:P55" si="1">P32/$P$31</f>
        <v>#N/A</v>
      </c>
      <c r="Q49" s="70" t="e">
        <f>P49/P48</f>
        <v>#N/A</v>
      </c>
    </row>
    <row r="50" spans="2:17" ht="29.25" customHeight="1">
      <c r="O50" s="72" t="str">
        <f t="shared" si="0"/>
        <v>Scope 1 
Mobile</v>
      </c>
      <c r="P50" s="70" t="e">
        <f t="shared" si="1"/>
        <v>#N/A</v>
      </c>
      <c r="Q50" s="70" t="e">
        <f>P50/P48</f>
        <v>#N/A</v>
      </c>
    </row>
    <row r="51" spans="2:17" ht="29.25" customHeight="1">
      <c r="O51" s="72" t="str">
        <f t="shared" si="0"/>
        <v>Scope 1 
Fugitive &amp; Process</v>
      </c>
      <c r="P51" s="70" t="e">
        <f t="shared" si="1"/>
        <v>#N/A</v>
      </c>
      <c r="Q51" s="70" t="e">
        <f>P51/P48</f>
        <v>#N/A</v>
      </c>
    </row>
    <row r="52" spans="2:17" ht="29.25" customHeight="1">
      <c r="O52" s="72" t="str">
        <f t="shared" si="0"/>
        <v>Scope 2 
Change in Energy Use</v>
      </c>
      <c r="P52" s="70" t="e">
        <f t="shared" si="1"/>
        <v>#N/A</v>
      </c>
      <c r="Q52" s="70" t="e">
        <f>P52/P48</f>
        <v>#N/A</v>
      </c>
    </row>
    <row r="53" spans="2:17" ht="29.25" customHeight="1">
      <c r="O53" s="72" t="str">
        <f t="shared" si="0"/>
        <v>Scope 2 
On-site Renewables</v>
      </c>
      <c r="P53" s="70" t="e">
        <f t="shared" si="1"/>
        <v>#N/A</v>
      </c>
      <c r="Q53" s="70" t="e">
        <f>P53/P48</f>
        <v>#N/A</v>
      </c>
    </row>
    <row r="54" spans="2:17" ht="29.25" customHeight="1">
      <c r="O54" s="72" t="str">
        <f t="shared" si="0"/>
        <v>Scope 2 
Off-site Renewables</v>
      </c>
      <c r="P54" s="70" t="e">
        <f t="shared" si="1"/>
        <v>#N/A</v>
      </c>
      <c r="Q54" s="70" t="e">
        <f>P54/P48</f>
        <v>#N/A</v>
      </c>
    </row>
    <row r="55" spans="2:17" ht="30">
      <c r="O55" s="72" t="str">
        <f t="shared" si="0"/>
        <v>Scope 2 
Greening of Grid / Other</v>
      </c>
      <c r="P55" s="70" t="e">
        <f t="shared" si="1"/>
        <v>#N/A</v>
      </c>
      <c r="Q55" s="70" t="e">
        <f>P55/P48</f>
        <v>#N/A</v>
      </c>
    </row>
    <row r="56" spans="2:17">
      <c r="O56" s="75">
        <f>P23</f>
        <v>2022</v>
      </c>
      <c r="P56" s="76" t="e">
        <f>SUM(P48:P55)</f>
        <v>#DIV/0!</v>
      </c>
      <c r="Q56" s="76" t="e">
        <f>(P56-P48)/P48</f>
        <v>#DIV/0!</v>
      </c>
    </row>
    <row r="64" spans="2:17" ht="20">
      <c r="B64" s="86" t="s">
        <v>208</v>
      </c>
    </row>
    <row r="66" spans="15:29" ht="15">
      <c r="P66" s="43" t="str">
        <f>P11</f>
        <v>Select Base Year</v>
      </c>
      <c r="Q66" s="43" t="str">
        <f t="shared" ref="Q66:AC66" si="2">Q11</f>
        <v/>
      </c>
      <c r="R66" s="43" t="str">
        <f t="shared" si="2"/>
        <v/>
      </c>
      <c r="S66" s="43" t="str">
        <f t="shared" si="2"/>
        <v/>
      </c>
      <c r="T66" s="43" t="str">
        <f t="shared" si="2"/>
        <v/>
      </c>
      <c r="U66" s="43" t="str">
        <f t="shared" si="2"/>
        <v/>
      </c>
      <c r="V66" s="43" t="str">
        <f t="shared" si="2"/>
        <v/>
      </c>
      <c r="W66" s="43" t="str">
        <f t="shared" si="2"/>
        <v/>
      </c>
      <c r="X66" s="43" t="str">
        <f t="shared" si="2"/>
        <v/>
      </c>
      <c r="Y66" s="43" t="str">
        <f t="shared" si="2"/>
        <v/>
      </c>
      <c r="Z66" s="43" t="str">
        <f t="shared" si="2"/>
        <v/>
      </c>
      <c r="AA66" s="43" t="str">
        <f t="shared" si="2"/>
        <v/>
      </c>
      <c r="AB66" s="43" t="str">
        <f t="shared" si="2"/>
        <v/>
      </c>
      <c r="AC66" s="43" t="str">
        <f t="shared" si="2"/>
        <v/>
      </c>
    </row>
    <row r="67" spans="15:29">
      <c r="O67" s="63" t="s">
        <v>192</v>
      </c>
      <c r="P67" s="44">
        <f>IFERROR(INDEX((Aggregation[#Data]),MATCH(P$66,Aggregation[[Year]:[Year]],0),MATCH($O67,Aggregation[#Headers],0)),"")</f>
        <v>0</v>
      </c>
      <c r="Q67" s="44">
        <f>IFERROR(INDEX((Aggregation[#Data]),MATCH(Q$66,Aggregation[[Year]:[Year]],0),MATCH($O67,Aggregation[#Headers],0)),"")</f>
        <v>0</v>
      </c>
      <c r="R67" s="44">
        <f>IFERROR(INDEX((Aggregation[#Data]),MATCH(R$66,Aggregation[[Year]:[Year]],0),MATCH($O67,Aggregation[#Headers],0)),"")</f>
        <v>0</v>
      </c>
      <c r="S67" s="44">
        <f>IFERROR(INDEX((Aggregation[#Data]),MATCH(S$66,Aggregation[[Year]:[Year]],0),MATCH($O67,Aggregation[#Headers],0)),"")</f>
        <v>0</v>
      </c>
      <c r="T67" s="44">
        <f>IFERROR(INDEX((Aggregation[#Data]),MATCH(T$66,Aggregation[[Year]:[Year]],0),MATCH($O67,Aggregation[#Headers],0)),"")</f>
        <v>0</v>
      </c>
      <c r="U67" s="44">
        <f>IFERROR(INDEX((Aggregation[#Data]),MATCH(U$66,Aggregation[[Year]:[Year]],0),MATCH($O67,Aggregation[#Headers],0)),"")</f>
        <v>0</v>
      </c>
      <c r="V67" s="44">
        <f>IFERROR(INDEX((Aggregation[#Data]),MATCH(V$66,Aggregation[[Year]:[Year]],0),MATCH($O67,Aggregation[#Headers],0)),"")</f>
        <v>0</v>
      </c>
      <c r="W67" s="44">
        <f>IFERROR(INDEX((Aggregation[#Data]),MATCH(W$66,Aggregation[[Year]:[Year]],0),MATCH($O67,Aggregation[#Headers],0)),"")</f>
        <v>0</v>
      </c>
      <c r="X67" s="44">
        <f>IFERROR(INDEX((Aggregation[#Data]),MATCH(X$66,Aggregation[[Year]:[Year]],0),MATCH($O67,Aggregation[#Headers],0)),"")</f>
        <v>0</v>
      </c>
      <c r="Y67" s="44">
        <f>IFERROR(INDEX((Aggregation[#Data]),MATCH(Y$66,Aggregation[[Year]:[Year]],0),MATCH($O67,Aggregation[#Headers],0)),"")</f>
        <v>0</v>
      </c>
      <c r="Z67" s="44">
        <f>IFERROR(INDEX((Aggregation[#Data]),MATCH(Z$66,Aggregation[[Year]:[Year]],0),MATCH($O67,Aggregation[#Headers],0)),"")</f>
        <v>0</v>
      </c>
      <c r="AA67" s="44">
        <f>IFERROR(INDEX((Aggregation[#Data]),MATCH(AA$66,Aggregation[[Year]:[Year]],0),MATCH($O67,Aggregation[#Headers],0)),"")</f>
        <v>0</v>
      </c>
      <c r="AB67" s="44">
        <f>IFERROR(INDEX((Aggregation[#Data]),MATCH(AB$66,Aggregation[[Year]:[Year]],0),MATCH($O67,Aggregation[#Headers],0)),"")</f>
        <v>0</v>
      </c>
      <c r="AC67" s="44">
        <f>IFERROR(INDEX((Aggregation[#Data]),MATCH(AC$66,Aggregation[[Year]:[Year]],0),MATCH($O67,Aggregation[#Headers],0)),"")</f>
        <v>0</v>
      </c>
    </row>
    <row r="68" spans="15:29">
      <c r="O68" s="63" t="s">
        <v>193</v>
      </c>
      <c r="P68" s="44">
        <f>IFERROR(INDEX((Aggregation[#Data]),MATCH(P$66,Aggregation[[Year]:[Year]],0),MATCH($O68,Aggregation[#Headers],0)),"")</f>
        <v>0</v>
      </c>
      <c r="Q68" s="44">
        <f>IFERROR(INDEX((Aggregation[#Data]),MATCH(Q$66,Aggregation[[Year]:[Year]],0),MATCH($O68,Aggregation[#Headers],0)),"")</f>
        <v>0</v>
      </c>
      <c r="R68" s="44">
        <f>IFERROR(INDEX((Aggregation[#Data]),MATCH(R$66,Aggregation[[Year]:[Year]],0),MATCH($O68,Aggregation[#Headers],0)),"")</f>
        <v>0</v>
      </c>
      <c r="S68" s="44">
        <f>IFERROR(INDEX((Aggregation[#Data]),MATCH(S$66,Aggregation[[Year]:[Year]],0),MATCH($O68,Aggregation[#Headers],0)),"")</f>
        <v>0</v>
      </c>
      <c r="T68" s="44">
        <f>IFERROR(INDEX((Aggregation[#Data]),MATCH(T$66,Aggregation[[Year]:[Year]],0),MATCH($O68,Aggregation[#Headers],0)),"")</f>
        <v>0</v>
      </c>
      <c r="U68" s="44">
        <f>IFERROR(INDEX((Aggregation[#Data]),MATCH(U$66,Aggregation[[Year]:[Year]],0),MATCH($O68,Aggregation[#Headers],0)),"")</f>
        <v>0</v>
      </c>
      <c r="V68" s="44">
        <f>IFERROR(INDEX((Aggregation[#Data]),MATCH(V$66,Aggregation[[Year]:[Year]],0),MATCH($O68,Aggregation[#Headers],0)),"")</f>
        <v>0</v>
      </c>
      <c r="W68" s="44">
        <f>IFERROR(INDEX((Aggregation[#Data]),MATCH(W$66,Aggregation[[Year]:[Year]],0),MATCH($O68,Aggregation[#Headers],0)),"")</f>
        <v>0</v>
      </c>
      <c r="X68" s="44">
        <f>IFERROR(INDEX((Aggregation[#Data]),MATCH(X$66,Aggregation[[Year]:[Year]],0),MATCH($O68,Aggregation[#Headers],0)),"")</f>
        <v>0</v>
      </c>
      <c r="Y68" s="44">
        <f>IFERROR(INDEX((Aggregation[#Data]),MATCH(Y$66,Aggregation[[Year]:[Year]],0),MATCH($O68,Aggregation[#Headers],0)),"")</f>
        <v>0</v>
      </c>
      <c r="Z68" s="44">
        <f>IFERROR(INDEX((Aggregation[#Data]),MATCH(Z$66,Aggregation[[Year]:[Year]],0),MATCH($O68,Aggregation[#Headers],0)),"")</f>
        <v>0</v>
      </c>
      <c r="AA68" s="44">
        <f>IFERROR(INDEX((Aggregation[#Data]),MATCH(AA$66,Aggregation[[Year]:[Year]],0),MATCH($O68,Aggregation[#Headers],0)),"")</f>
        <v>0</v>
      </c>
      <c r="AB68" s="44">
        <f>IFERROR(INDEX((Aggregation[#Data]),MATCH(AB$66,Aggregation[[Year]:[Year]],0),MATCH($O68,Aggregation[#Headers],0)),"")</f>
        <v>0</v>
      </c>
      <c r="AC68" s="44">
        <f>IFERROR(INDEX((Aggregation[#Data]),MATCH(AC$66,Aggregation[[Year]:[Year]],0),MATCH($O68,Aggregation[#Headers],0)),"")</f>
        <v>0</v>
      </c>
    </row>
    <row r="69" spans="15:29">
      <c r="O69" s="63" t="s">
        <v>194</v>
      </c>
      <c r="P69" s="44">
        <f>IFERROR(INDEX((Aggregation[#Data]),MATCH(P$66,Aggregation[[Year]:[Year]],0),MATCH($O69,Aggregation[#Headers],0)),"")</f>
        <v>0</v>
      </c>
      <c r="Q69" s="44">
        <f>IFERROR(INDEX((Aggregation[#Data]),MATCH(Q$66,Aggregation[[Year]:[Year]],0),MATCH($O69,Aggregation[#Headers],0)),"")</f>
        <v>0</v>
      </c>
      <c r="R69" s="44">
        <f>IFERROR(INDEX((Aggregation[#Data]),MATCH(R$66,Aggregation[[Year]:[Year]],0),MATCH($O69,Aggregation[#Headers],0)),"")</f>
        <v>0</v>
      </c>
      <c r="S69" s="44">
        <f>IFERROR(INDEX((Aggregation[#Data]),MATCH(S$66,Aggregation[[Year]:[Year]],0),MATCH($O69,Aggregation[#Headers],0)),"")</f>
        <v>0</v>
      </c>
      <c r="T69" s="44">
        <f>IFERROR(INDEX((Aggregation[#Data]),MATCH(T$66,Aggregation[[Year]:[Year]],0),MATCH($O69,Aggregation[#Headers],0)),"")</f>
        <v>0</v>
      </c>
      <c r="U69" s="44">
        <f>IFERROR(INDEX((Aggregation[#Data]),MATCH(U$66,Aggregation[[Year]:[Year]],0),MATCH($O69,Aggregation[#Headers],0)),"")</f>
        <v>0</v>
      </c>
      <c r="V69" s="44">
        <f>IFERROR(INDEX((Aggregation[#Data]),MATCH(V$66,Aggregation[[Year]:[Year]],0),MATCH($O69,Aggregation[#Headers],0)),"")</f>
        <v>0</v>
      </c>
      <c r="W69" s="44">
        <f>IFERROR(INDEX((Aggregation[#Data]),MATCH(W$66,Aggregation[[Year]:[Year]],0),MATCH($O69,Aggregation[#Headers],0)),"")</f>
        <v>0</v>
      </c>
      <c r="X69" s="44">
        <f>IFERROR(INDEX((Aggregation[#Data]),MATCH(X$66,Aggregation[[Year]:[Year]],0),MATCH($O69,Aggregation[#Headers],0)),"")</f>
        <v>0</v>
      </c>
      <c r="Y69" s="44">
        <f>IFERROR(INDEX((Aggregation[#Data]),MATCH(Y$66,Aggregation[[Year]:[Year]],0),MATCH($O69,Aggregation[#Headers],0)),"")</f>
        <v>0</v>
      </c>
      <c r="Z69" s="44">
        <f>IFERROR(INDEX((Aggregation[#Data]),MATCH(Z$66,Aggregation[[Year]:[Year]],0),MATCH($O69,Aggregation[#Headers],0)),"")</f>
        <v>0</v>
      </c>
      <c r="AA69" s="44">
        <f>IFERROR(INDEX((Aggregation[#Data]),MATCH(AA$66,Aggregation[[Year]:[Year]],0),MATCH($O69,Aggregation[#Headers],0)),"")</f>
        <v>0</v>
      </c>
      <c r="AB69" s="44">
        <f>IFERROR(INDEX((Aggregation[#Data]),MATCH(AB$66,Aggregation[[Year]:[Year]],0),MATCH($O69,Aggregation[#Headers],0)),"")</f>
        <v>0</v>
      </c>
      <c r="AC69" s="44">
        <f>IFERROR(INDEX((Aggregation[#Data]),MATCH(AC$66,Aggregation[[Year]:[Year]],0),MATCH($O69,Aggregation[#Headers],0)),"")</f>
        <v>0</v>
      </c>
    </row>
    <row r="70" spans="15:29">
      <c r="O70" s="63" t="s">
        <v>195</v>
      </c>
      <c r="P70" s="44">
        <f>IFERROR(INDEX((Aggregation[#Data]),MATCH(P$66,Aggregation[[Year]:[Year]],0),MATCH($O70,Aggregation[#Headers],0)),"")</f>
        <v>0</v>
      </c>
      <c r="Q70" s="44">
        <f>IFERROR(INDEX((Aggregation[#Data]),MATCH(Q$66,Aggregation[[Year]:[Year]],0),MATCH($O70,Aggregation[#Headers],0)),"")</f>
        <v>0</v>
      </c>
      <c r="R70" s="44">
        <f>IFERROR(INDEX((Aggregation[#Data]),MATCH(R$66,Aggregation[[Year]:[Year]],0),MATCH($O70,Aggregation[#Headers],0)),"")</f>
        <v>0</v>
      </c>
      <c r="S70" s="44">
        <f>IFERROR(INDEX((Aggregation[#Data]),MATCH(S$66,Aggregation[[Year]:[Year]],0),MATCH($O70,Aggregation[#Headers],0)),"")</f>
        <v>0</v>
      </c>
      <c r="T70" s="44">
        <f>IFERROR(INDEX((Aggregation[#Data]),MATCH(T$66,Aggregation[[Year]:[Year]],0),MATCH($O70,Aggregation[#Headers],0)),"")</f>
        <v>0</v>
      </c>
      <c r="U70" s="44">
        <f>IFERROR(INDEX((Aggregation[#Data]),MATCH(U$66,Aggregation[[Year]:[Year]],0),MATCH($O70,Aggregation[#Headers],0)),"")</f>
        <v>0</v>
      </c>
      <c r="V70" s="44">
        <f>IFERROR(INDEX((Aggregation[#Data]),MATCH(V$66,Aggregation[[Year]:[Year]],0),MATCH($O70,Aggregation[#Headers],0)),"")</f>
        <v>0</v>
      </c>
      <c r="W70" s="44">
        <f>IFERROR(INDEX((Aggregation[#Data]),MATCH(W$66,Aggregation[[Year]:[Year]],0),MATCH($O70,Aggregation[#Headers],0)),"")</f>
        <v>0</v>
      </c>
      <c r="X70" s="44">
        <f>IFERROR(INDEX((Aggregation[#Data]),MATCH(X$66,Aggregation[[Year]:[Year]],0),MATCH($O70,Aggregation[#Headers],0)),"")</f>
        <v>0</v>
      </c>
      <c r="Y70" s="44">
        <f>IFERROR(INDEX((Aggregation[#Data]),MATCH(Y$66,Aggregation[[Year]:[Year]],0),MATCH($O70,Aggregation[#Headers],0)),"")</f>
        <v>0</v>
      </c>
      <c r="Z70" s="44">
        <f>IFERROR(INDEX((Aggregation[#Data]),MATCH(Z$66,Aggregation[[Year]:[Year]],0),MATCH($O70,Aggregation[#Headers],0)),"")</f>
        <v>0</v>
      </c>
      <c r="AA70" s="44">
        <f>IFERROR(INDEX((Aggregation[#Data]),MATCH(AA$66,Aggregation[[Year]:[Year]],0),MATCH($O70,Aggregation[#Headers],0)),"")</f>
        <v>0</v>
      </c>
      <c r="AB70" s="44">
        <f>IFERROR(INDEX((Aggregation[#Data]),MATCH(AB$66,Aggregation[[Year]:[Year]],0),MATCH($O70,Aggregation[#Headers],0)),"")</f>
        <v>0</v>
      </c>
      <c r="AC70" s="44">
        <f>IFERROR(INDEX((Aggregation[#Data]),MATCH(AC$66,Aggregation[[Year]:[Year]],0),MATCH($O70,Aggregation[#Headers],0)),"")</f>
        <v>0</v>
      </c>
    </row>
    <row r="71" spans="15:29">
      <c r="O71" s="63" t="s">
        <v>196</v>
      </c>
      <c r="P71" s="44">
        <f>IFERROR(INDEX((Aggregation[#Data]),MATCH(P$66,Aggregation[[Year]:[Year]],0),MATCH($O71,Aggregation[#Headers],0)),"")</f>
        <v>0</v>
      </c>
      <c r="Q71" s="44">
        <f>IFERROR(INDEX((Aggregation[#Data]),MATCH(Q$66,Aggregation[[Year]:[Year]],0),MATCH($O71,Aggregation[#Headers],0)),"")</f>
        <v>0</v>
      </c>
      <c r="R71" s="44">
        <f>IFERROR(INDEX((Aggregation[#Data]),MATCH(R$66,Aggregation[[Year]:[Year]],0),MATCH($O71,Aggregation[#Headers],0)),"")</f>
        <v>0</v>
      </c>
      <c r="S71" s="44">
        <f>IFERROR(INDEX((Aggregation[#Data]),MATCH(S$66,Aggregation[[Year]:[Year]],0),MATCH($O71,Aggregation[#Headers],0)),"")</f>
        <v>0</v>
      </c>
      <c r="T71" s="44">
        <f>IFERROR(INDEX((Aggregation[#Data]),MATCH(T$66,Aggregation[[Year]:[Year]],0),MATCH($O71,Aggregation[#Headers],0)),"")</f>
        <v>0</v>
      </c>
      <c r="U71" s="44">
        <f>IFERROR(INDEX((Aggregation[#Data]),MATCH(U$66,Aggregation[[Year]:[Year]],0),MATCH($O71,Aggregation[#Headers],0)),"")</f>
        <v>0</v>
      </c>
      <c r="V71" s="44">
        <f>IFERROR(INDEX((Aggregation[#Data]),MATCH(V$66,Aggregation[[Year]:[Year]],0),MATCH($O71,Aggregation[#Headers],0)),"")</f>
        <v>0</v>
      </c>
      <c r="W71" s="44">
        <f>IFERROR(INDEX((Aggregation[#Data]),MATCH(W$66,Aggregation[[Year]:[Year]],0),MATCH($O71,Aggregation[#Headers],0)),"")</f>
        <v>0</v>
      </c>
      <c r="X71" s="44">
        <f>IFERROR(INDEX((Aggregation[#Data]),MATCH(X$66,Aggregation[[Year]:[Year]],0),MATCH($O71,Aggregation[#Headers],0)),"")</f>
        <v>0</v>
      </c>
      <c r="Y71" s="44">
        <f>IFERROR(INDEX((Aggregation[#Data]),MATCH(Y$66,Aggregation[[Year]:[Year]],0),MATCH($O71,Aggregation[#Headers],0)),"")</f>
        <v>0</v>
      </c>
      <c r="Z71" s="44">
        <f>IFERROR(INDEX((Aggregation[#Data]),MATCH(Z$66,Aggregation[[Year]:[Year]],0),MATCH($O71,Aggregation[#Headers],0)),"")</f>
        <v>0</v>
      </c>
      <c r="AA71" s="44">
        <f>IFERROR(INDEX((Aggregation[#Data]),MATCH(AA$66,Aggregation[[Year]:[Year]],0),MATCH($O71,Aggregation[#Headers],0)),"")</f>
        <v>0</v>
      </c>
      <c r="AB71" s="44">
        <f>IFERROR(INDEX((Aggregation[#Data]),MATCH(AB$66,Aggregation[[Year]:[Year]],0),MATCH($O71,Aggregation[#Headers],0)),"")</f>
        <v>0</v>
      </c>
      <c r="AC71" s="44">
        <f>IFERROR(INDEX((Aggregation[#Data]),MATCH(AC$66,Aggregation[[Year]:[Year]],0),MATCH($O71,Aggregation[#Headers],0)),"")</f>
        <v>0</v>
      </c>
    </row>
    <row r="72" spans="15:29">
      <c r="O72" s="63" t="s">
        <v>197</v>
      </c>
      <c r="P72" s="44">
        <f>IFERROR(INDEX((Aggregation[#Data]),MATCH(P$66,Aggregation[[Year]:[Year]],0),MATCH($O72,Aggregation[#Headers],0)),"")</f>
        <v>0</v>
      </c>
      <c r="Q72" s="44">
        <f>IFERROR(INDEX((Aggregation[#Data]),MATCH(Q$66,Aggregation[[Year]:[Year]],0),MATCH($O72,Aggregation[#Headers],0)),"")</f>
        <v>0</v>
      </c>
      <c r="R72" s="44">
        <f>IFERROR(INDEX((Aggregation[#Data]),MATCH(R$66,Aggregation[[Year]:[Year]],0),MATCH($O72,Aggregation[#Headers],0)),"")</f>
        <v>0</v>
      </c>
      <c r="S72" s="44">
        <f>IFERROR(INDEX((Aggregation[#Data]),MATCH(S$66,Aggregation[[Year]:[Year]],0),MATCH($O72,Aggregation[#Headers],0)),"")</f>
        <v>0</v>
      </c>
      <c r="T72" s="44">
        <f>IFERROR(INDEX((Aggregation[#Data]),MATCH(T$66,Aggregation[[Year]:[Year]],0),MATCH($O72,Aggregation[#Headers],0)),"")</f>
        <v>0</v>
      </c>
      <c r="U72" s="44">
        <f>IFERROR(INDEX((Aggregation[#Data]),MATCH(U$66,Aggregation[[Year]:[Year]],0),MATCH($O72,Aggregation[#Headers],0)),"")</f>
        <v>0</v>
      </c>
      <c r="V72" s="44">
        <f>IFERROR(INDEX((Aggregation[#Data]),MATCH(V$66,Aggregation[[Year]:[Year]],0),MATCH($O72,Aggregation[#Headers],0)),"")</f>
        <v>0</v>
      </c>
      <c r="W72" s="44">
        <f>IFERROR(INDEX((Aggregation[#Data]),MATCH(W$66,Aggregation[[Year]:[Year]],0),MATCH($O72,Aggregation[#Headers],0)),"")</f>
        <v>0</v>
      </c>
      <c r="X72" s="44">
        <f>IFERROR(INDEX((Aggregation[#Data]),MATCH(X$66,Aggregation[[Year]:[Year]],0),MATCH($O72,Aggregation[#Headers],0)),"")</f>
        <v>0</v>
      </c>
      <c r="Y72" s="44">
        <f>IFERROR(INDEX((Aggregation[#Data]),MATCH(Y$66,Aggregation[[Year]:[Year]],0),MATCH($O72,Aggregation[#Headers],0)),"")</f>
        <v>0</v>
      </c>
      <c r="Z72" s="44">
        <f>IFERROR(INDEX((Aggregation[#Data]),MATCH(Z$66,Aggregation[[Year]:[Year]],0),MATCH($O72,Aggregation[#Headers],0)),"")</f>
        <v>0</v>
      </c>
      <c r="AA72" s="44">
        <f>IFERROR(INDEX((Aggregation[#Data]),MATCH(AA$66,Aggregation[[Year]:[Year]],0),MATCH($O72,Aggregation[#Headers],0)),"")</f>
        <v>0</v>
      </c>
      <c r="AB72" s="44">
        <f>IFERROR(INDEX((Aggregation[#Data]),MATCH(AB$66,Aggregation[[Year]:[Year]],0),MATCH($O72,Aggregation[#Headers],0)),"")</f>
        <v>0</v>
      </c>
      <c r="AC72" s="44">
        <f>IFERROR(INDEX((Aggregation[#Data]),MATCH(AC$66,Aggregation[[Year]:[Year]],0),MATCH($O72,Aggregation[#Headers],0)),"")</f>
        <v>0</v>
      </c>
    </row>
  </sheetData>
  <mergeCells count="2">
    <mergeCell ref="B4:P4"/>
    <mergeCell ref="B3:P3"/>
  </mergeCells>
  <conditionalFormatting sqref="R31:R37">
    <cfRule type="expression" dxfId="1" priority="1">
      <formula>R31&lt;0</formula>
    </cfRule>
    <cfRule type="expression" dxfId="0" priority="2">
      <formula>R31&gt;0</formula>
    </cfRule>
  </conditionalFormatting>
  <pageMargins left="0.7" right="0.7" top="0.75" bottom="0.75" header="0.3" footer="0.3"/>
  <pageSetup orientation="portrait" r:id="rId1"/>
  <drawing r:id="rId2"/>
  <mc:AlternateContent xmlns:mc="http://schemas.openxmlformats.org/markup-compatibility/2006">
    <mc:Choice Requires="v">
      <legacyDrawing r:id="rId3"/>
    </mc:Choice>
  </mc:AlternateContent>
  <extLst>
    <ext xmlns:x14="http://schemas.microsoft.com/office/spreadsheetml/2009/9/main" uri="{CCE6A557-97BC-4b89-ADB6-D9C93CAAB3DF}">
      <x14:dataValidations xmlns:xm="http://schemas.microsoft.com/office/excel/2006/main" count="1">
        <x14:dataValidation type="list" allowBlank="1" showInputMessage="1" showErrorMessage="1" xr:uid="{AFF68359-80BC-43E9-A326-FF87FAD804B6}">
          <x14:formula1>
            <xm:f>'Data Validation'!$A$11:$A$20</xm:f>
          </x14:formula1>
          <xm:sqref>P23</xm:sqref>
        </x14:dataValidation>
      </x14:dataValidations>
    </ext>
  </extLst>
</worksheet>
</file>

<file path=xl/worksheets/sheet5.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568797-A840-46BA-9AAB-5075FCC9DB95}">
  <sheetPr>
    <pageSetUpPr fitToPage="1"/>
  </sheetPr>
  <dimension ref="A1:T27"/>
  <sheetViews>
    <sheetView showGridLines="0" showZeros="0" zoomScale="75" zoomScaleNormal="75" workbookViewId="0">
      <selection activeCell="B7" sqref="B7:N10"/>
    </sheetView>
  </sheetViews>
  <sheetFormatPr baseColWidth="10" defaultColWidth="8.83203125" defaultRowHeight="15"/>
  <cols>
    <col min="1" max="1" width="2.83203125" customWidth="1"/>
    <col min="2" max="2" width="9.33203125" customWidth="1"/>
    <col min="3" max="19" width="12.6640625" customWidth="1"/>
    <col min="20" max="20" width="10.5" customWidth="1"/>
  </cols>
  <sheetData>
    <row r="1" spans="1:20" ht="36" customHeight="1">
      <c r="A1" s="2"/>
      <c r="B1" s="31" t="s">
        <v>52</v>
      </c>
      <c r="C1" s="26"/>
      <c r="D1" s="26"/>
      <c r="E1" s="26"/>
      <c r="F1" s="26"/>
      <c r="G1" s="26"/>
      <c r="H1" s="26"/>
      <c r="I1" s="26"/>
      <c r="J1" s="20"/>
      <c r="K1" s="20"/>
      <c r="L1" s="20"/>
      <c r="M1" s="20"/>
      <c r="N1" s="20"/>
      <c r="O1" s="20"/>
      <c r="P1" s="20"/>
      <c r="Q1" s="20"/>
      <c r="R1" s="20"/>
      <c r="S1" s="20"/>
      <c r="T1" s="10"/>
    </row>
    <row r="2" spans="1:20" ht="15" customHeight="1">
      <c r="A2" s="3"/>
      <c r="B2" s="21"/>
      <c r="C2" s="22"/>
      <c r="D2" s="22"/>
      <c r="E2" s="22"/>
      <c r="F2" s="22"/>
      <c r="G2" s="22"/>
      <c r="H2" s="22"/>
      <c r="I2" s="22"/>
      <c r="J2" s="22"/>
      <c r="K2" s="22"/>
      <c r="L2" s="22"/>
      <c r="M2" s="22"/>
      <c r="N2" s="22"/>
      <c r="O2" s="22"/>
      <c r="P2" s="8"/>
      <c r="Q2" s="8"/>
      <c r="R2" s="8"/>
      <c r="S2" s="8"/>
    </row>
    <row r="3" spans="1:20" ht="15" customHeight="1">
      <c r="B3" s="32" t="s">
        <v>0</v>
      </c>
      <c r="C3" s="33"/>
      <c r="D3" s="33"/>
      <c r="E3" s="33"/>
      <c r="F3" s="33"/>
      <c r="G3" s="33"/>
      <c r="H3" s="33"/>
      <c r="I3" s="33"/>
      <c r="J3" s="33"/>
      <c r="K3" s="33"/>
      <c r="L3" s="33"/>
      <c r="M3" s="33"/>
      <c r="N3" s="34"/>
      <c r="O3" s="17"/>
      <c r="P3" s="17"/>
      <c r="Q3" s="17"/>
      <c r="R3" s="17"/>
      <c r="S3" s="17"/>
      <c r="T3" s="6"/>
    </row>
    <row r="4" spans="1:20" ht="77" customHeight="1">
      <c r="B4" s="278" t="s">
        <v>102</v>
      </c>
      <c r="C4" s="279"/>
      <c r="D4" s="279"/>
      <c r="E4" s="279"/>
      <c r="F4" s="279"/>
      <c r="G4" s="279"/>
      <c r="H4" s="279"/>
      <c r="I4" s="279"/>
      <c r="J4" s="279"/>
      <c r="K4" s="279"/>
      <c r="L4" s="279"/>
      <c r="M4" s="279"/>
      <c r="N4" s="280"/>
      <c r="O4" s="18"/>
      <c r="Q4" s="18"/>
      <c r="R4" s="18"/>
      <c r="S4" s="18"/>
      <c r="T4" s="6"/>
    </row>
    <row r="5" spans="1:20" ht="11.25" customHeight="1">
      <c r="K5" s="7"/>
      <c r="S5" s="7"/>
      <c r="T5" s="4"/>
    </row>
    <row r="6" spans="1:20" ht="28.5" customHeight="1">
      <c r="B6" s="35" t="s">
        <v>43</v>
      </c>
      <c r="C6" s="274" t="s">
        <v>58</v>
      </c>
      <c r="D6" s="274"/>
      <c r="E6" s="274"/>
      <c r="F6" s="274"/>
      <c r="G6" s="274"/>
      <c r="H6" s="274"/>
      <c r="I6" s="274"/>
      <c r="J6" s="274"/>
      <c r="K6" s="274"/>
      <c r="L6" s="274"/>
      <c r="M6" s="274"/>
      <c r="N6" s="275"/>
      <c r="O6" s="15"/>
      <c r="P6" s="15"/>
      <c r="Q6" s="15"/>
      <c r="R6" s="15"/>
      <c r="S6" s="15"/>
    </row>
    <row r="7" spans="1:20" ht="68.75" customHeight="1">
      <c r="B7" s="19"/>
      <c r="C7" s="276"/>
      <c r="D7" s="276"/>
      <c r="E7" s="276"/>
      <c r="F7" s="276"/>
      <c r="G7" s="276"/>
      <c r="H7" s="276"/>
      <c r="I7" s="276"/>
      <c r="J7" s="276"/>
      <c r="K7" s="276"/>
      <c r="L7" s="276"/>
      <c r="M7" s="276"/>
      <c r="N7" s="277"/>
      <c r="O7" s="12"/>
      <c r="P7" s="12"/>
      <c r="Q7" s="12"/>
      <c r="R7" s="12"/>
      <c r="S7" s="12"/>
      <c r="T7" s="5"/>
    </row>
    <row r="8" spans="1:20" ht="51" customHeight="1">
      <c r="B8" s="19"/>
      <c r="C8" s="276"/>
      <c r="D8" s="276"/>
      <c r="E8" s="276"/>
      <c r="F8" s="276"/>
      <c r="G8" s="276"/>
      <c r="H8" s="276"/>
      <c r="I8" s="276"/>
      <c r="J8" s="276"/>
      <c r="K8" s="276"/>
      <c r="L8" s="276"/>
      <c r="M8" s="276"/>
      <c r="N8" s="277"/>
      <c r="O8" s="12"/>
      <c r="P8" s="12"/>
      <c r="Q8" s="12"/>
      <c r="R8" s="12"/>
      <c r="S8" s="12"/>
      <c r="T8" s="5"/>
    </row>
    <row r="9" spans="1:20" ht="51" customHeight="1">
      <c r="B9" s="19"/>
      <c r="C9" s="276"/>
      <c r="D9" s="276"/>
      <c r="E9" s="276"/>
      <c r="F9" s="276"/>
      <c r="G9" s="276"/>
      <c r="H9" s="276"/>
      <c r="I9" s="276"/>
      <c r="J9" s="276"/>
      <c r="K9" s="276"/>
      <c r="L9" s="276"/>
      <c r="M9" s="276"/>
      <c r="N9" s="277"/>
      <c r="O9" s="12"/>
      <c r="P9" s="12"/>
      <c r="Q9" s="12"/>
      <c r="R9" s="12"/>
      <c r="S9" s="12"/>
      <c r="T9" s="5"/>
    </row>
    <row r="10" spans="1:20" ht="51" customHeight="1">
      <c r="B10" s="19"/>
      <c r="C10" s="276"/>
      <c r="D10" s="276"/>
      <c r="E10" s="276"/>
      <c r="F10" s="276"/>
      <c r="G10" s="276"/>
      <c r="H10" s="276"/>
      <c r="I10" s="276"/>
      <c r="J10" s="276"/>
      <c r="K10" s="276"/>
      <c r="L10" s="276"/>
      <c r="M10" s="276"/>
      <c r="N10" s="277"/>
      <c r="O10" s="12"/>
      <c r="P10" s="12"/>
      <c r="Q10" s="12"/>
      <c r="R10" s="12"/>
      <c r="S10" s="12"/>
      <c r="T10" s="5"/>
    </row>
    <row r="11" spans="1:20" ht="51" customHeight="1">
      <c r="B11" s="19"/>
      <c r="C11" s="276"/>
      <c r="D11" s="276"/>
      <c r="E11" s="276"/>
      <c r="F11" s="276"/>
      <c r="G11" s="276"/>
      <c r="H11" s="276"/>
      <c r="I11" s="276"/>
      <c r="J11" s="276"/>
      <c r="K11" s="276"/>
      <c r="L11" s="276"/>
      <c r="M11" s="276"/>
      <c r="N11" s="277"/>
      <c r="O11" s="12"/>
      <c r="P11" s="12"/>
      <c r="Q11" s="12"/>
      <c r="R11" s="12"/>
      <c r="S11" s="12"/>
      <c r="T11" s="5"/>
    </row>
    <row r="12" spans="1:20" ht="51" customHeight="1">
      <c r="B12" s="19"/>
      <c r="C12" s="276"/>
      <c r="D12" s="276"/>
      <c r="E12" s="276"/>
      <c r="F12" s="276"/>
      <c r="G12" s="276"/>
      <c r="H12" s="276"/>
      <c r="I12" s="276"/>
      <c r="J12" s="276"/>
      <c r="K12" s="276"/>
      <c r="L12" s="276"/>
      <c r="M12" s="276"/>
      <c r="N12" s="277"/>
      <c r="O12" s="12"/>
      <c r="P12" s="12"/>
      <c r="Q12" s="12"/>
      <c r="R12" s="12"/>
      <c r="S12" s="12"/>
      <c r="T12" s="5"/>
    </row>
    <row r="13" spans="1:20" ht="51" customHeight="1">
      <c r="B13" s="19"/>
      <c r="C13" s="276"/>
      <c r="D13" s="276"/>
      <c r="E13" s="276"/>
      <c r="F13" s="276"/>
      <c r="G13" s="276"/>
      <c r="H13" s="276"/>
      <c r="I13" s="276"/>
      <c r="J13" s="276"/>
      <c r="K13" s="276"/>
      <c r="L13" s="276"/>
      <c r="M13" s="276"/>
      <c r="N13" s="277"/>
      <c r="O13" s="12"/>
      <c r="P13" s="12"/>
      <c r="Q13" s="12"/>
      <c r="R13" s="12"/>
      <c r="S13" s="12"/>
      <c r="T13" s="5"/>
    </row>
    <row r="14" spans="1:20" ht="51" customHeight="1">
      <c r="B14" s="19"/>
      <c r="C14" s="276"/>
      <c r="D14" s="276"/>
      <c r="E14" s="276"/>
      <c r="F14" s="276"/>
      <c r="G14" s="276"/>
      <c r="H14" s="276"/>
      <c r="I14" s="276"/>
      <c r="J14" s="276"/>
      <c r="K14" s="276"/>
      <c r="L14" s="276"/>
      <c r="M14" s="276"/>
      <c r="N14" s="277"/>
      <c r="O14" s="12"/>
      <c r="P14" s="12"/>
      <c r="Q14" s="12"/>
      <c r="R14" s="12"/>
      <c r="S14" s="12"/>
      <c r="T14" s="5"/>
    </row>
    <row r="15" spans="1:20" ht="51" customHeight="1">
      <c r="B15" s="19"/>
      <c r="C15" s="276"/>
      <c r="D15" s="276"/>
      <c r="E15" s="276"/>
      <c r="F15" s="276"/>
      <c r="G15" s="276"/>
      <c r="H15" s="276"/>
      <c r="I15" s="276"/>
      <c r="J15" s="276"/>
      <c r="K15" s="276"/>
      <c r="L15" s="276"/>
      <c r="M15" s="276"/>
      <c r="N15" s="277"/>
      <c r="O15" s="12"/>
      <c r="P15" s="12"/>
      <c r="Q15" s="12"/>
      <c r="R15" s="12"/>
      <c r="S15" s="12"/>
      <c r="T15" s="5"/>
    </row>
    <row r="16" spans="1:20" ht="51" customHeight="1">
      <c r="B16" s="19"/>
      <c r="C16" s="276"/>
      <c r="D16" s="276"/>
      <c r="E16" s="276"/>
      <c r="F16" s="276"/>
      <c r="G16" s="276"/>
      <c r="H16" s="276"/>
      <c r="I16" s="276"/>
      <c r="J16" s="276"/>
      <c r="K16" s="276"/>
      <c r="L16" s="276"/>
      <c r="M16" s="276"/>
      <c r="N16" s="277"/>
      <c r="O16" s="12"/>
      <c r="P16" s="12"/>
      <c r="Q16" s="12"/>
      <c r="R16" s="12"/>
      <c r="S16" s="12"/>
      <c r="T16" s="5"/>
    </row>
    <row r="17" spans="2:20" ht="51" customHeight="1">
      <c r="B17" s="19"/>
      <c r="C17" s="276"/>
      <c r="D17" s="276"/>
      <c r="E17" s="276"/>
      <c r="F17" s="276"/>
      <c r="G17" s="276"/>
      <c r="H17" s="276"/>
      <c r="I17" s="276"/>
      <c r="J17" s="276"/>
      <c r="K17" s="276"/>
      <c r="L17" s="276"/>
      <c r="M17" s="276"/>
      <c r="N17" s="277"/>
      <c r="O17" s="12"/>
      <c r="P17" s="12"/>
      <c r="Q17" s="12"/>
      <c r="R17" s="12"/>
      <c r="S17" s="12"/>
      <c r="T17" s="5"/>
    </row>
    <row r="18" spans="2:20">
      <c r="B18" s="12"/>
      <c r="C18" s="12"/>
      <c r="D18" s="12"/>
      <c r="E18" s="12"/>
      <c r="F18" s="12"/>
      <c r="G18" s="12"/>
      <c r="H18" s="12"/>
      <c r="I18" s="12"/>
      <c r="J18" s="12"/>
      <c r="K18" s="12"/>
      <c r="L18" s="12"/>
      <c r="M18" s="12"/>
      <c r="N18" s="12"/>
      <c r="O18" s="12"/>
    </row>
    <row r="19" spans="2:20">
      <c r="B19" s="12"/>
      <c r="C19" s="12"/>
      <c r="D19" s="12"/>
      <c r="E19" s="12"/>
      <c r="F19" s="12"/>
      <c r="G19" s="12"/>
      <c r="H19" s="12"/>
      <c r="I19" s="12"/>
      <c r="J19" s="12"/>
      <c r="K19" s="12"/>
      <c r="L19" s="12"/>
      <c r="M19" s="12"/>
      <c r="N19" s="12"/>
      <c r="O19" s="12"/>
    </row>
    <row r="20" spans="2:20">
      <c r="B20" s="12"/>
      <c r="C20" s="12"/>
      <c r="D20" s="12"/>
      <c r="E20" s="12"/>
      <c r="F20" s="12"/>
      <c r="G20" s="12"/>
      <c r="H20" s="12"/>
      <c r="I20" s="12"/>
      <c r="J20" s="12"/>
      <c r="K20" s="12"/>
      <c r="L20" s="12"/>
      <c r="M20" s="12"/>
      <c r="N20" s="12"/>
      <c r="O20" s="12"/>
    </row>
    <row r="21" spans="2:20">
      <c r="B21" s="12"/>
      <c r="C21" s="12"/>
      <c r="D21" s="12"/>
      <c r="E21" s="12"/>
      <c r="F21" s="12"/>
      <c r="G21" s="12"/>
      <c r="H21" s="12"/>
      <c r="I21" s="12"/>
      <c r="J21" s="12"/>
      <c r="K21" s="12"/>
      <c r="L21" s="12"/>
      <c r="M21" s="12"/>
      <c r="N21" s="12"/>
      <c r="O21" s="12"/>
    </row>
    <row r="22" spans="2:20">
      <c r="B22" s="12"/>
      <c r="C22" s="12"/>
      <c r="D22" s="12"/>
      <c r="E22" s="12"/>
      <c r="F22" s="12"/>
      <c r="G22" s="12"/>
      <c r="H22" s="12"/>
      <c r="I22" s="12"/>
      <c r="J22" s="12"/>
      <c r="K22" s="12"/>
      <c r="L22" s="12"/>
      <c r="M22" s="12"/>
      <c r="N22" s="12"/>
      <c r="O22" s="12"/>
    </row>
    <row r="23" spans="2:20">
      <c r="B23" s="12"/>
      <c r="C23" s="12"/>
      <c r="D23" s="12"/>
      <c r="E23" s="12"/>
      <c r="F23" s="12"/>
      <c r="G23" s="12"/>
      <c r="H23" s="12"/>
      <c r="I23" s="12"/>
      <c r="J23" s="12"/>
      <c r="K23" s="12"/>
      <c r="L23" s="12"/>
      <c r="M23" s="12"/>
      <c r="N23" s="12"/>
      <c r="O23" s="12"/>
    </row>
    <row r="24" spans="2:20">
      <c r="B24" s="12"/>
      <c r="C24" s="12"/>
      <c r="D24" s="12"/>
      <c r="E24" s="12"/>
      <c r="F24" s="12"/>
      <c r="G24" s="12"/>
      <c r="H24" s="12"/>
      <c r="I24" s="12"/>
      <c r="J24" s="12"/>
      <c r="K24" s="12"/>
      <c r="L24" s="12"/>
      <c r="M24" s="12"/>
      <c r="N24" s="12"/>
      <c r="O24" s="12"/>
    </row>
    <row r="25" spans="2:20">
      <c r="B25" s="12"/>
      <c r="C25" s="12"/>
      <c r="D25" s="12"/>
      <c r="E25" s="12"/>
      <c r="F25" s="12"/>
      <c r="G25" s="12"/>
      <c r="H25" s="12"/>
      <c r="I25" s="12"/>
      <c r="J25" s="12"/>
      <c r="K25" s="12"/>
      <c r="L25" s="12"/>
      <c r="M25" s="12"/>
      <c r="N25" s="12"/>
      <c r="O25" s="12"/>
    </row>
    <row r="26" spans="2:20">
      <c r="B26" s="12"/>
      <c r="C26" s="12"/>
      <c r="D26" s="12"/>
      <c r="E26" s="12"/>
      <c r="F26" s="12"/>
      <c r="G26" s="12"/>
      <c r="H26" s="12"/>
      <c r="I26" s="12"/>
      <c r="J26" s="12"/>
      <c r="K26" s="12"/>
      <c r="L26" s="12"/>
      <c r="M26" s="12"/>
      <c r="N26" s="12"/>
      <c r="O26" s="12"/>
    </row>
    <row r="27" spans="2:20">
      <c r="B27" s="12"/>
      <c r="C27" s="12"/>
      <c r="D27" s="12"/>
      <c r="E27" s="12"/>
      <c r="F27" s="12"/>
      <c r="G27" s="12"/>
      <c r="H27" s="12"/>
      <c r="I27" s="12"/>
      <c r="J27" s="12"/>
      <c r="K27" s="12"/>
      <c r="L27" s="12"/>
      <c r="M27" s="12"/>
      <c r="N27" s="12"/>
      <c r="O27" s="12"/>
    </row>
  </sheetData>
  <mergeCells count="13">
    <mergeCell ref="C15:N15"/>
    <mergeCell ref="C16:N16"/>
    <mergeCell ref="C17:N17"/>
    <mergeCell ref="C10:N10"/>
    <mergeCell ref="C11:N11"/>
    <mergeCell ref="C12:N12"/>
    <mergeCell ref="C13:N13"/>
    <mergeCell ref="C14:N14"/>
    <mergeCell ref="C6:N6"/>
    <mergeCell ref="C7:N7"/>
    <mergeCell ref="B4:N4"/>
    <mergeCell ref="C8:N8"/>
    <mergeCell ref="C9:N9"/>
  </mergeCells>
  <dataValidations count="1">
    <dataValidation allowBlank="1" showInputMessage="1" sqref="P8:S8" xr:uid="{09F523CF-A882-4C49-B87A-588242ABFC78}"/>
  </dataValidations>
  <pageMargins left="0.7" right="0.7" top="0.75" bottom="0.75" header="0.3" footer="0.3"/>
  <pageSetup scale="71" orientation="portrait" r:id="rId1"/>
  <drawing r:id="rId2"/>
</worksheet>
</file>

<file path=xl/worksheets/sheet6.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FC44B3-8238-4722-8D8E-6A39A13B3241}">
  <sheetPr>
    <pageSetUpPr fitToPage="1"/>
  </sheetPr>
  <dimension ref="A1:P29"/>
  <sheetViews>
    <sheetView showGridLines="0" showZeros="0" zoomScale="75" zoomScaleNormal="75" workbookViewId="0">
      <selection activeCell="I9" sqref="I9"/>
    </sheetView>
  </sheetViews>
  <sheetFormatPr baseColWidth="10" defaultColWidth="8.83203125" defaultRowHeight="15"/>
  <cols>
    <col min="1" max="1" width="2.83203125" customWidth="1"/>
    <col min="2" max="2" width="39.6640625" customWidth="1"/>
    <col min="3" max="3" width="18.83203125" customWidth="1"/>
    <col min="4" max="5" width="12.6640625" customWidth="1"/>
    <col min="6" max="8" width="25.6640625" customWidth="1"/>
    <col min="9" max="13" width="12.6640625" customWidth="1"/>
    <col min="14" max="14" width="10.5" customWidth="1"/>
  </cols>
  <sheetData>
    <row r="1" spans="1:16" ht="36" customHeight="1">
      <c r="A1" s="2"/>
      <c r="B1" s="30" t="s">
        <v>57</v>
      </c>
      <c r="C1" s="20"/>
      <c r="D1" s="20"/>
      <c r="E1" s="20"/>
      <c r="F1" s="20"/>
      <c r="G1" s="20"/>
      <c r="H1" s="20"/>
      <c r="I1" s="20"/>
      <c r="J1" s="20"/>
      <c r="K1" s="20"/>
      <c r="L1" s="20"/>
      <c r="M1" s="20"/>
      <c r="N1" s="10"/>
    </row>
    <row r="2" spans="1:16" ht="15" customHeight="1">
      <c r="B2" s="8"/>
      <c r="C2" s="8"/>
      <c r="D2" s="8"/>
      <c r="E2" s="8"/>
      <c r="F2" s="8"/>
      <c r="G2" s="8"/>
      <c r="H2" s="8"/>
      <c r="I2" s="8"/>
      <c r="J2" s="8"/>
      <c r="K2" s="8"/>
      <c r="L2" s="8"/>
      <c r="M2" s="8"/>
    </row>
    <row r="3" spans="1:16" ht="15" customHeight="1">
      <c r="B3" s="281" t="s">
        <v>0</v>
      </c>
      <c r="C3" s="281"/>
      <c r="D3" s="281"/>
      <c r="E3" s="281"/>
      <c r="F3" s="281"/>
      <c r="G3" s="281"/>
      <c r="H3" s="281"/>
      <c r="I3" s="17"/>
      <c r="J3" s="17"/>
      <c r="K3" s="17"/>
      <c r="L3" s="17"/>
      <c r="M3" s="17"/>
      <c r="N3" s="6"/>
    </row>
    <row r="4" spans="1:16" ht="50.75" customHeight="1">
      <c r="B4" s="282" t="s">
        <v>103</v>
      </c>
      <c r="C4" s="282"/>
      <c r="D4" s="282"/>
      <c r="E4" s="282"/>
      <c r="F4" s="282"/>
      <c r="G4" s="282"/>
      <c r="H4" s="282"/>
      <c r="I4" s="18"/>
      <c r="J4" s="18"/>
      <c r="K4" s="18"/>
      <c r="L4" s="18"/>
      <c r="M4" s="18"/>
      <c r="N4" s="6"/>
    </row>
    <row r="5" spans="1:16" ht="15" customHeight="1">
      <c r="M5" s="7"/>
      <c r="N5" s="4"/>
    </row>
    <row r="6" spans="1:16" ht="15" customHeight="1">
      <c r="B6" s="36" t="s">
        <v>55</v>
      </c>
      <c r="C6" s="27"/>
      <c r="M6" s="7"/>
      <c r="N6" s="4"/>
    </row>
    <row r="7" spans="1:16" ht="15" customHeight="1">
      <c r="M7" s="7"/>
      <c r="N7" s="4"/>
    </row>
    <row r="8" spans="1:16" ht="37.5" customHeight="1">
      <c r="B8" s="36" t="s">
        <v>51</v>
      </c>
      <c r="C8" s="37" t="s">
        <v>50</v>
      </c>
      <c r="D8" s="38" t="s">
        <v>48</v>
      </c>
      <c r="E8" s="38" t="s">
        <v>49</v>
      </c>
      <c r="F8" s="38" t="s">
        <v>53</v>
      </c>
      <c r="G8" s="38" t="s">
        <v>61</v>
      </c>
      <c r="H8" s="38" t="s">
        <v>54</v>
      </c>
      <c r="I8" s="15"/>
      <c r="J8" s="15"/>
      <c r="K8" s="15"/>
      <c r="L8" s="15"/>
      <c r="M8" s="15"/>
    </row>
    <row r="9" spans="1:16" ht="20.25" customHeight="1">
      <c r="B9" s="23"/>
      <c r="C9" s="24"/>
      <c r="D9" s="25"/>
      <c r="E9" s="25"/>
      <c r="F9" s="24"/>
      <c r="G9" s="24"/>
      <c r="H9" s="24"/>
      <c r="I9" s="11"/>
      <c r="J9" s="11"/>
      <c r="K9" s="11"/>
      <c r="L9" s="11"/>
      <c r="M9" s="11"/>
      <c r="N9" s="5"/>
    </row>
    <row r="10" spans="1:16" ht="20.25" customHeight="1">
      <c r="B10" s="23"/>
      <c r="C10" s="24"/>
      <c r="D10" s="25"/>
      <c r="E10" s="25"/>
      <c r="F10" s="24"/>
      <c r="G10" s="24"/>
      <c r="H10" s="24"/>
      <c r="I10" s="12"/>
      <c r="J10" s="12"/>
      <c r="K10" s="12"/>
      <c r="L10" s="12"/>
      <c r="M10" s="12"/>
      <c r="N10" s="5"/>
    </row>
    <row r="11" spans="1:16" ht="20.25" customHeight="1">
      <c r="B11" s="23"/>
      <c r="C11" s="24"/>
      <c r="D11" s="25"/>
      <c r="E11" s="25"/>
      <c r="F11" s="24"/>
      <c r="G11" s="24"/>
      <c r="H11" s="24"/>
      <c r="I11" s="12"/>
      <c r="J11" s="13"/>
      <c r="K11" s="13"/>
      <c r="L11" s="13"/>
      <c r="M11" s="13"/>
      <c r="N11" s="5"/>
    </row>
    <row r="12" spans="1:16" ht="20.25" customHeight="1">
      <c r="B12" s="23"/>
      <c r="C12" s="24"/>
      <c r="D12" s="25"/>
      <c r="E12" s="25"/>
      <c r="F12" s="24"/>
      <c r="G12" s="24"/>
      <c r="H12" s="24"/>
      <c r="I12" s="12"/>
      <c r="J12" s="16"/>
      <c r="K12" s="16"/>
      <c r="L12" s="16"/>
      <c r="M12" s="8"/>
      <c r="P12" s="9"/>
    </row>
    <row r="13" spans="1:16" ht="20.25" customHeight="1">
      <c r="B13" s="23"/>
      <c r="C13" s="24"/>
      <c r="D13" s="25"/>
      <c r="E13" s="25"/>
      <c r="F13" s="24"/>
      <c r="G13" s="24"/>
      <c r="H13" s="24"/>
      <c r="I13" s="12"/>
    </row>
    <row r="14" spans="1:16" ht="20.25" customHeight="1">
      <c r="B14" s="23"/>
      <c r="C14" s="24"/>
      <c r="D14" s="25"/>
      <c r="E14" s="25"/>
      <c r="F14" s="24"/>
      <c r="G14" s="24"/>
      <c r="H14" s="24"/>
      <c r="I14" s="12"/>
    </row>
    <row r="15" spans="1:16" ht="20.25" customHeight="1">
      <c r="B15" s="23"/>
      <c r="C15" s="24"/>
      <c r="D15" s="25"/>
      <c r="E15" s="25"/>
      <c r="F15" s="24"/>
      <c r="G15" s="24"/>
      <c r="H15" s="24"/>
      <c r="I15" s="12"/>
    </row>
    <row r="16" spans="1:16" ht="20.25" customHeight="1">
      <c r="B16" s="23"/>
      <c r="C16" s="24"/>
      <c r="D16" s="25"/>
      <c r="E16" s="25"/>
      <c r="F16" s="24"/>
      <c r="G16" s="24"/>
      <c r="H16" s="24"/>
      <c r="I16" s="12"/>
    </row>
    <row r="17" spans="2:9" ht="20.25" customHeight="1">
      <c r="B17" s="23"/>
      <c r="C17" s="24"/>
      <c r="D17" s="25"/>
      <c r="E17" s="25"/>
      <c r="F17" s="24"/>
      <c r="G17" s="24"/>
      <c r="H17" s="24"/>
      <c r="I17" s="12"/>
    </row>
    <row r="18" spans="2:9" ht="20.25" customHeight="1">
      <c r="B18" s="23"/>
      <c r="C18" s="24"/>
      <c r="D18" s="25"/>
      <c r="E18" s="25"/>
      <c r="F18" s="24"/>
      <c r="G18" s="24"/>
      <c r="H18" s="24"/>
      <c r="I18" s="12"/>
    </row>
    <row r="19" spans="2:9" ht="20.25" customHeight="1">
      <c r="B19" s="23"/>
      <c r="C19" s="24"/>
      <c r="D19" s="25"/>
      <c r="E19" s="25"/>
      <c r="F19" s="24"/>
      <c r="G19" s="24"/>
      <c r="H19" s="24"/>
      <c r="I19" s="12"/>
    </row>
    <row r="20" spans="2:9" ht="20.25" customHeight="1">
      <c r="B20" s="23"/>
      <c r="C20" s="24"/>
      <c r="D20" s="25"/>
      <c r="E20" s="25"/>
      <c r="F20" s="24"/>
      <c r="G20" s="24"/>
      <c r="H20" s="24"/>
      <c r="I20" s="12"/>
    </row>
    <row r="21" spans="2:9" ht="20.25" customHeight="1">
      <c r="B21" s="23"/>
      <c r="C21" s="24"/>
      <c r="D21" s="25"/>
      <c r="E21" s="25"/>
      <c r="F21" s="24"/>
      <c r="G21" s="24"/>
      <c r="H21" s="24"/>
      <c r="I21" s="12"/>
    </row>
    <row r="22" spans="2:9" ht="20.25" customHeight="1">
      <c r="B22" s="23"/>
      <c r="C22" s="24"/>
      <c r="D22" s="25"/>
      <c r="E22" s="25"/>
      <c r="F22" s="24"/>
      <c r="G22" s="24"/>
      <c r="H22" s="24"/>
      <c r="I22" s="12"/>
    </row>
    <row r="23" spans="2:9" ht="20.25" customHeight="1">
      <c r="B23" s="23"/>
      <c r="C23" s="24"/>
      <c r="D23" s="25"/>
      <c r="E23" s="25"/>
      <c r="F23" s="24"/>
      <c r="G23" s="24"/>
      <c r="H23" s="24"/>
      <c r="I23" s="12"/>
    </row>
    <row r="24" spans="2:9" ht="20.25" customHeight="1">
      <c r="B24" s="23"/>
      <c r="C24" s="24"/>
      <c r="D24" s="25"/>
      <c r="E24" s="25"/>
      <c r="F24" s="24"/>
      <c r="G24" s="24"/>
      <c r="H24" s="24"/>
      <c r="I24" s="12"/>
    </row>
    <row r="25" spans="2:9" ht="20.25" customHeight="1">
      <c r="B25" s="23"/>
      <c r="C25" s="24"/>
      <c r="D25" s="25"/>
      <c r="E25" s="25"/>
      <c r="F25" s="24"/>
      <c r="G25" s="24"/>
      <c r="H25" s="24"/>
      <c r="I25" s="12"/>
    </row>
    <row r="26" spans="2:9" ht="20.25" customHeight="1">
      <c r="B26" s="23"/>
      <c r="C26" s="24"/>
      <c r="D26" s="25"/>
      <c r="E26" s="25"/>
      <c r="F26" s="24"/>
      <c r="G26" s="24"/>
      <c r="H26" s="24"/>
      <c r="I26" s="12"/>
    </row>
    <row r="27" spans="2:9" ht="20.25" customHeight="1">
      <c r="B27" s="23"/>
      <c r="C27" s="24"/>
      <c r="D27" s="25"/>
      <c r="E27" s="25"/>
      <c r="F27" s="24"/>
      <c r="G27" s="24"/>
      <c r="H27" s="24"/>
      <c r="I27" s="12"/>
    </row>
    <row r="28" spans="2:9" ht="20.25" customHeight="1">
      <c r="B28" s="23"/>
      <c r="C28" s="24"/>
      <c r="D28" s="25"/>
      <c r="E28" s="25"/>
      <c r="F28" s="24"/>
      <c r="G28" s="24"/>
      <c r="H28" s="24"/>
      <c r="I28" s="12"/>
    </row>
    <row r="29" spans="2:9" ht="20.25" customHeight="1">
      <c r="B29" s="23"/>
      <c r="C29" s="24"/>
      <c r="D29" s="25"/>
      <c r="E29" s="25"/>
      <c r="F29" s="24"/>
      <c r="G29" s="24"/>
      <c r="H29" s="24"/>
      <c r="I29" s="12"/>
    </row>
  </sheetData>
  <mergeCells count="2">
    <mergeCell ref="B3:H3"/>
    <mergeCell ref="B4:H4"/>
  </mergeCells>
  <dataValidations count="1">
    <dataValidation allowBlank="1" showInputMessage="1" sqref="J10:M10" xr:uid="{97A57631-50C7-4EEB-90A2-CA393C10D1D9}"/>
  </dataValidations>
  <pageMargins left="0.7" right="0.7" top="0.75" bottom="0.75" header="0.3" footer="0.3"/>
  <pageSetup scale="55" orientation="portrait" r:id="rId1"/>
  <drawing r:id="rId2"/>
</worksheet>
</file>

<file path=xl/worksheets/sheet7.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C35A54-DA90-483D-8A7D-13C74E0C4E2C}">
  <sheetPr>
    <pageSetUpPr fitToPage="1"/>
  </sheetPr>
  <dimension ref="A1:T27"/>
  <sheetViews>
    <sheetView showGridLines="0" showZeros="0" zoomScale="75" zoomScaleNormal="75" workbookViewId="0">
      <selection activeCell="S12" sqref="S12"/>
    </sheetView>
  </sheetViews>
  <sheetFormatPr baseColWidth="10" defaultColWidth="8.83203125" defaultRowHeight="15"/>
  <cols>
    <col min="1" max="1" width="2.83203125" customWidth="1"/>
    <col min="2" max="2" width="9.33203125" customWidth="1"/>
    <col min="3" max="19" width="12.6640625" customWidth="1"/>
    <col min="20" max="20" width="10.5" customWidth="1"/>
  </cols>
  <sheetData>
    <row r="1" spans="1:20" ht="36" customHeight="1">
      <c r="A1" s="2"/>
      <c r="B1" s="31" t="s">
        <v>59</v>
      </c>
      <c r="C1" s="26"/>
      <c r="D1" s="26"/>
      <c r="E1" s="26"/>
      <c r="F1" s="26"/>
      <c r="G1" s="26"/>
      <c r="H1" s="26"/>
      <c r="I1" s="26"/>
      <c r="J1" s="20"/>
      <c r="K1" s="20"/>
      <c r="L1" s="20"/>
      <c r="M1" s="20"/>
      <c r="N1" s="20"/>
      <c r="O1" s="20"/>
      <c r="P1" s="20"/>
      <c r="Q1" s="20"/>
      <c r="R1" s="20"/>
      <c r="S1" s="20"/>
      <c r="T1" s="10"/>
    </row>
    <row r="2" spans="1:20" ht="15" customHeight="1">
      <c r="A2" s="3"/>
      <c r="B2" s="21"/>
      <c r="C2" s="21"/>
      <c r="D2" s="21"/>
      <c r="E2" s="21"/>
      <c r="F2" s="21"/>
      <c r="G2" s="21"/>
      <c r="H2" s="21"/>
      <c r="I2" s="21"/>
      <c r="J2" s="21"/>
      <c r="K2" s="21"/>
      <c r="L2" s="21"/>
      <c r="M2" s="21"/>
      <c r="N2" s="21"/>
      <c r="O2" s="21"/>
      <c r="P2" s="8"/>
      <c r="Q2" s="8"/>
      <c r="R2" s="8"/>
      <c r="S2" s="8"/>
    </row>
    <row r="3" spans="1:20" ht="15" customHeight="1">
      <c r="B3" s="283" t="s">
        <v>0</v>
      </c>
      <c r="C3" s="284"/>
      <c r="D3" s="284"/>
      <c r="E3" s="284"/>
      <c r="F3" s="284"/>
      <c r="G3" s="284"/>
      <c r="H3" s="284"/>
      <c r="I3" s="284"/>
      <c r="J3" s="284"/>
      <c r="K3" s="284"/>
      <c r="L3" s="284"/>
      <c r="M3" s="284"/>
      <c r="N3" s="285"/>
      <c r="O3" s="17"/>
      <c r="P3" s="17"/>
      <c r="Q3" s="17"/>
      <c r="R3" s="17"/>
      <c r="S3" s="17"/>
      <c r="T3" s="6"/>
    </row>
    <row r="4" spans="1:20" ht="39" customHeight="1">
      <c r="B4" s="278" t="s">
        <v>101</v>
      </c>
      <c r="C4" s="279"/>
      <c r="D4" s="279"/>
      <c r="E4" s="279"/>
      <c r="F4" s="279"/>
      <c r="G4" s="279"/>
      <c r="H4" s="279"/>
      <c r="I4" s="279"/>
      <c r="J4" s="279"/>
      <c r="K4" s="279"/>
      <c r="L4" s="279"/>
      <c r="M4" s="279"/>
      <c r="N4" s="280"/>
      <c r="O4" s="18"/>
      <c r="P4" s="18"/>
      <c r="Q4" s="18"/>
      <c r="R4" s="18"/>
      <c r="S4" s="18"/>
      <c r="T4" s="6"/>
    </row>
    <row r="5" spans="1:20" ht="11.25" customHeight="1">
      <c r="K5" s="7"/>
      <c r="S5" s="7"/>
      <c r="T5" s="4"/>
    </row>
    <row r="6" spans="1:20" ht="28.5" customHeight="1">
      <c r="B6" s="35" t="s">
        <v>43</v>
      </c>
      <c r="C6" s="274" t="s">
        <v>58</v>
      </c>
      <c r="D6" s="274"/>
      <c r="E6" s="274"/>
      <c r="F6" s="274"/>
      <c r="G6" s="274"/>
      <c r="H6" s="274"/>
      <c r="I6" s="274"/>
      <c r="J6" s="274"/>
      <c r="K6" s="274"/>
      <c r="L6" s="274"/>
      <c r="M6" s="274"/>
      <c r="N6" s="275"/>
      <c r="O6" s="15"/>
      <c r="P6" s="15"/>
      <c r="Q6" s="15"/>
      <c r="R6" s="15"/>
      <c r="S6" s="15"/>
    </row>
    <row r="7" spans="1:20" ht="51" customHeight="1">
      <c r="B7" s="19"/>
      <c r="C7" s="276"/>
      <c r="D7" s="276"/>
      <c r="E7" s="276"/>
      <c r="F7" s="276"/>
      <c r="G7" s="276"/>
      <c r="H7" s="276"/>
      <c r="I7" s="276"/>
      <c r="J7" s="276"/>
      <c r="K7" s="276"/>
      <c r="L7" s="276"/>
      <c r="M7" s="276"/>
      <c r="N7" s="277"/>
      <c r="O7" s="12"/>
      <c r="P7" s="12"/>
      <c r="Q7" s="12"/>
      <c r="R7" s="12"/>
      <c r="S7" s="12"/>
      <c r="T7" s="5"/>
    </row>
    <row r="8" spans="1:20" ht="51" customHeight="1">
      <c r="B8" s="219"/>
      <c r="C8" s="276"/>
      <c r="D8" s="276"/>
      <c r="E8" s="276"/>
      <c r="F8" s="276"/>
      <c r="G8" s="276"/>
      <c r="H8" s="276"/>
      <c r="I8" s="276"/>
      <c r="J8" s="276"/>
      <c r="K8" s="276"/>
      <c r="L8" s="276"/>
      <c r="M8" s="276"/>
      <c r="N8" s="277"/>
      <c r="O8" s="12"/>
      <c r="P8" s="12"/>
      <c r="Q8" s="12"/>
      <c r="R8" s="12"/>
      <c r="S8" s="12"/>
      <c r="T8" s="5"/>
    </row>
    <row r="9" spans="1:20" ht="51" customHeight="1">
      <c r="B9" s="19"/>
      <c r="C9" s="276"/>
      <c r="D9" s="276"/>
      <c r="E9" s="276"/>
      <c r="F9" s="276"/>
      <c r="G9" s="276"/>
      <c r="H9" s="276"/>
      <c r="I9" s="276"/>
      <c r="J9" s="276"/>
      <c r="K9" s="276"/>
      <c r="L9" s="276"/>
      <c r="M9" s="276"/>
      <c r="N9" s="277"/>
      <c r="O9" s="12"/>
      <c r="P9" s="12"/>
      <c r="Q9" s="12"/>
      <c r="R9" s="12"/>
      <c r="S9" s="12"/>
      <c r="T9" s="5"/>
    </row>
    <row r="10" spans="1:20" ht="51" customHeight="1">
      <c r="B10" s="19"/>
      <c r="C10" s="276"/>
      <c r="D10" s="276"/>
      <c r="E10" s="276"/>
      <c r="F10" s="276"/>
      <c r="G10" s="276"/>
      <c r="H10" s="276"/>
      <c r="I10" s="276"/>
      <c r="J10" s="276"/>
      <c r="K10" s="276"/>
      <c r="L10" s="276"/>
      <c r="M10" s="276"/>
      <c r="N10" s="277"/>
      <c r="O10" s="12"/>
      <c r="P10" s="12"/>
      <c r="Q10" s="12"/>
      <c r="R10" s="12"/>
      <c r="S10" s="12"/>
      <c r="T10" s="5"/>
    </row>
    <row r="11" spans="1:20" ht="51" customHeight="1">
      <c r="B11" s="19"/>
      <c r="C11" s="276"/>
      <c r="D11" s="276"/>
      <c r="E11" s="276"/>
      <c r="F11" s="276"/>
      <c r="G11" s="276"/>
      <c r="H11" s="276"/>
      <c r="I11" s="276"/>
      <c r="J11" s="276"/>
      <c r="K11" s="276"/>
      <c r="L11" s="276"/>
      <c r="M11" s="276"/>
      <c r="N11" s="277"/>
      <c r="O11" s="12"/>
      <c r="P11" s="12"/>
      <c r="Q11" s="12"/>
      <c r="R11" s="12"/>
      <c r="S11" s="12"/>
      <c r="T11" s="5"/>
    </row>
    <row r="12" spans="1:20" ht="51" customHeight="1">
      <c r="B12" s="19"/>
      <c r="C12" s="276"/>
      <c r="D12" s="276"/>
      <c r="E12" s="276"/>
      <c r="F12" s="276"/>
      <c r="G12" s="276"/>
      <c r="H12" s="276"/>
      <c r="I12" s="276"/>
      <c r="J12" s="276"/>
      <c r="K12" s="276"/>
      <c r="L12" s="276"/>
      <c r="M12" s="276"/>
      <c r="N12" s="277"/>
      <c r="O12" s="12"/>
      <c r="P12" s="12"/>
      <c r="Q12" s="12"/>
      <c r="R12" s="12"/>
      <c r="S12" s="12"/>
      <c r="T12" s="5"/>
    </row>
    <row r="13" spans="1:20" ht="51" customHeight="1">
      <c r="B13" s="19"/>
      <c r="C13" s="276"/>
      <c r="D13" s="276"/>
      <c r="E13" s="276"/>
      <c r="F13" s="276"/>
      <c r="G13" s="276"/>
      <c r="H13" s="276"/>
      <c r="I13" s="276"/>
      <c r="J13" s="276"/>
      <c r="K13" s="276"/>
      <c r="L13" s="276"/>
      <c r="M13" s="276"/>
      <c r="N13" s="277"/>
      <c r="O13" s="12"/>
      <c r="P13" s="12"/>
      <c r="Q13" s="12"/>
      <c r="R13" s="12"/>
      <c r="S13" s="12"/>
      <c r="T13" s="5"/>
    </row>
    <row r="14" spans="1:20" ht="51" customHeight="1">
      <c r="B14" s="19"/>
      <c r="C14" s="276"/>
      <c r="D14" s="276"/>
      <c r="E14" s="276"/>
      <c r="F14" s="276"/>
      <c r="G14" s="276"/>
      <c r="H14" s="276"/>
      <c r="I14" s="276"/>
      <c r="J14" s="276"/>
      <c r="K14" s="276"/>
      <c r="L14" s="276"/>
      <c r="M14" s="276"/>
      <c r="N14" s="277"/>
      <c r="O14" s="12"/>
      <c r="P14" s="12"/>
      <c r="Q14" s="12"/>
      <c r="R14" s="12"/>
      <c r="S14" s="12"/>
      <c r="T14" s="5"/>
    </row>
    <row r="15" spans="1:20" ht="51" customHeight="1">
      <c r="B15" s="19"/>
      <c r="C15" s="276"/>
      <c r="D15" s="276"/>
      <c r="E15" s="276"/>
      <c r="F15" s="276"/>
      <c r="G15" s="276"/>
      <c r="H15" s="276"/>
      <c r="I15" s="276"/>
      <c r="J15" s="276"/>
      <c r="K15" s="276"/>
      <c r="L15" s="276"/>
      <c r="M15" s="276"/>
      <c r="N15" s="277"/>
      <c r="O15" s="12"/>
      <c r="P15" s="12"/>
      <c r="Q15" s="12"/>
      <c r="R15" s="12"/>
      <c r="S15" s="12"/>
      <c r="T15" s="5"/>
    </row>
    <row r="16" spans="1:20" ht="51" customHeight="1">
      <c r="B16" s="19"/>
      <c r="C16" s="276"/>
      <c r="D16" s="276"/>
      <c r="E16" s="276"/>
      <c r="F16" s="276"/>
      <c r="G16" s="276"/>
      <c r="H16" s="276"/>
      <c r="I16" s="276"/>
      <c r="J16" s="276"/>
      <c r="K16" s="276"/>
      <c r="L16" s="276"/>
      <c r="M16" s="276"/>
      <c r="N16" s="277"/>
      <c r="O16" s="12"/>
      <c r="P16" s="12"/>
      <c r="Q16" s="12"/>
      <c r="R16" s="12"/>
      <c r="S16" s="12"/>
      <c r="T16" s="5"/>
    </row>
    <row r="17" spans="2:20" ht="51" customHeight="1">
      <c r="B17" s="19"/>
      <c r="C17" s="276"/>
      <c r="D17" s="276"/>
      <c r="E17" s="276"/>
      <c r="F17" s="276"/>
      <c r="G17" s="276"/>
      <c r="H17" s="276"/>
      <c r="I17" s="276"/>
      <c r="J17" s="276"/>
      <c r="K17" s="276"/>
      <c r="L17" s="276"/>
      <c r="M17" s="276"/>
      <c r="N17" s="277"/>
      <c r="O17" s="12"/>
      <c r="P17" s="12"/>
      <c r="Q17" s="12"/>
      <c r="R17" s="12"/>
      <c r="S17" s="12"/>
      <c r="T17" s="5"/>
    </row>
    <row r="18" spans="2:20">
      <c r="B18" s="12"/>
      <c r="C18" s="12"/>
      <c r="D18" s="12"/>
      <c r="E18" s="12"/>
      <c r="F18" s="12"/>
      <c r="G18" s="12"/>
      <c r="H18" s="12"/>
      <c r="I18" s="12"/>
      <c r="J18" s="12"/>
      <c r="K18" s="12"/>
      <c r="L18" s="12"/>
      <c r="M18" s="12"/>
      <c r="N18" s="12"/>
      <c r="O18" s="12"/>
    </row>
    <row r="19" spans="2:20">
      <c r="B19" s="12"/>
      <c r="C19" s="12"/>
      <c r="D19" s="12"/>
      <c r="E19" s="12"/>
      <c r="F19" s="12"/>
      <c r="G19" s="12"/>
      <c r="H19" s="12"/>
      <c r="I19" s="12"/>
      <c r="J19" s="12"/>
      <c r="K19" s="12"/>
      <c r="L19" s="12"/>
      <c r="M19" s="12"/>
      <c r="N19" s="12"/>
      <c r="O19" s="12"/>
    </row>
    <row r="20" spans="2:20">
      <c r="B20" s="12"/>
      <c r="C20" s="12"/>
      <c r="D20" s="12"/>
      <c r="E20" s="12"/>
      <c r="F20" s="12"/>
      <c r="G20" s="12"/>
      <c r="H20" s="12"/>
      <c r="I20" s="12"/>
      <c r="J20" s="12"/>
      <c r="K20" s="12"/>
      <c r="L20" s="12"/>
      <c r="M20" s="12"/>
      <c r="N20" s="12"/>
      <c r="O20" s="12"/>
    </row>
    <row r="21" spans="2:20">
      <c r="B21" s="12"/>
      <c r="C21" s="12"/>
      <c r="D21" s="12"/>
      <c r="E21" s="12"/>
      <c r="F21" s="12"/>
      <c r="G21" s="12"/>
      <c r="H21" s="12"/>
      <c r="I21" s="12"/>
      <c r="J21" s="12"/>
      <c r="K21" s="12"/>
      <c r="L21" s="12"/>
      <c r="M21" s="12"/>
      <c r="N21" s="12"/>
      <c r="O21" s="12"/>
    </row>
    <row r="22" spans="2:20">
      <c r="B22" s="12"/>
      <c r="C22" s="12"/>
      <c r="D22" s="12"/>
      <c r="E22" s="12"/>
      <c r="F22" s="12"/>
      <c r="G22" s="12"/>
      <c r="H22" s="12"/>
      <c r="I22" s="12"/>
      <c r="J22" s="12"/>
      <c r="K22" s="12"/>
      <c r="L22" s="12"/>
      <c r="M22" s="12"/>
      <c r="N22" s="12"/>
      <c r="O22" s="12"/>
    </row>
    <row r="23" spans="2:20">
      <c r="B23" s="12"/>
      <c r="C23" s="12"/>
      <c r="D23" s="12"/>
      <c r="E23" s="12"/>
      <c r="F23" s="12"/>
      <c r="G23" s="12"/>
      <c r="H23" s="12"/>
      <c r="I23" s="12"/>
      <c r="J23" s="12"/>
      <c r="K23" s="12"/>
      <c r="L23" s="12"/>
      <c r="M23" s="12"/>
      <c r="N23" s="12"/>
      <c r="O23" s="12"/>
    </row>
    <row r="24" spans="2:20">
      <c r="B24" s="12"/>
      <c r="C24" s="12"/>
      <c r="D24" s="12"/>
      <c r="E24" s="12"/>
      <c r="F24" s="12"/>
      <c r="G24" s="12"/>
      <c r="H24" s="12"/>
      <c r="I24" s="12"/>
      <c r="J24" s="12"/>
      <c r="K24" s="12"/>
      <c r="L24" s="12"/>
      <c r="M24" s="12"/>
      <c r="N24" s="12"/>
      <c r="O24" s="12"/>
    </row>
    <row r="25" spans="2:20">
      <c r="B25" s="12"/>
      <c r="C25" s="12"/>
      <c r="D25" s="12"/>
      <c r="E25" s="12"/>
      <c r="F25" s="12"/>
      <c r="G25" s="12"/>
      <c r="H25" s="12"/>
      <c r="I25" s="12"/>
      <c r="J25" s="12"/>
      <c r="K25" s="12"/>
      <c r="L25" s="12"/>
      <c r="M25" s="12"/>
      <c r="N25" s="12"/>
      <c r="O25" s="12"/>
    </row>
    <row r="26" spans="2:20">
      <c r="B26" s="12"/>
      <c r="C26" s="12"/>
      <c r="D26" s="12"/>
      <c r="E26" s="12"/>
      <c r="F26" s="12"/>
      <c r="G26" s="12"/>
      <c r="H26" s="12"/>
      <c r="I26" s="12"/>
      <c r="J26" s="12"/>
      <c r="K26" s="12"/>
      <c r="L26" s="12"/>
      <c r="M26" s="12"/>
      <c r="N26" s="12"/>
      <c r="O26" s="12"/>
    </row>
    <row r="27" spans="2:20">
      <c r="B27" s="12"/>
      <c r="C27" s="12"/>
      <c r="D27" s="12"/>
      <c r="E27" s="12"/>
      <c r="F27" s="12"/>
      <c r="G27" s="12"/>
      <c r="H27" s="12"/>
      <c r="I27" s="12"/>
      <c r="J27" s="12"/>
      <c r="K27" s="12"/>
      <c r="L27" s="12"/>
      <c r="M27" s="12"/>
      <c r="N27" s="12"/>
      <c r="O27" s="12"/>
    </row>
  </sheetData>
  <mergeCells count="14">
    <mergeCell ref="C8:N8"/>
    <mergeCell ref="B3:N3"/>
    <mergeCell ref="B4:N4"/>
    <mergeCell ref="C6:N6"/>
    <mergeCell ref="C7:N7"/>
    <mergeCell ref="C15:N15"/>
    <mergeCell ref="C16:N16"/>
    <mergeCell ref="C17:N17"/>
    <mergeCell ref="C9:N9"/>
    <mergeCell ref="C10:N10"/>
    <mergeCell ref="C11:N11"/>
    <mergeCell ref="C12:N12"/>
    <mergeCell ref="C13:N13"/>
    <mergeCell ref="C14:N14"/>
  </mergeCells>
  <dataValidations count="1">
    <dataValidation allowBlank="1" showInputMessage="1" sqref="P8:S8" xr:uid="{37F58E86-3953-4E24-AF5D-7DC13DC5C37D}"/>
  </dataValidations>
  <pageMargins left="0.7" right="0.7" top="0.75" bottom="0.75" header="0.3" footer="0.3"/>
  <pageSetup scale="71" orientation="portrait" r:id="rId1"/>
  <drawing r:id="rId2"/>
</worksheet>
</file>

<file path=xl/worksheets/sheet8.xml><?xml version="1.0" encoding="utf-8"?>
<worksheet xmlns="http://purl.oclc.org/ooxml/spreadsheetml/main" xmlns:r="http://purl.oclc.org/ooxml/officeDocument/relationships" xmlns:xdr="http://purl.oclc.org/ooxml/drawingml/spreadsheetDrawing" xmlns:x14="http://schemas.microsoft.com/office/spreadsheetml/2009/9/main"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DA627D-E1AF-47E7-8979-1CE389DE5C24}">
  <sheetPr>
    <tabColor theme="3" tint="0.39997558519241921"/>
  </sheetPr>
  <dimension ref="A1:O51"/>
  <sheetViews>
    <sheetView topLeftCell="G15" workbookViewId="0">
      <selection activeCell="K30" sqref="K30"/>
    </sheetView>
  </sheetViews>
  <sheetFormatPr baseColWidth="10" defaultColWidth="8.83203125" defaultRowHeight="15"/>
  <cols>
    <col min="1" max="1" width="18.33203125" style="29" customWidth="1"/>
    <col min="2" max="3" width="26" customWidth="1"/>
    <col min="7" max="7" width="48.5" customWidth="1"/>
    <col min="9" max="9" width="40.5" bestFit="1" customWidth="1"/>
    <col min="15" max="15" width="30.33203125" customWidth="1"/>
  </cols>
  <sheetData>
    <row r="1" spans="1:15">
      <c r="A1" s="28" t="s">
        <v>60</v>
      </c>
      <c r="B1" s="1" t="s">
        <v>29</v>
      </c>
      <c r="I1" s="1" t="s">
        <v>154</v>
      </c>
    </row>
    <row r="2" spans="1:15">
      <c r="I2" s="46" t="s">
        <v>153</v>
      </c>
    </row>
    <row r="3" spans="1:15">
      <c r="G3" s="1" t="s">
        <v>125</v>
      </c>
      <c r="I3" s="50" t="s">
        <v>156</v>
      </c>
      <c r="L3" t="s">
        <v>157</v>
      </c>
    </row>
    <row r="4" spans="1:15">
      <c r="A4" s="29">
        <v>2014</v>
      </c>
      <c r="G4" t="s">
        <v>126</v>
      </c>
    </row>
    <row r="5" spans="1:15">
      <c r="A5" s="29">
        <v>2015</v>
      </c>
      <c r="G5" t="s">
        <v>127</v>
      </c>
      <c r="I5" s="286" t="s">
        <v>6</v>
      </c>
      <c r="J5" s="286"/>
      <c r="K5">
        <v>66.400000000000006</v>
      </c>
      <c r="L5" t="s">
        <v>118</v>
      </c>
    </row>
    <row r="6" spans="1:15">
      <c r="A6" s="29">
        <v>2016</v>
      </c>
      <c r="B6" t="s">
        <v>30</v>
      </c>
      <c r="C6" t="s">
        <v>44</v>
      </c>
      <c r="G6" t="s">
        <v>128</v>
      </c>
      <c r="I6" s="47" t="s">
        <v>7</v>
      </c>
      <c r="J6" s="47"/>
      <c r="K6">
        <v>66.5</v>
      </c>
      <c r="L6" t="s">
        <v>118</v>
      </c>
      <c r="O6" s="46"/>
    </row>
    <row r="7" spans="1:15" ht="15.75" customHeight="1">
      <c r="A7" s="29">
        <v>2017</v>
      </c>
      <c r="B7" s="14" t="s">
        <v>31</v>
      </c>
      <c r="C7" t="s">
        <v>45</v>
      </c>
      <c r="G7" t="s">
        <v>129</v>
      </c>
      <c r="I7" s="47" t="s">
        <v>8</v>
      </c>
      <c r="J7" s="47"/>
      <c r="K7">
        <f>AVERAGE(52.7,73.86,49.29)</f>
        <v>58.616666666666667</v>
      </c>
      <c r="L7" t="s">
        <v>118</v>
      </c>
    </row>
    <row r="8" spans="1:15" ht="15" customHeight="1">
      <c r="A8" s="29">
        <v>2018</v>
      </c>
      <c r="B8" s="14" t="s">
        <v>41</v>
      </c>
      <c r="G8" t="s">
        <v>130</v>
      </c>
      <c r="I8" s="48" t="s">
        <v>9</v>
      </c>
      <c r="J8" s="48"/>
      <c r="K8">
        <v>53.11</v>
      </c>
      <c r="L8" t="s">
        <v>118</v>
      </c>
    </row>
    <row r="9" spans="1:15" ht="16">
      <c r="A9" s="29">
        <v>2019</v>
      </c>
      <c r="B9" s="14" t="s">
        <v>32</v>
      </c>
      <c r="G9" t="s">
        <v>131</v>
      </c>
      <c r="I9" s="49" t="s">
        <v>10</v>
      </c>
      <c r="J9" s="49"/>
      <c r="K9">
        <f>AVERAGE(74.21,73.5,75.29)</f>
        <v>74.333333333333329</v>
      </c>
      <c r="L9" t="s">
        <v>118</v>
      </c>
    </row>
    <row r="10" spans="1:15" ht="16">
      <c r="A10" s="29">
        <v>2020</v>
      </c>
      <c r="B10" s="14" t="s">
        <v>33</v>
      </c>
      <c r="G10" t="s">
        <v>151</v>
      </c>
      <c r="I10" s="49" t="s">
        <v>11</v>
      </c>
      <c r="J10" s="49"/>
      <c r="K10">
        <v>64.25</v>
      </c>
      <c r="L10" t="s">
        <v>118</v>
      </c>
    </row>
    <row r="11" spans="1:15" ht="16">
      <c r="A11" s="29">
        <v>2021</v>
      </c>
      <c r="B11" s="14" t="s">
        <v>34</v>
      </c>
      <c r="G11" t="s">
        <v>152</v>
      </c>
      <c r="I11" s="49" t="s">
        <v>12</v>
      </c>
      <c r="J11" s="49"/>
      <c r="K11">
        <v>114.42</v>
      </c>
      <c r="L11" t="s">
        <v>118</v>
      </c>
    </row>
    <row r="12" spans="1:15" ht="15" customHeight="1">
      <c r="A12" s="29">
        <v>2022</v>
      </c>
      <c r="B12" s="14" t="s">
        <v>35</v>
      </c>
      <c r="I12" s="49" t="s">
        <v>13</v>
      </c>
      <c r="J12" s="49"/>
      <c r="K12">
        <f>AVERAGE(104.44,94.03)</f>
        <v>99.234999999999999</v>
      </c>
      <c r="L12" t="s">
        <v>118</v>
      </c>
    </row>
    <row r="13" spans="1:15" ht="32">
      <c r="A13" s="29">
        <v>2023</v>
      </c>
      <c r="B13" s="14" t="s">
        <v>36</v>
      </c>
      <c r="I13" s="49" t="s">
        <v>14</v>
      </c>
      <c r="J13" s="49"/>
      <c r="K13">
        <v>75.349999999999994</v>
      </c>
      <c r="L13" t="s">
        <v>118</v>
      </c>
    </row>
    <row r="14" spans="1:15" ht="16">
      <c r="A14" s="29">
        <v>2024</v>
      </c>
      <c r="B14" s="14" t="s">
        <v>37</v>
      </c>
      <c r="I14" s="48" t="s">
        <v>16</v>
      </c>
      <c r="J14" s="48"/>
      <c r="K14">
        <v>95.05</v>
      </c>
      <c r="L14" t="s">
        <v>118</v>
      </c>
    </row>
    <row r="15" spans="1:15" ht="16">
      <c r="A15" s="29">
        <v>2025</v>
      </c>
      <c r="B15" s="14" t="s">
        <v>40</v>
      </c>
      <c r="I15" s="48" t="s">
        <v>17</v>
      </c>
      <c r="J15" s="48"/>
    </row>
    <row r="16" spans="1:15" ht="16">
      <c r="A16" s="29">
        <v>2026</v>
      </c>
      <c r="B16" s="14" t="s">
        <v>38</v>
      </c>
      <c r="I16" s="48" t="s">
        <v>18</v>
      </c>
      <c r="J16" s="48"/>
    </row>
    <row r="17" spans="1:12" ht="16">
      <c r="A17" s="29">
        <v>2027</v>
      </c>
      <c r="B17" s="14" t="s">
        <v>39</v>
      </c>
      <c r="I17" s="48" t="s">
        <v>46</v>
      </c>
      <c r="J17" s="48"/>
      <c r="K17">
        <v>70.66</v>
      </c>
      <c r="L17" t="s">
        <v>118</v>
      </c>
    </row>
    <row r="18" spans="1:12" ht="16">
      <c r="A18" s="29">
        <v>2028</v>
      </c>
      <c r="B18" s="14"/>
      <c r="I18" s="48" t="s">
        <v>47</v>
      </c>
      <c r="J18" s="48"/>
      <c r="K18">
        <v>74.209999999999994</v>
      </c>
      <c r="L18" t="s">
        <v>118</v>
      </c>
    </row>
    <row r="19" spans="1:12" ht="16">
      <c r="A19" s="29">
        <v>2029</v>
      </c>
      <c r="B19" s="14"/>
      <c r="I19" s="48" t="s">
        <v>62</v>
      </c>
      <c r="J19" s="48"/>
    </row>
    <row r="20" spans="1:12">
      <c r="A20" s="29">
        <v>2030</v>
      </c>
      <c r="B20" s="14"/>
      <c r="I20" s="47" t="s">
        <v>64</v>
      </c>
      <c r="J20" s="48"/>
      <c r="K20">
        <v>53.11</v>
      </c>
      <c r="L20" t="s">
        <v>118</v>
      </c>
    </row>
    <row r="21" spans="1:12" ht="16">
      <c r="B21" s="14"/>
      <c r="I21" s="48" t="s">
        <v>63</v>
      </c>
      <c r="J21" s="48"/>
      <c r="K21">
        <v>53.11</v>
      </c>
      <c r="L21" t="s">
        <v>118</v>
      </c>
    </row>
    <row r="22" spans="1:12">
      <c r="I22" s="47" t="s">
        <v>65</v>
      </c>
      <c r="J22" s="48"/>
      <c r="K22">
        <v>67.34</v>
      </c>
      <c r="L22" t="s">
        <v>118</v>
      </c>
    </row>
    <row r="24" spans="1:12">
      <c r="G24" s="1" t="s">
        <v>204</v>
      </c>
    </row>
    <row r="25" spans="1:12">
      <c r="G25" s="85" t="s">
        <v>203</v>
      </c>
      <c r="I25" t="s">
        <v>205</v>
      </c>
    </row>
    <row r="26" spans="1:12">
      <c r="G26" t="s">
        <v>4</v>
      </c>
      <c r="H26" s="39">
        <v>1</v>
      </c>
      <c r="I26">
        <v>3.4119999999999999</v>
      </c>
    </row>
    <row r="27" spans="1:12">
      <c r="G27" t="s">
        <v>20</v>
      </c>
      <c r="H27" s="39">
        <v>2.8</v>
      </c>
      <c r="I27">
        <v>3.4119999999999999</v>
      </c>
    </row>
    <row r="28" spans="1:12">
      <c r="G28" t="s">
        <v>42</v>
      </c>
      <c r="H28" s="39">
        <v>0</v>
      </c>
      <c r="I28" s="39">
        <v>0</v>
      </c>
    </row>
    <row r="29" spans="1:12">
      <c r="G29" t="s">
        <v>107</v>
      </c>
      <c r="H29" s="39">
        <v>0</v>
      </c>
      <c r="I29" s="39">
        <v>0</v>
      </c>
    </row>
    <row r="30" spans="1:12">
      <c r="G30" t="s">
        <v>22</v>
      </c>
      <c r="H30" s="39">
        <v>0</v>
      </c>
      <c r="I30" s="39">
        <v>0</v>
      </c>
    </row>
    <row r="31" spans="1:12">
      <c r="G31" t="s">
        <v>21</v>
      </c>
      <c r="H31" s="39">
        <v>0</v>
      </c>
      <c r="I31" s="39">
        <v>0</v>
      </c>
    </row>
    <row r="32" spans="1:12">
      <c r="G32" t="s">
        <v>6</v>
      </c>
      <c r="H32" s="39">
        <v>1.2</v>
      </c>
      <c r="I32">
        <v>1</v>
      </c>
    </row>
    <row r="33" spans="7:9">
      <c r="G33" t="s">
        <v>7</v>
      </c>
      <c r="H33" s="39">
        <v>1.2</v>
      </c>
      <c r="I33">
        <v>1</v>
      </c>
    </row>
    <row r="34" spans="7:9">
      <c r="G34" t="s">
        <v>8</v>
      </c>
      <c r="H34" s="39">
        <v>0.91</v>
      </c>
      <c r="I34">
        <v>1</v>
      </c>
    </row>
    <row r="35" spans="7:9">
      <c r="G35" t="s">
        <v>9</v>
      </c>
      <c r="H35" s="39">
        <v>1.05</v>
      </c>
      <c r="I35">
        <v>1</v>
      </c>
    </row>
    <row r="36" spans="7:9">
      <c r="G36" t="s">
        <v>10</v>
      </c>
      <c r="H36" s="39">
        <v>1.01</v>
      </c>
      <c r="I36">
        <v>1</v>
      </c>
    </row>
    <row r="37" spans="7:9">
      <c r="G37" t="s">
        <v>11</v>
      </c>
      <c r="H37" s="39">
        <v>1.01</v>
      </c>
      <c r="I37">
        <v>1</v>
      </c>
    </row>
    <row r="38" spans="7:9">
      <c r="G38" t="s">
        <v>12</v>
      </c>
      <c r="H38" s="39">
        <v>1</v>
      </c>
      <c r="I38">
        <v>1</v>
      </c>
    </row>
    <row r="39" spans="7:9">
      <c r="G39" t="s">
        <v>13</v>
      </c>
      <c r="H39" s="39">
        <v>1</v>
      </c>
      <c r="I39">
        <v>1</v>
      </c>
    </row>
    <row r="40" spans="7:9">
      <c r="G40" t="s">
        <v>14</v>
      </c>
      <c r="H40" s="39">
        <v>1.01</v>
      </c>
      <c r="I40">
        <v>1</v>
      </c>
    </row>
    <row r="41" spans="7:9">
      <c r="G41" t="s">
        <v>16</v>
      </c>
      <c r="H41" s="39">
        <v>1</v>
      </c>
      <c r="I41">
        <v>1</v>
      </c>
    </row>
    <row r="42" spans="7:9">
      <c r="G42" t="s">
        <v>17</v>
      </c>
      <c r="H42" s="39">
        <v>1.05</v>
      </c>
      <c r="I42">
        <v>1</v>
      </c>
    </row>
    <row r="43" spans="7:9">
      <c r="G43" t="s">
        <v>18</v>
      </c>
      <c r="H43" s="39">
        <v>1</v>
      </c>
      <c r="I43">
        <v>1</v>
      </c>
    </row>
    <row r="44" spans="7:9">
      <c r="G44" t="s">
        <v>46</v>
      </c>
      <c r="H44" s="39">
        <v>1.01</v>
      </c>
      <c r="I44">
        <v>1</v>
      </c>
    </row>
    <row r="45" spans="7:9">
      <c r="G45" t="s">
        <v>47</v>
      </c>
      <c r="H45" s="39">
        <v>1.01</v>
      </c>
      <c r="I45">
        <v>1</v>
      </c>
    </row>
    <row r="46" spans="7:9">
      <c r="G46" t="s">
        <v>62</v>
      </c>
      <c r="H46" s="39">
        <v>1.01</v>
      </c>
      <c r="I46">
        <v>1</v>
      </c>
    </row>
    <row r="47" spans="7:9">
      <c r="G47" t="s">
        <v>64</v>
      </c>
      <c r="H47" s="39">
        <v>1.05</v>
      </c>
      <c r="I47">
        <v>1</v>
      </c>
    </row>
    <row r="48" spans="7:9">
      <c r="G48" t="s">
        <v>63</v>
      </c>
      <c r="H48" s="39">
        <v>1.05</v>
      </c>
      <c r="I48">
        <v>1</v>
      </c>
    </row>
    <row r="49" spans="7:9">
      <c r="G49" t="s">
        <v>65</v>
      </c>
      <c r="H49" s="39">
        <v>1.01</v>
      </c>
      <c r="I49">
        <v>1</v>
      </c>
    </row>
    <row r="50" spans="7:9">
      <c r="G50" t="s">
        <v>15</v>
      </c>
      <c r="H50" s="39">
        <v>1</v>
      </c>
      <c r="I50">
        <v>1</v>
      </c>
    </row>
    <row r="51" spans="7:9">
      <c r="G51" t="s">
        <v>15</v>
      </c>
      <c r="H51" s="39">
        <v>1</v>
      </c>
      <c r="I51">
        <v>1</v>
      </c>
    </row>
  </sheetData>
  <mergeCells count="1">
    <mergeCell ref="I5:J5"/>
  </mergeCells>
  <hyperlinks>
    <hyperlink ref="I2" r:id="rId1" display="https://www.energystar.gov/sites/default/files/tools/Building_Emissions_Calculator_Tech_Reference_Final_0.pdf" xr:uid="{2AEFB451-491F-4BCD-A72F-D6A46CB337BE}"/>
    <hyperlink ref="I3" r:id="rId2" xr:uid="{E415CBAF-772C-469C-BA78-1580CA01C4F8}"/>
    <hyperlink ref="G25" r:id="rId3" display="https://portfoliomanager.energystar.gov/pdf/reference/Source Energy.pdf?_gl=1*1o0eqyp*_ga*MTIyNTM0MTk3MC4xNjY1NTA5Mjgx*_ga_S0KJTVVLQ6*MTY4MzIxOTY1OS4xMi4xLjE2ODMyMTk2NzAuMC4wLjA." xr:uid="{5A721A95-6468-4C48-985C-4DD93811E625}"/>
  </hyperlinks>
  <pageMargins left="0.7" right="0.7" top="0.75" bottom="0.75" header="0.3" footer="0.3"/>
  <pageSetup orientation="portrait" r:id="rId4"/>
  <ignoredErrors>
    <ignoredError sqref="B8" twoDigitTextYear="1"/>
  </ignoredErrors>
  <drawing r:id="rId5"/>
  <mc:AlternateContent xmlns:mc="http://schemas.openxmlformats.org/markup-compatibility/2006">
    <mc:Choice Requires="v">
      <legacyDrawing r:id="rId6"/>
    </mc:Choice>
  </mc:AlternateContent>
</worksheet>
</file>

<file path=xl/worksheets/sheet9.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F33900-F639-4AD3-9687-FB5B80439D2B}">
  <sheetPr>
    <tabColor theme="3" tint="0.39997558519241921"/>
  </sheetPr>
  <dimension ref="A1:Y60"/>
  <sheetViews>
    <sheetView zoomScale="80" zoomScaleNormal="80" workbookViewId="0">
      <pane xSplit="2" ySplit="4" topLeftCell="C5" activePane="bottomRight" state="frozen"/>
      <selection pane="topRight" activeCell="C1" sqref="C1"/>
      <selection pane="bottomLeft" activeCell="A5" sqref="A5"/>
      <selection pane="bottomRight" activeCell="A53" sqref="A53:XFD53"/>
    </sheetView>
  </sheetViews>
  <sheetFormatPr baseColWidth="10" defaultColWidth="9.33203125" defaultRowHeight="15"/>
  <cols>
    <col min="1" max="1" width="49.6640625" style="138" customWidth="1"/>
    <col min="2" max="2" width="12" style="99" customWidth="1"/>
    <col min="3" max="25" width="12" style="100" customWidth="1"/>
  </cols>
  <sheetData>
    <row r="1" spans="1:25">
      <c r="A1" s="139" t="s">
        <v>266</v>
      </c>
      <c r="B1" s="46" t="s">
        <v>359</v>
      </c>
    </row>
    <row r="2" spans="1:25" ht="19">
      <c r="A2" s="288" t="s">
        <v>267</v>
      </c>
      <c r="B2" s="288"/>
      <c r="C2" s="288"/>
      <c r="D2" s="288"/>
      <c r="E2" s="288"/>
      <c r="F2" s="288"/>
      <c r="G2" s="288"/>
      <c r="H2" s="288"/>
      <c r="I2" s="288"/>
      <c r="J2" s="288"/>
      <c r="K2" s="288"/>
      <c r="L2" s="288"/>
      <c r="M2" s="288"/>
      <c r="N2" s="288"/>
      <c r="O2" s="288"/>
      <c r="P2" s="288"/>
      <c r="Q2" s="288"/>
      <c r="R2" s="288"/>
      <c r="S2" s="288"/>
      <c r="T2" s="288"/>
      <c r="U2" s="288"/>
      <c r="V2" s="288"/>
      <c r="W2" s="288"/>
      <c r="X2" s="288"/>
      <c r="Y2" s="101"/>
    </row>
    <row r="3" spans="1:25" ht="20" thickBot="1">
      <c r="A3" s="288"/>
      <c r="B3" s="288"/>
      <c r="C3" s="288"/>
      <c r="D3" s="288"/>
      <c r="E3" s="288"/>
      <c r="F3" s="288"/>
      <c r="G3" s="288"/>
      <c r="H3" s="288"/>
      <c r="I3" s="288"/>
      <c r="J3" s="288"/>
      <c r="K3" s="288"/>
      <c r="L3" s="288"/>
      <c r="M3" s="288"/>
      <c r="N3" s="288"/>
      <c r="O3" s="288"/>
      <c r="P3" s="288"/>
      <c r="Q3" s="288"/>
      <c r="R3" s="288"/>
      <c r="S3" s="288"/>
      <c r="T3" s="288"/>
      <c r="U3" s="288"/>
      <c r="V3" s="288"/>
      <c r="W3" s="288"/>
      <c r="X3" s="288"/>
      <c r="Y3" s="101"/>
    </row>
    <row r="4" spans="1:25" ht="17">
      <c r="A4" s="102" t="s">
        <v>268</v>
      </c>
      <c r="B4" s="103" t="s">
        <v>269</v>
      </c>
      <c r="C4" s="104" t="s">
        <v>270</v>
      </c>
      <c r="D4" s="104" t="s">
        <v>271</v>
      </c>
      <c r="E4" s="104" t="s">
        <v>272</v>
      </c>
      <c r="F4" s="104" t="s">
        <v>273</v>
      </c>
      <c r="G4" s="104" t="s">
        <v>274</v>
      </c>
      <c r="H4" s="104" t="s">
        <v>275</v>
      </c>
      <c r="I4" s="104" t="s">
        <v>276</v>
      </c>
      <c r="J4" s="104" t="s">
        <v>277</v>
      </c>
      <c r="K4" s="104" t="s">
        <v>278</v>
      </c>
      <c r="L4" s="104" t="s">
        <v>279</v>
      </c>
      <c r="M4" s="104" t="s">
        <v>280</v>
      </c>
      <c r="N4" s="104" t="s">
        <v>281</v>
      </c>
      <c r="O4" s="104" t="s">
        <v>282</v>
      </c>
      <c r="P4" s="104" t="s">
        <v>283</v>
      </c>
      <c r="Q4" s="104" t="s">
        <v>284</v>
      </c>
      <c r="R4" s="104" t="s">
        <v>285</v>
      </c>
      <c r="S4" s="104" t="s">
        <v>286</v>
      </c>
      <c r="T4" s="104" t="s">
        <v>287</v>
      </c>
      <c r="U4" s="104" t="s">
        <v>288</v>
      </c>
      <c r="V4" s="104" t="s">
        <v>289</v>
      </c>
      <c r="W4" s="104" t="s">
        <v>290</v>
      </c>
      <c r="X4" s="104" t="s">
        <v>291</v>
      </c>
      <c r="Y4" s="105" t="s">
        <v>292</v>
      </c>
    </row>
    <row r="5" spans="1:25" ht="16">
      <c r="A5" s="106" t="s">
        <v>293</v>
      </c>
      <c r="B5" s="107"/>
      <c r="C5" s="108"/>
      <c r="D5" s="108"/>
      <c r="E5" s="108"/>
      <c r="F5" s="108"/>
      <c r="G5" s="108"/>
      <c r="H5" s="108"/>
      <c r="I5" s="108"/>
      <c r="J5" s="108"/>
      <c r="K5" s="108"/>
      <c r="L5" s="108"/>
      <c r="M5" s="108"/>
      <c r="N5" s="108"/>
      <c r="O5" s="108"/>
      <c r="P5" s="108"/>
      <c r="Q5" s="108"/>
      <c r="R5" s="108"/>
      <c r="S5" s="108"/>
      <c r="T5" s="108"/>
      <c r="U5" s="108"/>
      <c r="V5" s="108"/>
      <c r="W5" s="108"/>
      <c r="X5" s="108"/>
      <c r="Y5" s="109"/>
    </row>
    <row r="6" spans="1:25" ht="17">
      <c r="A6" s="110" t="s">
        <v>294</v>
      </c>
      <c r="B6" s="111" t="s">
        <v>295</v>
      </c>
      <c r="C6" s="112">
        <v>53.072000000000003</v>
      </c>
      <c r="D6" s="112">
        <v>53.072000000000003</v>
      </c>
      <c r="E6" s="112">
        <v>53.072000000000003</v>
      </c>
      <c r="F6" s="112">
        <v>53.072000000000003</v>
      </c>
      <c r="G6" s="112">
        <v>53.072000000000003</v>
      </c>
      <c r="H6" s="112">
        <v>53.072000000000003</v>
      </c>
      <c r="I6" s="112">
        <v>53.072000000000003</v>
      </c>
      <c r="J6" s="112">
        <v>53.072000000000003</v>
      </c>
      <c r="K6" s="112">
        <v>53.072000000000003</v>
      </c>
      <c r="L6" s="112">
        <v>53.072000000000003</v>
      </c>
      <c r="M6" s="112">
        <v>53.072000000000003</v>
      </c>
      <c r="N6" s="112">
        <v>53.072000000000003</v>
      </c>
      <c r="O6" s="112">
        <v>53.072000000000003</v>
      </c>
      <c r="P6" s="112">
        <v>53.072000000000003</v>
      </c>
      <c r="Q6" s="112">
        <v>53.114800000000002</v>
      </c>
      <c r="R6" s="112">
        <v>53.114800000000002</v>
      </c>
      <c r="S6" s="112">
        <v>53.114800000000002</v>
      </c>
      <c r="T6" s="112">
        <v>53.114800000000002</v>
      </c>
      <c r="U6" s="112">
        <v>53.114800000000002</v>
      </c>
      <c r="V6" s="112">
        <v>53.114800000000002</v>
      </c>
      <c r="W6" s="112">
        <v>53.114800000000002</v>
      </c>
      <c r="X6" s="112">
        <v>53.114800000000002</v>
      </c>
      <c r="Y6" s="113">
        <v>53.114800000000002</v>
      </c>
    </row>
    <row r="7" spans="1:25" ht="17">
      <c r="A7" s="110" t="s">
        <v>296</v>
      </c>
      <c r="B7" s="111" t="s">
        <v>295</v>
      </c>
      <c r="C7" s="112">
        <v>61.495620000000002</v>
      </c>
      <c r="D7" s="112">
        <v>61.495620000000002</v>
      </c>
      <c r="E7" s="112">
        <v>61.495620000000002</v>
      </c>
      <c r="F7" s="112">
        <v>61.495620000000002</v>
      </c>
      <c r="G7" s="112">
        <v>61.495620000000002</v>
      </c>
      <c r="H7" s="112">
        <v>61.495620000000002</v>
      </c>
      <c r="I7" s="112">
        <v>61.495620000000002</v>
      </c>
      <c r="J7" s="112">
        <v>61.495620000000002</v>
      </c>
      <c r="K7" s="112">
        <v>61.495620000000002</v>
      </c>
      <c r="L7" s="112">
        <v>61.495620000000002</v>
      </c>
      <c r="M7" s="112">
        <v>61.495620000000002</v>
      </c>
      <c r="N7" s="112">
        <v>61.495620000000002</v>
      </c>
      <c r="O7" s="112">
        <v>61.495620000000002</v>
      </c>
      <c r="P7" s="112">
        <v>61.495620000000002</v>
      </c>
      <c r="Q7" s="112">
        <v>61.495620000000002</v>
      </c>
      <c r="R7" s="112">
        <v>64.248000000000005</v>
      </c>
      <c r="S7" s="112">
        <v>64.248000000000005</v>
      </c>
      <c r="T7" s="112">
        <v>64.248000000000005</v>
      </c>
      <c r="U7" s="112">
        <v>64.248000000000005</v>
      </c>
      <c r="V7" s="112">
        <v>64.248000000000005</v>
      </c>
      <c r="W7" s="112">
        <v>64.248000000000005</v>
      </c>
      <c r="X7" s="112">
        <v>64.248000000000005</v>
      </c>
      <c r="Y7" s="113">
        <v>64.248000000000005</v>
      </c>
    </row>
    <row r="8" spans="1:25" ht="17">
      <c r="A8" s="110" t="s">
        <v>297</v>
      </c>
      <c r="B8" s="111" t="s">
        <v>295</v>
      </c>
      <c r="C8" s="112">
        <v>73.498999999999995</v>
      </c>
      <c r="D8" s="112">
        <v>73.498999999999995</v>
      </c>
      <c r="E8" s="112">
        <v>73.498999999999995</v>
      </c>
      <c r="F8" s="112">
        <v>73.498999999999995</v>
      </c>
      <c r="G8" s="112">
        <v>73.498999999999995</v>
      </c>
      <c r="H8" s="112">
        <v>73.498999999999995</v>
      </c>
      <c r="I8" s="112">
        <v>73.498999999999995</v>
      </c>
      <c r="J8" s="112">
        <v>73.498999999999995</v>
      </c>
      <c r="K8" s="112">
        <v>73.498999999999995</v>
      </c>
      <c r="L8" s="112">
        <v>73.498999999999995</v>
      </c>
      <c r="M8" s="112">
        <v>73.498999999999995</v>
      </c>
      <c r="N8" s="112">
        <v>73.498999999999995</v>
      </c>
      <c r="O8" s="112">
        <v>73.498999999999995</v>
      </c>
      <c r="P8" s="112">
        <v>73.498999999999995</v>
      </c>
      <c r="Q8" s="112">
        <v>73.498999999999995</v>
      </c>
      <c r="R8" s="112">
        <v>73.498999999999995</v>
      </c>
      <c r="S8" s="112">
        <v>73.498999999999995</v>
      </c>
      <c r="T8" s="112">
        <v>73.498999999999995</v>
      </c>
      <c r="U8" s="112">
        <v>73.498999999999995</v>
      </c>
      <c r="V8" s="112">
        <v>73.498999999999995</v>
      </c>
      <c r="W8" s="112">
        <v>73.498999999999995</v>
      </c>
      <c r="X8" s="112">
        <v>73.498999999999995</v>
      </c>
      <c r="Y8" s="113">
        <v>73.498999999999995</v>
      </c>
    </row>
    <row r="9" spans="1:25" ht="17">
      <c r="A9" s="110" t="s">
        <v>298</v>
      </c>
      <c r="B9" s="111" t="s">
        <v>295</v>
      </c>
      <c r="C9" s="112">
        <v>74.209000000000003</v>
      </c>
      <c r="D9" s="112">
        <v>74.209000000000003</v>
      </c>
      <c r="E9" s="112">
        <v>74.209000000000003</v>
      </c>
      <c r="F9" s="112">
        <v>74.209000000000003</v>
      </c>
      <c r="G9" s="112">
        <v>74.209000000000003</v>
      </c>
      <c r="H9" s="112">
        <v>74.209000000000003</v>
      </c>
      <c r="I9" s="112">
        <v>74.209000000000003</v>
      </c>
      <c r="J9" s="112">
        <v>74.209000000000003</v>
      </c>
      <c r="K9" s="112">
        <v>74.209000000000003</v>
      </c>
      <c r="L9" s="112">
        <v>74.209000000000003</v>
      </c>
      <c r="M9" s="112">
        <v>74.209000000000003</v>
      </c>
      <c r="N9" s="112">
        <v>74.209000000000003</v>
      </c>
      <c r="O9" s="112">
        <v>74.209000000000003</v>
      </c>
      <c r="P9" s="112">
        <v>74.209000000000003</v>
      </c>
      <c r="Q9" s="112">
        <v>74.209000000000003</v>
      </c>
      <c r="R9" s="112">
        <v>74.209000000000003</v>
      </c>
      <c r="S9" s="112">
        <v>74.209000000000003</v>
      </c>
      <c r="T9" s="112">
        <v>74.209000000000003</v>
      </c>
      <c r="U9" s="112">
        <v>74.209000000000003</v>
      </c>
      <c r="V9" s="112">
        <v>74.209000000000003</v>
      </c>
      <c r="W9" s="112">
        <v>74.209000000000003</v>
      </c>
      <c r="X9" s="112">
        <v>74.209000000000003</v>
      </c>
      <c r="Y9" s="113">
        <v>74.209000000000003</v>
      </c>
    </row>
    <row r="10" spans="1:25" ht="17">
      <c r="A10" s="110" t="s">
        <v>299</v>
      </c>
      <c r="B10" s="111" t="s">
        <v>295</v>
      </c>
      <c r="C10" s="112">
        <v>75.289000000000001</v>
      </c>
      <c r="D10" s="112">
        <v>75.289000000000001</v>
      </c>
      <c r="E10" s="112">
        <v>75.289000000000001</v>
      </c>
      <c r="F10" s="112">
        <v>75.289000000000001</v>
      </c>
      <c r="G10" s="112">
        <v>75.289000000000001</v>
      </c>
      <c r="H10" s="112">
        <v>75.289000000000001</v>
      </c>
      <c r="I10" s="112">
        <v>75.289000000000001</v>
      </c>
      <c r="J10" s="112">
        <v>75.289000000000001</v>
      </c>
      <c r="K10" s="112">
        <v>75.289000000000001</v>
      </c>
      <c r="L10" s="112">
        <v>75.289000000000001</v>
      </c>
      <c r="M10" s="112">
        <v>75.289000000000001</v>
      </c>
      <c r="N10" s="112">
        <v>75.289000000000001</v>
      </c>
      <c r="O10" s="112">
        <v>75.289000000000001</v>
      </c>
      <c r="P10" s="112">
        <v>75.289000000000001</v>
      </c>
      <c r="Q10" s="112">
        <v>75.289000000000001</v>
      </c>
      <c r="R10" s="112">
        <v>75.289000000000001</v>
      </c>
      <c r="S10" s="112">
        <v>75.289000000000001</v>
      </c>
      <c r="T10" s="112">
        <v>75.289000000000001</v>
      </c>
      <c r="U10" s="112">
        <v>75.289000000000001</v>
      </c>
      <c r="V10" s="112">
        <v>75.289000000000001</v>
      </c>
      <c r="W10" s="112">
        <v>75.289000000000001</v>
      </c>
      <c r="X10" s="112">
        <v>75.289000000000001</v>
      </c>
      <c r="Y10" s="113">
        <v>75.289000000000001</v>
      </c>
    </row>
    <row r="11" spans="1:25" ht="17">
      <c r="A11" s="110" t="s">
        <v>300</v>
      </c>
      <c r="B11" s="111" t="s">
        <v>295</v>
      </c>
      <c r="C11" s="112">
        <v>75.349000000000004</v>
      </c>
      <c r="D11" s="112">
        <v>75.349000000000004</v>
      </c>
      <c r="E11" s="112">
        <v>75.349000000000004</v>
      </c>
      <c r="F11" s="112">
        <v>75.349000000000004</v>
      </c>
      <c r="G11" s="112">
        <v>75.349000000000004</v>
      </c>
      <c r="H11" s="112">
        <v>75.349000000000004</v>
      </c>
      <c r="I11" s="112">
        <v>75.349000000000004</v>
      </c>
      <c r="J11" s="112">
        <v>75.349000000000004</v>
      </c>
      <c r="K11" s="112">
        <v>75.349000000000004</v>
      </c>
      <c r="L11" s="112">
        <v>75.349000000000004</v>
      </c>
      <c r="M11" s="112">
        <v>75.349000000000004</v>
      </c>
      <c r="N11" s="112">
        <v>75.349000000000004</v>
      </c>
      <c r="O11" s="112">
        <v>75.349000000000004</v>
      </c>
      <c r="P11" s="112">
        <v>75.349000000000004</v>
      </c>
      <c r="Q11" s="112">
        <v>75.349000000000004</v>
      </c>
      <c r="R11" s="112">
        <v>75.349000000000004</v>
      </c>
      <c r="S11" s="112">
        <v>75.349000000000004</v>
      </c>
      <c r="T11" s="112">
        <v>75.349000000000004</v>
      </c>
      <c r="U11" s="112">
        <v>75.349000000000004</v>
      </c>
      <c r="V11" s="112">
        <v>75.349000000000004</v>
      </c>
      <c r="W11" s="112">
        <v>75.349000000000004</v>
      </c>
      <c r="X11" s="112">
        <v>75.349000000000004</v>
      </c>
      <c r="Y11" s="113">
        <v>75.349000000000004</v>
      </c>
    </row>
    <row r="12" spans="1:25" ht="17">
      <c r="A12" s="110" t="s">
        <v>301</v>
      </c>
      <c r="B12" s="111" t="s">
        <v>295</v>
      </c>
      <c r="C12" s="112">
        <v>74.209000000000003</v>
      </c>
      <c r="D12" s="112">
        <v>74.209000000000003</v>
      </c>
      <c r="E12" s="112">
        <v>74.209000000000003</v>
      </c>
      <c r="F12" s="112">
        <v>74.209000000000003</v>
      </c>
      <c r="G12" s="112">
        <v>74.209000000000003</v>
      </c>
      <c r="H12" s="112">
        <v>74.209000000000003</v>
      </c>
      <c r="I12" s="112">
        <v>74.209000000000003</v>
      </c>
      <c r="J12" s="112">
        <v>74.209000000000003</v>
      </c>
      <c r="K12" s="112">
        <v>74.209000000000003</v>
      </c>
      <c r="L12" s="112">
        <v>74.209000000000003</v>
      </c>
      <c r="M12" s="112">
        <v>74.209000000000003</v>
      </c>
      <c r="N12" s="112">
        <v>74.209000000000003</v>
      </c>
      <c r="O12" s="112">
        <v>74.209000000000003</v>
      </c>
      <c r="P12" s="112">
        <v>74.209000000000003</v>
      </c>
      <c r="Q12" s="112">
        <v>74.209000000000003</v>
      </c>
      <c r="R12" s="112">
        <v>74.209000000000003</v>
      </c>
      <c r="S12" s="112">
        <v>74.209000000000003</v>
      </c>
      <c r="T12" s="112">
        <v>74.209000000000003</v>
      </c>
      <c r="U12" s="112">
        <v>74.209000000000003</v>
      </c>
      <c r="V12" s="112">
        <v>74.209000000000003</v>
      </c>
      <c r="W12" s="112">
        <v>74.209000000000003</v>
      </c>
      <c r="X12" s="112">
        <v>74.209000000000003</v>
      </c>
      <c r="Y12" s="113">
        <v>74.209000000000003</v>
      </c>
    </row>
    <row r="13" spans="1:25" ht="17">
      <c r="A13" s="110" t="s">
        <v>302</v>
      </c>
      <c r="B13" s="111" t="s">
        <v>295</v>
      </c>
      <c r="C13" s="112">
        <v>104.267</v>
      </c>
      <c r="D13" s="112">
        <v>104.267</v>
      </c>
      <c r="E13" s="112">
        <v>104.267</v>
      </c>
      <c r="F13" s="112">
        <v>104.267</v>
      </c>
      <c r="G13" s="112">
        <v>104.267</v>
      </c>
      <c r="H13" s="112">
        <v>104.267</v>
      </c>
      <c r="I13" s="112">
        <v>104.267</v>
      </c>
      <c r="J13" s="112">
        <v>104.267</v>
      </c>
      <c r="K13" s="112">
        <v>104.267</v>
      </c>
      <c r="L13" s="112">
        <v>104.267</v>
      </c>
      <c r="M13" s="112">
        <v>104.267</v>
      </c>
      <c r="N13" s="112">
        <v>104.267</v>
      </c>
      <c r="O13" s="112">
        <v>104.267</v>
      </c>
      <c r="P13" s="112">
        <v>104.267</v>
      </c>
      <c r="Q13" s="112">
        <v>104.4418</v>
      </c>
      <c r="R13" s="112">
        <v>104.4418</v>
      </c>
      <c r="S13" s="112">
        <v>104.4418</v>
      </c>
      <c r="T13" s="112">
        <v>104.4418</v>
      </c>
      <c r="U13" s="112">
        <v>104.4418</v>
      </c>
      <c r="V13" s="112">
        <v>104.4418</v>
      </c>
      <c r="W13" s="112">
        <v>104.4418</v>
      </c>
      <c r="X13" s="112">
        <v>104.4418</v>
      </c>
      <c r="Y13" s="113">
        <v>104.4418</v>
      </c>
    </row>
    <row r="14" spans="1:25" ht="17">
      <c r="A14" s="110" t="s">
        <v>303</v>
      </c>
      <c r="B14" s="111" t="s">
        <v>295</v>
      </c>
      <c r="C14" s="112">
        <v>94.126999999999995</v>
      </c>
      <c r="D14" s="112">
        <v>94.126999999999995</v>
      </c>
      <c r="E14" s="112">
        <v>94.126999999999995</v>
      </c>
      <c r="F14" s="112">
        <v>94.126999999999995</v>
      </c>
      <c r="G14" s="112">
        <v>94.126999999999995</v>
      </c>
      <c r="H14" s="112">
        <v>94.126999999999995</v>
      </c>
      <c r="I14" s="112">
        <v>94.126999999999995</v>
      </c>
      <c r="J14" s="112">
        <v>94.126999999999995</v>
      </c>
      <c r="K14" s="112">
        <v>94.126999999999995</v>
      </c>
      <c r="L14" s="112">
        <v>94.126999999999995</v>
      </c>
      <c r="M14" s="112">
        <v>94.126999999999995</v>
      </c>
      <c r="N14" s="112">
        <v>94.126999999999995</v>
      </c>
      <c r="O14" s="112">
        <v>94.126999999999995</v>
      </c>
      <c r="P14" s="112">
        <v>94.126999999999995</v>
      </c>
      <c r="Q14" s="112">
        <v>94.031800000000004</v>
      </c>
      <c r="R14" s="112">
        <v>94.031800000000004</v>
      </c>
      <c r="S14" s="112">
        <v>94.031800000000004</v>
      </c>
      <c r="T14" s="112">
        <v>94.031800000000004</v>
      </c>
      <c r="U14" s="112">
        <v>94.031800000000004</v>
      </c>
      <c r="V14" s="112">
        <v>94.031800000000004</v>
      </c>
      <c r="W14" s="112">
        <v>94.031800000000004</v>
      </c>
      <c r="X14" s="112">
        <v>94.031800000000004</v>
      </c>
      <c r="Y14" s="113">
        <v>94.031800000000004</v>
      </c>
    </row>
    <row r="15" spans="1:25" ht="17">
      <c r="A15" s="110" t="s">
        <v>304</v>
      </c>
      <c r="B15" s="111" t="s">
        <v>295</v>
      </c>
      <c r="C15" s="112">
        <v>102.767</v>
      </c>
      <c r="D15" s="112">
        <v>102.767</v>
      </c>
      <c r="E15" s="112">
        <v>102.767</v>
      </c>
      <c r="F15" s="112">
        <v>102.767</v>
      </c>
      <c r="G15" s="112">
        <v>102.767</v>
      </c>
      <c r="H15" s="112">
        <v>102.767</v>
      </c>
      <c r="I15" s="112">
        <v>102.767</v>
      </c>
      <c r="J15" s="112">
        <v>102.767</v>
      </c>
      <c r="K15" s="112">
        <v>102.767</v>
      </c>
      <c r="L15" s="112">
        <v>102.767</v>
      </c>
      <c r="M15" s="112">
        <v>102.767</v>
      </c>
      <c r="N15" s="112">
        <v>102.767</v>
      </c>
      <c r="O15" s="112">
        <v>102.767</v>
      </c>
      <c r="P15" s="112">
        <v>102.767</v>
      </c>
      <c r="Q15" s="112">
        <v>114.4218</v>
      </c>
      <c r="R15" s="112">
        <v>114.4218</v>
      </c>
      <c r="S15" s="112">
        <v>114.4218</v>
      </c>
      <c r="T15" s="112">
        <v>114.4218</v>
      </c>
      <c r="U15" s="112">
        <v>114.4218</v>
      </c>
      <c r="V15" s="112">
        <v>114.4218</v>
      </c>
      <c r="W15" s="112">
        <v>114.4218</v>
      </c>
      <c r="X15" s="112">
        <v>114.4218</v>
      </c>
      <c r="Y15" s="113">
        <v>114.4218</v>
      </c>
    </row>
    <row r="16" spans="1:25" ht="18" thickBot="1">
      <c r="A16" s="114" t="s">
        <v>305</v>
      </c>
      <c r="B16" s="115" t="s">
        <v>295</v>
      </c>
      <c r="C16" s="116">
        <v>77.69</v>
      </c>
      <c r="D16" s="116">
        <v>77.69</v>
      </c>
      <c r="E16" s="116">
        <v>77.69</v>
      </c>
      <c r="F16" s="116">
        <v>77.69</v>
      </c>
      <c r="G16" s="116">
        <v>77.69</v>
      </c>
      <c r="H16" s="116">
        <v>77.69</v>
      </c>
      <c r="I16" s="116">
        <v>77.69</v>
      </c>
      <c r="J16" s="116">
        <v>77.69</v>
      </c>
      <c r="K16" s="116">
        <v>77.69</v>
      </c>
      <c r="L16" s="116">
        <v>77.69</v>
      </c>
      <c r="M16" s="116">
        <v>77.69</v>
      </c>
      <c r="N16" s="116">
        <v>77.69</v>
      </c>
      <c r="O16" s="116">
        <v>77.69</v>
      </c>
      <c r="P16" s="116">
        <v>77.69</v>
      </c>
      <c r="Q16" s="116">
        <v>77.69</v>
      </c>
      <c r="R16" s="116">
        <v>77.69</v>
      </c>
      <c r="S16" s="116">
        <v>77.69</v>
      </c>
      <c r="T16" s="116">
        <v>77.69</v>
      </c>
      <c r="U16" s="116">
        <v>77.69</v>
      </c>
      <c r="V16" s="116">
        <v>77.69</v>
      </c>
      <c r="W16" s="116">
        <v>77.69</v>
      </c>
      <c r="X16" s="116">
        <v>77.69</v>
      </c>
      <c r="Y16" s="117">
        <v>77.69</v>
      </c>
    </row>
    <row r="17" spans="1:25" ht="16">
      <c r="A17" s="118" t="s">
        <v>306</v>
      </c>
      <c r="B17" s="119"/>
      <c r="C17" s="120"/>
      <c r="D17" s="120"/>
      <c r="E17" s="120"/>
      <c r="F17" s="120"/>
      <c r="G17" s="120"/>
      <c r="H17" s="120"/>
      <c r="I17" s="120"/>
      <c r="J17" s="120"/>
      <c r="K17" s="120"/>
      <c r="L17" s="120"/>
      <c r="M17" s="120"/>
      <c r="N17" s="120"/>
      <c r="O17" s="120"/>
      <c r="P17" s="120"/>
      <c r="Q17" s="120"/>
      <c r="R17" s="120"/>
      <c r="S17" s="120"/>
      <c r="T17" s="120"/>
      <c r="U17" s="120"/>
      <c r="V17" s="120"/>
      <c r="W17" s="120"/>
      <c r="X17" s="120"/>
      <c r="Y17" s="121"/>
    </row>
    <row r="18" spans="1:25" ht="17">
      <c r="A18" s="110" t="s">
        <v>307</v>
      </c>
      <c r="B18" s="111" t="s">
        <v>295</v>
      </c>
      <c r="C18" s="112">
        <v>88.538478999999995</v>
      </c>
      <c r="D18" s="112">
        <v>88.538478999999995</v>
      </c>
      <c r="E18" s="112">
        <v>88.538478999999995</v>
      </c>
      <c r="F18" s="112">
        <v>88.538478999999995</v>
      </c>
      <c r="G18" s="112">
        <v>88.538478999999995</v>
      </c>
      <c r="H18" s="112">
        <v>88.538478999999995</v>
      </c>
      <c r="I18" s="112">
        <v>88.538478999999995</v>
      </c>
      <c r="J18" s="112">
        <v>88.538478999999995</v>
      </c>
      <c r="K18" s="112">
        <v>88.538478999999995</v>
      </c>
      <c r="L18" s="112">
        <v>88.538478999999995</v>
      </c>
      <c r="M18" s="112">
        <v>88.538478999999995</v>
      </c>
      <c r="N18" s="112">
        <v>88.538478999999995</v>
      </c>
      <c r="O18" s="112">
        <v>88.538478999999995</v>
      </c>
      <c r="P18" s="112">
        <v>88.538478999999995</v>
      </c>
      <c r="Q18" s="112">
        <v>66.398499999999999</v>
      </c>
      <c r="R18" s="112">
        <v>66.398499999999999</v>
      </c>
      <c r="S18" s="112">
        <v>66.398499999999999</v>
      </c>
      <c r="T18" s="112">
        <v>66.398499999999999</v>
      </c>
      <c r="U18" s="112">
        <v>66.398499999999999</v>
      </c>
      <c r="V18" s="112">
        <v>66.398499999999999</v>
      </c>
      <c r="W18" s="112">
        <v>66.398499999999999</v>
      </c>
      <c r="X18" s="112">
        <v>66.398499999999999</v>
      </c>
      <c r="Y18" s="113">
        <v>66.398499999999999</v>
      </c>
    </row>
    <row r="19" spans="1:25" ht="17">
      <c r="A19" s="110" t="s">
        <v>308</v>
      </c>
      <c r="B19" s="111" t="s">
        <v>295</v>
      </c>
      <c r="C19" s="112">
        <v>88.538478999999995</v>
      </c>
      <c r="D19" s="112">
        <v>88.538478999999995</v>
      </c>
      <c r="E19" s="112">
        <v>88.538478999999995</v>
      </c>
      <c r="F19" s="112">
        <v>88.538478999999995</v>
      </c>
      <c r="G19" s="112">
        <v>88.538478999999995</v>
      </c>
      <c r="H19" s="112">
        <v>88.538478999999995</v>
      </c>
      <c r="I19" s="112">
        <v>88.538478999999995</v>
      </c>
      <c r="J19" s="112">
        <v>88.538478999999995</v>
      </c>
      <c r="K19" s="112">
        <v>88.538478999999995</v>
      </c>
      <c r="L19" s="112">
        <v>88.538478999999995</v>
      </c>
      <c r="M19" s="112">
        <v>88.538478999999995</v>
      </c>
      <c r="N19" s="112">
        <v>88.538478999999995</v>
      </c>
      <c r="O19" s="112">
        <v>88.538478999999995</v>
      </c>
      <c r="P19" s="112">
        <v>88.538478999999995</v>
      </c>
      <c r="Q19" s="112">
        <v>66.398499999999999</v>
      </c>
      <c r="R19" s="112">
        <v>66.398499999999999</v>
      </c>
      <c r="S19" s="112">
        <v>66.398499999999999</v>
      </c>
      <c r="T19" s="112">
        <v>66.398499999999999</v>
      </c>
      <c r="U19" s="112">
        <v>66.398499999999999</v>
      </c>
      <c r="V19" s="112">
        <v>66.398499999999999</v>
      </c>
      <c r="W19" s="112">
        <v>66.398499999999999</v>
      </c>
      <c r="X19" s="112">
        <v>66.398499999999999</v>
      </c>
      <c r="Y19" s="113">
        <v>66.398499999999999</v>
      </c>
    </row>
    <row r="20" spans="1:25" ht="17">
      <c r="A20" s="110" t="s">
        <v>309</v>
      </c>
      <c r="B20" s="111" t="s">
        <v>295</v>
      </c>
      <c r="C20" s="112">
        <v>52.704749999999997</v>
      </c>
      <c r="D20" s="112">
        <v>52.704749999999997</v>
      </c>
      <c r="E20" s="112">
        <v>52.704749999999997</v>
      </c>
      <c r="F20" s="112">
        <v>52.704749999999997</v>
      </c>
      <c r="G20" s="112">
        <v>52.704749999999997</v>
      </c>
      <c r="H20" s="112">
        <v>52.704749999999997</v>
      </c>
      <c r="I20" s="112">
        <v>52.704749999999997</v>
      </c>
      <c r="J20" s="112">
        <v>52.704749999999997</v>
      </c>
      <c r="K20" s="112">
        <v>52.704749999999997</v>
      </c>
      <c r="L20" s="112">
        <v>52.704749999999997</v>
      </c>
      <c r="M20" s="112">
        <v>52.704749999999997</v>
      </c>
      <c r="N20" s="112">
        <v>52.704749999999997</v>
      </c>
      <c r="O20" s="112">
        <v>52.704749999999997</v>
      </c>
      <c r="P20" s="112">
        <v>52.704749999999997</v>
      </c>
      <c r="Q20" s="112">
        <v>52.704749999999997</v>
      </c>
      <c r="R20" s="112">
        <v>52.700416670000003</v>
      </c>
      <c r="S20" s="112">
        <v>52.700416670000003</v>
      </c>
      <c r="T20" s="112">
        <v>52.700416670000003</v>
      </c>
      <c r="U20" s="112">
        <v>52.700416670000003</v>
      </c>
      <c r="V20" s="112">
        <v>52.700416670000003</v>
      </c>
      <c r="W20" s="112">
        <v>52.700416670000003</v>
      </c>
      <c r="X20" s="112">
        <v>52.700416670000003</v>
      </c>
      <c r="Y20" s="113">
        <v>52.700416670000003</v>
      </c>
    </row>
    <row r="21" spans="1:25" ht="17">
      <c r="A21" s="110" t="s">
        <v>310</v>
      </c>
      <c r="B21" s="111" t="s">
        <v>295</v>
      </c>
      <c r="C21" s="112">
        <v>73.863583329999997</v>
      </c>
      <c r="D21" s="112">
        <v>73.863583329999997</v>
      </c>
      <c r="E21" s="112">
        <v>73.863583329999997</v>
      </c>
      <c r="F21" s="112">
        <v>73.863583329999997</v>
      </c>
      <c r="G21" s="112">
        <v>73.863583329999997</v>
      </c>
      <c r="H21" s="112">
        <v>73.863583329999997</v>
      </c>
      <c r="I21" s="112">
        <v>73.863583329999997</v>
      </c>
      <c r="J21" s="112">
        <v>73.863583329999997</v>
      </c>
      <c r="K21" s="112">
        <v>73.863583329999997</v>
      </c>
      <c r="L21" s="112">
        <v>73.863583329999997</v>
      </c>
      <c r="M21" s="112">
        <v>73.863583329999997</v>
      </c>
      <c r="N21" s="112">
        <v>73.863583329999997</v>
      </c>
      <c r="O21" s="112">
        <v>73.863583329999997</v>
      </c>
      <c r="P21" s="112">
        <v>73.863583329999997</v>
      </c>
      <c r="Q21" s="112">
        <v>73.863583329999997</v>
      </c>
      <c r="R21" s="112">
        <v>73.889250000000004</v>
      </c>
      <c r="S21" s="112">
        <v>73.889250000000004</v>
      </c>
      <c r="T21" s="112">
        <v>73.889250000000004</v>
      </c>
      <c r="U21" s="112">
        <v>73.889250000000004</v>
      </c>
      <c r="V21" s="112">
        <v>73.889250000000004</v>
      </c>
      <c r="W21" s="112">
        <v>73.889250000000004</v>
      </c>
      <c r="X21" s="112">
        <v>73.889250000000004</v>
      </c>
      <c r="Y21" s="113">
        <v>73.889250000000004</v>
      </c>
    </row>
    <row r="22" spans="1:25" ht="18" thickBot="1">
      <c r="A22" s="114" t="s">
        <v>311</v>
      </c>
      <c r="B22" s="115" t="s">
        <v>295</v>
      </c>
      <c r="C22" s="116">
        <v>49.290500000000002</v>
      </c>
      <c r="D22" s="116">
        <v>49.290500000000002</v>
      </c>
      <c r="E22" s="116">
        <v>49.290500000000002</v>
      </c>
      <c r="F22" s="116">
        <v>49.290500000000002</v>
      </c>
      <c r="G22" s="116">
        <v>49.290500000000002</v>
      </c>
      <c r="H22" s="116">
        <v>49.290500000000002</v>
      </c>
      <c r="I22" s="116">
        <v>49.290500000000002</v>
      </c>
      <c r="J22" s="116">
        <v>49.290500000000002</v>
      </c>
      <c r="K22" s="116">
        <v>49.290500000000002</v>
      </c>
      <c r="L22" s="116">
        <v>49.290500000000002</v>
      </c>
      <c r="M22" s="116">
        <v>49.290500000000002</v>
      </c>
      <c r="N22" s="116">
        <v>49.290500000000002</v>
      </c>
      <c r="O22" s="116">
        <v>49.290500000000002</v>
      </c>
      <c r="P22" s="116">
        <v>49.290500000000002</v>
      </c>
      <c r="Q22" s="116">
        <v>49.290500000000002</v>
      </c>
      <c r="R22" s="116">
        <v>49.3081666666667</v>
      </c>
      <c r="S22" s="116">
        <v>49.3081666666667</v>
      </c>
      <c r="T22" s="116">
        <v>49.3081666666667</v>
      </c>
      <c r="U22" s="116">
        <v>49.3081666666667</v>
      </c>
      <c r="V22" s="116">
        <v>49.3081666666667</v>
      </c>
      <c r="W22" s="116">
        <v>49.3081666666667</v>
      </c>
      <c r="X22" s="116">
        <v>49.3081666666667</v>
      </c>
      <c r="Y22" s="117">
        <v>49.3081666666667</v>
      </c>
    </row>
    <row r="23" spans="1:25" ht="16">
      <c r="A23" s="118" t="s">
        <v>312</v>
      </c>
      <c r="B23" s="119"/>
      <c r="C23" s="120"/>
      <c r="D23" s="120"/>
      <c r="E23" s="120"/>
      <c r="F23" s="120"/>
      <c r="G23" s="120"/>
      <c r="H23" s="120"/>
      <c r="I23" s="120"/>
      <c r="J23" s="120"/>
      <c r="K23" s="120"/>
      <c r="L23" s="120"/>
      <c r="M23" s="120"/>
      <c r="N23" s="120"/>
      <c r="O23" s="120"/>
      <c r="P23" s="120"/>
      <c r="Q23" s="120"/>
      <c r="R23" s="120"/>
      <c r="S23" s="120"/>
      <c r="T23" s="120"/>
      <c r="U23" s="120"/>
      <c r="V23" s="120"/>
      <c r="W23" s="120"/>
      <c r="X23" s="120"/>
      <c r="Y23" s="121"/>
    </row>
    <row r="24" spans="1:25" ht="18" thickBot="1">
      <c r="A24" s="122" t="s">
        <v>313</v>
      </c>
      <c r="B24" s="123" t="s">
        <v>295</v>
      </c>
      <c r="C24" s="124">
        <v>95.774000000000001</v>
      </c>
      <c r="D24" s="124">
        <v>95.774000000000001</v>
      </c>
      <c r="E24" s="124">
        <v>95.774000000000001</v>
      </c>
      <c r="F24" s="124">
        <v>95.774000000000001</v>
      </c>
      <c r="G24" s="124">
        <v>95.774000000000001</v>
      </c>
      <c r="H24" s="124">
        <v>95.774000000000001</v>
      </c>
      <c r="I24" s="124">
        <v>95.774000000000001</v>
      </c>
      <c r="J24" s="124">
        <v>95.774000000000001</v>
      </c>
      <c r="K24" s="124">
        <v>95.774000000000001</v>
      </c>
      <c r="L24" s="124">
        <v>95.774000000000001</v>
      </c>
      <c r="M24" s="124">
        <v>95.774000000000001</v>
      </c>
      <c r="N24" s="124">
        <v>95.774000000000001</v>
      </c>
      <c r="O24" s="124">
        <v>95.774000000000001</v>
      </c>
      <c r="P24" s="124">
        <v>95.774000000000001</v>
      </c>
      <c r="Q24" s="124">
        <v>95.052800000000005</v>
      </c>
      <c r="R24" s="124">
        <v>95.052800000000005</v>
      </c>
      <c r="S24" s="124">
        <v>94.222660000000005</v>
      </c>
      <c r="T24" s="124">
        <v>94.222660000000005</v>
      </c>
      <c r="U24" s="124">
        <v>95.052800000000005</v>
      </c>
      <c r="V24" s="124">
        <v>95.052800000000005</v>
      </c>
      <c r="W24" s="124">
        <v>95.052800000000005</v>
      </c>
      <c r="X24" s="124">
        <v>95.052800000000005</v>
      </c>
      <c r="Y24" s="125">
        <v>95.052800000000005</v>
      </c>
    </row>
    <row r="25" spans="1:25" ht="16">
      <c r="A25" s="126" t="s">
        <v>314</v>
      </c>
      <c r="B25" s="127"/>
      <c r="C25" s="128"/>
      <c r="D25" s="128"/>
      <c r="E25" s="128"/>
      <c r="F25" s="128"/>
      <c r="G25" s="128"/>
      <c r="H25" s="128"/>
      <c r="I25" s="128"/>
      <c r="J25" s="128"/>
      <c r="K25" s="128"/>
      <c r="L25" s="128"/>
      <c r="M25" s="128"/>
      <c r="N25" s="128"/>
      <c r="O25" s="128"/>
      <c r="P25" s="128"/>
      <c r="Q25" s="128"/>
      <c r="R25" s="128"/>
      <c r="S25" s="128"/>
      <c r="T25" s="128"/>
      <c r="U25" s="128"/>
      <c r="V25" s="128"/>
      <c r="W25" s="128"/>
      <c r="X25" s="128"/>
      <c r="Y25" s="128"/>
    </row>
    <row r="26" spans="1:25" ht="17">
      <c r="A26" s="129" t="s">
        <v>315</v>
      </c>
      <c r="B26" s="111" t="s">
        <v>316</v>
      </c>
      <c r="C26" s="112">
        <v>164.16601334999999</v>
      </c>
      <c r="D26" s="112">
        <v>164.16601334999999</v>
      </c>
      <c r="E26" s="112">
        <v>164.16601334999999</v>
      </c>
      <c r="F26" s="112">
        <v>164.16601334999999</v>
      </c>
      <c r="G26" s="112">
        <v>164.16601334999999</v>
      </c>
      <c r="H26" s="112">
        <v>164.16601334999999</v>
      </c>
      <c r="I26" s="112">
        <v>164.16601334999999</v>
      </c>
      <c r="J26" s="112">
        <v>171.16627854000001</v>
      </c>
      <c r="K26" s="112">
        <v>171.16627854000001</v>
      </c>
      <c r="L26" s="112">
        <v>170.66486176000001</v>
      </c>
      <c r="M26" s="112">
        <v>167.44986018</v>
      </c>
      <c r="N26" s="112">
        <v>167.44986018</v>
      </c>
      <c r="O26" s="112">
        <v>169.04505266999999</v>
      </c>
      <c r="P26" s="112">
        <v>169.04505266999999</v>
      </c>
      <c r="Q26" s="112">
        <v>123.59427042</v>
      </c>
      <c r="R26" s="112">
        <v>123.59427042</v>
      </c>
      <c r="S26" s="112">
        <v>143.2066734</v>
      </c>
      <c r="T26" s="112">
        <v>143.2066734</v>
      </c>
      <c r="U26" s="112">
        <v>138.91540508</v>
      </c>
      <c r="V26" s="112">
        <v>148.99505345</v>
      </c>
      <c r="W26" s="112">
        <v>146.78541118999999</v>
      </c>
      <c r="X26" s="112">
        <v>146.78541118999999</v>
      </c>
      <c r="Y26" s="112">
        <v>146.78541118999999</v>
      </c>
    </row>
    <row r="27" spans="1:25" ht="17">
      <c r="A27" s="129" t="s">
        <v>315</v>
      </c>
      <c r="B27" s="111" t="s">
        <v>317</v>
      </c>
      <c r="C27" s="112">
        <v>66.546170970000006</v>
      </c>
      <c r="D27" s="112">
        <v>66.546170970000006</v>
      </c>
      <c r="E27" s="112">
        <v>66.546170970000006</v>
      </c>
      <c r="F27" s="112">
        <v>66.546170970000006</v>
      </c>
      <c r="G27" s="112">
        <v>66.546170970000006</v>
      </c>
      <c r="H27" s="112">
        <v>66.546170970000006</v>
      </c>
      <c r="I27" s="112">
        <v>66.546170970000006</v>
      </c>
      <c r="J27" s="112">
        <v>71.46445971</v>
      </c>
      <c r="K27" s="112">
        <v>71.46445971</v>
      </c>
      <c r="L27" s="112">
        <v>69.531082549999994</v>
      </c>
      <c r="M27" s="112">
        <v>59.834538979999998</v>
      </c>
      <c r="N27" s="112">
        <v>59.834538979999998</v>
      </c>
      <c r="O27" s="112">
        <v>64.162397799999994</v>
      </c>
      <c r="P27" s="112">
        <v>64.162397799999994</v>
      </c>
      <c r="Q27" s="112">
        <v>90.809756789999994</v>
      </c>
      <c r="R27" s="112">
        <v>90.809756789999994</v>
      </c>
      <c r="S27" s="112">
        <v>67.112666180000005</v>
      </c>
      <c r="T27" s="112">
        <v>67.112666180000005</v>
      </c>
      <c r="U27" s="112">
        <v>70.051721700000002</v>
      </c>
      <c r="V27" s="112">
        <v>73.283765520000003</v>
      </c>
      <c r="W27" s="112">
        <v>71.26767633</v>
      </c>
      <c r="X27" s="112">
        <v>71.26767633</v>
      </c>
      <c r="Y27" s="112">
        <v>71.26767633</v>
      </c>
    </row>
    <row r="28" spans="1:25" ht="17">
      <c r="A28" s="129" t="s">
        <v>315</v>
      </c>
      <c r="B28" s="111" t="s">
        <v>318</v>
      </c>
      <c r="C28" s="112">
        <v>175.05274549999999</v>
      </c>
      <c r="D28" s="112">
        <v>175.05274549999999</v>
      </c>
      <c r="E28" s="112">
        <v>175.05274549999999</v>
      </c>
      <c r="F28" s="112">
        <v>175.05274549999999</v>
      </c>
      <c r="G28" s="112">
        <v>175.05274549999999</v>
      </c>
      <c r="H28" s="112">
        <v>175.05274549999999</v>
      </c>
      <c r="I28" s="112">
        <v>175.05274549999999</v>
      </c>
      <c r="J28" s="112">
        <v>167.25085677999999</v>
      </c>
      <c r="K28" s="112">
        <v>167.25085677999999</v>
      </c>
      <c r="L28" s="112">
        <v>159.06745688000001</v>
      </c>
      <c r="M28" s="112">
        <v>157.24748640000001</v>
      </c>
      <c r="N28" s="112">
        <v>157.24748640000001</v>
      </c>
      <c r="O28" s="112">
        <v>153.93351820000001</v>
      </c>
      <c r="P28" s="112">
        <v>153.93351820000001</v>
      </c>
      <c r="Q28" s="112">
        <v>116.96560949000001</v>
      </c>
      <c r="R28" s="112">
        <v>116.96560949000001</v>
      </c>
      <c r="S28" s="112">
        <v>139.45498744</v>
      </c>
      <c r="T28" s="112">
        <v>139.45498744</v>
      </c>
      <c r="U28" s="112">
        <v>136.59688921</v>
      </c>
      <c r="V28" s="112">
        <v>127.20305148</v>
      </c>
      <c r="W28" s="112">
        <v>113.01558480999999</v>
      </c>
      <c r="X28" s="112">
        <v>113.01558480999999</v>
      </c>
      <c r="Y28" s="112">
        <v>113.01558480999999</v>
      </c>
    </row>
    <row r="29" spans="1:25" ht="17">
      <c r="A29" s="129" t="s">
        <v>315</v>
      </c>
      <c r="B29" s="111" t="s">
        <v>319</v>
      </c>
      <c r="C29" s="112">
        <v>96.681168040000003</v>
      </c>
      <c r="D29" s="112">
        <v>96.681168040000003</v>
      </c>
      <c r="E29" s="112">
        <v>96.681168040000003</v>
      </c>
      <c r="F29" s="112">
        <v>96.681168040000003</v>
      </c>
      <c r="G29" s="112">
        <v>96.681168040000003</v>
      </c>
      <c r="H29" s="112">
        <v>96.681168040000003</v>
      </c>
      <c r="I29" s="112">
        <v>96.681168040000003</v>
      </c>
      <c r="J29" s="112">
        <v>90.865310249999993</v>
      </c>
      <c r="K29" s="112">
        <v>90.865310249999993</v>
      </c>
      <c r="L29" s="112">
        <v>87.896969189999993</v>
      </c>
      <c r="M29" s="112">
        <v>81.526853149999994</v>
      </c>
      <c r="N29" s="112">
        <v>81.526853149999994</v>
      </c>
      <c r="O29" s="112">
        <v>86.769620549999999</v>
      </c>
      <c r="P29" s="112">
        <v>86.769620549999999</v>
      </c>
      <c r="Q29" s="112">
        <v>75.837841859999997</v>
      </c>
      <c r="R29" s="112">
        <v>75.837841859999997</v>
      </c>
      <c r="S29" s="112">
        <v>70.440688929999993</v>
      </c>
      <c r="T29" s="112">
        <v>70.440688929999993</v>
      </c>
      <c r="U29" s="112">
        <v>66.292724320000005</v>
      </c>
      <c r="V29" s="112">
        <v>60.518701229999998</v>
      </c>
      <c r="W29" s="112">
        <v>68.525630179999993</v>
      </c>
      <c r="X29" s="112">
        <v>68.525630179999993</v>
      </c>
      <c r="Y29" s="112">
        <v>68.525630179999993</v>
      </c>
    </row>
    <row r="30" spans="1:25" ht="17">
      <c r="A30" s="129" t="s">
        <v>315</v>
      </c>
      <c r="B30" s="111" t="s">
        <v>320</v>
      </c>
      <c r="C30" s="112">
        <v>176.71289414</v>
      </c>
      <c r="D30" s="112">
        <v>176.71289414</v>
      </c>
      <c r="E30" s="112">
        <v>176.71289414</v>
      </c>
      <c r="F30" s="112">
        <v>176.71289414</v>
      </c>
      <c r="G30" s="112">
        <v>176.71289414</v>
      </c>
      <c r="H30" s="112">
        <v>176.71289414</v>
      </c>
      <c r="I30" s="112">
        <v>176.71289414</v>
      </c>
      <c r="J30" s="112">
        <v>167.13565548</v>
      </c>
      <c r="K30" s="112">
        <v>167.13565548</v>
      </c>
      <c r="L30" s="112">
        <v>157.67931179999999</v>
      </c>
      <c r="M30" s="112">
        <v>162.56372192000001</v>
      </c>
      <c r="N30" s="112">
        <v>162.56372192000001</v>
      </c>
      <c r="O30" s="112">
        <v>152.50427601000001</v>
      </c>
      <c r="P30" s="112">
        <v>152.50427601000001</v>
      </c>
      <c r="Q30" s="112">
        <v>152.61566569999999</v>
      </c>
      <c r="R30" s="112">
        <v>152.61566569999999</v>
      </c>
      <c r="S30" s="112">
        <v>134.80599157</v>
      </c>
      <c r="T30" s="112">
        <v>134.80599157</v>
      </c>
      <c r="U30" s="112">
        <v>124.43787467</v>
      </c>
      <c r="V30" s="112">
        <v>115.97085837</v>
      </c>
      <c r="W30" s="112">
        <v>109.27759113</v>
      </c>
      <c r="X30" s="112">
        <v>109.27759113</v>
      </c>
      <c r="Y30" s="112">
        <v>109.27759113</v>
      </c>
    </row>
    <row r="31" spans="1:25" ht="17">
      <c r="A31" s="129" t="s">
        <v>315</v>
      </c>
      <c r="B31" s="111" t="s">
        <v>321</v>
      </c>
      <c r="C31" s="112">
        <v>176.10778049999999</v>
      </c>
      <c r="D31" s="112">
        <v>176.10778049999999</v>
      </c>
      <c r="E31" s="112">
        <v>176.10778049999999</v>
      </c>
      <c r="F31" s="112">
        <v>176.10778049999999</v>
      </c>
      <c r="G31" s="112">
        <v>176.10778049999999</v>
      </c>
      <c r="H31" s="112">
        <v>176.10778049999999</v>
      </c>
      <c r="I31" s="112">
        <v>176.10778049999999</v>
      </c>
      <c r="J31" s="112">
        <v>162.93870440000001</v>
      </c>
      <c r="K31" s="112">
        <v>162.93870440000001</v>
      </c>
      <c r="L31" s="112">
        <v>157.07917764000001</v>
      </c>
      <c r="M31" s="112">
        <v>159.76012696000001</v>
      </c>
      <c r="N31" s="112">
        <v>159.76012696000001</v>
      </c>
      <c r="O31" s="112">
        <v>150.19788628000001</v>
      </c>
      <c r="P31" s="112">
        <v>150.19788628000001</v>
      </c>
      <c r="Q31" s="112">
        <v>143.67167932999999</v>
      </c>
      <c r="R31" s="112">
        <v>143.67167932999999</v>
      </c>
      <c r="S31" s="112">
        <v>135.10868411000001</v>
      </c>
      <c r="T31" s="112">
        <v>135.10868411000001</v>
      </c>
      <c r="U31" s="112">
        <v>124.44624957000001</v>
      </c>
      <c r="V31" s="112">
        <v>114.92678844</v>
      </c>
      <c r="W31" s="112">
        <v>111.42927382000001</v>
      </c>
      <c r="X31" s="112">
        <v>111.42927382000001</v>
      </c>
      <c r="Y31" s="112">
        <v>111.42927382000001</v>
      </c>
    </row>
    <row r="32" spans="1:25" ht="17">
      <c r="A32" s="129" t="s">
        <v>315</v>
      </c>
      <c r="B32" s="111" t="s">
        <v>322</v>
      </c>
      <c r="C32" s="112">
        <v>204.28929819000001</v>
      </c>
      <c r="D32" s="112">
        <v>204.28929819000001</v>
      </c>
      <c r="E32" s="112">
        <v>204.28929819000001</v>
      </c>
      <c r="F32" s="112">
        <v>204.28929819000001</v>
      </c>
      <c r="G32" s="112">
        <v>204.28929819000001</v>
      </c>
      <c r="H32" s="112">
        <v>204.28929819000001</v>
      </c>
      <c r="I32" s="112">
        <v>204.28929819000001</v>
      </c>
      <c r="J32" s="112">
        <v>179.9127105</v>
      </c>
      <c r="K32" s="112">
        <v>179.9127105</v>
      </c>
      <c r="L32" s="112">
        <v>180.45395454000001</v>
      </c>
      <c r="M32" s="112">
        <v>177.60369946</v>
      </c>
      <c r="N32" s="112">
        <v>177.60369946</v>
      </c>
      <c r="O32" s="112">
        <v>160.24769008999999</v>
      </c>
      <c r="P32" s="112">
        <v>160.24769008999999</v>
      </c>
      <c r="Q32" s="112">
        <v>125.95931347</v>
      </c>
      <c r="R32" s="112">
        <v>125.95931347</v>
      </c>
      <c r="S32" s="112">
        <v>154.03261774999999</v>
      </c>
      <c r="T32" s="112">
        <v>154.03261774999999</v>
      </c>
      <c r="U32" s="112">
        <v>148.76427863999999</v>
      </c>
      <c r="V32" s="112">
        <v>158.93658257000001</v>
      </c>
      <c r="W32" s="112">
        <v>153.02444020999999</v>
      </c>
      <c r="X32" s="112">
        <v>153.02444020999999</v>
      </c>
      <c r="Y32" s="112">
        <v>153.02444020999999</v>
      </c>
    </row>
    <row r="33" spans="1:25" ht="17">
      <c r="A33" s="129" t="s">
        <v>315</v>
      </c>
      <c r="B33" s="111" t="s">
        <v>323</v>
      </c>
      <c r="C33" s="112">
        <v>242.17403221000001</v>
      </c>
      <c r="D33" s="112">
        <v>242.17403221000001</v>
      </c>
      <c r="E33" s="112">
        <v>242.17403221000001</v>
      </c>
      <c r="F33" s="112">
        <v>242.17403221000001</v>
      </c>
      <c r="G33" s="112">
        <v>242.17403221000001</v>
      </c>
      <c r="H33" s="112">
        <v>242.17403221000001</v>
      </c>
      <c r="I33" s="112">
        <v>242.17403221000001</v>
      </c>
      <c r="J33" s="112">
        <v>216.57051885000001</v>
      </c>
      <c r="K33" s="112">
        <v>216.57051885000001</v>
      </c>
      <c r="L33" s="112">
        <v>213.0012859</v>
      </c>
      <c r="M33" s="112">
        <v>216.80296863999999</v>
      </c>
      <c r="N33" s="112">
        <v>216.80296863999999</v>
      </c>
      <c r="O33" s="112">
        <v>210.69562920000001</v>
      </c>
      <c r="P33" s="112">
        <v>210.69562920000001</v>
      </c>
      <c r="Q33" s="112">
        <v>198.12150808000001</v>
      </c>
      <c r="R33" s="112">
        <v>198.12150808000001</v>
      </c>
      <c r="S33" s="112">
        <v>222.69556958000001</v>
      </c>
      <c r="T33" s="112">
        <v>222.69556958000001</v>
      </c>
      <c r="U33" s="112">
        <v>223.67556493000001</v>
      </c>
      <c r="V33" s="112">
        <v>226.99627627000001</v>
      </c>
      <c r="W33" s="112">
        <v>221.40065168000001</v>
      </c>
      <c r="X33" s="112">
        <v>221.40065168000001</v>
      </c>
      <c r="Y33" s="112">
        <v>221.40065168000001</v>
      </c>
    </row>
    <row r="34" spans="1:25" ht="17">
      <c r="A34" s="129" t="s">
        <v>315</v>
      </c>
      <c r="B34" s="111" t="s">
        <v>324</v>
      </c>
      <c r="C34" s="112">
        <v>245.19256297000001</v>
      </c>
      <c r="D34" s="112">
        <v>245.19256297000001</v>
      </c>
      <c r="E34" s="112">
        <v>245.19256297000001</v>
      </c>
      <c r="F34" s="112">
        <v>245.19256297000001</v>
      </c>
      <c r="G34" s="112">
        <v>245.19256297000001</v>
      </c>
      <c r="H34" s="112">
        <v>245.19256297000001</v>
      </c>
      <c r="I34" s="112">
        <v>245.19256297000001</v>
      </c>
      <c r="J34" s="112">
        <v>226.24577955999999</v>
      </c>
      <c r="K34" s="112">
        <v>226.24577955999999</v>
      </c>
      <c r="L34" s="112">
        <v>212.76722759</v>
      </c>
      <c r="M34" s="112">
        <v>215.33373334000001</v>
      </c>
      <c r="N34" s="112">
        <v>215.33373334000001</v>
      </c>
      <c r="O34" s="112">
        <v>203.52353565000001</v>
      </c>
      <c r="P34" s="112">
        <v>203.52353565000001</v>
      </c>
      <c r="Q34" s="112">
        <v>222.86931536</v>
      </c>
      <c r="R34" s="112">
        <v>222.86931536</v>
      </c>
      <c r="S34" s="112">
        <v>223.23648127999999</v>
      </c>
      <c r="T34" s="112">
        <v>223.23648127999999</v>
      </c>
      <c r="U34" s="112">
        <v>224.61341995999999</v>
      </c>
      <c r="V34" s="112">
        <v>201.07704752000001</v>
      </c>
      <c r="W34" s="112">
        <v>204.16512295000001</v>
      </c>
      <c r="X34" s="112">
        <v>204.16512295000001</v>
      </c>
      <c r="Y34" s="112">
        <v>204.16512295000001</v>
      </c>
    </row>
    <row r="35" spans="1:25" ht="17">
      <c r="A35" s="129" t="s">
        <v>315</v>
      </c>
      <c r="B35" s="111" t="s">
        <v>325</v>
      </c>
      <c r="C35" s="112">
        <v>243.49601505999999</v>
      </c>
      <c r="D35" s="112">
        <v>243.49601505999999</v>
      </c>
      <c r="E35" s="112">
        <v>243.49601505999999</v>
      </c>
      <c r="F35" s="112">
        <v>243.49601505999999</v>
      </c>
      <c r="G35" s="112">
        <v>243.49601505999999</v>
      </c>
      <c r="H35" s="112">
        <v>243.49601505999999</v>
      </c>
      <c r="I35" s="112">
        <v>243.49601505999999</v>
      </c>
      <c r="J35" s="112">
        <v>230.28679811000001</v>
      </c>
      <c r="K35" s="112">
        <v>230.28679811000001</v>
      </c>
      <c r="L35" s="112">
        <v>217.72366177999999</v>
      </c>
      <c r="M35" s="112">
        <v>205.39886425</v>
      </c>
      <c r="N35" s="112">
        <v>205.39886425</v>
      </c>
      <c r="O35" s="112">
        <v>190.52834034</v>
      </c>
      <c r="P35" s="112">
        <v>190.52834034</v>
      </c>
      <c r="Q35" s="112">
        <v>182.86591028000001</v>
      </c>
      <c r="R35" s="112">
        <v>182.86591028000001</v>
      </c>
      <c r="S35" s="112">
        <v>165.82632745000001</v>
      </c>
      <c r="T35" s="112">
        <v>165.82632745000001</v>
      </c>
      <c r="U35" s="112">
        <v>166.06228672</v>
      </c>
      <c r="V35" s="112">
        <v>147.08544502999999</v>
      </c>
      <c r="W35" s="112">
        <v>131.15799475</v>
      </c>
      <c r="X35" s="112">
        <v>131.15799475</v>
      </c>
      <c r="Y35" s="112">
        <v>131.15799475</v>
      </c>
    </row>
    <row r="36" spans="1:25" ht="17">
      <c r="A36" s="129" t="s">
        <v>315</v>
      </c>
      <c r="B36" s="111" t="s">
        <v>326</v>
      </c>
      <c r="C36" s="112">
        <v>124.28234129000001</v>
      </c>
      <c r="D36" s="112">
        <v>124.28234129000001</v>
      </c>
      <c r="E36" s="112">
        <v>124.28234129000001</v>
      </c>
      <c r="F36" s="112">
        <v>124.28234129000001</v>
      </c>
      <c r="G36" s="112">
        <v>124.28234129000001</v>
      </c>
      <c r="H36" s="112">
        <v>124.28234129000001</v>
      </c>
      <c r="I36" s="112">
        <v>124.28234129000001</v>
      </c>
      <c r="J36" s="112">
        <v>110.90500555</v>
      </c>
      <c r="K36" s="112">
        <v>110.90500555</v>
      </c>
      <c r="L36" s="112">
        <v>97.613107350000007</v>
      </c>
      <c r="M36" s="112">
        <v>96.723760229999996</v>
      </c>
      <c r="N36" s="112">
        <v>96.723760229999996</v>
      </c>
      <c r="O36" s="112">
        <v>85.443738609999997</v>
      </c>
      <c r="P36" s="112">
        <v>85.443738609999997</v>
      </c>
      <c r="Q36" s="112">
        <v>76.671475999999998</v>
      </c>
      <c r="R36" s="112">
        <v>76.671475999999998</v>
      </c>
      <c r="S36" s="112">
        <v>74.937607389999997</v>
      </c>
      <c r="T36" s="112">
        <v>74.937607389999997</v>
      </c>
      <c r="U36" s="112">
        <v>70.131615510000003</v>
      </c>
      <c r="V36" s="112">
        <v>65.647059990000002</v>
      </c>
      <c r="W36" s="112">
        <v>70.851457460000006</v>
      </c>
      <c r="X36" s="112">
        <v>70.851457460000006</v>
      </c>
      <c r="Y36" s="112">
        <v>70.851457460000006</v>
      </c>
    </row>
    <row r="37" spans="1:25" ht="17">
      <c r="A37" s="129" t="s">
        <v>315</v>
      </c>
      <c r="B37" s="111" t="s">
        <v>327</v>
      </c>
      <c r="C37" s="112">
        <v>120.59295993000001</v>
      </c>
      <c r="D37" s="112">
        <v>120.59295993000001</v>
      </c>
      <c r="E37" s="112">
        <v>120.59295993000001</v>
      </c>
      <c r="F37" s="112">
        <v>120.59295993000001</v>
      </c>
      <c r="G37" s="112">
        <v>120.59295993000001</v>
      </c>
      <c r="H37" s="112">
        <v>120.59295993000001</v>
      </c>
      <c r="I37" s="112">
        <v>120.59295993000001</v>
      </c>
      <c r="J37" s="112">
        <v>114.77092239</v>
      </c>
      <c r="K37" s="112">
        <v>114.77092239</v>
      </c>
      <c r="L37" s="112">
        <v>109.45907372000001</v>
      </c>
      <c r="M37" s="112">
        <v>112.59162913999999</v>
      </c>
      <c r="N37" s="112">
        <v>112.59162913999999</v>
      </c>
      <c r="O37" s="112">
        <v>88.964509120000002</v>
      </c>
      <c r="P37" s="112">
        <v>88.964509120000002</v>
      </c>
      <c r="Q37" s="112">
        <v>121.42570501</v>
      </c>
      <c r="R37" s="112">
        <v>121.42570501</v>
      </c>
      <c r="S37" s="112">
        <v>87.126399320000004</v>
      </c>
      <c r="T37" s="112">
        <v>87.126399320000004</v>
      </c>
      <c r="U37" s="112">
        <v>85.525332570000003</v>
      </c>
      <c r="V37" s="112">
        <v>95.696174220000003</v>
      </c>
      <c r="W37" s="112">
        <v>80.264171939999997</v>
      </c>
      <c r="X37" s="112">
        <v>80.264171939999997</v>
      </c>
      <c r="Y37" s="112">
        <v>80.264171939999997</v>
      </c>
    </row>
    <row r="38" spans="1:25" ht="17">
      <c r="A38" s="129" t="s">
        <v>315</v>
      </c>
      <c r="B38" s="111" t="s">
        <v>328</v>
      </c>
      <c r="C38" s="112">
        <v>108.73780198999999</v>
      </c>
      <c r="D38" s="112">
        <v>108.73780198999999</v>
      </c>
      <c r="E38" s="112">
        <v>108.73780198999999</v>
      </c>
      <c r="F38" s="112">
        <v>108.73780198999999</v>
      </c>
      <c r="G38" s="112">
        <v>108.73780198999999</v>
      </c>
      <c r="H38" s="112">
        <v>108.73780198999999</v>
      </c>
      <c r="I38" s="112">
        <v>108.73780198999999</v>
      </c>
      <c r="J38" s="112">
        <v>93.904093459999999</v>
      </c>
      <c r="K38" s="112">
        <v>93.904093459999999</v>
      </c>
      <c r="L38" s="112">
        <v>81.361070159999997</v>
      </c>
      <c r="M38" s="112">
        <v>82.922628680000003</v>
      </c>
      <c r="N38" s="112">
        <v>82.922628680000003</v>
      </c>
      <c r="O38" s="112">
        <v>92.799723240000006</v>
      </c>
      <c r="P38" s="112">
        <v>92.799723240000006</v>
      </c>
      <c r="Q38" s="112">
        <v>88.659403449999999</v>
      </c>
      <c r="R38" s="112">
        <v>88.659403449999999</v>
      </c>
      <c r="S38" s="112">
        <v>84.689837339999997</v>
      </c>
      <c r="T38" s="112">
        <v>84.689837339999997</v>
      </c>
      <c r="U38" s="112">
        <v>79.463372699999994</v>
      </c>
      <c r="V38" s="112">
        <v>73.78625907</v>
      </c>
      <c r="W38" s="112">
        <v>84.540817430000004</v>
      </c>
      <c r="X38" s="112">
        <v>84.540817430000004</v>
      </c>
      <c r="Y38" s="112">
        <v>84.540817430000004</v>
      </c>
    </row>
    <row r="39" spans="1:25" ht="17">
      <c r="A39" s="129" t="s">
        <v>315</v>
      </c>
      <c r="B39" s="111" t="s">
        <v>329</v>
      </c>
      <c r="C39" s="112">
        <v>205.39498828999999</v>
      </c>
      <c r="D39" s="112">
        <v>205.39498828999999</v>
      </c>
      <c r="E39" s="112">
        <v>205.39498828999999</v>
      </c>
      <c r="F39" s="112">
        <v>205.39498828999999</v>
      </c>
      <c r="G39" s="112">
        <v>205.39498828999999</v>
      </c>
      <c r="H39" s="112">
        <v>205.39498828999999</v>
      </c>
      <c r="I39" s="112">
        <v>205.39498828999999</v>
      </c>
      <c r="J39" s="112">
        <v>189.39238423</v>
      </c>
      <c r="K39" s="112">
        <v>189.39238423</v>
      </c>
      <c r="L39" s="112">
        <v>179.97485752</v>
      </c>
      <c r="M39" s="112">
        <v>178.26684471999999</v>
      </c>
      <c r="N39" s="112">
        <v>178.26684471999999</v>
      </c>
      <c r="O39" s="112">
        <v>160.30578295999999</v>
      </c>
      <c r="P39" s="112">
        <v>160.30578295999999</v>
      </c>
      <c r="Q39" s="112">
        <v>160.09643871</v>
      </c>
      <c r="R39" s="112">
        <v>160.09643871</v>
      </c>
      <c r="S39" s="112">
        <v>157.65961086999999</v>
      </c>
      <c r="T39" s="112">
        <v>157.65961086999999</v>
      </c>
      <c r="U39" s="112">
        <v>158.60331502</v>
      </c>
      <c r="V39" s="112">
        <v>162.03821735</v>
      </c>
      <c r="W39" s="112">
        <v>161.20577962999999</v>
      </c>
      <c r="X39" s="112">
        <v>161.20577962999999</v>
      </c>
      <c r="Y39" s="112">
        <v>161.20577962999999</v>
      </c>
    </row>
    <row r="40" spans="1:25" ht="17">
      <c r="A40" s="129" t="s">
        <v>315</v>
      </c>
      <c r="B40" s="111" t="s">
        <v>330</v>
      </c>
      <c r="C40" s="112">
        <v>96.345087980000002</v>
      </c>
      <c r="D40" s="112">
        <v>96.345087980000002</v>
      </c>
      <c r="E40" s="112">
        <v>96.345087980000002</v>
      </c>
      <c r="F40" s="112">
        <v>96.345087980000002</v>
      </c>
      <c r="G40" s="112">
        <v>96.345087980000002</v>
      </c>
      <c r="H40" s="112">
        <v>96.345087980000002</v>
      </c>
      <c r="I40" s="112">
        <v>96.345087980000002</v>
      </c>
      <c r="J40" s="112">
        <v>91.287218719999998</v>
      </c>
      <c r="K40" s="112">
        <v>91.287218719999998</v>
      </c>
      <c r="L40" s="112">
        <v>66.513994299999993</v>
      </c>
      <c r="M40" s="112">
        <v>72.898002020000007</v>
      </c>
      <c r="N40" s="112">
        <v>72.898002020000007</v>
      </c>
      <c r="O40" s="112">
        <v>54.544826069999999</v>
      </c>
      <c r="P40" s="112">
        <v>54.544826069999999</v>
      </c>
      <c r="Q40" s="112">
        <v>48.872150349999998</v>
      </c>
      <c r="R40" s="112">
        <v>48.872150349999998</v>
      </c>
      <c r="S40" s="112">
        <v>39.34099097</v>
      </c>
      <c r="T40" s="112">
        <v>39.34099097</v>
      </c>
      <c r="U40" s="112">
        <v>33.750683770000002</v>
      </c>
      <c r="V40" s="112">
        <v>30.979657830000001</v>
      </c>
      <c r="W40" s="112">
        <v>31.173077970000001</v>
      </c>
      <c r="X40" s="112">
        <v>31.173077970000001</v>
      </c>
      <c r="Y40" s="112">
        <v>31.173077970000001</v>
      </c>
    </row>
    <row r="41" spans="1:25" ht="17">
      <c r="A41" s="129" t="s">
        <v>315</v>
      </c>
      <c r="B41" s="111" t="s">
        <v>331</v>
      </c>
      <c r="C41" s="112">
        <v>205.16359624</v>
      </c>
      <c r="D41" s="112">
        <v>205.16359624</v>
      </c>
      <c r="E41" s="112">
        <v>205.16359624</v>
      </c>
      <c r="F41" s="112">
        <v>205.16359624</v>
      </c>
      <c r="G41" s="112">
        <v>205.16359624</v>
      </c>
      <c r="H41" s="112">
        <v>205.16359624</v>
      </c>
      <c r="I41" s="112">
        <v>205.16359624</v>
      </c>
      <c r="J41" s="112">
        <v>205.16359624</v>
      </c>
      <c r="K41" s="112">
        <v>205.16359624</v>
      </c>
      <c r="L41" s="112">
        <v>205.16359624</v>
      </c>
      <c r="M41" s="112">
        <v>205.16359624</v>
      </c>
      <c r="N41" s="112">
        <v>205.16359624</v>
      </c>
      <c r="O41" s="112">
        <v>205.16359624</v>
      </c>
      <c r="P41" s="112">
        <v>205.16359624</v>
      </c>
      <c r="Q41" s="112">
        <v>205.16359624</v>
      </c>
      <c r="R41" s="112">
        <v>205.16359624</v>
      </c>
      <c r="S41" s="112">
        <v>205.16359624</v>
      </c>
      <c r="T41" s="112">
        <v>205.16359624</v>
      </c>
      <c r="U41" s="112">
        <v>205.16359624</v>
      </c>
      <c r="V41" s="112">
        <v>205.16359624</v>
      </c>
      <c r="W41" s="112">
        <v>213.82509615999999</v>
      </c>
      <c r="X41" s="112">
        <v>213.82509615999999</v>
      </c>
      <c r="Y41" s="112">
        <v>213.82509615999999</v>
      </c>
    </row>
    <row r="42" spans="1:25" ht="17">
      <c r="A42" s="129" t="s">
        <v>315</v>
      </c>
      <c r="B42" s="111" t="s">
        <v>332</v>
      </c>
      <c r="C42" s="112">
        <v>152.26463186000001</v>
      </c>
      <c r="D42" s="112">
        <v>152.26463186000001</v>
      </c>
      <c r="E42" s="112">
        <v>152.26463186000001</v>
      </c>
      <c r="F42" s="112">
        <v>152.26463186000001</v>
      </c>
      <c r="G42" s="112">
        <v>152.26463186000001</v>
      </c>
      <c r="H42" s="112">
        <v>152.26463186000001</v>
      </c>
      <c r="I42" s="112">
        <v>152.26463186000001</v>
      </c>
      <c r="J42" s="112">
        <v>141.59873392</v>
      </c>
      <c r="K42" s="112">
        <v>141.59873392</v>
      </c>
      <c r="L42" s="112">
        <v>126.63710815</v>
      </c>
      <c r="M42" s="112">
        <v>133.87025020999999</v>
      </c>
      <c r="N42" s="112">
        <v>133.87025020999999</v>
      </c>
      <c r="O42" s="112">
        <v>114.67956457</v>
      </c>
      <c r="P42" s="112">
        <v>114.67956457</v>
      </c>
      <c r="Q42" s="112">
        <v>110.93090125000001</v>
      </c>
      <c r="R42" s="112">
        <v>110.93090125000001</v>
      </c>
      <c r="S42" s="112">
        <v>101.31134023</v>
      </c>
      <c r="T42" s="112">
        <v>101.31134023</v>
      </c>
      <c r="U42" s="112">
        <v>95.710265309999997</v>
      </c>
      <c r="V42" s="112">
        <v>92.852964689999993</v>
      </c>
      <c r="W42" s="112">
        <v>87.122012470000001</v>
      </c>
      <c r="X42" s="112">
        <v>87.122012470000001</v>
      </c>
      <c r="Y42" s="112">
        <v>87.122012470000001</v>
      </c>
    </row>
    <row r="43" spans="1:25" ht="17">
      <c r="A43" s="129" t="s">
        <v>315</v>
      </c>
      <c r="B43" s="111" t="s">
        <v>333</v>
      </c>
      <c r="C43" s="112">
        <v>209.00347575000001</v>
      </c>
      <c r="D43" s="112">
        <v>209.00347575000001</v>
      </c>
      <c r="E43" s="112">
        <v>209.00347575000001</v>
      </c>
      <c r="F43" s="112">
        <v>209.00347575000001</v>
      </c>
      <c r="G43" s="112">
        <v>209.00347575000001</v>
      </c>
      <c r="H43" s="112">
        <v>209.00347575000001</v>
      </c>
      <c r="I43" s="112">
        <v>209.00347575000001</v>
      </c>
      <c r="J43" s="112">
        <v>220.72667224</v>
      </c>
      <c r="K43" s="112">
        <v>220.72667224</v>
      </c>
      <c r="L43" s="112">
        <v>221.83651829999999</v>
      </c>
      <c r="M43" s="112">
        <v>217.79270811999999</v>
      </c>
      <c r="N43" s="112">
        <v>217.79270811999999</v>
      </c>
      <c r="O43" s="112">
        <v>209.68373922999999</v>
      </c>
      <c r="P43" s="112">
        <v>209.68373922999999</v>
      </c>
      <c r="Q43" s="112">
        <v>205.06761732000001</v>
      </c>
      <c r="R43" s="112">
        <v>205.06761732000001</v>
      </c>
      <c r="S43" s="112">
        <v>170.00978565</v>
      </c>
      <c r="T43" s="112">
        <v>170.00978565</v>
      </c>
      <c r="U43" s="112">
        <v>175.63146545999999</v>
      </c>
      <c r="V43" s="112">
        <v>159.12255836</v>
      </c>
      <c r="W43" s="112">
        <v>154.17897895999999</v>
      </c>
      <c r="X43" s="112">
        <v>154.17897895999999</v>
      </c>
      <c r="Y43" s="112">
        <v>154.17897895999999</v>
      </c>
    </row>
    <row r="44" spans="1:25" ht="17">
      <c r="A44" s="129" t="s">
        <v>315</v>
      </c>
      <c r="B44" s="111" t="s">
        <v>334</v>
      </c>
      <c r="C44" s="112">
        <v>205.50949159000001</v>
      </c>
      <c r="D44" s="112">
        <v>205.50949159000001</v>
      </c>
      <c r="E44" s="112">
        <v>205.50949159000001</v>
      </c>
      <c r="F44" s="112">
        <v>205.50949159000001</v>
      </c>
      <c r="G44" s="112">
        <v>205.50949159000001</v>
      </c>
      <c r="H44" s="112">
        <v>205.50949159000001</v>
      </c>
      <c r="I44" s="112">
        <v>205.50949159000001</v>
      </c>
      <c r="J44" s="112">
        <v>207.37022089000001</v>
      </c>
      <c r="K44" s="112">
        <v>207.37022089000001</v>
      </c>
      <c r="L44" s="112">
        <v>203.22605822</v>
      </c>
      <c r="M44" s="112">
        <v>200.93420907000001</v>
      </c>
      <c r="N44" s="112">
        <v>200.93420907000001</v>
      </c>
      <c r="O44" s="112">
        <v>184.32110370000001</v>
      </c>
      <c r="P44" s="112">
        <v>184.32110370000001</v>
      </c>
      <c r="Q44" s="112">
        <v>184.89476121999999</v>
      </c>
      <c r="R44" s="112">
        <v>184.89476121999999</v>
      </c>
      <c r="S44" s="112">
        <v>166.36418166000001</v>
      </c>
      <c r="T44" s="112">
        <v>166.36418166000001</v>
      </c>
      <c r="U44" s="112">
        <v>156.06931184000001</v>
      </c>
      <c r="V44" s="112">
        <v>142.82647987000001</v>
      </c>
      <c r="W44" s="112">
        <v>131.71419395999999</v>
      </c>
      <c r="X44" s="112">
        <v>131.71419395999999</v>
      </c>
      <c r="Y44" s="112">
        <v>131.71419395999999</v>
      </c>
    </row>
    <row r="45" spans="1:25" ht="17">
      <c r="A45" s="129" t="s">
        <v>315</v>
      </c>
      <c r="B45" s="111" t="s">
        <v>335</v>
      </c>
      <c r="C45" s="112">
        <v>251.54197128999999</v>
      </c>
      <c r="D45" s="112">
        <v>251.54197128999999</v>
      </c>
      <c r="E45" s="112">
        <v>251.54197128999999</v>
      </c>
      <c r="F45" s="112">
        <v>251.54197128999999</v>
      </c>
      <c r="G45" s="112">
        <v>251.54197128999999</v>
      </c>
      <c r="H45" s="112">
        <v>251.54197128999999</v>
      </c>
      <c r="I45" s="112">
        <v>251.54197128999999</v>
      </c>
      <c r="J45" s="112">
        <v>254.63868568000001</v>
      </c>
      <c r="K45" s="112">
        <v>254.63868568000001</v>
      </c>
      <c r="L45" s="112">
        <v>243.72383453</v>
      </c>
      <c r="M45" s="112">
        <v>253.40957051000001</v>
      </c>
      <c r="N45" s="112">
        <v>253.40957051000001</v>
      </c>
      <c r="O45" s="112">
        <v>243.51328841</v>
      </c>
      <c r="P45" s="112">
        <v>243.51328841</v>
      </c>
      <c r="Q45" s="112">
        <v>232.55880010000001</v>
      </c>
      <c r="R45" s="112">
        <v>232.55880010000001</v>
      </c>
      <c r="S45" s="112">
        <v>183.02131105999999</v>
      </c>
      <c r="T45" s="112">
        <v>183.02131105999999</v>
      </c>
      <c r="U45" s="112">
        <v>170.41497092</v>
      </c>
      <c r="V45" s="112">
        <v>166.24201457000001</v>
      </c>
      <c r="W45" s="112">
        <v>153.08997707</v>
      </c>
      <c r="X45" s="112">
        <v>153.08997707</v>
      </c>
      <c r="Y45" s="112">
        <v>153.08997707</v>
      </c>
    </row>
    <row r="46" spans="1:25" ht="17">
      <c r="A46" s="129" t="s">
        <v>315</v>
      </c>
      <c r="B46" s="111" t="s">
        <v>336</v>
      </c>
      <c r="C46" s="112">
        <v>262.02782471</v>
      </c>
      <c r="D46" s="112">
        <v>262.02782471</v>
      </c>
      <c r="E46" s="112">
        <v>262.02782471</v>
      </c>
      <c r="F46" s="112">
        <v>262.02782471</v>
      </c>
      <c r="G46" s="112">
        <v>262.02782471</v>
      </c>
      <c r="H46" s="112">
        <v>262.02782471</v>
      </c>
      <c r="I46" s="112">
        <v>262.02782471</v>
      </c>
      <c r="J46" s="112">
        <v>240.37317299</v>
      </c>
      <c r="K46" s="112">
        <v>240.37317299</v>
      </c>
      <c r="L46" s="112">
        <v>242.6265641</v>
      </c>
      <c r="M46" s="112">
        <v>240.44695179999999</v>
      </c>
      <c r="N46" s="112">
        <v>240.44695179999999</v>
      </c>
      <c r="O46" s="112">
        <v>230.04177215999999</v>
      </c>
      <c r="P46" s="112">
        <v>230.04177215999999</v>
      </c>
      <c r="Q46" s="112">
        <v>210.89561194000001</v>
      </c>
      <c r="R46" s="112">
        <v>210.89561194000001</v>
      </c>
      <c r="S46" s="112">
        <v>189.05588637</v>
      </c>
      <c r="T46" s="112">
        <v>189.05588637</v>
      </c>
      <c r="U46" s="112">
        <v>155.74721081999999</v>
      </c>
      <c r="V46" s="112">
        <v>143.25014307999999</v>
      </c>
      <c r="W46" s="112">
        <v>127.7276122</v>
      </c>
      <c r="X46" s="112">
        <v>127.7276122</v>
      </c>
      <c r="Y46" s="112">
        <v>127.7276122</v>
      </c>
    </row>
    <row r="47" spans="1:25" ht="17">
      <c r="A47" s="129" t="s">
        <v>315</v>
      </c>
      <c r="B47" s="111" t="s">
        <v>337</v>
      </c>
      <c r="C47" s="112">
        <v>221.40251040999999</v>
      </c>
      <c r="D47" s="112">
        <v>221.40251040999999</v>
      </c>
      <c r="E47" s="112">
        <v>221.40251040999999</v>
      </c>
      <c r="F47" s="112">
        <v>221.40251040999999</v>
      </c>
      <c r="G47" s="112">
        <v>221.40251040999999</v>
      </c>
      <c r="H47" s="112">
        <v>221.40251040999999</v>
      </c>
      <c r="I47" s="112">
        <v>221.40251040999999</v>
      </c>
      <c r="J47" s="112">
        <v>216.88175910000001</v>
      </c>
      <c r="K47" s="112">
        <v>216.88175910000001</v>
      </c>
      <c r="L47" s="112">
        <v>213.52773429999999</v>
      </c>
      <c r="M47" s="112">
        <v>211.04118883999999</v>
      </c>
      <c r="N47" s="112">
        <v>211.04118883999999</v>
      </c>
      <c r="O47" s="112">
        <v>205.42648985</v>
      </c>
      <c r="P47" s="112">
        <v>205.42648985</v>
      </c>
      <c r="Q47" s="112">
        <v>197.38172591</v>
      </c>
      <c r="R47" s="112">
        <v>197.38172591</v>
      </c>
      <c r="S47" s="112">
        <v>166.81403302000001</v>
      </c>
      <c r="T47" s="112">
        <v>166.81403302000001</v>
      </c>
      <c r="U47" s="112">
        <v>155.89995289999999</v>
      </c>
      <c r="V47" s="112">
        <v>133.82838903999999</v>
      </c>
      <c r="W47" s="112">
        <v>124.39919064999999</v>
      </c>
      <c r="X47" s="112">
        <v>124.39919064999999</v>
      </c>
      <c r="Y47" s="112">
        <v>124.39919064999999</v>
      </c>
    </row>
    <row r="48" spans="1:25" ht="17">
      <c r="A48" s="129" t="s">
        <v>315</v>
      </c>
      <c r="B48" s="111" t="s">
        <v>338</v>
      </c>
      <c r="C48" s="112">
        <v>136.10312223</v>
      </c>
      <c r="D48" s="112">
        <v>136.10312223</v>
      </c>
      <c r="E48" s="112">
        <v>136.10312223</v>
      </c>
      <c r="F48" s="112">
        <v>136.10312223</v>
      </c>
      <c r="G48" s="112">
        <v>136.10312223</v>
      </c>
      <c r="H48" s="112">
        <v>136.10312223</v>
      </c>
      <c r="I48" s="112">
        <v>136.10312223</v>
      </c>
      <c r="J48" s="112">
        <v>133.99951601000001</v>
      </c>
      <c r="K48" s="112">
        <v>133.99951601000001</v>
      </c>
      <c r="L48" s="112">
        <v>133.74877437999999</v>
      </c>
      <c r="M48" s="112">
        <v>137.39932354999999</v>
      </c>
      <c r="N48" s="112">
        <v>137.39932354999999</v>
      </c>
      <c r="O48" s="112">
        <v>140.46508575999999</v>
      </c>
      <c r="P48" s="112">
        <v>140.46508575999999</v>
      </c>
      <c r="Q48" s="112">
        <v>136.53946137</v>
      </c>
      <c r="R48" s="112">
        <v>136.53946137</v>
      </c>
      <c r="S48" s="112">
        <v>111.95144172000001</v>
      </c>
      <c r="T48" s="112">
        <v>111.95144172000001</v>
      </c>
      <c r="U48" s="112">
        <v>114.10711246</v>
      </c>
      <c r="V48" s="112">
        <v>107.6234834</v>
      </c>
      <c r="W48" s="112">
        <v>98.69518334</v>
      </c>
      <c r="X48" s="112">
        <v>98.69518334</v>
      </c>
      <c r="Y48" s="112">
        <v>98.69518334</v>
      </c>
    </row>
    <row r="49" spans="1:25" ht="17">
      <c r="A49" s="129" t="s">
        <v>315</v>
      </c>
      <c r="B49" s="111" t="s">
        <v>339</v>
      </c>
      <c r="C49" s="112">
        <v>244.61712678000001</v>
      </c>
      <c r="D49" s="112">
        <v>244.61712678000001</v>
      </c>
      <c r="E49" s="112">
        <v>244.61712678000001</v>
      </c>
      <c r="F49" s="112">
        <v>244.61712678000001</v>
      </c>
      <c r="G49" s="112">
        <v>244.61712678000001</v>
      </c>
      <c r="H49" s="112">
        <v>244.61712678000001</v>
      </c>
      <c r="I49" s="112">
        <v>244.61712678000001</v>
      </c>
      <c r="J49" s="112">
        <v>237.80424783000001</v>
      </c>
      <c r="K49" s="112">
        <v>237.80424783000001</v>
      </c>
      <c r="L49" s="112">
        <v>233.85205630999999</v>
      </c>
      <c r="M49" s="112">
        <v>241.99783565999999</v>
      </c>
      <c r="N49" s="112">
        <v>241.99783565999999</v>
      </c>
      <c r="O49" s="112">
        <v>228.60571901</v>
      </c>
      <c r="P49" s="112">
        <v>228.60571901</v>
      </c>
      <c r="Q49" s="112">
        <v>237.39576578</v>
      </c>
      <c r="R49" s="112">
        <v>237.39576578</v>
      </c>
      <c r="S49" s="112">
        <v>215.68192945999999</v>
      </c>
      <c r="T49" s="112">
        <v>215.68192945999999</v>
      </c>
      <c r="U49" s="112">
        <v>222.902682</v>
      </c>
      <c r="V49" s="112">
        <v>212.15609972999999</v>
      </c>
      <c r="W49" s="112">
        <v>198.25231592</v>
      </c>
      <c r="X49" s="112">
        <v>198.25231592</v>
      </c>
      <c r="Y49" s="112">
        <v>198.25231592</v>
      </c>
    </row>
    <row r="50" spans="1:25" ht="17">
      <c r="A50" s="129" t="s">
        <v>315</v>
      </c>
      <c r="B50" s="111" t="s">
        <v>340</v>
      </c>
      <c r="C50" s="112">
        <v>199.10796632</v>
      </c>
      <c r="D50" s="112">
        <v>199.10796632</v>
      </c>
      <c r="E50" s="112">
        <v>199.10796632</v>
      </c>
      <c r="F50" s="112">
        <v>199.10796632</v>
      </c>
      <c r="G50" s="112">
        <v>199.10796632</v>
      </c>
      <c r="H50" s="112">
        <v>199.10796632</v>
      </c>
      <c r="I50" s="112">
        <v>199.10796632</v>
      </c>
      <c r="J50" s="112">
        <v>199.87890615000001</v>
      </c>
      <c r="K50" s="112">
        <v>199.87890615000001</v>
      </c>
      <c r="L50" s="112">
        <v>177.14789261999999</v>
      </c>
      <c r="M50" s="112">
        <v>180.93080497</v>
      </c>
      <c r="N50" s="112">
        <v>180.93080497</v>
      </c>
      <c r="O50" s="112">
        <v>153.44991895999999</v>
      </c>
      <c r="P50" s="112">
        <v>153.44991895999999</v>
      </c>
      <c r="Q50" s="112">
        <v>152.97246271</v>
      </c>
      <c r="R50" s="112">
        <v>152.97246271</v>
      </c>
      <c r="S50" s="112">
        <v>145.57942667</v>
      </c>
      <c r="T50" s="112">
        <v>145.57942667</v>
      </c>
      <c r="U50" s="112">
        <v>137.38426204000001</v>
      </c>
      <c r="V50" s="112">
        <v>129.47597071000001</v>
      </c>
      <c r="W50" s="112">
        <v>114.87999539</v>
      </c>
      <c r="X50" s="112">
        <v>114.87999539</v>
      </c>
      <c r="Y50" s="112">
        <v>114.87999539</v>
      </c>
    </row>
    <row r="51" spans="1:25" ht="17">
      <c r="A51" s="129" t="s">
        <v>315</v>
      </c>
      <c r="B51" s="111" t="s">
        <v>341</v>
      </c>
      <c r="C51" s="112">
        <v>201.87277961999999</v>
      </c>
      <c r="D51" s="112">
        <v>201.87277961999999</v>
      </c>
      <c r="E51" s="112">
        <v>201.87277961999999</v>
      </c>
      <c r="F51" s="112">
        <v>201.87277961999999</v>
      </c>
      <c r="G51" s="112">
        <v>201.87277961999999</v>
      </c>
      <c r="H51" s="112">
        <v>201.87277961999999</v>
      </c>
      <c r="I51" s="112">
        <v>201.87277961999999</v>
      </c>
      <c r="J51" s="112">
        <v>205.93796804999999</v>
      </c>
      <c r="K51" s="112">
        <v>205.93796804999999</v>
      </c>
      <c r="L51" s="112">
        <v>181.44540886999999</v>
      </c>
      <c r="M51" s="112">
        <v>185.64606884</v>
      </c>
      <c r="N51" s="112">
        <v>185.64606884</v>
      </c>
      <c r="O51" s="112">
        <v>178.65888477999999</v>
      </c>
      <c r="P51" s="112">
        <v>178.65888477999999</v>
      </c>
      <c r="Q51" s="112">
        <v>178.85274156</v>
      </c>
      <c r="R51" s="112">
        <v>178.85274156</v>
      </c>
      <c r="S51" s="112">
        <v>158.54309556000001</v>
      </c>
      <c r="T51" s="112">
        <v>158.54309556000001</v>
      </c>
      <c r="U51" s="112">
        <v>138.00320647000001</v>
      </c>
      <c r="V51" s="112">
        <v>127.03076797</v>
      </c>
      <c r="W51" s="112">
        <v>111.56486732</v>
      </c>
      <c r="X51" s="112">
        <v>111.56486732</v>
      </c>
      <c r="Y51" s="112">
        <v>111.56486732</v>
      </c>
    </row>
    <row r="52" spans="1:25" ht="17">
      <c r="A52" s="129" t="s">
        <v>315</v>
      </c>
      <c r="B52" s="111" t="s">
        <v>342</v>
      </c>
      <c r="C52" s="112">
        <v>151.72780843999999</v>
      </c>
      <c r="D52" s="112">
        <v>151.72780843999999</v>
      </c>
      <c r="E52" s="112">
        <v>151.72780843999999</v>
      </c>
      <c r="F52" s="112">
        <v>151.72780843999999</v>
      </c>
      <c r="G52" s="112">
        <v>151.72780843999999</v>
      </c>
      <c r="H52" s="112">
        <v>151.72780843999999</v>
      </c>
      <c r="I52" s="112">
        <v>151.72780843999999</v>
      </c>
      <c r="J52" s="112">
        <v>149.52326988999999</v>
      </c>
      <c r="K52" s="112">
        <v>149.52326988999999</v>
      </c>
      <c r="L52" s="112">
        <v>138.48201104</v>
      </c>
      <c r="M52" s="112">
        <v>143.51266272999999</v>
      </c>
      <c r="N52" s="112">
        <v>143.51266272999999</v>
      </c>
      <c r="O52" s="112">
        <v>124.67998708</v>
      </c>
      <c r="P52" s="112">
        <v>124.67998708</v>
      </c>
      <c r="Q52" s="112">
        <v>114.69428548</v>
      </c>
      <c r="R52" s="112">
        <v>114.69428548</v>
      </c>
      <c r="S52" s="112">
        <v>107.69460350999999</v>
      </c>
      <c r="T52" s="112">
        <v>107.69460350999999</v>
      </c>
      <c r="U52" s="112">
        <v>99.370492130000002</v>
      </c>
      <c r="V52" s="112">
        <v>90.281606830000001</v>
      </c>
      <c r="W52" s="112">
        <v>83.254806160000001</v>
      </c>
      <c r="X52" s="112">
        <v>83.254806160000001</v>
      </c>
      <c r="Y52" s="112">
        <v>83.254806160000001</v>
      </c>
    </row>
    <row r="53" spans="1:25" ht="17">
      <c r="A53" s="130" t="s">
        <v>315</v>
      </c>
      <c r="B53" s="131" t="s">
        <v>343</v>
      </c>
      <c r="C53" s="132">
        <v>177.62356657000001</v>
      </c>
      <c r="D53" s="132">
        <v>177.62356657000001</v>
      </c>
      <c r="E53" s="132">
        <v>177.62356657000001</v>
      </c>
      <c r="F53" s="132">
        <v>177.62356657000001</v>
      </c>
      <c r="G53" s="132">
        <v>177.62356657000001</v>
      </c>
      <c r="H53" s="132">
        <v>177.62356657000001</v>
      </c>
      <c r="I53" s="132">
        <v>177.62356657000001</v>
      </c>
      <c r="J53" s="132">
        <v>172.77004385999999</v>
      </c>
      <c r="K53" s="132">
        <v>172.77004385999999</v>
      </c>
      <c r="L53" s="132">
        <v>162.48487828</v>
      </c>
      <c r="M53" s="132">
        <v>164.64183849</v>
      </c>
      <c r="N53" s="132">
        <v>164.64183849</v>
      </c>
      <c r="O53" s="132">
        <v>151.80471161</v>
      </c>
      <c r="P53" s="132">
        <v>151.80471161</v>
      </c>
      <c r="Q53" s="132">
        <v>150.23932318999999</v>
      </c>
      <c r="R53" s="132">
        <v>150.23932318999999</v>
      </c>
      <c r="S53" s="132">
        <v>133.48874061999999</v>
      </c>
      <c r="T53" s="132">
        <v>133.48874061999999</v>
      </c>
      <c r="U53" s="132">
        <v>126.67051465999999</v>
      </c>
      <c r="V53" s="132">
        <v>118.20748641</v>
      </c>
      <c r="W53" s="132">
        <v>109.35495917999999</v>
      </c>
      <c r="X53" s="132">
        <v>109.35495917999999</v>
      </c>
      <c r="Y53" s="132">
        <v>109.35495917999999</v>
      </c>
    </row>
    <row r="54" spans="1:25">
      <c r="A54" s="133" t="s">
        <v>344</v>
      </c>
      <c r="B54" s="134"/>
      <c r="C54" s="135" t="s">
        <v>345</v>
      </c>
      <c r="D54" s="135" t="s">
        <v>345</v>
      </c>
      <c r="E54" s="135" t="s">
        <v>345</v>
      </c>
      <c r="F54" s="135" t="s">
        <v>345</v>
      </c>
      <c r="G54" s="135" t="s">
        <v>345</v>
      </c>
      <c r="H54" s="135" t="s">
        <v>345</v>
      </c>
      <c r="I54" s="135" t="s">
        <v>345</v>
      </c>
      <c r="J54" s="135" t="s">
        <v>346</v>
      </c>
      <c r="K54" s="135" t="s">
        <v>346</v>
      </c>
      <c r="L54" s="135" t="s">
        <v>347</v>
      </c>
      <c r="M54" s="135" t="s">
        <v>348</v>
      </c>
      <c r="N54" s="135" t="s">
        <v>348</v>
      </c>
      <c r="O54" s="135" t="s">
        <v>349</v>
      </c>
      <c r="P54" s="135" t="s">
        <v>349</v>
      </c>
      <c r="Q54" s="135" t="s">
        <v>350</v>
      </c>
      <c r="R54" s="135" t="s">
        <v>350</v>
      </c>
      <c r="S54" s="135" t="s">
        <v>351</v>
      </c>
      <c r="T54" s="135" t="s">
        <v>351</v>
      </c>
      <c r="U54" s="135" t="s">
        <v>352</v>
      </c>
      <c r="V54" s="135" t="s">
        <v>353</v>
      </c>
      <c r="W54" s="135" t="s">
        <v>354</v>
      </c>
      <c r="X54" s="135" t="s">
        <v>354</v>
      </c>
      <c r="Y54" s="135" t="s">
        <v>354</v>
      </c>
    </row>
    <row r="55" spans="1:25" ht="16">
      <c r="A55" s="289" t="s">
        <v>355</v>
      </c>
      <c r="B55" s="289"/>
      <c r="C55" s="289"/>
      <c r="D55" s="289"/>
      <c r="E55" s="289"/>
      <c r="F55" s="289"/>
      <c r="G55" s="289"/>
      <c r="H55" s="289"/>
      <c r="I55" s="289"/>
      <c r="J55" s="289"/>
    </row>
    <row r="56" spans="1:25" ht="16">
      <c r="A56" s="136"/>
      <c r="B56" s="136"/>
      <c r="C56" s="137"/>
      <c r="D56" s="137"/>
      <c r="E56" s="137"/>
      <c r="F56" s="137"/>
      <c r="G56" s="137"/>
      <c r="H56" s="137"/>
      <c r="I56" s="137"/>
      <c r="J56" s="137"/>
    </row>
    <row r="57" spans="1:25" ht="16">
      <c r="A57" s="287" t="s">
        <v>356</v>
      </c>
      <c r="B57" s="287"/>
      <c r="C57" s="287"/>
      <c r="D57" s="287"/>
      <c r="E57" s="287"/>
      <c r="F57" s="287"/>
      <c r="G57" s="287"/>
      <c r="H57" s="287"/>
      <c r="I57" s="287"/>
      <c r="J57" s="287"/>
      <c r="K57" s="287"/>
    </row>
    <row r="58" spans="1:25" ht="16">
      <c r="A58" s="287" t="s">
        <v>357</v>
      </c>
      <c r="B58" s="287"/>
      <c r="C58" s="287"/>
      <c r="D58" s="287"/>
      <c r="E58" s="287"/>
      <c r="F58" s="287"/>
      <c r="G58" s="287"/>
      <c r="H58" s="287"/>
      <c r="I58" s="287"/>
      <c r="J58" s="287"/>
      <c r="K58" s="287"/>
    </row>
    <row r="59" spans="1:25" ht="16">
      <c r="A59" s="287" t="s">
        <v>358</v>
      </c>
      <c r="B59" s="287"/>
      <c r="C59" s="287"/>
      <c r="D59" s="287"/>
      <c r="E59" s="287"/>
      <c r="F59" s="287"/>
      <c r="G59" s="287"/>
      <c r="H59" s="287"/>
      <c r="I59" s="287"/>
      <c r="J59" s="287"/>
      <c r="K59" s="287"/>
    </row>
    <row r="60" spans="1:25">
      <c r="A60" s="99"/>
    </row>
  </sheetData>
  <mergeCells count="6">
    <mergeCell ref="A59:K59"/>
    <mergeCell ref="A2:X2"/>
    <mergeCell ref="A3:X3"/>
    <mergeCell ref="A55:J55"/>
    <mergeCell ref="A57:K57"/>
    <mergeCell ref="A58:K58"/>
  </mergeCells>
  <hyperlinks>
    <hyperlink ref="B1" r:id="rId1" display="https://www.energystar.gov/buildings/tools-and-resources/historical_greenhouse_gas_factors_2000_2022" xr:uid="{81B5889C-F486-42AE-ABF5-26D0EF075E8A}"/>
  </hyperlinks>
  <pageMargins left="0.7" right="0.7" top="0.75" bottom="0.75" header="0.3" footer="0.3"/>
  <pageSetup orientation="portrait" horizontalDpi="1200" verticalDpi="1200" r:id="rId2"/>
</worksheet>
</file>

<file path=customXml/_rels/item1.xml.rels><?xml version="1.0" encoding="UTF-8" standalone="yes"?>
<Relationships xmlns="http://schemas.openxmlformats.org/package/2006/relationships"><Relationship Id="rId1" Type="http://purl.oclc.org/ooxml/officeDocument/relationships/customXmlProps" Target="itemProps1.xml"/></Relationships>
</file>

<file path=customXml/_rels/item2.xml.rels><?xml version="1.0" encoding="UTF-8" standalone="yes"?>
<Relationships xmlns="http://schemas.openxmlformats.org/package/2006/relationships"><Relationship Id="rId1" Type="http://purl.oclc.org/ooxml/officeDocument/relationships/customXmlProps" Target="itemProps2.xml"/></Relationships>
</file>

<file path=customXml/_rels/item3.xml.rels><?xml version="1.0" encoding="UTF-8" standalone="yes"?>
<Relationships xmlns="http://schemas.openxmlformats.org/package/2006/relationships"><Relationship Id="rId1" Type="http://purl.oclc.org/ooxml/officeDocument/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TaxCatchAll xmlns="fa6a9aea-fb0f-4ddd-aff8-712634b7d5fe" xsi:nil="true"/>
    <lcf76f155ced4ddcb4097134ff3c332f xmlns="2cb0f1ed-79b7-4bc1-8e72-7f523cda35c2">
      <Terms xmlns="http://schemas.microsoft.com/office/infopath/2007/PartnerControls"/>
    </lcf76f155ced4ddcb4097134ff3c332f>
    <SharedWithUsers xmlns="0b49f87b-f563-40ee-8a9c-6574c9eaad2e">
      <UserInfo>
        <DisplayName>Verro, Joseph</DisplayName>
        <AccountId>14</AccountId>
        <AccountType/>
      </UserInfo>
      <UserInfo>
        <DisplayName>Matossian, Kalina</DisplayName>
        <AccountId>54</AccountId>
        <AccountType/>
      </UserInfo>
      <UserInfo>
        <DisplayName>Cotton, Rebecca</DisplayName>
        <AccountId>64</AccountId>
        <AccountType/>
      </UserInfo>
    </SharedWithUser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55E535153CA7F34E92A311355DEBD131" ma:contentTypeVersion="22" ma:contentTypeDescription="Create a new document." ma:contentTypeScope="" ma:versionID="c756e295e0619d5da537b855d6d62142">
  <xsd:schema xmlns:xsd="http://www.w3.org/2001/XMLSchema" xmlns:xs="http://www.w3.org/2001/XMLSchema" xmlns:p="http://schemas.microsoft.com/office/2006/metadata/properties" xmlns:ns2="2cb0f1ed-79b7-4bc1-8e72-7f523cda35c2" xmlns:ns3="0b49f87b-f563-40ee-8a9c-6574c9eaad2e" xmlns:ns4="fa6a9aea-fb0f-4ddd-aff8-712634b7d5fe" targetNamespace="http://schemas.microsoft.com/office/2006/metadata/properties" ma:root="true" ma:fieldsID="255399921c8bb915c686d51fa7e710ec" ns2:_="" ns3:_="" ns4:_="">
    <xsd:import namespace="2cb0f1ed-79b7-4bc1-8e72-7f523cda35c2"/>
    <xsd:import namespace="0b49f87b-f563-40ee-8a9c-6574c9eaad2e"/>
    <xsd:import namespace="fa6a9aea-fb0f-4ddd-aff8-712634b7d5fe"/>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element ref="ns2:MediaLengthInSeconds" minOccurs="0"/>
                <xsd:element ref="ns4:TaxCatchAll" minOccurs="0"/>
                <xsd:element ref="ns2:lcf76f155ced4ddcb4097134ff3c332f" minOccurs="0"/>
                <xsd:element ref="ns2:MediaServiceLocation"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cb0f1ed-79b7-4bc1-8e72-7f523cda35c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KeyPoints" ma:index="11" nillable="true" ma:displayName="MediaServiceAutoKeyPoints" ma:hidden="true" ma:internalName="MediaServiceAutoKeyPoints" ma:readOnly="true">
      <xsd:simpleType>
        <xsd:restriction base="dms:Note"/>
      </xsd:simpleType>
    </xsd:element>
    <xsd:element name="MediaServiceKeyPoints" ma:index="12" nillable="true" ma:displayName="KeyPoints" ma:internalName="MediaServiceKeyPoints" ma:readOnly="true">
      <xsd:simpleType>
        <xsd:restriction base="dms:Note">
          <xsd:maxLength value="255"/>
        </xsd:restriction>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6856f2ee-118d-42e8-91de-064c9a66b685" ma:termSetId="09814cd3-568e-fe90-9814-8d621ff8fb84" ma:anchorId="fba54fb3-c3e1-fe81-a776-ca4b69148c4d" ma:open="true" ma:isKeyword="false">
      <xsd:complexType>
        <xsd:sequence>
          <xsd:element ref="pc:Terms" minOccurs="0" maxOccurs="1"/>
        </xsd:sequence>
      </xsd:complexType>
    </xsd:element>
    <xsd:element name="MediaServiceLocation" ma:index="23" nillable="true" ma:displayName="Location" ma:indexed="true" ma:internalName="MediaServiceLocation" ma:readOnly="true">
      <xsd:simpleType>
        <xsd:restriction base="dms:Text"/>
      </xsd:simpleType>
    </xsd:element>
    <xsd:element name="MediaServiceObjectDetectorVersions" ma:index="24" nillable="true" ma:displayName="MediaServiceObjectDetectorVersions" ma:hidden="true" ma:indexed="true" ma:internalName="MediaServiceObjectDetectorVersions"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0b49f87b-f563-40ee-8a9c-6574c9eaad2e"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fa6a9aea-fb0f-4ddd-aff8-712634b7d5fe" elementFormDefault="qualified">
    <xsd:import namespace="http://schemas.microsoft.com/office/2006/documentManagement/types"/>
    <xsd:import namespace="http://schemas.microsoft.com/office/infopath/2007/PartnerControls"/>
    <xsd:element name="TaxCatchAll" ma:index="20" nillable="true" ma:displayName="Taxonomy Catch All Column" ma:hidden="true" ma:list="{2ffda441-63e9-43c7-ab6b-ffe99893bf12}" ma:internalName="TaxCatchAll" ma:showField="CatchAllData" ma:web="0b49f87b-f563-40ee-8a9c-6574c9eaad2e">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purl.oclc.org/ooxml/officeDocument/customXml" ds:itemID="{B73C886C-73CD-4ECB-83BE-969658B9AAF7}">
  <ds:schemaRefs>
    <ds:schemaRef ds:uri="http://schemas.microsoft.com/sharepoint/v3/contenttype/forms"/>
  </ds:schemaRefs>
</ds:datastoreItem>
</file>

<file path=customXml/itemProps2.xml><?xml version="1.0" encoding="utf-8"?>
<ds:datastoreItem xmlns:ds="http://purl.oclc.org/ooxml/officeDocument/customXml" ds:itemID="{F0BFDA27-7A45-4138-9CC7-B84F32DA48C2}">
  <ds:schemaRefs>
    <ds:schemaRef ds:uri="2cb0f1ed-79b7-4bc1-8e72-7f523cda35c2"/>
    <ds:schemaRef ds:uri="http://www.w3.org/XML/1998/namespace"/>
    <ds:schemaRef ds:uri="http://purl.org/dc/dcmitype/"/>
    <ds:schemaRef ds:uri="fa6a9aea-fb0f-4ddd-aff8-712634b7d5fe"/>
    <ds:schemaRef ds:uri="http://schemas.microsoft.com/office/2006/documentManagement/types"/>
    <ds:schemaRef ds:uri="0b49f87b-f563-40ee-8a9c-6574c9eaad2e"/>
    <ds:schemaRef ds:uri="http://schemas.microsoft.com/office/2006/metadata/properties"/>
    <ds:schemaRef ds:uri="http://schemas.microsoft.com/office/infopath/2007/PartnerControls"/>
    <ds:schemaRef ds:uri="http://schemas.openxmlformats.org/package/2006/metadata/core-properties"/>
    <ds:schemaRef ds:uri="http://purl.org/dc/terms/"/>
    <ds:schemaRef ds:uri="http://purl.org/dc/elements/1.1/"/>
  </ds:schemaRefs>
</ds:datastoreItem>
</file>

<file path=customXml/itemProps3.xml><?xml version="1.0" encoding="utf-8"?>
<ds:datastoreItem xmlns:ds="http://purl.oclc.org/ooxml/officeDocument/customXml" ds:itemID="{CA1946AF-6E1E-4FEF-8312-3A1EB73E7CB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cb0f1ed-79b7-4bc1-8e72-7f523cda35c2"/>
    <ds:schemaRef ds:uri="0b49f87b-f563-40ee-8a9c-6574c9eaad2e"/>
    <ds:schemaRef ds:uri="fa6a9aea-fb0f-4ddd-aff8-712634b7d5f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Metadata/LabelInfo.xml><?xml version="1.0" encoding="utf-8"?>
<clbl:labelList xmlns:clbl="http://schemas.microsoft.com/office/2020/mipLabelMetadata">
  <clbl:label id="{cf90b97b-be46-4a00-9700-81ce4ff1b7f6}" enabled="0" method="" siteId="{cf90b97b-be46-4a00-9700-81ce4ff1b7f6}" removed="1"/>
</clbl:labelList>
</file>

<file path=docProps/app.xml><?xml version="1.0" encoding="utf-8"?>
<Properties xmlns="http://purl.oclc.org/ooxml/officeDocument/extendedProperties" xmlns:vt="http://purl.oclc.org/ooxml/officeDocument/docPropsVTypes">
  <Application>Microsoft Macintosh Excel</Application>
  <DocSecurity>0</DocSecurity>
  <ScaleCrop>false</ScaleCrop>
  <HeadingPairs>
    <vt:vector size="4" baseType="variant">
      <vt:variant>
        <vt:lpstr>Worksheets</vt:lpstr>
      </vt:variant>
      <vt:variant>
        <vt:i4>9</vt:i4>
      </vt:variant>
      <vt:variant>
        <vt:lpstr>Named Ranges</vt:lpstr>
      </vt:variant>
      <vt:variant>
        <vt:i4>4</vt:i4>
      </vt:variant>
    </vt:vector>
  </HeadingPairs>
  <TitlesOfParts>
    <vt:vector size="13" baseType="lpstr">
      <vt:lpstr>Aggregation</vt:lpstr>
      <vt:lpstr>Data for Display</vt:lpstr>
      <vt:lpstr>Portfolio Emissions</vt:lpstr>
      <vt:lpstr>Display</vt:lpstr>
      <vt:lpstr>Emissions Reduction Initiatives</vt:lpstr>
      <vt:lpstr>Facility Emissions</vt:lpstr>
      <vt:lpstr>Comments</vt:lpstr>
      <vt:lpstr>Data Validation</vt:lpstr>
      <vt:lpstr>US Emission Factors</vt:lpstr>
      <vt:lpstr>Comments!Print_Area</vt:lpstr>
      <vt:lpstr>'Emissions Reduction Initiatives'!Print_Area</vt:lpstr>
      <vt:lpstr>'Facility Emissions'!Print_Area</vt:lpstr>
      <vt:lpstr>'Portfolio Emissions'!Print_Area</vt:lpstr>
    </vt:vector>
  </TitlesOfParts>
  <Manager/>
  <Company>ICF</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Applegate, Sydney</dc:creator>
  <cp:keywords/>
  <dc:description/>
  <cp:lastModifiedBy>Root, Mark M.</cp:lastModifiedBy>
  <cp:revision/>
  <dcterms:created xsi:type="dcterms:W3CDTF">2020-03-20T20:13:19Z</dcterms:created>
  <dcterms:modified xsi:type="dcterms:W3CDTF">2024-01-30T16:23:12Z</dcterms:modified>
  <cp:category/>
  <cp:contentStatus/>
</cp:coreProperties>
</file>

<file path=docProps/custom.xml><?xml version="1.0" encoding="utf-8"?>
<Properties xmlns="http://purl.oclc.org/ooxml/officeDocument/customProperties" xmlns:vt="http://purl.oclc.org/ooxml/officeDocument/docPropsVTypes">
  <property fmtid="{D5CDD505-2E9C-101B-9397-08002B2CF9AE}" pid="2" name="ContentTypeId">
    <vt:lpwstr>0x01010055E535153CA7F34E92A311355DEBD131</vt:lpwstr>
  </property>
  <property fmtid="{D5CDD505-2E9C-101B-9397-08002B2CF9AE}" pid="3" name="MediaServiceImageTags">
    <vt:lpwstr/>
  </property>
</Properties>
</file>