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mc:AlternateContent xmlns:mc="http://schemas.openxmlformats.org/markup-compatibility/2006">
    <mc:Choice Requires="x15">
      <x15ac:absPath xmlns:x15ac="http://schemas.microsoft.com/office/spreadsheetml/2010/11/ac" url="C:\Users\9qd\ORNL Dropbox\Alex Botts\Better Plants\Energy Treasure Hunts Program\"/>
    </mc:Choice>
  </mc:AlternateContent>
  <xr:revisionPtr revIDLastSave="0" documentId="13_ncr:1_{27184BC0-E73C-4439-92EA-41F89B07D238}" xr6:coauthVersionLast="47" xr6:coauthVersionMax="47" xr10:uidLastSave="{00000000-0000-0000-0000-000000000000}"/>
  <workbookProtection workbookAlgorithmName="SHA-512" workbookHashValue="TzfbbbUUwrAKITf+HB7VdoTK5/734zn/IkV/n5K7ciMgnzZ/0ZuAdm3lSQHSffTMW4Z4UrIcfimIEjEp6ryyFw==" workbookSaltValue="rVN/CCoQn4lBwPHMozZRgw==" workbookSpinCount="100000" lockStructure="1"/>
  <bookViews>
    <workbookView xWindow="-110" yWindow="-110" windowWidth="25820" windowHeight="14020" tabRatio="836" firstSheet="1" activeTab="1" xr2:uid="{00000000-000D-0000-FFFF-FFFF00000000}"/>
  </bookViews>
  <sheets>
    <sheet name="Cover Page (2)" sheetId="23" state="hidden" r:id="rId1"/>
    <sheet name="Cover Page" sheetId="28" r:id="rId2"/>
    <sheet name="Event Form" sheetId="20" r:id="rId3"/>
    <sheet name="Backend Prioritization Scoring" sheetId="25" state="hidden" r:id="rId4"/>
    <sheet name="ETH VERIFI Upload" sheetId="35" r:id="rId5"/>
    <sheet name="Host Plant Summary" sheetId="31" r:id="rId6"/>
    <sheet name="Host Plant Utilities" sheetId="21" r:id="rId7"/>
    <sheet name="Pre-Event Analysis" sheetId="24" r:id="rId8"/>
    <sheet name="Relay Plant Summary" sheetId="38" r:id="rId9"/>
    <sheet name="Relay Plant Utilities" sheetId="39" r:id="rId10"/>
    <sheet name="Pre-Analysis Backend" sheetId="22" state="hidden" r:id="rId11"/>
    <sheet name="Dropdown Options" sheetId="7" state="hidden" r:id="rId12"/>
    <sheet name="FAQ-2" sheetId="8" state="hidden" r:id="rId13"/>
    <sheet name="FAQ" sheetId="9" state="hidden" r:id="rId14"/>
  </sheets>
  <definedNames>
    <definedName name="_xlnm._FilterDatabase" localSheetId="11" hidden="1">'Dropdown Options'!$C$31:$C$38</definedName>
    <definedName name="Base_Temp">#REF!</definedName>
    <definedName name="Baseline_Year">#REF!</definedName>
    <definedName name="Calender_Months">#REF!</definedName>
    <definedName name="cost_share" localSheetId="13">#REF!</definedName>
    <definedName name="cost_share">#REF!</definedName>
    <definedName name="CostShare" localSheetId="13">#REF!</definedName>
    <definedName name="CostShare">#REF!</definedName>
    <definedName name="EI_Goals">#REF!</definedName>
    <definedName name="Elect_Units" localSheetId="11">'Dropdown Options'!#REF!</definedName>
    <definedName name="Elect_Units" localSheetId="13">#REF!</definedName>
    <definedName name="Elect_Units">#REF!</definedName>
    <definedName name="Equip1" localSheetId="11">'Dropdown Options'!#REF!</definedName>
    <definedName name="Equip1" localSheetId="13">#REF!</definedName>
    <definedName name="Equip1">#REF!</definedName>
    <definedName name="Fiscal_Months">#REF!</definedName>
    <definedName name="Fiscal_Year">#REF!</definedName>
    <definedName name="Fuel_Units" localSheetId="11">'Dropdown Options'!#REF!</definedName>
    <definedName name="Fuel_Units" localSheetId="13">#REF!</definedName>
    <definedName name="Fuel_Units">#REF!</definedName>
    <definedName name="Funding" localSheetId="13">#REF!</definedName>
    <definedName name="Funding">#REF!</definedName>
    <definedName name="FUNDS" localSheetId="13">#REF!</definedName>
    <definedName name="FUNDS">#REF!</definedName>
    <definedName name="Industry">'Dropdown Options'!$C$1:$C$26</definedName>
    <definedName name="Industry_Type" localSheetId="11">'Dropdown Options'!$C$2:$C$26</definedName>
    <definedName name="Industry_Type" localSheetId="13">#REF!</definedName>
    <definedName name="Industry_Type">#REF!</definedName>
    <definedName name="Period" localSheetId="11">'Dropdown Options'!#REF!</definedName>
    <definedName name="Period" localSheetId="13">#REF!</definedName>
    <definedName name="Period">#REF!</definedName>
    <definedName name="Press_Units" localSheetId="11">'Dropdown Options'!#REF!</definedName>
    <definedName name="Press_Units" localSheetId="13">#REF!</definedName>
    <definedName name="Press_Units">#REF!</definedName>
    <definedName name="_xlnm.Print_Area" localSheetId="2">'Event Form'!$B$1:$E$62</definedName>
    <definedName name="_xlnm.Print_Area" localSheetId="13">FAQ!$B$1:$E$19</definedName>
    <definedName name="_xlnm.Print_Area" localSheetId="5">'Host Plant Summary'!$B$2:$E$138</definedName>
    <definedName name="_xlnm.Print_Area" localSheetId="8">'Relay Plant Summary'!$B$2:$E$138</definedName>
    <definedName name="Question2" localSheetId="13">#REF!</definedName>
    <definedName name="Question2">#REF!</definedName>
    <definedName name="State_Column">#REF!</definedName>
    <definedName name="State_List">#REF!</definedName>
    <definedName name="State_Start">#REF!</definedName>
    <definedName name="Status" localSheetId="11">'Dropdown Options'!#REF!</definedName>
    <definedName name="Status" localSheetId="13">#REF!</definedName>
    <definedName name="Status">#REF!</definedName>
    <definedName name="Steam_Units" localSheetId="11">'Dropdown Options'!#REF!</definedName>
    <definedName name="Steam_Units" localSheetId="13">#REF!</definedName>
    <definedName name="Steam_Units">#REF!</definedName>
    <definedName name="Systems" localSheetId="11">#REF!</definedName>
    <definedName name="Systems" localSheetId="13">#REF!</definedName>
    <definedName name="Systems">#REF!</definedName>
    <definedName name="Team" localSheetId="13">#REF!</definedName>
    <definedName name="Team" localSheetId="5">#REF!</definedName>
    <definedName name="Team" localSheetId="8">#REF!</definedName>
    <definedName name="Team">#REF!</definedName>
    <definedName name="Temp_Units" localSheetId="11">'Dropdown Options'!#REF!</definedName>
    <definedName name="Temp_Units" localSheetId="13">#REF!</definedName>
    <definedName name="Temp_Units">#REF!</definedName>
    <definedName name="Train_type">'Dropdown Options'!$C$31:$C$38</definedName>
    <definedName name="training_type">'Dropdown Options'!$C$32:$C$37</definedName>
    <definedName name="Weather_Dependent">#REF!</definedName>
    <definedName name="Yes_No" localSheetId="11">'Dropdown Options'!$A$2:$A$3</definedName>
    <definedName name="Yes_No" localSheetId="13">#REF!</definedName>
    <definedName name="Yes_No">#REF!</definedName>
    <definedName name="YesNo" localSheetId="13">#REF!</definedName>
    <definedName name="YesNo">#REF!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9" i="28" l="1" a="1"/>
  <c r="D29" i="28" s="1"/>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20" i="22"/>
  <c r="I114" i="31"/>
  <c r="I115" i="31"/>
  <c r="I116" i="31"/>
  <c r="I117" i="31"/>
  <c r="I118" i="31"/>
  <c r="I119" i="31"/>
  <c r="I120" i="31"/>
  <c r="I121" i="31"/>
  <c r="I122" i="31"/>
  <c r="I123" i="31"/>
  <c r="I124" i="31"/>
  <c r="I125" i="31"/>
  <c r="I126" i="31"/>
  <c r="I127" i="31"/>
  <c r="I128" i="31"/>
  <c r="I129" i="31"/>
  <c r="I130" i="31"/>
  <c r="I131" i="31"/>
  <c r="I132" i="31"/>
  <c r="I133" i="31"/>
  <c r="I134" i="31"/>
  <c r="I135" i="31"/>
  <c r="I136" i="31"/>
  <c r="I137" i="31"/>
  <c r="I113" i="31"/>
  <c r="I85" i="31"/>
  <c r="I86" i="31"/>
  <c r="I87" i="31"/>
  <c r="I88" i="31"/>
  <c r="I89" i="31"/>
  <c r="I90" i="31"/>
  <c r="I91" i="31"/>
  <c r="I92" i="31"/>
  <c r="I93" i="31"/>
  <c r="I94" i="31"/>
  <c r="I95" i="31"/>
  <c r="I96" i="31"/>
  <c r="I97" i="31"/>
  <c r="I98" i="31"/>
  <c r="I99" i="31"/>
  <c r="I100" i="31"/>
  <c r="I101" i="31"/>
  <c r="I102" i="31"/>
  <c r="I103" i="31"/>
  <c r="I104" i="31"/>
  <c r="I105" i="31"/>
  <c r="I106" i="31"/>
  <c r="I107" i="31"/>
  <c r="I108" i="31"/>
  <c r="I84" i="31"/>
  <c r="G179" i="39"/>
  <c r="C179" i="39"/>
  <c r="G178" i="39"/>
  <c r="G177" i="39"/>
  <c r="C177" i="39"/>
  <c r="G176" i="39"/>
  <c r="G175" i="39"/>
  <c r="C175" i="39"/>
  <c r="G174" i="39"/>
  <c r="C174" i="39"/>
  <c r="G173" i="39"/>
  <c r="G172" i="39"/>
  <c r="G171" i="39"/>
  <c r="C171" i="39"/>
  <c r="G170" i="39"/>
  <c r="G169" i="39"/>
  <c r="G168" i="39"/>
  <c r="G167" i="39"/>
  <c r="C167" i="39"/>
  <c r="G166" i="39"/>
  <c r="G165" i="39"/>
  <c r="C165" i="39"/>
  <c r="G164" i="39"/>
  <c r="G163" i="39"/>
  <c r="C163" i="39"/>
  <c r="G162" i="39"/>
  <c r="C162" i="39"/>
  <c r="G161" i="39"/>
  <c r="G160" i="39"/>
  <c r="G159" i="39"/>
  <c r="C159" i="39"/>
  <c r="G158" i="39"/>
  <c r="G157" i="39"/>
  <c r="G156" i="39"/>
  <c r="C151" i="39"/>
  <c r="C150" i="39"/>
  <c r="C178" i="39" s="1"/>
  <c r="C149" i="39"/>
  <c r="C148" i="39"/>
  <c r="C176" i="39" s="1"/>
  <c r="C147" i="39"/>
  <c r="C146" i="39"/>
  <c r="C145" i="39"/>
  <c r="C173" i="39" s="1"/>
  <c r="C144" i="39"/>
  <c r="C172" i="39" s="1"/>
  <c r="C143" i="39"/>
  <c r="C142" i="39"/>
  <c r="C170" i="39" s="1"/>
  <c r="C141" i="39"/>
  <c r="C169" i="39" s="1"/>
  <c r="C140" i="39"/>
  <c r="C168" i="39" s="1"/>
  <c r="C139" i="39"/>
  <c r="C138" i="39"/>
  <c r="C166" i="39" s="1"/>
  <c r="C137" i="39"/>
  <c r="C136" i="39"/>
  <c r="C164" i="39" s="1"/>
  <c r="C135" i="39"/>
  <c r="C134" i="39"/>
  <c r="C133" i="39"/>
  <c r="C161" i="39" s="1"/>
  <c r="C132" i="39"/>
  <c r="C160" i="39" s="1"/>
  <c r="C131" i="39"/>
  <c r="C130" i="39"/>
  <c r="C158" i="39" s="1"/>
  <c r="C129" i="39"/>
  <c r="C157" i="39" s="1"/>
  <c r="C128" i="39"/>
  <c r="C156" i="39" s="1"/>
  <c r="B128" i="39"/>
  <c r="B156" i="39" s="1"/>
  <c r="E121" i="39"/>
  <c r="C121" i="39"/>
  <c r="E120" i="39"/>
  <c r="C120" i="39"/>
  <c r="E119" i="39"/>
  <c r="C119" i="39"/>
  <c r="E118" i="39"/>
  <c r="C118" i="39"/>
  <c r="E117" i="39"/>
  <c r="C117" i="39"/>
  <c r="E116" i="39"/>
  <c r="C116" i="39"/>
  <c r="E115" i="39"/>
  <c r="C115" i="39"/>
  <c r="E114" i="39"/>
  <c r="C114" i="39"/>
  <c r="E113" i="39"/>
  <c r="C113" i="39"/>
  <c r="E112" i="39"/>
  <c r="C112" i="39"/>
  <c r="E111" i="39"/>
  <c r="C111" i="39"/>
  <c r="E110" i="39"/>
  <c r="C110" i="39"/>
  <c r="E109" i="39"/>
  <c r="C109" i="39"/>
  <c r="E108" i="39"/>
  <c r="C108" i="39"/>
  <c r="E107" i="39"/>
  <c r="C107" i="39"/>
  <c r="E106" i="39"/>
  <c r="C106" i="39"/>
  <c r="E105" i="39"/>
  <c r="C105" i="39"/>
  <c r="E104" i="39"/>
  <c r="C104" i="39"/>
  <c r="E103" i="39"/>
  <c r="C103" i="39"/>
  <c r="E102" i="39"/>
  <c r="C102" i="39"/>
  <c r="E101" i="39"/>
  <c r="C101" i="39"/>
  <c r="E100" i="39"/>
  <c r="C100" i="39"/>
  <c r="E99" i="39"/>
  <c r="C99" i="39"/>
  <c r="E98" i="39"/>
  <c r="C98" i="39"/>
  <c r="E91" i="39"/>
  <c r="C91" i="39"/>
  <c r="E90" i="39"/>
  <c r="C90" i="39"/>
  <c r="E89" i="39"/>
  <c r="C89" i="39"/>
  <c r="E88" i="39"/>
  <c r="C88" i="39"/>
  <c r="E87" i="39"/>
  <c r="C87" i="39"/>
  <c r="E86" i="39"/>
  <c r="C86" i="39"/>
  <c r="E85" i="39"/>
  <c r="C85" i="39"/>
  <c r="E84" i="39"/>
  <c r="C84" i="39"/>
  <c r="E83" i="39"/>
  <c r="C83" i="39"/>
  <c r="E82" i="39"/>
  <c r="C82" i="39"/>
  <c r="E81" i="39"/>
  <c r="C81" i="39"/>
  <c r="E80" i="39"/>
  <c r="C80" i="39"/>
  <c r="E79" i="39"/>
  <c r="C79" i="39"/>
  <c r="E78" i="39"/>
  <c r="C78" i="39"/>
  <c r="E77" i="39"/>
  <c r="C77" i="39"/>
  <c r="E76" i="39"/>
  <c r="C76" i="39"/>
  <c r="E75" i="39"/>
  <c r="C75" i="39"/>
  <c r="E74" i="39"/>
  <c r="C74" i="39"/>
  <c r="E73" i="39"/>
  <c r="C73" i="39"/>
  <c r="E72" i="39"/>
  <c r="C72" i="39"/>
  <c r="E71" i="39"/>
  <c r="C71" i="39"/>
  <c r="E70" i="39"/>
  <c r="C70" i="39"/>
  <c r="E69" i="39"/>
  <c r="C69" i="39"/>
  <c r="E68" i="39"/>
  <c r="C68" i="39"/>
  <c r="B68" i="39"/>
  <c r="E61" i="39"/>
  <c r="C61" i="39"/>
  <c r="E60" i="39"/>
  <c r="C60" i="39"/>
  <c r="E59" i="39"/>
  <c r="C59" i="39"/>
  <c r="E58" i="39"/>
  <c r="C58" i="39"/>
  <c r="E57" i="39"/>
  <c r="C57" i="39"/>
  <c r="E56" i="39"/>
  <c r="C56" i="39"/>
  <c r="E55" i="39"/>
  <c r="C55" i="39"/>
  <c r="E54" i="39"/>
  <c r="C54" i="39"/>
  <c r="E53" i="39"/>
  <c r="C53" i="39"/>
  <c r="E52" i="39"/>
  <c r="C52" i="39"/>
  <c r="E51" i="39"/>
  <c r="C51" i="39"/>
  <c r="E50" i="39"/>
  <c r="C50" i="39"/>
  <c r="E49" i="39"/>
  <c r="C49" i="39"/>
  <c r="E48" i="39"/>
  <c r="C48" i="39"/>
  <c r="E47" i="39"/>
  <c r="C47" i="39"/>
  <c r="E46" i="39"/>
  <c r="C46" i="39"/>
  <c r="E45" i="39"/>
  <c r="C45" i="39"/>
  <c r="E44" i="39"/>
  <c r="C44" i="39"/>
  <c r="E43" i="39"/>
  <c r="C43" i="39"/>
  <c r="E42" i="39"/>
  <c r="C42" i="39"/>
  <c r="E41" i="39"/>
  <c r="C41" i="39"/>
  <c r="E40" i="39"/>
  <c r="C40" i="39"/>
  <c r="E39" i="39"/>
  <c r="C39" i="39"/>
  <c r="E38" i="39"/>
  <c r="C38" i="39"/>
  <c r="B38" i="39"/>
  <c r="B98" i="39" s="1"/>
  <c r="E31" i="39"/>
  <c r="E30" i="39"/>
  <c r="E29" i="39"/>
  <c r="E28" i="39"/>
  <c r="E27" i="39"/>
  <c r="E26" i="39"/>
  <c r="E25" i="39"/>
  <c r="E24" i="39"/>
  <c r="E23" i="39"/>
  <c r="E22" i="39"/>
  <c r="E21" i="39"/>
  <c r="E20" i="39"/>
  <c r="E19" i="39"/>
  <c r="E18" i="39"/>
  <c r="E17" i="39"/>
  <c r="E16" i="39"/>
  <c r="E15" i="39"/>
  <c r="E14" i="39"/>
  <c r="E13" i="39"/>
  <c r="E12" i="39"/>
  <c r="E11" i="39"/>
  <c r="E10" i="39"/>
  <c r="E9" i="39"/>
  <c r="B9" i="39"/>
  <c r="B10" i="39" s="1"/>
  <c r="E8" i="39"/>
  <c r="E66" i="38"/>
  <c r="E65" i="38"/>
  <c r="E64" i="38"/>
  <c r="F62" i="38"/>
  <c r="F60" i="38"/>
  <c r="F58" i="38"/>
  <c r="F56" i="38"/>
  <c r="F54" i="38"/>
  <c r="E54" i="38"/>
  <c r="F52" i="38"/>
  <c r="E52" i="38"/>
  <c r="F50" i="38"/>
  <c r="E50" i="38"/>
  <c r="F48" i="38"/>
  <c r="E48" i="38"/>
  <c r="C12" i="38"/>
  <c r="E48" i="20"/>
  <c r="D22" i="28"/>
  <c r="D27" i="28" a="1"/>
  <c r="D27" i="28"/>
  <c r="C130" i="21"/>
  <c r="C131" i="21"/>
  <c r="C132" i="21"/>
  <c r="C133" i="21"/>
  <c r="C134" i="21"/>
  <c r="C135" i="21"/>
  <c r="C136" i="21"/>
  <c r="C137" i="21"/>
  <c r="C138" i="21"/>
  <c r="C139" i="21"/>
  <c r="C140" i="21"/>
  <c r="C141" i="21"/>
  <c r="C142" i="21"/>
  <c r="C143" i="21"/>
  <c r="C144" i="21"/>
  <c r="C145" i="21"/>
  <c r="C146" i="21"/>
  <c r="C147" i="21"/>
  <c r="C148" i="21"/>
  <c r="C149" i="21"/>
  <c r="C150" i="21"/>
  <c r="C151" i="21"/>
  <c r="C129" i="21"/>
  <c r="C128" i="21"/>
  <c r="C38" i="21"/>
  <c r="B128" i="21"/>
  <c r="B99" i="21"/>
  <c r="B121" i="21"/>
  <c r="B120" i="21"/>
  <c r="B119" i="21"/>
  <c r="B118" i="21"/>
  <c r="B117" i="21"/>
  <c r="B116" i="21"/>
  <c r="B115" i="21"/>
  <c r="B114" i="21"/>
  <c r="B113" i="21"/>
  <c r="B112" i="21"/>
  <c r="B111" i="21"/>
  <c r="B110" i="21"/>
  <c r="B109" i="21"/>
  <c r="B108" i="21"/>
  <c r="B107" i="21"/>
  <c r="B106" i="21"/>
  <c r="B105" i="21"/>
  <c r="B104" i="21"/>
  <c r="B103" i="21"/>
  <c r="B102" i="21"/>
  <c r="B101" i="21"/>
  <c r="B100" i="21"/>
  <c r="B98" i="21"/>
  <c r="B68" i="21"/>
  <c r="B38" i="21"/>
  <c r="B9" i="21"/>
  <c r="B10" i="21" s="1"/>
  <c r="B11" i="21" s="1"/>
  <c r="B12" i="21" s="1"/>
  <c r="B13" i="21" s="1"/>
  <c r="B14" i="21" s="1"/>
  <c r="B15" i="21" s="1"/>
  <c r="B16" i="21" s="1"/>
  <c r="B17" i="21" s="1"/>
  <c r="B18" i="21" s="1"/>
  <c r="B19" i="21" s="1"/>
  <c r="B20" i="21" s="1"/>
  <c r="B21" i="21" s="1"/>
  <c r="B22" i="21" s="1"/>
  <c r="B23" i="21" s="1"/>
  <c r="B24" i="21" s="1"/>
  <c r="B25" i="21" s="1"/>
  <c r="B26" i="21" s="1"/>
  <c r="B27" i="21" s="1"/>
  <c r="B28" i="21" s="1"/>
  <c r="B29" i="21" s="1"/>
  <c r="B30" i="21" s="1"/>
  <c r="B31" i="21" s="1"/>
  <c r="D1" i="35"/>
  <c r="D2" i="35"/>
  <c r="L1" i="35"/>
  <c r="M1" i="35"/>
  <c r="K1" i="35"/>
  <c r="D26" i="28"/>
  <c r="D25" i="28"/>
  <c r="B130" i="39" l="1"/>
  <c r="B158" i="39" s="1"/>
  <c r="B70" i="39"/>
  <c r="B40" i="39"/>
  <c r="B100" i="39" s="1"/>
  <c r="B11" i="39"/>
  <c r="B129" i="39"/>
  <c r="B157" i="39" s="1"/>
  <c r="B39" i="39"/>
  <c r="B99" i="39" s="1"/>
  <c r="B69" i="39"/>
  <c r="A2" i="35"/>
  <c r="M3" i="35"/>
  <c r="L2" i="35"/>
  <c r="M2" i="35"/>
  <c r="L3" i="35"/>
  <c r="L4" i="35"/>
  <c r="M4" i="35"/>
  <c r="L5" i="35"/>
  <c r="L6" i="35"/>
  <c r="M6" i="35"/>
  <c r="L7" i="35"/>
  <c r="M7" i="35"/>
  <c r="L8" i="35"/>
  <c r="M8" i="35"/>
  <c r="L9" i="35"/>
  <c r="M9" i="35"/>
  <c r="L10" i="35"/>
  <c r="M10" i="35"/>
  <c r="L11" i="35"/>
  <c r="M11" i="35"/>
  <c r="L12" i="35"/>
  <c r="M12" i="35"/>
  <c r="L13" i="35"/>
  <c r="M13" i="35"/>
  <c r="L14" i="35"/>
  <c r="M14" i="35"/>
  <c r="L15" i="35"/>
  <c r="M15" i="35"/>
  <c r="L16" i="35"/>
  <c r="M16" i="35"/>
  <c r="L17" i="35"/>
  <c r="M17" i="35"/>
  <c r="L18" i="35"/>
  <c r="M18" i="35"/>
  <c r="L19" i="35"/>
  <c r="M19" i="35"/>
  <c r="L20" i="35"/>
  <c r="M20" i="35"/>
  <c r="L21" i="35"/>
  <c r="M21" i="35"/>
  <c r="L22" i="35"/>
  <c r="M22" i="35"/>
  <c r="L23" i="35"/>
  <c r="M23" i="35"/>
  <c r="L24" i="35"/>
  <c r="M24" i="35"/>
  <c r="L25" i="35"/>
  <c r="M25" i="35"/>
  <c r="K3" i="35"/>
  <c r="K4" i="35"/>
  <c r="K5" i="35"/>
  <c r="K6" i="35"/>
  <c r="K7" i="35"/>
  <c r="K8" i="35"/>
  <c r="K9" i="35"/>
  <c r="K10" i="35"/>
  <c r="K11" i="35"/>
  <c r="K12" i="35"/>
  <c r="K13" i="35"/>
  <c r="K14" i="35"/>
  <c r="K15" i="35"/>
  <c r="K16" i="35"/>
  <c r="K17" i="35"/>
  <c r="K18" i="35"/>
  <c r="K19" i="35"/>
  <c r="K20" i="35"/>
  <c r="K21" i="35"/>
  <c r="K22" i="35"/>
  <c r="K23" i="35"/>
  <c r="K24" i="35"/>
  <c r="K25" i="35"/>
  <c r="K2" i="35"/>
  <c r="W2" i="35"/>
  <c r="W1" i="35"/>
  <c r="B2" i="35"/>
  <c r="C2" i="35" s="1"/>
  <c r="F2" i="35"/>
  <c r="G2" i="35"/>
  <c r="H2" i="35"/>
  <c r="J2" i="35"/>
  <c r="N2" i="35"/>
  <c r="O2" i="35"/>
  <c r="P2" i="35"/>
  <c r="Q2" i="35"/>
  <c r="R2" i="35"/>
  <c r="S2" i="35"/>
  <c r="T2" i="35"/>
  <c r="U2" i="35"/>
  <c r="V2" i="35"/>
  <c r="B3" i="35"/>
  <c r="D3" i="35"/>
  <c r="F3" i="35"/>
  <c r="G3" i="35"/>
  <c r="H3" i="35"/>
  <c r="J3" i="35"/>
  <c r="N3" i="35"/>
  <c r="O3" i="35"/>
  <c r="P3" i="35"/>
  <c r="Q3" i="35"/>
  <c r="R3" i="35"/>
  <c r="S3" i="35"/>
  <c r="T3" i="35"/>
  <c r="U3" i="35"/>
  <c r="V3" i="35"/>
  <c r="B4" i="35"/>
  <c r="D4" i="35"/>
  <c r="F4" i="35"/>
  <c r="G4" i="35"/>
  <c r="H4" i="35"/>
  <c r="J4" i="35"/>
  <c r="N4" i="35"/>
  <c r="O4" i="35"/>
  <c r="P4" i="35"/>
  <c r="Q4" i="35"/>
  <c r="R4" i="35"/>
  <c r="S4" i="35"/>
  <c r="T4" i="35"/>
  <c r="U4" i="35"/>
  <c r="V4" i="35"/>
  <c r="B5" i="35"/>
  <c r="D5" i="35"/>
  <c r="F5" i="35"/>
  <c r="G5" i="35"/>
  <c r="H5" i="35"/>
  <c r="J5" i="35"/>
  <c r="N5" i="35"/>
  <c r="O5" i="35"/>
  <c r="P5" i="35"/>
  <c r="Q5" i="35"/>
  <c r="R5" i="35"/>
  <c r="S5" i="35"/>
  <c r="T5" i="35"/>
  <c r="U5" i="35"/>
  <c r="V5" i="35"/>
  <c r="B6" i="35"/>
  <c r="D6" i="35"/>
  <c r="F6" i="35"/>
  <c r="G6" i="35"/>
  <c r="H6" i="35"/>
  <c r="J6" i="35"/>
  <c r="N6" i="35"/>
  <c r="O6" i="35"/>
  <c r="P6" i="35"/>
  <c r="Q6" i="35"/>
  <c r="R6" i="35"/>
  <c r="S6" i="35"/>
  <c r="T6" i="35"/>
  <c r="U6" i="35"/>
  <c r="V6" i="35"/>
  <c r="B7" i="35"/>
  <c r="D7" i="35"/>
  <c r="F7" i="35"/>
  <c r="G7" i="35"/>
  <c r="H7" i="35"/>
  <c r="J7" i="35"/>
  <c r="N7" i="35"/>
  <c r="O7" i="35"/>
  <c r="P7" i="35"/>
  <c r="Q7" i="35"/>
  <c r="R7" i="35"/>
  <c r="S7" i="35"/>
  <c r="T7" i="35"/>
  <c r="U7" i="35"/>
  <c r="V7" i="35"/>
  <c r="B8" i="35"/>
  <c r="D8" i="35"/>
  <c r="F8" i="35"/>
  <c r="G8" i="35"/>
  <c r="H8" i="35"/>
  <c r="J8" i="35"/>
  <c r="N8" i="35"/>
  <c r="O8" i="35"/>
  <c r="P8" i="35"/>
  <c r="Q8" i="35"/>
  <c r="R8" i="35"/>
  <c r="S8" i="35"/>
  <c r="T8" i="35"/>
  <c r="U8" i="35"/>
  <c r="V8" i="35"/>
  <c r="B9" i="35"/>
  <c r="D9" i="35"/>
  <c r="F9" i="35"/>
  <c r="G9" i="35"/>
  <c r="H9" i="35"/>
  <c r="J9" i="35"/>
  <c r="N9" i="35"/>
  <c r="O9" i="35"/>
  <c r="P9" i="35"/>
  <c r="Q9" i="35"/>
  <c r="R9" i="35"/>
  <c r="S9" i="35"/>
  <c r="T9" i="35"/>
  <c r="U9" i="35"/>
  <c r="V9" i="35"/>
  <c r="B10" i="35"/>
  <c r="D10" i="35"/>
  <c r="F10" i="35"/>
  <c r="G10" i="35"/>
  <c r="H10" i="35"/>
  <c r="J10" i="35"/>
  <c r="N10" i="35"/>
  <c r="O10" i="35"/>
  <c r="P10" i="35"/>
  <c r="Q10" i="35"/>
  <c r="R10" i="35"/>
  <c r="S10" i="35"/>
  <c r="T10" i="35"/>
  <c r="U10" i="35"/>
  <c r="V10" i="35"/>
  <c r="B11" i="35"/>
  <c r="D11" i="35"/>
  <c r="F11" i="35"/>
  <c r="G11" i="35"/>
  <c r="H11" i="35"/>
  <c r="J11" i="35"/>
  <c r="N11" i="35"/>
  <c r="O11" i="35"/>
  <c r="P11" i="35"/>
  <c r="Q11" i="35"/>
  <c r="R11" i="35"/>
  <c r="S11" i="35"/>
  <c r="T11" i="35"/>
  <c r="U11" i="35"/>
  <c r="V11" i="35"/>
  <c r="B12" i="35"/>
  <c r="D12" i="35"/>
  <c r="F12" i="35"/>
  <c r="G12" i="35"/>
  <c r="H12" i="35"/>
  <c r="J12" i="35"/>
  <c r="N12" i="35"/>
  <c r="O12" i="35"/>
  <c r="P12" i="35"/>
  <c r="Q12" i="35"/>
  <c r="R12" i="35"/>
  <c r="S12" i="35"/>
  <c r="T12" i="35"/>
  <c r="U12" i="35"/>
  <c r="V12" i="35"/>
  <c r="B13" i="35"/>
  <c r="D13" i="35"/>
  <c r="F13" i="35"/>
  <c r="G13" i="35"/>
  <c r="H13" i="35"/>
  <c r="J13" i="35"/>
  <c r="N13" i="35"/>
  <c r="O13" i="35"/>
  <c r="P13" i="35"/>
  <c r="Q13" i="35"/>
  <c r="R13" i="35"/>
  <c r="S13" i="35"/>
  <c r="T13" i="35"/>
  <c r="U13" i="35"/>
  <c r="V13" i="35"/>
  <c r="B14" i="35"/>
  <c r="D14" i="35"/>
  <c r="F14" i="35"/>
  <c r="G14" i="35"/>
  <c r="H14" i="35"/>
  <c r="J14" i="35"/>
  <c r="N14" i="35"/>
  <c r="O14" i="35"/>
  <c r="P14" i="35"/>
  <c r="Q14" i="35"/>
  <c r="R14" i="35"/>
  <c r="S14" i="35"/>
  <c r="T14" i="35"/>
  <c r="U14" i="35"/>
  <c r="V14" i="35"/>
  <c r="B15" i="35"/>
  <c r="D15" i="35"/>
  <c r="F15" i="35"/>
  <c r="G15" i="35"/>
  <c r="H15" i="35"/>
  <c r="J15" i="35"/>
  <c r="N15" i="35"/>
  <c r="O15" i="35"/>
  <c r="P15" i="35"/>
  <c r="Q15" i="35"/>
  <c r="R15" i="35"/>
  <c r="S15" i="35"/>
  <c r="T15" i="35"/>
  <c r="U15" i="35"/>
  <c r="V15" i="35"/>
  <c r="B16" i="35"/>
  <c r="D16" i="35"/>
  <c r="F16" i="35"/>
  <c r="G16" i="35"/>
  <c r="H16" i="35"/>
  <c r="J16" i="35"/>
  <c r="N16" i="35"/>
  <c r="O16" i="35"/>
  <c r="P16" i="35"/>
  <c r="Q16" i="35"/>
  <c r="R16" i="35"/>
  <c r="S16" i="35"/>
  <c r="T16" i="35"/>
  <c r="U16" i="35"/>
  <c r="V16" i="35"/>
  <c r="B17" i="35"/>
  <c r="D17" i="35"/>
  <c r="F17" i="35"/>
  <c r="G17" i="35"/>
  <c r="H17" i="35"/>
  <c r="J17" i="35"/>
  <c r="N17" i="35"/>
  <c r="O17" i="35"/>
  <c r="P17" i="35"/>
  <c r="Q17" i="35"/>
  <c r="R17" i="35"/>
  <c r="S17" i="35"/>
  <c r="T17" i="35"/>
  <c r="U17" i="35"/>
  <c r="V17" i="35"/>
  <c r="B18" i="35"/>
  <c r="D18" i="35"/>
  <c r="F18" i="35"/>
  <c r="G18" i="35"/>
  <c r="H18" i="35"/>
  <c r="J18" i="35"/>
  <c r="N18" i="35"/>
  <c r="O18" i="35"/>
  <c r="P18" i="35"/>
  <c r="Q18" i="35"/>
  <c r="R18" i="35"/>
  <c r="S18" i="35"/>
  <c r="T18" i="35"/>
  <c r="U18" i="35"/>
  <c r="V18" i="35"/>
  <c r="B19" i="35"/>
  <c r="D19" i="35"/>
  <c r="F19" i="35"/>
  <c r="G19" i="35"/>
  <c r="H19" i="35"/>
  <c r="J19" i="35"/>
  <c r="N19" i="35"/>
  <c r="O19" i="35"/>
  <c r="P19" i="35"/>
  <c r="Q19" i="35"/>
  <c r="R19" i="35"/>
  <c r="S19" i="35"/>
  <c r="T19" i="35"/>
  <c r="U19" i="35"/>
  <c r="V19" i="35"/>
  <c r="B20" i="35"/>
  <c r="D20" i="35"/>
  <c r="F20" i="35"/>
  <c r="G20" i="35"/>
  <c r="H20" i="35"/>
  <c r="J20" i="35"/>
  <c r="N20" i="35"/>
  <c r="O20" i="35"/>
  <c r="P20" i="35"/>
  <c r="Q20" i="35"/>
  <c r="R20" i="35"/>
  <c r="S20" i="35"/>
  <c r="T20" i="35"/>
  <c r="U20" i="35"/>
  <c r="V20" i="35"/>
  <c r="B21" i="35"/>
  <c r="D21" i="35"/>
  <c r="F21" i="35"/>
  <c r="G21" i="35"/>
  <c r="H21" i="35"/>
  <c r="J21" i="35"/>
  <c r="N21" i="35"/>
  <c r="O21" i="35"/>
  <c r="P21" i="35"/>
  <c r="Q21" i="35"/>
  <c r="R21" i="35"/>
  <c r="S21" i="35"/>
  <c r="T21" i="35"/>
  <c r="U21" i="35"/>
  <c r="V21" i="35"/>
  <c r="B22" i="35"/>
  <c r="D22" i="35"/>
  <c r="F22" i="35"/>
  <c r="G22" i="35"/>
  <c r="H22" i="35"/>
  <c r="J22" i="35"/>
  <c r="N22" i="35"/>
  <c r="O22" i="35"/>
  <c r="P22" i="35"/>
  <c r="Q22" i="35"/>
  <c r="R22" i="35"/>
  <c r="S22" i="35"/>
  <c r="T22" i="35"/>
  <c r="U22" i="35"/>
  <c r="V22" i="35"/>
  <c r="B23" i="35"/>
  <c r="D23" i="35"/>
  <c r="F23" i="35"/>
  <c r="G23" i="35"/>
  <c r="H23" i="35"/>
  <c r="J23" i="35"/>
  <c r="N23" i="35"/>
  <c r="O23" i="35"/>
  <c r="P23" i="35"/>
  <c r="Q23" i="35"/>
  <c r="R23" i="35"/>
  <c r="S23" i="35"/>
  <c r="T23" i="35"/>
  <c r="U23" i="35"/>
  <c r="V23" i="35"/>
  <c r="B24" i="35"/>
  <c r="D24" i="35"/>
  <c r="F24" i="35"/>
  <c r="G24" i="35"/>
  <c r="H24" i="35"/>
  <c r="J24" i="35"/>
  <c r="N24" i="35"/>
  <c r="O24" i="35"/>
  <c r="P24" i="35"/>
  <c r="Q24" i="35"/>
  <c r="R24" i="35"/>
  <c r="S24" i="35"/>
  <c r="T24" i="35"/>
  <c r="U24" i="35"/>
  <c r="V24" i="35"/>
  <c r="B25" i="35"/>
  <c r="D25" i="35"/>
  <c r="F25" i="35"/>
  <c r="G25" i="35"/>
  <c r="H25" i="35"/>
  <c r="J25" i="35"/>
  <c r="N25" i="35"/>
  <c r="O25" i="35"/>
  <c r="P25" i="35"/>
  <c r="Q25" i="35"/>
  <c r="R25" i="35"/>
  <c r="S25" i="35"/>
  <c r="T25" i="35"/>
  <c r="U25" i="35"/>
  <c r="V25" i="35"/>
  <c r="R1" i="35"/>
  <c r="S1" i="35"/>
  <c r="T1" i="35"/>
  <c r="U1" i="35"/>
  <c r="V1" i="35"/>
  <c r="Q1" i="35"/>
  <c r="O1" i="35"/>
  <c r="P1" i="35"/>
  <c r="N1" i="35"/>
  <c r="G156" i="21"/>
  <c r="G1" i="35"/>
  <c r="I1" i="35"/>
  <c r="J1" i="35"/>
  <c r="H1" i="35"/>
  <c r="B1" i="35"/>
  <c r="E1" i="35"/>
  <c r="F1" i="35"/>
  <c r="A1" i="35"/>
  <c r="E52" i="31"/>
  <c r="F52" i="31"/>
  <c r="F54" i="31"/>
  <c r="F56" i="31"/>
  <c r="F58" i="31"/>
  <c r="F60" i="31"/>
  <c r="F62" i="31"/>
  <c r="F48" i="31"/>
  <c r="E65" i="31"/>
  <c r="F50" i="31"/>
  <c r="E48" i="31"/>
  <c r="E50" i="31"/>
  <c r="E54" i="31"/>
  <c r="E66" i="31"/>
  <c r="B71" i="39" l="1"/>
  <c r="B41" i="39"/>
  <c r="B101" i="39" s="1"/>
  <c r="B12" i="39"/>
  <c r="B131" i="39"/>
  <c r="B159" i="39" s="1"/>
  <c r="E64" i="31"/>
  <c r="M5" i="35"/>
  <c r="E49" i="20"/>
  <c r="B132" i="39" l="1"/>
  <c r="B160" i="39" s="1"/>
  <c r="B13" i="39"/>
  <c r="B72" i="39"/>
  <c r="B42" i="39"/>
  <c r="B102" i="39" s="1"/>
  <c r="L38" i="22"/>
  <c r="F121" i="22"/>
  <c r="F122" i="22"/>
  <c r="F123" i="22"/>
  <c r="F124" i="22"/>
  <c r="F125" i="22"/>
  <c r="F126" i="22"/>
  <c r="F127" i="22"/>
  <c r="F128" i="22"/>
  <c r="F129" i="22"/>
  <c r="F130" i="22"/>
  <c r="F131" i="22"/>
  <c r="F132" i="22"/>
  <c r="F133" i="22"/>
  <c r="F134" i="22"/>
  <c r="F135" i="22"/>
  <c r="F136" i="22"/>
  <c r="F137" i="22"/>
  <c r="F138" i="22"/>
  <c r="F139" i="22"/>
  <c r="F140" i="22"/>
  <c r="F141" i="22"/>
  <c r="F142" i="22"/>
  <c r="F143" i="22"/>
  <c r="F120" i="22"/>
  <c r="B15" i="22"/>
  <c r="D143" i="22"/>
  <c r="D121" i="22"/>
  <c r="D122" i="22"/>
  <c r="D123" i="22"/>
  <c r="D124" i="22"/>
  <c r="D125" i="22"/>
  <c r="D126" i="22"/>
  <c r="D127" i="22"/>
  <c r="D128" i="22"/>
  <c r="D129" i="22"/>
  <c r="D130" i="22"/>
  <c r="D131" i="22"/>
  <c r="D132" i="22"/>
  <c r="D133" i="22"/>
  <c r="D134" i="22"/>
  <c r="D135" i="22"/>
  <c r="D136" i="22"/>
  <c r="D137" i="22"/>
  <c r="D138" i="22"/>
  <c r="D139" i="22"/>
  <c r="D140" i="22"/>
  <c r="D141" i="22"/>
  <c r="D142" i="22"/>
  <c r="D120" i="22"/>
  <c r="C68" i="22"/>
  <c r="D68" i="22"/>
  <c r="E68" i="22"/>
  <c r="F68" i="22"/>
  <c r="G68" i="22"/>
  <c r="H68" i="22"/>
  <c r="I68" i="22"/>
  <c r="J68" i="22"/>
  <c r="K68" i="22"/>
  <c r="L68" i="22"/>
  <c r="B68" i="22"/>
  <c r="E143" i="22" s="1"/>
  <c r="C38" i="22"/>
  <c r="D38" i="22"/>
  <c r="E38" i="22"/>
  <c r="F38" i="22"/>
  <c r="G38" i="22"/>
  <c r="H38" i="22"/>
  <c r="I38" i="22"/>
  <c r="K38" i="22"/>
  <c r="M38" i="22"/>
  <c r="C121" i="22"/>
  <c r="C122" i="22"/>
  <c r="C123" i="22"/>
  <c r="C124" i="22"/>
  <c r="C125" i="22"/>
  <c r="C126" i="22"/>
  <c r="C127" i="22"/>
  <c r="C128" i="22"/>
  <c r="C129" i="22"/>
  <c r="C130" i="22"/>
  <c r="C131" i="22"/>
  <c r="C132" i="22"/>
  <c r="C133" i="22"/>
  <c r="C134" i="22"/>
  <c r="C135" i="22"/>
  <c r="C136" i="22"/>
  <c r="C137" i="22"/>
  <c r="C138" i="22"/>
  <c r="C139" i="22"/>
  <c r="C140" i="22"/>
  <c r="C141" i="22"/>
  <c r="C142" i="22"/>
  <c r="C143" i="22"/>
  <c r="C120" i="22"/>
  <c r="C15" i="22"/>
  <c r="D15" i="22" s="1"/>
  <c r="D97" i="22"/>
  <c r="H111" i="22" s="1"/>
  <c r="D98" i="22"/>
  <c r="H112" i="22" s="1"/>
  <c r="D80" i="22"/>
  <c r="C80" i="22" s="1"/>
  <c r="D84" i="22"/>
  <c r="C84" i="22" s="1"/>
  <c r="D85" i="22"/>
  <c r="C85" i="22" s="1"/>
  <c r="D83" i="22"/>
  <c r="E83" i="22" s="1"/>
  <c r="G110" i="22" s="1"/>
  <c r="D81" i="22"/>
  <c r="E81" i="22" s="1"/>
  <c r="G108" i="22" s="1"/>
  <c r="D96" i="22"/>
  <c r="H110" i="22" s="1"/>
  <c r="D94" i="22"/>
  <c r="H108" i="22" s="1"/>
  <c r="D92" i="22"/>
  <c r="B73" i="39" l="1"/>
  <c r="B43" i="39"/>
  <c r="B103" i="39" s="1"/>
  <c r="B14" i="39"/>
  <c r="B133" i="39"/>
  <c r="B161" i="39" s="1"/>
  <c r="B39" i="21"/>
  <c r="A3" i="35"/>
  <c r="C3" i="35" s="1"/>
  <c r="C92" i="22"/>
  <c r="H106" i="22"/>
  <c r="D99" i="22"/>
  <c r="D82" i="22"/>
  <c r="E82" i="22" s="1"/>
  <c r="G109" i="22" s="1"/>
  <c r="D93" i="22"/>
  <c r="D106" i="22" s="1"/>
  <c r="C106" i="22" s="1"/>
  <c r="D86" i="22"/>
  <c r="C86" i="22" s="1"/>
  <c r="D79" i="22"/>
  <c r="C79" i="22" s="1"/>
  <c r="D109" i="22"/>
  <c r="C109" i="22" s="1"/>
  <c r="D111" i="22"/>
  <c r="C111" i="22" s="1"/>
  <c r="D110" i="22"/>
  <c r="C110" i="22" s="1"/>
  <c r="D107" i="22"/>
  <c r="C107" i="22" s="1"/>
  <c r="H141" i="22"/>
  <c r="H129" i="22"/>
  <c r="N38" i="22"/>
  <c r="G143" i="22"/>
  <c r="H120" i="22"/>
  <c r="H132" i="22"/>
  <c r="H138" i="22"/>
  <c r="H143" i="22"/>
  <c r="H131" i="22"/>
  <c r="H139" i="22"/>
  <c r="H126" i="22"/>
  <c r="H142" i="22"/>
  <c r="H130" i="22"/>
  <c r="H136" i="22"/>
  <c r="H124" i="22"/>
  <c r="H140" i="22"/>
  <c r="H137" i="22"/>
  <c r="H135" i="22"/>
  <c r="H123" i="22"/>
  <c r="H134" i="22"/>
  <c r="H122" i="22"/>
  <c r="H128" i="22"/>
  <c r="H127" i="22"/>
  <c r="H125" i="22"/>
  <c r="H133" i="22"/>
  <c r="D95" i="22"/>
  <c r="C98" i="22"/>
  <c r="C97" i="22"/>
  <c r="C96" i="22"/>
  <c r="C94" i="22"/>
  <c r="G160" i="21"/>
  <c r="O15" i="22"/>
  <c r="G176" i="21"/>
  <c r="G172" i="21"/>
  <c r="G168" i="21"/>
  <c r="G164" i="21"/>
  <c r="G177" i="21"/>
  <c r="G173" i="21"/>
  <c r="G169" i="21"/>
  <c r="G165" i="21"/>
  <c r="G161" i="21"/>
  <c r="G174" i="21"/>
  <c r="G166" i="21"/>
  <c r="G157" i="21"/>
  <c r="G178" i="21"/>
  <c r="G162" i="21"/>
  <c r="G158" i="21"/>
  <c r="G179" i="21"/>
  <c r="G175" i="21"/>
  <c r="G171" i="21"/>
  <c r="G167" i="21"/>
  <c r="G163" i="21"/>
  <c r="G159" i="21"/>
  <c r="G170" i="21"/>
  <c r="H121" i="22"/>
  <c r="B16" i="22"/>
  <c r="E85" i="22"/>
  <c r="G112" i="22" s="1"/>
  <c r="C83" i="22"/>
  <c r="E80" i="22"/>
  <c r="G107" i="22" s="1"/>
  <c r="C81" i="22"/>
  <c r="E84" i="22"/>
  <c r="G111" i="22" s="1"/>
  <c r="D28" i="28" a="1"/>
  <c r="D28" i="28" s="1"/>
  <c r="G39" i="22" a="1"/>
  <c r="G39" i="22" s="1"/>
  <c r="F39" i="22" a="1"/>
  <c r="F39" i="22" s="1"/>
  <c r="E39" i="22" a="1"/>
  <c r="E39" i="22" s="1"/>
  <c r="C12" i="31"/>
  <c r="M5" i="7"/>
  <c r="D23" i="28"/>
  <c r="B74" i="39" l="1"/>
  <c r="B44" i="39"/>
  <c r="B104" i="39" s="1"/>
  <c r="B15" i="39"/>
  <c r="B134" i="39"/>
  <c r="B162" i="39" s="1"/>
  <c r="O25" i="22"/>
  <c r="W12" i="35"/>
  <c r="O33" i="22"/>
  <c r="W20" i="35"/>
  <c r="O20" i="22"/>
  <c r="W7" i="35"/>
  <c r="O24" i="22"/>
  <c r="W11" i="35"/>
  <c r="O26" i="22"/>
  <c r="W13" i="35"/>
  <c r="O30" i="22"/>
  <c r="W17" i="35"/>
  <c r="O38" i="22"/>
  <c r="W25" i="35"/>
  <c r="O31" i="22"/>
  <c r="W18" i="35"/>
  <c r="O19" i="22"/>
  <c r="W6" i="35"/>
  <c r="O29" i="22"/>
  <c r="W16" i="35"/>
  <c r="O18" i="22"/>
  <c r="W5" i="35"/>
  <c r="O22" i="22"/>
  <c r="W9" i="35"/>
  <c r="O28" i="22"/>
  <c r="W15" i="35"/>
  <c r="O32" i="22"/>
  <c r="W19" i="35"/>
  <c r="O34" i="22"/>
  <c r="W21" i="35"/>
  <c r="O36" i="22"/>
  <c r="W23" i="35"/>
  <c r="O23" i="22"/>
  <c r="W10" i="35"/>
  <c r="O17" i="22"/>
  <c r="W4" i="35"/>
  <c r="O27" i="22"/>
  <c r="W14" i="35"/>
  <c r="O21" i="22"/>
  <c r="W8" i="35"/>
  <c r="O37" i="22"/>
  <c r="W24" i="35"/>
  <c r="O35" i="22"/>
  <c r="W22" i="35"/>
  <c r="O16" i="22"/>
  <c r="W3" i="35"/>
  <c r="B17" i="22"/>
  <c r="A4" i="35"/>
  <c r="C4" i="35" s="1"/>
  <c r="C82" i="22"/>
  <c r="C39" i="22" a="1"/>
  <c r="C39" i="22" s="1"/>
  <c r="D108" i="22"/>
  <c r="C108" i="22" s="1"/>
  <c r="H109" i="22"/>
  <c r="C93" i="22"/>
  <c r="H107" i="22"/>
  <c r="C99" i="22"/>
  <c r="H113" i="22"/>
  <c r="E86" i="22"/>
  <c r="G113" i="22" s="1"/>
  <c r="D112" i="22"/>
  <c r="C112" i="22" s="1"/>
  <c r="D87" i="22"/>
  <c r="D88" i="22" s="1"/>
  <c r="E79" i="22"/>
  <c r="D100" i="22"/>
  <c r="C95" i="22"/>
  <c r="B40" i="21"/>
  <c r="D24" i="28"/>
  <c r="B75" i="39" l="1"/>
  <c r="B45" i="39"/>
  <c r="B105" i="39" s="1"/>
  <c r="B16" i="39"/>
  <c r="B135" i="39"/>
  <c r="B163" i="39" s="1"/>
  <c r="B18" i="22"/>
  <c r="A5" i="35"/>
  <c r="C5" i="35" s="1"/>
  <c r="D105" i="22"/>
  <c r="C105" i="22" s="1"/>
  <c r="G106" i="22"/>
  <c r="A6" i="35"/>
  <c r="C6" i="35" s="1"/>
  <c r="B41" i="21"/>
  <c r="L4" i="25" a="1"/>
  <c r="L4" i="25" s="1"/>
  <c r="L3" i="25"/>
  <c r="F69" i="22"/>
  <c r="E69" i="22"/>
  <c r="D69" i="22"/>
  <c r="C69" i="22"/>
  <c r="G46" i="22"/>
  <c r="G47" i="22"/>
  <c r="G48" i="22"/>
  <c r="G49" i="22"/>
  <c r="G50" i="22"/>
  <c r="G51" i="22"/>
  <c r="G52" i="22"/>
  <c r="G53" i="22"/>
  <c r="G54" i="22"/>
  <c r="G55" i="22"/>
  <c r="G56" i="22"/>
  <c r="G57" i="22"/>
  <c r="G58" i="22"/>
  <c r="G59" i="22"/>
  <c r="G60" i="22"/>
  <c r="G61" i="22"/>
  <c r="G62" i="22"/>
  <c r="G63" i="22"/>
  <c r="G64" i="22"/>
  <c r="G65" i="22"/>
  <c r="G66" i="22"/>
  <c r="G67" i="22"/>
  <c r="F46" i="22"/>
  <c r="F47" i="22"/>
  <c r="F48" i="22"/>
  <c r="F49" i="22"/>
  <c r="F50" i="22"/>
  <c r="F51" i="22"/>
  <c r="F52" i="22"/>
  <c r="F53" i="22"/>
  <c r="F54" i="22"/>
  <c r="F55" i="22"/>
  <c r="F56" i="22"/>
  <c r="F57" i="22"/>
  <c r="F58" i="22"/>
  <c r="F59" i="22"/>
  <c r="F60" i="22"/>
  <c r="F61" i="22"/>
  <c r="F62" i="22"/>
  <c r="F63" i="22"/>
  <c r="F64" i="22"/>
  <c r="F65" i="22"/>
  <c r="F66" i="22"/>
  <c r="F67" i="22"/>
  <c r="E46" i="22"/>
  <c r="E47" i="22"/>
  <c r="E48" i="22"/>
  <c r="E49" i="22"/>
  <c r="E50" i="22"/>
  <c r="E51" i="22"/>
  <c r="E52" i="22"/>
  <c r="E53" i="22"/>
  <c r="E54" i="22"/>
  <c r="E55" i="22"/>
  <c r="E56" i="22"/>
  <c r="E57" i="22"/>
  <c r="E58" i="22"/>
  <c r="E59" i="22"/>
  <c r="E60" i="22"/>
  <c r="E61" i="22"/>
  <c r="E62" i="22"/>
  <c r="E63" i="22"/>
  <c r="E64" i="22"/>
  <c r="E65" i="22"/>
  <c r="E66" i="22"/>
  <c r="E67" i="22"/>
  <c r="D46" i="22"/>
  <c r="D47" i="22"/>
  <c r="D48" i="22"/>
  <c r="D49" i="22"/>
  <c r="D50" i="22"/>
  <c r="D51" i="22"/>
  <c r="D52" i="22"/>
  <c r="D53" i="22"/>
  <c r="D54" i="22"/>
  <c r="D55" i="22"/>
  <c r="D56" i="22"/>
  <c r="D57" i="22"/>
  <c r="D58" i="22"/>
  <c r="D59" i="22"/>
  <c r="D60" i="22"/>
  <c r="D61" i="22"/>
  <c r="D62" i="22"/>
  <c r="D63" i="22"/>
  <c r="D64" i="22"/>
  <c r="D65" i="22"/>
  <c r="D66" i="22"/>
  <c r="D67" i="22"/>
  <c r="C46" i="22"/>
  <c r="C47" i="22"/>
  <c r="C48" i="22"/>
  <c r="C49" i="22"/>
  <c r="C50" i="22"/>
  <c r="C51" i="22"/>
  <c r="C52" i="22"/>
  <c r="C53" i="22"/>
  <c r="C54" i="22"/>
  <c r="C55" i="22"/>
  <c r="C56" i="22"/>
  <c r="C57" i="22"/>
  <c r="C58" i="22"/>
  <c r="C59" i="22"/>
  <c r="C60" i="22"/>
  <c r="C61" i="22"/>
  <c r="C62" i="22"/>
  <c r="C63" i="22"/>
  <c r="C64" i="22"/>
  <c r="C65" i="22"/>
  <c r="C66" i="22"/>
  <c r="C67" i="22"/>
  <c r="H46" i="22"/>
  <c r="I46" i="22"/>
  <c r="J46" i="22"/>
  <c r="K46" i="22"/>
  <c r="L46" i="22"/>
  <c r="H47" i="22"/>
  <c r="I47" i="22"/>
  <c r="J47" i="22"/>
  <c r="K47" i="22"/>
  <c r="L47" i="22"/>
  <c r="H48" i="22"/>
  <c r="I48" i="22"/>
  <c r="J48" i="22"/>
  <c r="K48" i="22"/>
  <c r="L48" i="22"/>
  <c r="H49" i="22"/>
  <c r="I49" i="22"/>
  <c r="J49" i="22"/>
  <c r="K49" i="22"/>
  <c r="L49" i="22"/>
  <c r="H50" i="22"/>
  <c r="I50" i="22"/>
  <c r="J50" i="22"/>
  <c r="K50" i="22"/>
  <c r="L50" i="22"/>
  <c r="H51" i="22"/>
  <c r="I51" i="22"/>
  <c r="J51" i="22"/>
  <c r="K51" i="22"/>
  <c r="L51" i="22"/>
  <c r="H52" i="22"/>
  <c r="I52" i="22"/>
  <c r="J52" i="22"/>
  <c r="K52" i="22"/>
  <c r="L52" i="22"/>
  <c r="H53" i="22"/>
  <c r="I53" i="22"/>
  <c r="J53" i="22"/>
  <c r="K53" i="22"/>
  <c r="L53" i="22"/>
  <c r="H54" i="22"/>
  <c r="I54" i="22"/>
  <c r="J54" i="22"/>
  <c r="K54" i="22"/>
  <c r="L54" i="22"/>
  <c r="H55" i="22"/>
  <c r="I55" i="22"/>
  <c r="J55" i="22"/>
  <c r="K55" i="22"/>
  <c r="L55" i="22"/>
  <c r="H56" i="22"/>
  <c r="I56" i="22"/>
  <c r="J56" i="22"/>
  <c r="K56" i="22"/>
  <c r="L56" i="22"/>
  <c r="H57" i="22"/>
  <c r="I57" i="22"/>
  <c r="J57" i="22"/>
  <c r="K57" i="22"/>
  <c r="L57" i="22"/>
  <c r="H58" i="22"/>
  <c r="I58" i="22"/>
  <c r="J58" i="22"/>
  <c r="K58" i="22"/>
  <c r="L58" i="22"/>
  <c r="H59" i="22"/>
  <c r="I59" i="22"/>
  <c r="J59" i="22"/>
  <c r="K59" i="22"/>
  <c r="L59" i="22"/>
  <c r="H60" i="22"/>
  <c r="I60" i="22"/>
  <c r="J60" i="22"/>
  <c r="K60" i="22"/>
  <c r="L60" i="22"/>
  <c r="H61" i="22"/>
  <c r="I61" i="22"/>
  <c r="J61" i="22"/>
  <c r="K61" i="22"/>
  <c r="L61" i="22"/>
  <c r="H62" i="22"/>
  <c r="I62" i="22"/>
  <c r="J62" i="22"/>
  <c r="K62" i="22"/>
  <c r="L62" i="22"/>
  <c r="H63" i="22"/>
  <c r="I63" i="22"/>
  <c r="J63" i="22"/>
  <c r="K63" i="22"/>
  <c r="L63" i="22"/>
  <c r="H64" i="22"/>
  <c r="I64" i="22"/>
  <c r="J64" i="22"/>
  <c r="K64" i="22"/>
  <c r="L64" i="22"/>
  <c r="H65" i="22"/>
  <c r="I65" i="22"/>
  <c r="J65" i="22"/>
  <c r="K65" i="22"/>
  <c r="L65" i="22"/>
  <c r="H66" i="22"/>
  <c r="I66" i="22"/>
  <c r="J66" i="22"/>
  <c r="K66" i="22"/>
  <c r="L66" i="22"/>
  <c r="H67" i="22"/>
  <c r="I67" i="22"/>
  <c r="J67" i="22"/>
  <c r="K67" i="22"/>
  <c r="L67" i="22"/>
  <c r="I45" i="22"/>
  <c r="J45" i="22"/>
  <c r="K45" i="22"/>
  <c r="L45" i="22"/>
  <c r="H45" i="22"/>
  <c r="G45" i="22"/>
  <c r="F45" i="22"/>
  <c r="E45" i="22"/>
  <c r="D45" i="22"/>
  <c r="C45" i="22"/>
  <c r="B46" i="22"/>
  <c r="E121" i="22" s="1"/>
  <c r="G121" i="22" s="1"/>
  <c r="B47" i="22"/>
  <c r="E122" i="22" s="1"/>
  <c r="G122" i="22" s="1"/>
  <c r="B48" i="22"/>
  <c r="E123" i="22" s="1"/>
  <c r="G123" i="22" s="1"/>
  <c r="B49" i="22"/>
  <c r="E124" i="22" s="1"/>
  <c r="G124" i="22" s="1"/>
  <c r="B50" i="22"/>
  <c r="E125" i="22" s="1"/>
  <c r="G125" i="22" s="1"/>
  <c r="B51" i="22"/>
  <c r="E126" i="22" s="1"/>
  <c r="G126" i="22" s="1"/>
  <c r="B52" i="22"/>
  <c r="E127" i="22" s="1"/>
  <c r="G127" i="22" s="1"/>
  <c r="B53" i="22"/>
  <c r="E128" i="22" s="1"/>
  <c r="G128" i="22" s="1"/>
  <c r="B54" i="22"/>
  <c r="E129" i="22" s="1"/>
  <c r="G129" i="22" s="1"/>
  <c r="B55" i="22"/>
  <c r="E130" i="22" s="1"/>
  <c r="G130" i="22" s="1"/>
  <c r="B56" i="22"/>
  <c r="E131" i="22" s="1"/>
  <c r="G131" i="22" s="1"/>
  <c r="B57" i="22"/>
  <c r="E132" i="22" s="1"/>
  <c r="G132" i="22" s="1"/>
  <c r="B58" i="22"/>
  <c r="E133" i="22" s="1"/>
  <c r="G133" i="22" s="1"/>
  <c r="B59" i="22"/>
  <c r="E134" i="22" s="1"/>
  <c r="G134" i="22" s="1"/>
  <c r="B60" i="22"/>
  <c r="E135" i="22" s="1"/>
  <c r="G135" i="22" s="1"/>
  <c r="B61" i="22"/>
  <c r="E136" i="22" s="1"/>
  <c r="G136" i="22" s="1"/>
  <c r="B62" i="22"/>
  <c r="E137" i="22" s="1"/>
  <c r="G137" i="22" s="1"/>
  <c r="B63" i="22"/>
  <c r="E138" i="22" s="1"/>
  <c r="G138" i="22" s="1"/>
  <c r="B64" i="22"/>
  <c r="E139" i="22" s="1"/>
  <c r="G139" i="22" s="1"/>
  <c r="B65" i="22"/>
  <c r="E140" i="22" s="1"/>
  <c r="G140" i="22" s="1"/>
  <c r="B66" i="22"/>
  <c r="E141" i="22" s="1"/>
  <c r="G141" i="22" s="1"/>
  <c r="B67" i="22"/>
  <c r="E142" i="22" s="1"/>
  <c r="G142" i="22" s="1"/>
  <c r="B45" i="22"/>
  <c r="E120" i="22" s="1"/>
  <c r="G120" i="22" s="1"/>
  <c r="I16" i="22"/>
  <c r="K16" i="22"/>
  <c r="L16" i="22"/>
  <c r="M16" i="22"/>
  <c r="I17" i="22"/>
  <c r="K17" i="22"/>
  <c r="L17" i="22"/>
  <c r="M17" i="22"/>
  <c r="I18" i="22"/>
  <c r="K18" i="22"/>
  <c r="L18" i="22"/>
  <c r="M18" i="22"/>
  <c r="I19" i="22"/>
  <c r="K19" i="22"/>
  <c r="L19" i="22"/>
  <c r="M19" i="22"/>
  <c r="I20" i="22"/>
  <c r="K20" i="22"/>
  <c r="L20" i="22"/>
  <c r="M20" i="22"/>
  <c r="I21" i="22"/>
  <c r="K21" i="22"/>
  <c r="L21" i="22"/>
  <c r="M21" i="22"/>
  <c r="I22" i="22"/>
  <c r="K22" i="22"/>
  <c r="L22" i="22"/>
  <c r="M22" i="22"/>
  <c r="I23" i="22"/>
  <c r="K23" i="22"/>
  <c r="L23" i="22"/>
  <c r="M23" i="22"/>
  <c r="I24" i="22"/>
  <c r="K24" i="22"/>
  <c r="L24" i="22"/>
  <c r="M24" i="22"/>
  <c r="I25" i="22"/>
  <c r="K25" i="22"/>
  <c r="L25" i="22"/>
  <c r="M25" i="22"/>
  <c r="I26" i="22"/>
  <c r="K26" i="22"/>
  <c r="L26" i="22"/>
  <c r="M26" i="22"/>
  <c r="I27" i="22"/>
  <c r="K27" i="22"/>
  <c r="L27" i="22"/>
  <c r="M27" i="22"/>
  <c r="I28" i="22"/>
  <c r="K28" i="22"/>
  <c r="L28" i="22"/>
  <c r="M28" i="22"/>
  <c r="I29" i="22"/>
  <c r="K29" i="22"/>
  <c r="L29" i="22"/>
  <c r="M29" i="22"/>
  <c r="I30" i="22"/>
  <c r="K30" i="22"/>
  <c r="L30" i="22"/>
  <c r="M30" i="22"/>
  <c r="I31" i="22"/>
  <c r="K31" i="22"/>
  <c r="L31" i="22"/>
  <c r="M31" i="22"/>
  <c r="I32" i="22"/>
  <c r="K32" i="22"/>
  <c r="L32" i="22"/>
  <c r="M32" i="22"/>
  <c r="I33" i="22"/>
  <c r="K33" i="22"/>
  <c r="L33" i="22"/>
  <c r="M33" i="22"/>
  <c r="I34" i="22"/>
  <c r="K34" i="22"/>
  <c r="L34" i="22"/>
  <c r="M34" i="22"/>
  <c r="I35" i="22"/>
  <c r="K35" i="22"/>
  <c r="L35" i="22"/>
  <c r="M35" i="22"/>
  <c r="I36" i="22"/>
  <c r="K36" i="22"/>
  <c r="L36" i="22"/>
  <c r="M36" i="22"/>
  <c r="I37" i="22"/>
  <c r="J37" i="22"/>
  <c r="K37" i="22"/>
  <c r="L37" i="22"/>
  <c r="M37" i="22"/>
  <c r="K15" i="22"/>
  <c r="L15" i="22"/>
  <c r="M15" i="22"/>
  <c r="I15" i="22"/>
  <c r="H16" i="22"/>
  <c r="H17" i="22"/>
  <c r="H18" i="22"/>
  <c r="H19" i="22"/>
  <c r="H20" i="22"/>
  <c r="H21" i="22"/>
  <c r="H22" i="22"/>
  <c r="H23" i="22"/>
  <c r="H24" i="22"/>
  <c r="H25" i="22"/>
  <c r="H26" i="22"/>
  <c r="H27" i="22"/>
  <c r="H28" i="22"/>
  <c r="H29" i="22"/>
  <c r="H30" i="22"/>
  <c r="H31" i="22"/>
  <c r="H32" i="22"/>
  <c r="H33" i="22"/>
  <c r="H34" i="22"/>
  <c r="H35" i="22"/>
  <c r="H36" i="22"/>
  <c r="H37" i="22"/>
  <c r="H15" i="22"/>
  <c r="B129" i="21"/>
  <c r="B157" i="21" s="1"/>
  <c r="C157" i="21"/>
  <c r="B130" i="21"/>
  <c r="B158" i="21" s="1"/>
  <c r="C158" i="21"/>
  <c r="B131" i="21"/>
  <c r="B159" i="21" s="1"/>
  <c r="C159" i="21"/>
  <c r="C160" i="21"/>
  <c r="C161" i="21"/>
  <c r="C162" i="21"/>
  <c r="C163" i="21"/>
  <c r="C164" i="21"/>
  <c r="C165" i="21"/>
  <c r="C166" i="21"/>
  <c r="C167" i="21"/>
  <c r="C168" i="21"/>
  <c r="C169" i="21"/>
  <c r="C170" i="21"/>
  <c r="C171" i="21"/>
  <c r="C172" i="21"/>
  <c r="C173" i="21"/>
  <c r="C174" i="21"/>
  <c r="C175" i="21"/>
  <c r="C176" i="21"/>
  <c r="C177" i="21"/>
  <c r="C178" i="21"/>
  <c r="C179" i="21"/>
  <c r="C156" i="21"/>
  <c r="B156" i="21"/>
  <c r="C120" i="21"/>
  <c r="E120" i="21"/>
  <c r="C121" i="21"/>
  <c r="E121" i="21"/>
  <c r="E90" i="21"/>
  <c r="C91" i="21"/>
  <c r="E91" i="21"/>
  <c r="E60" i="21"/>
  <c r="I24" i="35" s="1"/>
  <c r="C61" i="21"/>
  <c r="E61" i="21"/>
  <c r="I25" i="35" s="1"/>
  <c r="E31" i="21"/>
  <c r="E25" i="35" s="1"/>
  <c r="C99" i="21"/>
  <c r="C100" i="21"/>
  <c r="C101" i="21"/>
  <c r="C102" i="21"/>
  <c r="C103" i="21"/>
  <c r="C104" i="21"/>
  <c r="C105" i="21"/>
  <c r="C106" i="21"/>
  <c r="C107" i="21"/>
  <c r="C108" i="21"/>
  <c r="C109" i="21"/>
  <c r="C110" i="21"/>
  <c r="C111" i="21"/>
  <c r="C112" i="21"/>
  <c r="C113" i="21"/>
  <c r="C114" i="21"/>
  <c r="C115" i="21"/>
  <c r="C116" i="21"/>
  <c r="C117" i="21"/>
  <c r="C118" i="21"/>
  <c r="C119" i="21"/>
  <c r="G16" i="22"/>
  <c r="G17" i="22"/>
  <c r="G18" i="22"/>
  <c r="G19" i="22"/>
  <c r="G20" i="22"/>
  <c r="G21" i="22"/>
  <c r="G22" i="22"/>
  <c r="G23" i="22"/>
  <c r="G24" i="22"/>
  <c r="G25" i="22"/>
  <c r="G26" i="22"/>
  <c r="G27" i="22"/>
  <c r="G28" i="22"/>
  <c r="G29" i="22"/>
  <c r="G30" i="22"/>
  <c r="G31" i="22"/>
  <c r="G32" i="22"/>
  <c r="G33" i="22"/>
  <c r="G34" i="22"/>
  <c r="G35" i="22"/>
  <c r="G36" i="22"/>
  <c r="G37" i="22"/>
  <c r="G15" i="22"/>
  <c r="F16" i="22"/>
  <c r="F17" i="22"/>
  <c r="F18" i="22"/>
  <c r="F19" i="22"/>
  <c r="F20" i="22"/>
  <c r="F21" i="22"/>
  <c r="F22" i="22"/>
  <c r="F23" i="22"/>
  <c r="F24" i="22"/>
  <c r="F25" i="22"/>
  <c r="F26" i="22"/>
  <c r="F27" i="22"/>
  <c r="F28" i="22"/>
  <c r="F29" i="22"/>
  <c r="F30" i="22"/>
  <c r="F31" i="22"/>
  <c r="F32" i="22"/>
  <c r="F33" i="22"/>
  <c r="F34" i="22"/>
  <c r="F35" i="22"/>
  <c r="F36" i="22"/>
  <c r="F37" i="22"/>
  <c r="F15" i="22"/>
  <c r="E16" i="22"/>
  <c r="N16" i="22" s="1"/>
  <c r="E17" i="22"/>
  <c r="E18" i="22"/>
  <c r="E19" i="22"/>
  <c r="E20" i="22"/>
  <c r="E21" i="22"/>
  <c r="E22" i="22"/>
  <c r="E23" i="22"/>
  <c r="E24" i="22"/>
  <c r="E25" i="22"/>
  <c r="E26" i="22"/>
  <c r="E27" i="22"/>
  <c r="E28" i="22"/>
  <c r="N28" i="22" s="1"/>
  <c r="E29" i="22"/>
  <c r="E30" i="22"/>
  <c r="E31" i="22"/>
  <c r="E32" i="22"/>
  <c r="E33" i="22"/>
  <c r="E34" i="22"/>
  <c r="E35" i="22"/>
  <c r="E36" i="22"/>
  <c r="E37" i="22"/>
  <c r="E15" i="22"/>
  <c r="C16" i="22"/>
  <c r="D16" i="22" s="1"/>
  <c r="C17" i="22"/>
  <c r="D17" i="22" s="1"/>
  <c r="C18" i="22"/>
  <c r="D18" i="22" s="1"/>
  <c r="C19" i="22"/>
  <c r="D19" i="22" s="1"/>
  <c r="C20" i="22"/>
  <c r="D20" i="22" s="1"/>
  <c r="C21" i="22"/>
  <c r="D21" i="22" s="1"/>
  <c r="C22" i="22"/>
  <c r="D22" i="22" s="1"/>
  <c r="C23" i="22"/>
  <c r="D23" i="22" s="1"/>
  <c r="C24" i="22"/>
  <c r="D24" i="22" s="1"/>
  <c r="C25" i="22"/>
  <c r="D25" i="22" s="1"/>
  <c r="C26" i="22"/>
  <c r="D26" i="22" s="1"/>
  <c r="C27" i="22"/>
  <c r="D27" i="22" s="1"/>
  <c r="C28" i="22"/>
  <c r="D28" i="22" s="1"/>
  <c r="C29" i="22"/>
  <c r="D29" i="22" s="1"/>
  <c r="C30" i="22"/>
  <c r="D30" i="22" s="1"/>
  <c r="C31" i="22"/>
  <c r="D31" i="22" s="1"/>
  <c r="C32" i="22"/>
  <c r="D32" i="22" s="1"/>
  <c r="C33" i="22"/>
  <c r="D33" i="22" s="1"/>
  <c r="C34" i="22"/>
  <c r="D34" i="22" s="1"/>
  <c r="C35" i="22"/>
  <c r="D35" i="22" s="1"/>
  <c r="C36" i="22"/>
  <c r="D36" i="22" s="1"/>
  <c r="C37" i="22"/>
  <c r="D37" i="22" s="1"/>
  <c r="C98" i="21"/>
  <c r="B69" i="21"/>
  <c r="C69" i="21"/>
  <c r="B70" i="21"/>
  <c r="C70" i="21"/>
  <c r="B71" i="21"/>
  <c r="C71" i="21"/>
  <c r="C72" i="21"/>
  <c r="C73" i="21"/>
  <c r="C74" i="21"/>
  <c r="C75" i="21"/>
  <c r="C76" i="21"/>
  <c r="C77" i="21"/>
  <c r="C78" i="21"/>
  <c r="C79" i="21"/>
  <c r="C80" i="21"/>
  <c r="C81" i="21"/>
  <c r="C82" i="21"/>
  <c r="C83" i="21"/>
  <c r="C84" i="21"/>
  <c r="C85" i="21"/>
  <c r="C86" i="21"/>
  <c r="C87" i="21"/>
  <c r="C88" i="21"/>
  <c r="C89" i="21"/>
  <c r="C90" i="21"/>
  <c r="C68" i="21"/>
  <c r="C39" i="21"/>
  <c r="C40" i="21"/>
  <c r="C41" i="21"/>
  <c r="C42" i="21"/>
  <c r="C43" i="21"/>
  <c r="C44" i="21"/>
  <c r="C45" i="21"/>
  <c r="C46" i="21"/>
  <c r="C47" i="21"/>
  <c r="C48" i="21"/>
  <c r="C49" i="21"/>
  <c r="C50" i="21"/>
  <c r="C51" i="21"/>
  <c r="C52" i="21"/>
  <c r="C53" i="21"/>
  <c r="C54" i="21"/>
  <c r="C55" i="21"/>
  <c r="C56" i="21"/>
  <c r="C57" i="21"/>
  <c r="C58" i="21"/>
  <c r="C59" i="21"/>
  <c r="C60" i="21"/>
  <c r="E98" i="21"/>
  <c r="J38" i="22"/>
  <c r="J36" i="22"/>
  <c r="J35" i="22"/>
  <c r="J34" i="22"/>
  <c r="J33" i="22"/>
  <c r="J32" i="22"/>
  <c r="J31" i="22"/>
  <c r="J30" i="22"/>
  <c r="J29" i="22"/>
  <c r="J28" i="22"/>
  <c r="J27" i="22"/>
  <c r="J26" i="22"/>
  <c r="J25" i="22"/>
  <c r="J24" i="22"/>
  <c r="J23" i="22"/>
  <c r="J22" i="22"/>
  <c r="J21" i="22"/>
  <c r="J20" i="22"/>
  <c r="J19" i="22"/>
  <c r="J18" i="22"/>
  <c r="J17" i="22"/>
  <c r="J16" i="22"/>
  <c r="J15" i="22"/>
  <c r="E69" i="21"/>
  <c r="E70" i="21"/>
  <c r="E71" i="21"/>
  <c r="E72" i="21"/>
  <c r="E73" i="21"/>
  <c r="E74" i="21"/>
  <c r="E75" i="21"/>
  <c r="E76" i="21"/>
  <c r="E77" i="21"/>
  <c r="E78" i="21"/>
  <c r="E79" i="21"/>
  <c r="E80" i="21"/>
  <c r="E81" i="21"/>
  <c r="E82" i="21"/>
  <c r="E83" i="21"/>
  <c r="E84" i="21"/>
  <c r="E85" i="21"/>
  <c r="E86" i="21"/>
  <c r="E87" i="21"/>
  <c r="E88" i="21"/>
  <c r="E89" i="21"/>
  <c r="E99" i="21"/>
  <c r="E100" i="21"/>
  <c r="E101" i="21"/>
  <c r="E102" i="21"/>
  <c r="E103" i="21"/>
  <c r="E104" i="21"/>
  <c r="E105" i="21"/>
  <c r="E106" i="21"/>
  <c r="E107" i="21"/>
  <c r="E108" i="21"/>
  <c r="E109" i="21"/>
  <c r="E110" i="21"/>
  <c r="E111" i="21"/>
  <c r="E112" i="21"/>
  <c r="E113" i="21"/>
  <c r="E114" i="21"/>
  <c r="E115" i="21"/>
  <c r="E116" i="21"/>
  <c r="E117" i="21"/>
  <c r="E118" i="21"/>
  <c r="E119" i="21"/>
  <c r="E68" i="21"/>
  <c r="E39" i="21"/>
  <c r="I3" i="35" s="1"/>
  <c r="E40" i="21"/>
  <c r="I4" i="35" s="1"/>
  <c r="E41" i="21"/>
  <c r="I5" i="35" s="1"/>
  <c r="E42" i="21"/>
  <c r="I6" i="35" s="1"/>
  <c r="E43" i="21"/>
  <c r="I7" i="35" s="1"/>
  <c r="E44" i="21"/>
  <c r="I8" i="35" s="1"/>
  <c r="E45" i="21"/>
  <c r="I9" i="35" s="1"/>
  <c r="E46" i="21"/>
  <c r="I10" i="35" s="1"/>
  <c r="E47" i="21"/>
  <c r="I11" i="35" s="1"/>
  <c r="E48" i="21"/>
  <c r="I12" i="35" s="1"/>
  <c r="E49" i="21"/>
  <c r="I13" i="35" s="1"/>
  <c r="E50" i="21"/>
  <c r="I14" i="35" s="1"/>
  <c r="E51" i="21"/>
  <c r="I15" i="35" s="1"/>
  <c r="E52" i="21"/>
  <c r="I16" i="35" s="1"/>
  <c r="E53" i="21"/>
  <c r="I17" i="35" s="1"/>
  <c r="E54" i="21"/>
  <c r="I18" i="35" s="1"/>
  <c r="E55" i="21"/>
  <c r="I19" i="35" s="1"/>
  <c r="E56" i="21"/>
  <c r="I20" i="35" s="1"/>
  <c r="E57" i="21"/>
  <c r="I21" i="35" s="1"/>
  <c r="E58" i="21"/>
  <c r="I22" i="35" s="1"/>
  <c r="E59" i="21"/>
  <c r="I23" i="35" s="1"/>
  <c r="E38" i="21"/>
  <c r="I2" i="35" s="1"/>
  <c r="E9" i="21"/>
  <c r="E3" i="35" s="1"/>
  <c r="E10" i="21"/>
  <c r="E4" i="35" s="1"/>
  <c r="E11" i="21"/>
  <c r="E5" i="35" s="1"/>
  <c r="E12" i="21"/>
  <c r="E6" i="35" s="1"/>
  <c r="E13" i="21"/>
  <c r="E7" i="35" s="1"/>
  <c r="E14" i="21"/>
  <c r="E8" i="35" s="1"/>
  <c r="E15" i="21"/>
  <c r="E9" i="35" s="1"/>
  <c r="E16" i="21"/>
  <c r="E10" i="35" s="1"/>
  <c r="E17" i="21"/>
  <c r="E11" i="35" s="1"/>
  <c r="E18" i="21"/>
  <c r="E12" i="35" s="1"/>
  <c r="E19" i="21"/>
  <c r="E13" i="35" s="1"/>
  <c r="E20" i="21"/>
  <c r="E14" i="35" s="1"/>
  <c r="E21" i="21"/>
  <c r="E15" i="35" s="1"/>
  <c r="E22" i="21"/>
  <c r="E16" i="35" s="1"/>
  <c r="E23" i="21"/>
  <c r="E17" i="35" s="1"/>
  <c r="E24" i="21"/>
  <c r="E18" i="35" s="1"/>
  <c r="E25" i="21"/>
  <c r="E19" i="35" s="1"/>
  <c r="E26" i="21"/>
  <c r="E20" i="35" s="1"/>
  <c r="E27" i="21"/>
  <c r="E21" i="35" s="1"/>
  <c r="E28" i="21"/>
  <c r="E22" i="35" s="1"/>
  <c r="E29" i="21"/>
  <c r="E23" i="35" s="1"/>
  <c r="E30" i="21"/>
  <c r="E24" i="35" s="1"/>
  <c r="E8" i="21"/>
  <c r="E2" i="35" s="1"/>
  <c r="B17" i="39" l="1"/>
  <c r="B136" i="39"/>
  <c r="B164" i="39" s="1"/>
  <c r="B76" i="39"/>
  <c r="B46" i="39"/>
  <c r="B106" i="39" s="1"/>
  <c r="N31" i="22"/>
  <c r="N19" i="22"/>
  <c r="D113" i="22"/>
  <c r="N34" i="22"/>
  <c r="N22" i="22"/>
  <c r="N30" i="22"/>
  <c r="N18" i="22"/>
  <c r="N29" i="22"/>
  <c r="N17" i="22"/>
  <c r="N26" i="22"/>
  <c r="N37" i="22"/>
  <c r="N25" i="22"/>
  <c r="N36" i="22"/>
  <c r="N24" i="22"/>
  <c r="N27" i="22"/>
  <c r="N35" i="22"/>
  <c r="N23" i="22"/>
  <c r="N15" i="22"/>
  <c r="N33" i="22"/>
  <c r="N21" i="22"/>
  <c r="N32" i="22"/>
  <c r="N20" i="22"/>
  <c r="B132" i="21"/>
  <c r="B160" i="21" s="1"/>
  <c r="B19" i="22"/>
  <c r="B72" i="21"/>
  <c r="B42" i="21"/>
  <c r="B18" i="39" l="1"/>
  <c r="B77" i="39"/>
  <c r="B47" i="39"/>
  <c r="B107" i="39" s="1"/>
  <c r="B137" i="39"/>
  <c r="B165" i="39" s="1"/>
  <c r="B20" i="22"/>
  <c r="A7" i="35"/>
  <c r="C7" i="35" s="1"/>
  <c r="B43" i="21"/>
  <c r="B73" i="21"/>
  <c r="B133" i="21"/>
  <c r="B161" i="21" s="1"/>
  <c r="B138" i="39" l="1"/>
  <c r="B166" i="39" s="1"/>
  <c r="B78" i="39"/>
  <c r="B48" i="39"/>
  <c r="B108" i="39" s="1"/>
  <c r="B19" i="39"/>
  <c r="B21" i="22"/>
  <c r="A8" i="35"/>
  <c r="C8" i="35" s="1"/>
  <c r="B134" i="21"/>
  <c r="B162" i="21" s="1"/>
  <c r="B44" i="21"/>
  <c r="B74" i="21"/>
  <c r="B79" i="39" l="1"/>
  <c r="B49" i="39"/>
  <c r="B109" i="39" s="1"/>
  <c r="B139" i="39"/>
  <c r="B167" i="39" s="1"/>
  <c r="B20" i="39"/>
  <c r="B22" i="22"/>
  <c r="A9" i="35"/>
  <c r="C9" i="35" s="1"/>
  <c r="B45" i="21"/>
  <c r="B75" i="21"/>
  <c r="B135" i="21"/>
  <c r="B163" i="21" s="1"/>
  <c r="B21" i="39" l="1"/>
  <c r="B140" i="39"/>
  <c r="B168" i="39" s="1"/>
  <c r="B80" i="39"/>
  <c r="B50" i="39"/>
  <c r="B110" i="39" s="1"/>
  <c r="B23" i="22"/>
  <c r="A10" i="35"/>
  <c r="C10" i="35" s="1"/>
  <c r="B46" i="21"/>
  <c r="B76" i="21"/>
  <c r="B136" i="21"/>
  <c r="B164" i="21" s="1"/>
  <c r="B22" i="39" l="1"/>
  <c r="B81" i="39"/>
  <c r="B51" i="39"/>
  <c r="B111" i="39" s="1"/>
  <c r="B141" i="39"/>
  <c r="B169" i="39" s="1"/>
  <c r="B24" i="22"/>
  <c r="A11" i="35"/>
  <c r="C11" i="35" s="1"/>
  <c r="B47" i="21"/>
  <c r="B77" i="21"/>
  <c r="B137" i="21"/>
  <c r="B165" i="21" s="1"/>
  <c r="B142" i="39" l="1"/>
  <c r="B170" i="39" s="1"/>
  <c r="B82" i="39"/>
  <c r="B52" i="39"/>
  <c r="B112" i="39" s="1"/>
  <c r="B23" i="39"/>
  <c r="B25" i="22"/>
  <c r="A12" i="35"/>
  <c r="C12" i="35" s="1"/>
  <c r="B48" i="21"/>
  <c r="B138" i="21"/>
  <c r="B166" i="21" s="1"/>
  <c r="B78" i="21"/>
  <c r="B83" i="39" l="1"/>
  <c r="B53" i="39"/>
  <c r="B113" i="39" s="1"/>
  <c r="B24" i="39"/>
  <c r="B143" i="39"/>
  <c r="B171" i="39" s="1"/>
  <c r="B26" i="22"/>
  <c r="A13" i="35"/>
  <c r="C13" i="35" s="1"/>
  <c r="B49" i="21"/>
  <c r="B139" i="21"/>
  <c r="B167" i="21" s="1"/>
  <c r="B79" i="21"/>
  <c r="B144" i="39" l="1"/>
  <c r="B172" i="39" s="1"/>
  <c r="B25" i="39"/>
  <c r="B84" i="39"/>
  <c r="B54" i="39"/>
  <c r="B114" i="39" s="1"/>
  <c r="B27" i="22"/>
  <c r="A14" i="35"/>
  <c r="C14" i="35" s="1"/>
  <c r="B50" i="21"/>
  <c r="B140" i="21"/>
  <c r="B168" i="21" s="1"/>
  <c r="B80" i="21"/>
  <c r="B85" i="39" l="1"/>
  <c r="B55" i="39"/>
  <c r="B115" i="39" s="1"/>
  <c r="B145" i="39"/>
  <c r="B173" i="39" s="1"/>
  <c r="B26" i="39"/>
  <c r="B28" i="22"/>
  <c r="A15" i="35"/>
  <c r="C15" i="35" s="1"/>
  <c r="B51" i="21"/>
  <c r="B81" i="21"/>
  <c r="B141" i="21"/>
  <c r="B169" i="21" s="1"/>
  <c r="B27" i="39" l="1"/>
  <c r="B86" i="39"/>
  <c r="B56" i="39"/>
  <c r="B116" i="39" s="1"/>
  <c r="B146" i="39"/>
  <c r="B174" i="39" s="1"/>
  <c r="B29" i="22"/>
  <c r="A16" i="35"/>
  <c r="C16" i="35" s="1"/>
  <c r="B52" i="21"/>
  <c r="B82" i="21"/>
  <c r="B142" i="21"/>
  <c r="B170" i="21" s="1"/>
  <c r="B87" i="39" l="1"/>
  <c r="B57" i="39"/>
  <c r="B117" i="39" s="1"/>
  <c r="B28" i="39"/>
  <c r="B147" i="39"/>
  <c r="B175" i="39" s="1"/>
  <c r="B30" i="22"/>
  <c r="A17" i="35"/>
  <c r="C17" i="35" s="1"/>
  <c r="B53" i="21"/>
  <c r="B83" i="21"/>
  <c r="B143" i="21"/>
  <c r="B171" i="21" s="1"/>
  <c r="B29" i="39" l="1"/>
  <c r="B148" i="39"/>
  <c r="B176" i="39" s="1"/>
  <c r="B88" i="39"/>
  <c r="B58" i="39"/>
  <c r="B118" i="39" s="1"/>
  <c r="B31" i="22"/>
  <c r="A18" i="35"/>
  <c r="C18" i="35" s="1"/>
  <c r="B54" i="21"/>
  <c r="B144" i="21"/>
  <c r="B172" i="21" s="1"/>
  <c r="B84" i="21"/>
  <c r="B30" i="39" l="1"/>
  <c r="B89" i="39"/>
  <c r="B59" i="39"/>
  <c r="B119" i="39" s="1"/>
  <c r="B149" i="39"/>
  <c r="B177" i="39" s="1"/>
  <c r="B32" i="22"/>
  <c r="A19" i="35"/>
  <c r="C19" i="35" s="1"/>
  <c r="B55" i="21"/>
  <c r="B85" i="21"/>
  <c r="B145" i="21"/>
  <c r="B173" i="21" s="1"/>
  <c r="B150" i="39" l="1"/>
  <c r="B178" i="39" s="1"/>
  <c r="B31" i="39"/>
  <c r="B90" i="39"/>
  <c r="B60" i="39"/>
  <c r="B120" i="39" s="1"/>
  <c r="B33" i="22"/>
  <c r="A20" i="35"/>
  <c r="C20" i="35" s="1"/>
  <c r="B56" i="21"/>
  <c r="B146" i="21"/>
  <c r="B174" i="21" s="1"/>
  <c r="B86" i="21"/>
  <c r="B91" i="39" l="1"/>
  <c r="B61" i="39"/>
  <c r="B121" i="39" s="1"/>
  <c r="B151" i="39"/>
  <c r="B179" i="39" s="1"/>
  <c r="B34" i="22"/>
  <c r="A21" i="35"/>
  <c r="C21" i="35" s="1"/>
  <c r="B57" i="21"/>
  <c r="B147" i="21"/>
  <c r="B175" i="21" s="1"/>
  <c r="B87" i="21"/>
  <c r="B35" i="22" l="1"/>
  <c r="A22" i="35"/>
  <c r="C22" i="35" s="1"/>
  <c r="B58" i="21"/>
  <c r="B88" i="21"/>
  <c r="B148" i="21"/>
  <c r="B176" i="21" s="1"/>
  <c r="B36" i="22" l="1"/>
  <c r="A23" i="35"/>
  <c r="C23" i="35" s="1"/>
  <c r="B59" i="21"/>
  <c r="B149" i="21"/>
  <c r="B177" i="21" s="1"/>
  <c r="B89" i="21"/>
  <c r="B37" i="22" l="1"/>
  <c r="A24" i="35"/>
  <c r="C24" i="35" s="1"/>
  <c r="B60" i="21"/>
  <c r="B150" i="21"/>
  <c r="B178" i="21" s="1"/>
  <c r="B90" i="21"/>
  <c r="B38" i="22" l="1"/>
  <c r="A25" i="35"/>
  <c r="C25" i="35" s="1"/>
  <c r="B61" i="21"/>
  <c r="B91" i="21"/>
  <c r="B151" i="21"/>
  <c r="B179" i="2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<sst xmlns="http://schemas.openxmlformats.org/spreadsheetml/2006/main" count="679" uniqueCount="404">
  <si>
    <t>OMB Control No. 1910-5141
Exp. Date Pending</t>
  </si>
  <si>
    <t>DOE F 540.22</t>
  </si>
  <si>
    <t>What is an Energy Treasure Hunt (ETH)?</t>
  </si>
  <si>
    <r>
      <rPr>
        <sz val="13"/>
        <rFont val="Arial"/>
        <family val="2"/>
      </rPr>
      <t>One of the best tools at an energy manager's disposal is what's known as an Energy Treasure Hunt; an onsite three-day event that engages cross-functional teams of employees in the process of identifying operational and maintenance (O&amp;M) energy efficiency improvements. Often carried out several times over the course of a year, treasure hunts involve multiple teams simultaneously walking through areas of a facility during production while searching for opportunities to reduce energy use. This process empowers plant personnel to discover energy-saving opportunities while simultaneously building a culture of continuous improvement.</t>
    </r>
    <r>
      <rPr>
        <sz val="13"/>
        <color rgb="FFFF0000"/>
        <rFont val="Arial"/>
        <family val="2"/>
      </rPr>
      <t xml:space="preserve">
</t>
    </r>
  </si>
  <si>
    <t>Request Criteria</t>
  </si>
  <si>
    <t>Note: Unless stated otherwise, all portions of this form must be completed for your request to be considered. For sections of the form which you do not have the information, first, work with your TAM to understand what is needed, then if unavailable make a note on that portion of the form.</t>
  </si>
  <si>
    <t>Criteria #</t>
  </si>
  <si>
    <t>Description</t>
  </si>
  <si>
    <t>Why this is important to DOE</t>
  </si>
  <si>
    <t>Number of Trainees</t>
  </si>
  <si>
    <t xml:space="preserve">One objective of the ETHs is to train multiple participants from the host plant/company as well as from other invited plants / companies on energy efficiency and energy project identification and implementation so that trainees may evaluate and potentially replicate the energy projects in their own facilities. Invited participants may also include suppliers and vendors. The more participants involved, the higher the score.
</t>
  </si>
  <si>
    <t>Inviting non-facility external participants such as other Better Plants Partners and utility and state agency representatives</t>
  </si>
  <si>
    <t xml:space="preserve">Since the main objective of this event is to build capacity within participating plants on technical aspects of energy efficiency and management, hands-on training within the plant is required. This is accomplished by allowing participants to see first hand energy management best practices that were proven feasible in the host plant for potential replication when they return to their plants. Host plants agree to provide invited participants with this access. In addition, to build practices and/or strengthen relationships between local resources such as utility and state agency representatives so that the host plant may benefit from incentive programs offered by utilities and/or leverage resources that may be available at the State (Energy Office or related agencies.) Facilities willing to invite external participants will receive a higher score. 
</t>
  </si>
  <si>
    <t>Information Sharing</t>
  </si>
  <si>
    <t xml:space="preserve">One objective of the Better Plants program is to highlight and recognize Partner's actions and accomplishments. DOE may wish to publicize high-level ETH results through public communication channels such as the DOE's Beat Blog, social media and annual Better Plants progress reports. In doing so, DOE will work with host plants to protect confidential information, but some plant, energy, and savings information may be published in DOE communications material. Facilities willing to share information from the ETH will receive a higher score.
</t>
  </si>
  <si>
    <t xml:space="preserve">Treasure Hunt Exchange </t>
  </si>
  <si>
    <t>An Exchange is where two plants agree to coordinate ETH events so that teams from each plant will attend and participate in the other's event. These Exchanges are encouraged by DOE to promote replication and knowledge transfer beyond one plant. The teams can be from two different partners or from different plants within a partner organization. Facilities willing to participate in an internal exchange will receive a higher score, and facilities willing to participate in an external exchange will receive an even higher score. 
Note: for internal exchanges within the same company, the first event will be led by a Better Plants facilitator. The second part of the exchange, the event must be led by someone within the host organization (Better Plants personnel will be present for support). Alternatively, both parts of the External Exchanges can be led by a Better Plants facilitator.</t>
  </si>
  <si>
    <t>Annual Source Energy Consumption at Host Plant</t>
  </si>
  <si>
    <t xml:space="preserve">This piece of information is essential as it indicates the level of energy use in the host plant where training activities will take place -- generally, the bigger the energy footprint, the more likely the existence of diverse energy practices, projects and training activities. This should not, however, stop Better Plants partners with smaller energy footprints from applying as special arrangements can be made for smaller facilities. Facilities with larger energy footprints will receive a higher score. Please utilize the Plant Details tab to enter data.
</t>
  </si>
  <si>
    <t>Cost Share</t>
  </si>
  <si>
    <r>
      <t xml:space="preserve">Cost share is defined as dollars provided by the host facility to offset the direct costs to the government, which allows DOE to conduct more training events in a given year. Cost share should be provided to fund the instructor(s) time and travel. Expenses incurred in hosting the event (such as providing lunch and meeting space) do </t>
    </r>
    <r>
      <rPr>
        <u/>
        <sz val="12"/>
        <rFont val="Arial"/>
        <family val="2"/>
      </rPr>
      <t>not</t>
    </r>
    <r>
      <rPr>
        <sz val="12"/>
        <rFont val="Arial"/>
        <family val="2"/>
      </rPr>
      <t xml:space="preserve"> count as cost share for the purposes of this application. Facilities willing to provide higher amounts of cost share will receive a higher score. 
</t>
    </r>
  </si>
  <si>
    <t>Justice40</t>
  </si>
  <si>
    <t xml:space="preserve">The Justice40 initiative directs 40% of the benefits of certain federal investments - including investments in training and workforce development - to flow to disadvantaged communities. In alignment with this effort, facilities which are located in disadvantaged communities, as defined by the Department of Energy, will receive a higher score. 
</t>
  </si>
  <si>
    <t>HBCU and MSI Engagement</t>
  </si>
  <si>
    <t>DOE aims to to increase awareness about and access to energy- and manufacturing-related opportunities among faculty, staff, and students at higher education institutions serving underrepresented and minority populations. MSIs are institutions of higher education that serve minority populations and include Historically Black Colleges and Universities (HBCUs), Hispanic-Serving Institutions (HSIs), Tribal Colleges and Universities (TCUs), and Asian American and Native Hawaiian, Pacific Islander Serving Institutions (AANHPISIs).  The question is not scored; however, DOE would like to know whether partners would be willing to promote the ETH opportunity to local institutions.</t>
  </si>
  <si>
    <t>Previous INPLTs</t>
  </si>
  <si>
    <t xml:space="preserve">DOE strives to provide valuable technical assistance in the form of ETHs to all partners. This criteria encourages new recipients to apply and be selected for ETHs. 
</t>
  </si>
  <si>
    <t xml:space="preserve">This data is being collected to support the Department of Energy Better Buildings Initiative.  The data you supply will be used for developing best practices to facilitate reductions in energy intensity by
commercial, manufacturing, and community organizations.
Public reporting burden for this collection of information is estimated to average 0.5 hours per response, including the time for reviewing instructions, searching existing data sources, gathering and
maintaining the data needed, and completing and reviewing the collection of information.  Send comments regarding this burden estimate or any other aspect of this collection of information, including
suggestions for reducing this burden, to Office of the Chief Information Officer, Enterprise Policy Development &amp; Implementation Office, IM-22, Paperwork Reduction Project (1910-5141), U.S. Department
of Energy, 1000 Independence Ave SW, Washington, DC, 20585-1290; and to the Office of Management and Budget (OMB), OIRA, Paperwork Reduction Project (1910-5141), Washington, DC  20503.
Notwithstanding any other provision of the law, no person is required to respond to, nor shall any person be subject to a penalty for failure to comply with a collection of information subject to the
requirements of the Paperwork Reduction Act unless that collection of information displays a currently valid OMB control number. 
Submission of this data is voluntary.
</t>
  </si>
  <si>
    <t>Yes or No</t>
  </si>
  <si>
    <t xml:space="preserve">Industry </t>
  </si>
  <si>
    <t>NAICS Codes</t>
  </si>
  <si>
    <t>(0 for NO)
(5 for YES w/ Internal Site)
(20 for YES w/ Other Company)</t>
  </si>
  <si>
    <t>Yes</t>
  </si>
  <si>
    <t>Agriculture, Forestry and Fishing</t>
  </si>
  <si>
    <t>No</t>
  </si>
  <si>
    <t>Aluminum and Alumina</t>
  </si>
  <si>
    <t>Cement</t>
  </si>
  <si>
    <t>If Yes, must specify site/company</t>
  </si>
  <si>
    <t>Chemicals and Allied Products</t>
  </si>
  <si>
    <t xml:space="preserve">0-4 = 0 pts.
5-8 = 6 pts.
9-12 = 12 pts.
13-16 = 18 pts.
17-20 = 24 pts.
&gt;20 = 30 pts.
</t>
  </si>
  <si>
    <t>Computers, Electronics and Appliances</t>
  </si>
  <si>
    <t>EAF Steel</t>
  </si>
  <si>
    <t xml:space="preserve">(0 for NO)
(20 for YES)
</t>
  </si>
  <si>
    <t>Fabricated Metal Products</t>
  </si>
  <si>
    <t>Food, Beverage &amp; Tobacco Products</t>
  </si>
  <si>
    <t>(0)    &lt;1 TBTU/yr
(4)    1 to 5 TBTU/yr
(8)  6 to 10 TBTU/yr
(12)  &gt;10 TBTU/yr</t>
  </si>
  <si>
    <t>Foundaries</t>
  </si>
  <si>
    <t>Furniture and Related Products</t>
  </si>
  <si>
    <t xml:space="preserve">$2001 - $4000 = 6 pts.
$4001 - $5000 = 8 pts.
$5001 - $6000 = 10 pts.
$6001 - $7000 = 12 pts.
$7001 - $8000 = 14 pts.
$8001 - $9000 = 16 pts.
$9001 - $10,000 = 18 pts.
&gt;$10,000 = 20 pts.
</t>
  </si>
  <si>
    <t>Glass and Glass Products</t>
  </si>
  <si>
    <t xml:space="preserve">(0 for NO)
(15 for YES)
</t>
  </si>
  <si>
    <t>Heavy Machinery</t>
  </si>
  <si>
    <t>Yes or No (Item Not Scored)</t>
  </si>
  <si>
    <t>Integrated Steel</t>
  </si>
  <si>
    <t>Mining (except Oil and Gas)</t>
  </si>
  <si>
    <t>Non-Metallic Mineral Products</t>
  </si>
  <si>
    <t>Oil and Gas Extraction</t>
  </si>
  <si>
    <t>Other</t>
  </si>
  <si>
    <t>OTHER</t>
  </si>
  <si>
    <t>Petroleum and Coal Products</t>
  </si>
  <si>
    <t>Petroleum Refining</t>
  </si>
  <si>
    <t>Plastic and Rubber Products</t>
  </si>
  <si>
    <t>Primary Metals</t>
  </si>
  <si>
    <t>Printing, Publishing &amp; Allied Industries</t>
  </si>
  <si>
    <t>Textiles, Apparels and Leather Goods</t>
  </si>
  <si>
    <t>Transportation Equipment</t>
  </si>
  <si>
    <t>Wood Products, Pulp and Paper</t>
  </si>
  <si>
    <t>Training type</t>
  </si>
  <si>
    <t>Compressed Air</t>
  </si>
  <si>
    <t>Fan Systems</t>
  </si>
  <si>
    <t>Process Heating</t>
  </si>
  <si>
    <t>Pumping Systems</t>
  </si>
  <si>
    <t>Steam</t>
  </si>
  <si>
    <t>None</t>
  </si>
  <si>
    <t>Minimum Eligibility Requirements:</t>
  </si>
  <si>
    <t>1. Must be a Better Plants, Better Plants Challenge, or Better Climate Challenge Partner for at least 6 months.</t>
  </si>
  <si>
    <t>3. Plant must have annual utility cost of at least $400,000</t>
  </si>
  <si>
    <t>Criteria</t>
  </si>
  <si>
    <t>Status</t>
  </si>
  <si>
    <t>Goals of Event</t>
  </si>
  <si>
    <t>DOE would like to understand the motivations you have in hosting an ETH and the potential impact on the organization.</t>
  </si>
  <si>
    <t>Potential Event Dates</t>
  </si>
  <si>
    <t>Please provide potential dates for your event(s).</t>
  </si>
  <si>
    <t>Better Plants Partner Status</t>
  </si>
  <si>
    <t>Must be a Better Plants, Better Plants Challenge, or Better Climate Challenge Partner for at least 6 months.</t>
  </si>
  <si>
    <t>Reporting Status</t>
  </si>
  <si>
    <t>DOE will only award ETHs to companies that are current with their appropriate Better Plants annual reporting requirements (within the last two years).</t>
  </si>
  <si>
    <t>Attendee Commitment</t>
  </si>
  <si>
    <t>Utility Bills</t>
  </si>
  <si>
    <t>Provide pre-event data requirements including 2-years of monthly utility bills</t>
  </si>
  <si>
    <t>Annual Utility Cost</t>
  </si>
  <si>
    <t>Plant must have annual utility cost of at least $400,000</t>
  </si>
  <si>
    <t>Equipment List</t>
  </si>
  <si>
    <t xml:space="preserve">Instructions: </t>
  </si>
  <si>
    <t>3. DOE will give preference to companies that have not yet hosted an ETH.</t>
  </si>
  <si>
    <t xml:space="preserve">4. DOE asks that companies applying for ETHs be prepared to host an event within 12 months (1 year) of being approved. </t>
  </si>
  <si>
    <t>Step 2: Basic Host Information</t>
  </si>
  <si>
    <t>Partner/Corporate Name:</t>
  </si>
  <si>
    <t>Corporate Key Contact Person:</t>
  </si>
  <si>
    <t>Corporate Key Contact Title:</t>
  </si>
  <si>
    <t>Corporate Key Contact Email:</t>
  </si>
  <si>
    <t>Corporate Key Contact Phone:</t>
  </si>
  <si>
    <t>Step 3: Please provide potential dates for your event(s) during the next 12-months from submission of request.</t>
  </si>
  <si>
    <r>
      <t>Step 4: Event Details -</t>
    </r>
    <r>
      <rPr>
        <b/>
        <i/>
        <sz val="12"/>
        <color theme="0"/>
        <rFont val="Arial"/>
        <family val="2"/>
      </rPr>
      <t xml:space="preserve"> Your responses will help DOE determine your plant's eligibility to receive ETH</t>
    </r>
  </si>
  <si>
    <r>
      <rPr>
        <b/>
        <sz val="11"/>
        <rFont val="Arial"/>
        <family val="2"/>
      </rPr>
      <t xml:space="preserve">1. Partner Status: </t>
    </r>
    <r>
      <rPr>
        <sz val="11"/>
        <rFont val="Arial"/>
        <family val="2"/>
      </rPr>
      <t>What year did you join the Better Plants Program, Better Plants Challenge, or Better Climate Challenge?</t>
    </r>
  </si>
  <si>
    <r>
      <rPr>
        <b/>
        <sz val="11"/>
        <rFont val="Arial"/>
        <family val="2"/>
      </rPr>
      <t xml:space="preserve">2. Reporting Status: </t>
    </r>
    <r>
      <rPr>
        <sz val="11"/>
        <rFont val="Arial"/>
        <family val="2"/>
      </rPr>
      <t>What was the year of most recent annual energy data submitted to Better Plants?</t>
    </r>
  </si>
  <si>
    <r>
      <rPr>
        <b/>
        <sz val="11"/>
        <rFont val="Arial"/>
        <family val="2"/>
      </rPr>
      <t xml:space="preserve">3. Previous ETH: </t>
    </r>
    <r>
      <rPr>
        <sz val="11"/>
        <rFont val="Arial"/>
        <family val="2"/>
      </rPr>
      <t xml:space="preserve">Has the applicant company or site received an ETH from DOE within the last four years? </t>
    </r>
  </si>
  <si>
    <t>3a. Please Indicate the site which received an ETH from DOE within the last four years.</t>
  </si>
  <si>
    <r>
      <rPr>
        <b/>
        <sz val="11"/>
        <rFont val="Arial"/>
        <family val="2"/>
      </rPr>
      <t xml:space="preserve">4. Previous INPLTs: </t>
    </r>
    <r>
      <rPr>
        <sz val="11"/>
        <rFont val="Arial"/>
        <family val="2"/>
      </rPr>
      <t xml:space="preserve">Has the applicant company or site received an INPLT from DOE? </t>
    </r>
  </si>
  <si>
    <t xml:space="preserve">4a. Please Indicate the site which received an INPLT from DOE and what type. </t>
  </si>
  <si>
    <t>5. Are you applying to host an Exchange with another internal facility or Better Plants company?</t>
  </si>
  <si>
    <t xml:space="preserve">5a. Please Indicate the site or company with which you would be interested in performing an Exchange. USE Exchange Plant Details Tab top provide information on second location. </t>
  </si>
  <si>
    <r>
      <t xml:space="preserve">5. Annual Source Energy Consumption (Host Plant) …..  </t>
    </r>
    <r>
      <rPr>
        <b/>
        <u/>
        <sz val="11"/>
        <rFont val="Arial"/>
        <family val="2"/>
      </rPr>
      <t>USE Host Plant Summary Tab</t>
    </r>
    <r>
      <rPr>
        <b/>
        <sz val="11"/>
        <rFont val="Arial"/>
        <family val="2"/>
      </rPr>
      <t xml:space="preserve">. 
</t>
    </r>
    <r>
      <rPr>
        <sz val="11"/>
        <rFont val="Arial"/>
        <family val="2"/>
      </rPr>
      <t>(</t>
    </r>
    <r>
      <rPr>
        <i/>
        <sz val="11"/>
        <rFont val="Arial"/>
        <family val="2"/>
      </rPr>
      <t>Note - results should be entered in TBTU/yr, not MBTU/yr.)</t>
    </r>
  </si>
  <si>
    <r>
      <t xml:space="preserve">5a. Annual Energy Spend  </t>
    </r>
    <r>
      <rPr>
        <b/>
        <u/>
        <sz val="11"/>
        <rFont val="Arial"/>
        <family val="2"/>
      </rPr>
      <t>USE Exchange Plant Summary Tab.</t>
    </r>
  </si>
  <si>
    <r>
      <rPr>
        <b/>
        <sz val="11"/>
        <rFont val="Arial"/>
        <family val="2"/>
      </rPr>
      <t xml:space="preserve">6. How many total trainees (internal to company, and external, including those from item 4 above) are expected to attend the first part of the exchange?       </t>
    </r>
    <r>
      <rPr>
        <sz val="11"/>
        <rFont val="Arial"/>
        <family val="2"/>
      </rPr>
      <t xml:space="preserve">                                                                                                                                                                                                                                                                        </t>
    </r>
  </si>
  <si>
    <t xml:space="preserve">6a. How many total trainees (internal to company, and external, including those from item 3 below) are expected to attend the second part of the exchange (if applicable)?                                                                                                                                                                                                                                                                               </t>
  </si>
  <si>
    <t xml:space="preserve">7. Willingness to invite and allow plant access for specific energy systems to non-facility representatives from outside the host plant, including: other Better Plants partners, local utilities, state agencies, vendors, and supply chain companies.   
</t>
  </si>
  <si>
    <r>
      <rPr>
        <b/>
        <sz val="11"/>
        <rFont val="Arial"/>
        <family val="2"/>
      </rPr>
      <t>9. Justice40</t>
    </r>
    <r>
      <rPr>
        <sz val="11"/>
        <rFont val="Arial"/>
        <family val="2"/>
      </rPr>
      <t xml:space="preserve">: Is the host site located in a disadvantaged community (DAC), as defined by the Department of Energy's working definition of DAC? 
</t>
    </r>
    <r>
      <rPr>
        <i/>
        <sz val="11"/>
        <rFont val="Arial"/>
        <family val="2"/>
      </rPr>
      <t xml:space="preserve">Look up your location here: </t>
    </r>
    <r>
      <rPr>
        <i/>
        <u/>
        <sz val="11"/>
        <rFont val="Arial"/>
        <family val="2"/>
      </rPr>
      <t>https://www.energy.gov/diversity/justice40-initiative</t>
    </r>
  </si>
  <si>
    <r>
      <rPr>
        <b/>
        <sz val="11"/>
        <rFont val="Arial"/>
        <family val="2"/>
      </rPr>
      <t>9. HBCU / MSI Engagement:</t>
    </r>
    <r>
      <rPr>
        <sz val="11"/>
        <rFont val="Arial"/>
        <family val="2"/>
      </rPr>
      <t xml:space="preserve"> Is the host site willing to work with DOE to allow and promote the involvement of student/staff attendance from local Historically Black Colleges and Universities (HBCUs) and Minority Serving Institutions (MSIs)?</t>
    </r>
  </si>
  <si>
    <t>OLD FORM</t>
  </si>
  <si>
    <t>NEW FORM</t>
  </si>
  <si>
    <t>Score Points</t>
  </si>
  <si>
    <t>0 for date within 6 months 
15 for more than 6 mo ago</t>
  </si>
  <si>
    <t>1. Are you applying to host an Exchange with another internal facility or Better Plants company?</t>
  </si>
  <si>
    <t>0 for over 2 years ago
15 for within last 2 years</t>
  </si>
  <si>
    <t xml:space="preserve">1a. Please Indicate the site or company with which you would be interested in performing an Exchange. USE Plant Details Tab top provide information on second location. </t>
  </si>
  <si>
    <r>
      <rPr>
        <b/>
        <sz val="11"/>
        <rFont val="Arial"/>
        <family val="2"/>
      </rPr>
      <t xml:space="preserve">3. Previous ETH: </t>
    </r>
    <r>
      <rPr>
        <sz val="11"/>
        <rFont val="Arial"/>
        <family val="2"/>
      </rPr>
      <t xml:space="preserve">Has the applicant company or site received an ETH from DOE within the last three years? </t>
    </r>
  </si>
  <si>
    <t>(0 for YES, at the application site)
(5 for YES, at a different site)
(15 for NO)</t>
  </si>
  <si>
    <r>
      <rPr>
        <b/>
        <sz val="11"/>
        <rFont val="Arial"/>
        <family val="2"/>
      </rPr>
      <t xml:space="preserve">2. How many total trainees (internal to company, and external, including those from item 3 below) are expected to attend the first part of the exchange?       </t>
    </r>
    <r>
      <rPr>
        <sz val="11"/>
        <rFont val="Arial"/>
        <family val="2"/>
      </rPr>
      <t xml:space="preserve">                                                                                                                                                                                                                                                                        </t>
    </r>
  </si>
  <si>
    <t>3a. Please Indicate the site which received an ETH from DOE within the last three years.</t>
  </si>
  <si>
    <r>
      <rPr>
        <b/>
        <sz val="11"/>
        <rFont val="Arial"/>
        <family val="2"/>
      </rPr>
      <t xml:space="preserve">2a. How many total trainees (internal to company, and external, including those from item 3 below) are expected to attend the second part of the exchange (if applicable)?       </t>
    </r>
    <r>
      <rPr>
        <sz val="11"/>
        <rFont val="Arial"/>
        <family val="2"/>
      </rPr>
      <t xml:space="preserve">                                                                                                                                                                                                                                                                        </t>
    </r>
  </si>
  <si>
    <t>YES, at the application site
YES, at a different site
NO (Item Not Scored)</t>
  </si>
  <si>
    <t xml:space="preserve">3. Willingness to invite and allow plant access for specific energy systems to non-facility representatives from outside the host plant, including: other Better Plants partners, local utilities, state agencies, vendors, and supply chain companies.   
</t>
  </si>
  <si>
    <r>
      <t xml:space="preserve">4. Willingness to share non-proprietary energy system evaluation results and key findings with DOE and the public. </t>
    </r>
    <r>
      <rPr>
        <i/>
        <sz val="11"/>
        <rFont val="Arial"/>
        <family val="2"/>
      </rPr>
      <t>(DOE will work with host plants to protect confidential information, but some plant, energy, and savings information may be published in DOE communications material.)</t>
    </r>
  </si>
  <si>
    <r>
      <t xml:space="preserve">5. Annual Source Energy Consumption (Host Plant) …..  </t>
    </r>
    <r>
      <rPr>
        <b/>
        <u/>
        <sz val="11"/>
        <rFont val="Arial"/>
        <family val="2"/>
      </rPr>
      <t>USE Plant Details Tab</t>
    </r>
    <r>
      <rPr>
        <b/>
        <sz val="11"/>
        <rFont val="Arial"/>
        <family val="2"/>
      </rPr>
      <t xml:space="preserve">. 
</t>
    </r>
    <r>
      <rPr>
        <sz val="11"/>
        <rFont val="Arial"/>
        <family val="2"/>
      </rPr>
      <t>(</t>
    </r>
    <r>
      <rPr>
        <i/>
        <sz val="11"/>
        <rFont val="Arial"/>
        <family val="2"/>
      </rPr>
      <t>Note - results should be entered in TBTU/yr, not MBTU/yr.)</t>
    </r>
  </si>
  <si>
    <r>
      <t xml:space="preserve">5a. Annual Source Energy Consumption (Exchange Plant) …..  </t>
    </r>
    <r>
      <rPr>
        <b/>
        <u/>
        <sz val="11"/>
        <rFont val="Arial"/>
        <family val="2"/>
      </rPr>
      <t xml:space="preserve">USE Plant Details Tab. </t>
    </r>
    <r>
      <rPr>
        <b/>
        <sz val="11"/>
        <rFont val="Arial"/>
        <family val="2"/>
      </rPr>
      <t xml:space="preserve">
</t>
    </r>
    <r>
      <rPr>
        <sz val="11"/>
        <rFont val="Arial"/>
        <family val="2"/>
      </rPr>
      <t>(</t>
    </r>
    <r>
      <rPr>
        <i/>
        <sz val="11"/>
        <rFont val="Arial"/>
        <family val="2"/>
      </rPr>
      <t>Note - results should be entered in TBTU/yr, not MBTU/yr.)</t>
    </r>
  </si>
  <si>
    <r>
      <rPr>
        <b/>
        <sz val="11"/>
        <rFont val="Arial"/>
        <family val="2"/>
      </rPr>
      <t xml:space="preserve">6. Cost Share (to cover instructor time--does not include time and expenses incurred on event logistics). 
</t>
    </r>
    <r>
      <rPr>
        <sz val="11"/>
        <rFont val="Arial"/>
        <family val="2"/>
      </rPr>
      <t>(</t>
    </r>
    <r>
      <rPr>
        <i/>
        <sz val="11"/>
        <rFont val="Arial"/>
        <family val="2"/>
      </rPr>
      <t>Please Note: Host Site agrees to provide meeting space, meals, and commit portion of internal staff time - these items do not constitute cost-share. Higher scores will be given to host sites that cost share part of the instructor cost or pay for an additional instructor to investigate an additional energy system. Cost share is especially encouraged for companies that hosted an INPLT in previous rounds).</t>
    </r>
  </si>
  <si>
    <r>
      <t xml:space="preserve">5a. Annual Source Energy Consumption (Exchange Plant) …..  </t>
    </r>
    <r>
      <rPr>
        <b/>
        <u/>
        <sz val="11"/>
        <rFont val="Arial"/>
        <family val="2"/>
      </rPr>
      <t xml:space="preserve">USE Exchange Plant Summary Tab. </t>
    </r>
    <r>
      <rPr>
        <b/>
        <sz val="11"/>
        <rFont val="Arial"/>
        <family val="2"/>
      </rPr>
      <t xml:space="preserve">
</t>
    </r>
    <r>
      <rPr>
        <sz val="11"/>
        <rFont val="Arial"/>
        <family val="2"/>
      </rPr>
      <t>(</t>
    </r>
    <r>
      <rPr>
        <i/>
        <sz val="11"/>
        <rFont val="Arial"/>
        <family val="2"/>
      </rPr>
      <t>Note - results should be entered in TBTU/yr, not MBTU/yr.)</t>
    </r>
  </si>
  <si>
    <r>
      <rPr>
        <b/>
        <sz val="11"/>
        <rFont val="Arial"/>
        <family val="2"/>
      </rPr>
      <t>7. Justice40</t>
    </r>
    <r>
      <rPr>
        <sz val="11"/>
        <rFont val="Arial"/>
        <family val="2"/>
      </rPr>
      <t xml:space="preserve">: Is the host site located in a disadvantaged community (DAC), as defined by the Department of Energy's working definition of DAC? 
</t>
    </r>
    <r>
      <rPr>
        <i/>
        <sz val="11"/>
        <rFont val="Arial"/>
        <family val="2"/>
      </rPr>
      <t xml:space="preserve">Look up your location here: </t>
    </r>
    <r>
      <rPr>
        <i/>
        <u/>
        <sz val="11"/>
        <rFont val="Arial"/>
        <family val="2"/>
      </rPr>
      <t>https://www.energy.gov/diversity/justice40-initiative</t>
    </r>
  </si>
  <si>
    <r>
      <rPr>
        <b/>
        <sz val="11"/>
        <rFont val="Arial"/>
        <family val="2"/>
      </rPr>
      <t>8. HBCU / MSI Engagement:</t>
    </r>
    <r>
      <rPr>
        <sz val="11"/>
        <rFont val="Arial"/>
        <family val="2"/>
      </rPr>
      <t xml:space="preserve"> Is the host site willing to work with DOE to allow and promote the involvement of student/staff attendance from local Historically Black Colleges and Universities (HBCUs) and Minority Serving Institutions (MSIs)?</t>
    </r>
  </si>
  <si>
    <r>
      <rPr>
        <b/>
        <sz val="11"/>
        <rFont val="Arial"/>
        <family val="2"/>
      </rPr>
      <t xml:space="preserve">9. Previous ETH: </t>
    </r>
    <r>
      <rPr>
        <sz val="11"/>
        <rFont val="Arial"/>
        <family val="2"/>
      </rPr>
      <t xml:space="preserve">Has the applicant company or site received an ETH from DOE within the last three years? </t>
    </r>
  </si>
  <si>
    <r>
      <rPr>
        <b/>
        <sz val="11"/>
        <rFont val="Arial"/>
        <family val="2"/>
      </rPr>
      <t xml:space="preserve">10. Previous INPLTs: </t>
    </r>
    <r>
      <rPr>
        <sz val="11"/>
        <rFont val="Arial"/>
        <family val="2"/>
      </rPr>
      <t xml:space="preserve">Has the applicant company or site received an INPLT from DOE? </t>
    </r>
  </si>
  <si>
    <r>
      <t xml:space="preserve">8. Willingness to share non-proprietary energy system evaluation results and key findings with DOE and the public. </t>
    </r>
    <r>
      <rPr>
        <i/>
        <sz val="11"/>
        <rFont val="Arial"/>
        <family val="2"/>
      </rPr>
      <t>(DOE will work with host plants to protect confidential information, but some plant, energy, and savings information may be published in DOE communications material.)</t>
    </r>
  </si>
  <si>
    <r>
      <rPr>
        <b/>
        <sz val="11"/>
        <rFont val="Arial"/>
        <family val="2"/>
      </rPr>
      <t>10. IAC Engagement:</t>
    </r>
    <r>
      <rPr>
        <sz val="11"/>
        <rFont val="Arial"/>
        <family val="2"/>
      </rPr>
      <t xml:space="preserve"> Is the host site willing to work with DOE to allow and promote the involvement of student/staff attendance from local Universities with Industrial Assessment Centers (IACs)?</t>
    </r>
  </si>
  <si>
    <t>Step 1: Basic Host Plant Information</t>
  </si>
  <si>
    <t>Corporate (Partner) Name:</t>
  </si>
  <si>
    <t>Corporate - City &amp; State:</t>
  </si>
  <si>
    <t>Plant Name:</t>
  </si>
  <si>
    <t xml:space="preserve"> Plant Address:</t>
  </si>
  <si>
    <t>Primary Product:</t>
  </si>
  <si>
    <t>Plant City:</t>
  </si>
  <si>
    <t>Industry Type:</t>
  </si>
  <si>
    <t>Plant State:</t>
  </si>
  <si>
    <t>NAICS Code:</t>
  </si>
  <si>
    <t>Plant ZIP (xxxxx-xxxx):</t>
  </si>
  <si>
    <t>Plant Size (sqft):</t>
  </si>
  <si>
    <t>Certifications (ISO50001, ISO14001, ISO9001, etc.):</t>
  </si>
  <si>
    <t>Plant Operating Hours:</t>
  </si>
  <si>
    <t>Year of most recent annual energy data submitted to Better Plants:</t>
  </si>
  <si>
    <t>Number of Plant Employees:</t>
  </si>
  <si>
    <t>Step 2: Key Contact Information (Host Plant):</t>
  </si>
  <si>
    <t>Key Contacts</t>
  </si>
  <si>
    <t>Name</t>
  </si>
  <si>
    <t>Office/Cell Phone</t>
  </si>
  <si>
    <t>Email</t>
  </si>
  <si>
    <t>Host Plant Manager:</t>
  </si>
  <si>
    <t>Host Plant Engineering Manager:</t>
  </si>
  <si>
    <t>Host Plant Utility Manager/Energy Manager:</t>
  </si>
  <si>
    <t>Optional additional contact (replace with title):</t>
  </si>
  <si>
    <t>Step 3: Host Plant Operating Schedule:</t>
  </si>
  <si>
    <t>Shift No.</t>
  </si>
  <si>
    <t>Hours of Operation/Day</t>
  </si>
  <si>
    <t>Days/Week</t>
  </si>
  <si>
    <t>Weeks/Year</t>
  </si>
  <si>
    <t>Annual Hours</t>
  </si>
  <si>
    <t>Office Hours</t>
  </si>
  <si>
    <t>Energy Type</t>
  </si>
  <si>
    <t>Enter Data in Cells below (Site)</t>
  </si>
  <si>
    <t>Calculated MMBTU (Source)</t>
  </si>
  <si>
    <r>
      <t xml:space="preserve">Annual </t>
    </r>
    <r>
      <rPr>
        <sz val="11"/>
        <color indexed="60"/>
        <rFont val="Arial"/>
        <family val="2"/>
      </rPr>
      <t>Electricity</t>
    </r>
    <r>
      <rPr>
        <sz val="11"/>
        <color indexed="8"/>
        <rFont val="Arial"/>
        <family val="2"/>
      </rPr>
      <t xml:space="preserve"> Consumption (kWh/year)</t>
    </r>
  </si>
  <si>
    <r>
      <t xml:space="preserve">Annual </t>
    </r>
    <r>
      <rPr>
        <sz val="11"/>
        <color indexed="60"/>
        <rFont val="Arial"/>
        <family val="2"/>
      </rPr>
      <t>Electricity</t>
    </r>
    <r>
      <rPr>
        <sz val="11"/>
        <color indexed="8"/>
        <rFont val="Arial"/>
        <family val="2"/>
      </rPr>
      <t xml:space="preserve"> Cost ($/year)</t>
    </r>
  </si>
  <si>
    <r>
      <t xml:space="preserve">Annual </t>
    </r>
    <r>
      <rPr>
        <sz val="11"/>
        <color indexed="36"/>
        <rFont val="Arial"/>
        <family val="2"/>
      </rPr>
      <t>Natural Gas</t>
    </r>
    <r>
      <rPr>
        <sz val="11"/>
        <color indexed="8"/>
        <rFont val="Arial"/>
        <family val="2"/>
      </rPr>
      <t xml:space="preserve"> Consumption (MMBtu/year)</t>
    </r>
  </si>
  <si>
    <r>
      <t xml:space="preserve">Annual </t>
    </r>
    <r>
      <rPr>
        <sz val="11"/>
        <color indexed="36"/>
        <rFont val="Arial"/>
        <family val="2"/>
      </rPr>
      <t>Natural Gas</t>
    </r>
    <r>
      <rPr>
        <sz val="11"/>
        <color indexed="8"/>
        <rFont val="Arial"/>
        <family val="2"/>
      </rPr>
      <t xml:space="preserve"> Cost ($/year)</t>
    </r>
  </si>
  <si>
    <r>
      <t xml:space="preserve">Annual </t>
    </r>
    <r>
      <rPr>
        <sz val="11"/>
        <color indexed="30"/>
        <rFont val="Arial"/>
        <family val="2"/>
      </rPr>
      <t>Coal and/or Oil</t>
    </r>
    <r>
      <rPr>
        <sz val="11"/>
        <color indexed="8"/>
        <rFont val="Arial"/>
        <family val="2"/>
      </rPr>
      <t xml:space="preserve"> Consumption (MMBtu/year)</t>
    </r>
  </si>
  <si>
    <r>
      <t xml:space="preserve">Annual </t>
    </r>
    <r>
      <rPr>
        <sz val="11"/>
        <color indexed="30"/>
        <rFont val="Arial"/>
        <family val="2"/>
      </rPr>
      <t>Coal and/or Oil</t>
    </r>
    <r>
      <rPr>
        <sz val="11"/>
        <color indexed="8"/>
        <rFont val="Arial"/>
        <family val="2"/>
      </rPr>
      <t xml:space="preserve"> Cost ($/year)</t>
    </r>
  </si>
  <si>
    <r>
      <t xml:space="preserve">Annual </t>
    </r>
    <r>
      <rPr>
        <sz val="11"/>
        <color indexed="40"/>
        <rFont val="Arial"/>
        <family val="2"/>
      </rPr>
      <t>other Fuel</t>
    </r>
    <r>
      <rPr>
        <sz val="11"/>
        <color indexed="8"/>
        <rFont val="Arial"/>
        <family val="2"/>
      </rPr>
      <t xml:space="preserve"> Consumption (MMBtu/year)</t>
    </r>
  </si>
  <si>
    <r>
      <t xml:space="preserve">Annual </t>
    </r>
    <r>
      <rPr>
        <sz val="11"/>
        <color indexed="40"/>
        <rFont val="Arial"/>
        <family val="2"/>
      </rPr>
      <t>other Fuel</t>
    </r>
    <r>
      <rPr>
        <sz val="11"/>
        <color indexed="8"/>
        <rFont val="Arial"/>
        <family val="2"/>
      </rPr>
      <t xml:space="preserve"> Cost ($/year)</t>
    </r>
  </si>
  <si>
    <t>Annual Water Consumption (kGal/year)</t>
  </si>
  <si>
    <t>Annual Water Cost ($/year)</t>
  </si>
  <si>
    <t>Annual Steam Consumption (lb/year)</t>
  </si>
  <si>
    <t>Annual Steam Cost ($/year)</t>
  </si>
  <si>
    <t>Annual Compressed Air Consumption (cfm/year)</t>
  </si>
  <si>
    <t>Annual Compressed Air Cost ($/year)</t>
  </si>
  <si>
    <t>Total (TBTU - "Source Energy"/year)</t>
  </si>
  <si>
    <t>Total ($ - Energy Cost/year)</t>
  </si>
  <si>
    <t>Product Type/ Name</t>
  </si>
  <si>
    <t>Unit</t>
  </si>
  <si>
    <t>Annual Production Level</t>
  </si>
  <si>
    <t xml:space="preserve">Notes on products, trends, processes used etc. </t>
  </si>
  <si>
    <t>Example: Film</t>
  </si>
  <si>
    <t>sq yd</t>
  </si>
  <si>
    <t>Estimated Hours/Year</t>
  </si>
  <si>
    <t>Process Equipment</t>
  </si>
  <si>
    <t xml:space="preserve">Plant Electricity Usage </t>
  </si>
  <si>
    <t xml:space="preserve">Month </t>
  </si>
  <si>
    <t xml:space="preserve">Year </t>
  </si>
  <si>
    <t>Electric Consumption (kWh) Site</t>
  </si>
  <si>
    <t>Electric Consumption (MMBtu) Source</t>
  </si>
  <si>
    <t>Peak Demand 
(kW-month)</t>
  </si>
  <si>
    <t xml:space="preserve">Plant Natural Gas Usage </t>
  </si>
  <si>
    <t>NG Consumption (MMBtu) Site</t>
  </si>
  <si>
    <t>NG Consumption (MMBtu) Source</t>
  </si>
  <si>
    <t xml:space="preserve">Plant Coal and/or Oil Usage </t>
  </si>
  <si>
    <t xml:space="preserve"> Coal and/or Oil Consumption     (MMBtu) Site</t>
  </si>
  <si>
    <t xml:space="preserve"> Coal and/or Oil Consumption     (MMBtu) Source</t>
  </si>
  <si>
    <t xml:space="preserve">Plant Other Energy Usage </t>
  </si>
  <si>
    <t>Other Energy  Consumption     (MMBtu) Site</t>
  </si>
  <si>
    <t>Other Consumption     (MMBtu) Source</t>
  </si>
  <si>
    <t xml:space="preserve">Plant Water Usage </t>
  </si>
  <si>
    <t>Self Sourced Water (well, surface, etc) (kGal)</t>
  </si>
  <si>
    <t>Consumption Cost  ($)</t>
  </si>
  <si>
    <t>Sewer Cost  ($)</t>
  </si>
  <si>
    <t>To Do</t>
  </si>
  <si>
    <t>Ideas for Dashboard Page</t>
  </si>
  <si>
    <t xml:space="preserve"> spread of process equipment consumption - hours x LF x rating - we would need to know the units of the raiting hp v MMBtu</t>
  </si>
  <si>
    <t>Done</t>
  </si>
  <si>
    <t xml:space="preserve">Annual energy charts - line graphs, demand as secondary bar </t>
  </si>
  <si>
    <t>pie chart of NG, Elec, eother</t>
  </si>
  <si>
    <t>ELF (utility bill guidance doc) --&gt;</t>
  </si>
  <si>
    <t>HOST</t>
  </si>
  <si>
    <t>SITE</t>
  </si>
  <si>
    <t>Date</t>
  </si>
  <si>
    <t>Electric Consumption (MMBtu)</t>
  </si>
  <si>
    <t>Natural Gas Consumption (MMBtu)</t>
  </si>
  <si>
    <t xml:space="preserve"> Coal and/or Oil Consumption (MMBtu)</t>
  </si>
  <si>
    <t>Other Energy  Consumption (MMBtu)</t>
  </si>
  <si>
    <t>Plant Utility Breakdown</t>
  </si>
  <si>
    <t>EXCHANGE</t>
  </si>
  <si>
    <t>Utility Water (kGal)</t>
  </si>
  <si>
    <t>Utility Sewer (kGal)</t>
  </si>
  <si>
    <t>Consumption Cost ($)</t>
  </si>
  <si>
    <t>Sewer Cost ($)</t>
  </si>
  <si>
    <t xml:space="preserve">One objective of the ETHs is to train multiple participants from the host plant/company as well as from other invited plants / companies on energy efficiency and energy project identification and implementation so that trainees may evaluate and potentially replicate the energy projects in their own facilities. Invited participants may also include suppliers and vendors.
</t>
  </si>
  <si>
    <t xml:space="preserve">Since the main objective of this event is to build capacity within participating plants on technical aspects of energy efficiency and management, hands-on training within the plant is required. This is accomplished by allowing participants to see first hand energy management best practices that were proven feasible in the host plant for potential replication when they return to their plants. Host plants agree to provide invited participants with this access. In addition, to build practices and/or strengthen relationships between local resources such as utility and state agency representatives so that the host plant may benefit from incentive programs offered by utilities and/or leverage resources that may be available at the State (Energy Office or related agencies.)
</t>
  </si>
  <si>
    <t xml:space="preserve">One objective of the Better Plants program is to highlight and recognize Partner's actions and accomplishments. DOE may wish to publicize high-level ETH results through public communication channels such as the DOE's Better Buildings Better Plants Sollutions Center Case Studies, Beat Blog, social media, and annual Better Plants progress reports. In doing so, DOE will work with host plants to protect confidential information, but some plant, energy, and savings information may be published in DOE communications material.
</t>
  </si>
  <si>
    <t>An Exchange is where two plants agree to coordinate ETH events so that teams from each plant will attend and participate in the other's event. These Exchanges are encouraged by DOE to promote replication and knowledge transfer beyond one plant. The teams can be from two different partners or from different plants within a partner organization. Facilities willing to participate in an internal exchange will receive higher prioritization, and facilities willing to participate in an external exchange will receive even higher prioritization. 
Note: for internal exchanges within the same company, the first event will be led by a Better Plants facilitator. The second part of the exchange, the event must be led by someone within the host organization (Better Plants personnel will be present for support).</t>
  </si>
  <si>
    <t>Annual Source Energy Consumption at Host Plant &amp; Exchange Plant</t>
  </si>
  <si>
    <t xml:space="preserve">This piece of information is essential as it indicates the level of energy use in the host plant where training activities will take place -- generally, the bigger the energy footprint, the more likely the existence of diverse energy practices, projects and training activities. This should not, however, stop Better Plants partners with smaller energy footprints from applying as special arrangements can be made for smaller facilities. Please utilize the Host and Exchange Plant Summary tabs to enter data.
</t>
  </si>
  <si>
    <r>
      <t xml:space="preserve">Cost share is defined as dollars provided by the host facility to offset the direct costs to the government, which allows DOE to conduct more training events in a given year. Cost share should be provided to fund the instructor(s) time and travel. Expenses incurred in hosting the event (such as providing lunch and meeting space) do </t>
    </r>
    <r>
      <rPr>
        <u/>
        <sz val="12"/>
        <rFont val="Arial"/>
        <family val="2"/>
      </rPr>
      <t>not</t>
    </r>
    <r>
      <rPr>
        <sz val="12"/>
        <rFont val="Arial"/>
        <family val="2"/>
      </rPr>
      <t xml:space="preserve"> count as cost share for the purposes of this request.
</t>
    </r>
  </si>
  <si>
    <t xml:space="preserve">The Justice40 initiative directs 40% of the benefits of certain federal investments - including investments in training and workforce development - to flow to disadvantaged communities. In alignment with this effort, facilities which are located in disadvantaged communities, as defined by the Department of Energy, will be appropriately prioritized.
</t>
  </si>
  <si>
    <t>DOE aims to to increase awareness about and access to energy- and manufacturing-related opportunities among faculty, staff, and students at higher education institutions serving underrepresented and minority populations. MSIs are institutions of higher education that serve minority populations and include Historically Black Colleges and Universities (HBCUs), Hispanic-Serving Institutions (HSIs), Tribal Colleges and Universities (TCUs), and Asian American and Native Hawaiian, Pacific Islander Serving Institutions (AANHPISIs). DOE would like to know whether partners would be willing to promote the ETH opportunity to local institutions.</t>
  </si>
  <si>
    <t>ITAC Engagement</t>
  </si>
  <si>
    <t>The Industrial Training and Assessment Centers Program (ITAC), also known as Industrial Assessment Centers, advances a clean energy and manufacturing workforce that represents the diversity of America, and a reinvigorated manufacturing base prepared to lead the global clean energy transition. The program supports Energy assessments, Facility energy and smart manufacturing improvements, and Workforce development, recruitment, and training. By partnering with DOE's Industrial Assessment Centers (IACs), we can provide unique opportunities for students to gain hands-on experience, network with industry professionals, and contribute to real-world energy efficiency projects. DOE would like to know whether partners would be willing to promote the ETH opportunity to local institutions.</t>
  </si>
  <si>
    <t>FAQ 1</t>
  </si>
  <si>
    <r>
      <t xml:space="preserve">What does </t>
    </r>
    <r>
      <rPr>
        <b/>
        <sz val="12"/>
        <color rgb="FFFF0000"/>
        <rFont val="Arial"/>
        <family val="2"/>
      </rPr>
      <t>ETH</t>
    </r>
    <r>
      <rPr>
        <b/>
        <sz val="12"/>
        <rFont val="Arial"/>
        <family val="2"/>
      </rPr>
      <t xml:space="preserve"> cost share mean?</t>
    </r>
  </si>
  <si>
    <t>Cost share is characterized as dollars provided by the host facility to offset the direct costs to the government, which allows DOE to conduct more training events in a given year. Cost share is a cash contribution provided by the host facility directly to the training instructor which covers in whole (or in part, in conjunction with DOE funds) the cost of the assessment and training. Cost share is provided in addition to the in-kind resources the host provides during the event and cannot be counted towards these in-kind resources, which include the venue, food, and/or other related logistic expenses incurred to host the event.</t>
  </si>
  <si>
    <t>FAQ 2</t>
  </si>
  <si>
    <r>
      <t xml:space="preserve">How often can I receive an </t>
    </r>
    <r>
      <rPr>
        <b/>
        <sz val="12"/>
        <color rgb="FFFF0000"/>
        <rFont val="Arial"/>
        <family val="2"/>
      </rPr>
      <t>ETH</t>
    </r>
    <r>
      <rPr>
        <b/>
        <sz val="12"/>
        <rFont val="Arial"/>
        <family val="2"/>
      </rPr>
      <t>?</t>
    </r>
  </si>
  <si>
    <r>
      <t xml:space="preserve">Partners may receive an </t>
    </r>
    <r>
      <rPr>
        <i/>
        <sz val="12"/>
        <color rgb="FFFF0000"/>
        <rFont val="Arial"/>
        <family val="2"/>
      </rPr>
      <t>ETH</t>
    </r>
    <r>
      <rPr>
        <i/>
        <sz val="12"/>
        <rFont val="Arial"/>
        <family val="2"/>
      </rPr>
      <t xml:space="preserve"> once every three years. </t>
    </r>
    <r>
      <rPr>
        <b/>
        <i/>
        <sz val="12"/>
        <color rgb="FF00B0F0"/>
        <rFont val="Arial"/>
        <family val="2"/>
      </rPr>
      <t>ANY NOTE ABOUT EXCEPTIONS?</t>
    </r>
    <r>
      <rPr>
        <i/>
        <sz val="12"/>
        <rFont val="Arial"/>
        <family val="2"/>
      </rPr>
      <t xml:space="preserve"> DOE will give preference to companies that have not yet received an </t>
    </r>
    <r>
      <rPr>
        <i/>
        <sz val="12"/>
        <color rgb="FFFF0000"/>
        <rFont val="Arial"/>
        <family val="2"/>
      </rPr>
      <t>ETH</t>
    </r>
    <r>
      <rPr>
        <i/>
        <sz val="12"/>
        <rFont val="Arial"/>
        <family val="2"/>
      </rPr>
      <t xml:space="preserve">. </t>
    </r>
  </si>
  <si>
    <t>FAQ 3</t>
  </si>
  <si>
    <r>
      <t xml:space="preserve">If my plant is small, can I still apply to </t>
    </r>
    <r>
      <rPr>
        <b/>
        <sz val="12"/>
        <color rgb="FFFF0000"/>
        <rFont val="Arial"/>
        <family val="2"/>
      </rPr>
      <t>ETH</t>
    </r>
    <r>
      <rPr>
        <b/>
        <sz val="12"/>
        <rFont val="Arial"/>
        <family val="2"/>
      </rPr>
      <t>?</t>
    </r>
  </si>
  <si>
    <r>
      <t xml:space="preserve">All plants / companies, regardless of size, are eligible and encouraged to apply for an </t>
    </r>
    <r>
      <rPr>
        <i/>
        <sz val="12"/>
        <color rgb="FFFF0000"/>
        <rFont val="Arial"/>
        <family val="2"/>
      </rPr>
      <t>ETH</t>
    </r>
    <r>
      <rPr>
        <i/>
        <sz val="12"/>
        <rFont val="Arial"/>
        <family val="2"/>
      </rPr>
      <t xml:space="preserve">. DOE strives to grant </t>
    </r>
    <r>
      <rPr>
        <i/>
        <sz val="12"/>
        <color rgb="FFFF0000"/>
        <rFont val="Arial"/>
        <family val="2"/>
      </rPr>
      <t>ETH</t>
    </r>
    <r>
      <rPr>
        <i/>
        <sz val="12"/>
        <rFont val="Arial"/>
        <family val="2"/>
      </rPr>
      <t xml:space="preserve"> awards to a diverse group of companies and plants. </t>
    </r>
    <r>
      <rPr>
        <i/>
        <sz val="12"/>
        <color rgb="FF00B0F0"/>
        <rFont val="Arial"/>
        <family val="2"/>
      </rPr>
      <t>In most cases, small plant awards are shorter in duration than typical INPLT awards (2 days vs. 4 days).</t>
    </r>
  </si>
  <si>
    <t>FAQ 4</t>
  </si>
  <si>
    <r>
      <t xml:space="preserve">How are selections made to receive an </t>
    </r>
    <r>
      <rPr>
        <b/>
        <sz val="12"/>
        <color rgb="FFFF0000"/>
        <rFont val="Arial"/>
        <family val="2"/>
      </rPr>
      <t>ETH</t>
    </r>
    <r>
      <rPr>
        <b/>
        <sz val="12"/>
        <rFont val="Arial"/>
        <family val="2"/>
      </rPr>
      <t>?</t>
    </r>
  </si>
  <si>
    <t>In addition to the scoring criteria shown in the "Form Tab," DOE considers other factors such as geographic location of the host facility and whether the company is current on its annual report. Additionally, DOE seeks to maintain diversity among company type, industry sector, and energy system being assessed.</t>
  </si>
  <si>
    <t>FAQ 5</t>
  </si>
  <si>
    <t>What is an Exchange?</t>
  </si>
  <si>
    <r>
      <t xml:space="preserve">An Exchange is where two plants agree to coordinate </t>
    </r>
    <r>
      <rPr>
        <i/>
        <sz val="12"/>
        <color rgb="FFFF0000"/>
        <rFont val="Arial"/>
        <family val="2"/>
      </rPr>
      <t>ETH</t>
    </r>
    <r>
      <rPr>
        <i/>
        <sz val="12"/>
        <rFont val="Arial"/>
        <family val="2"/>
      </rPr>
      <t xml:space="preserve"> events so that teams from each plant will attend and participate in the others event. The teams can be from two different partners </t>
    </r>
    <r>
      <rPr>
        <i/>
        <sz val="12"/>
        <color rgb="FFFF0000"/>
        <rFont val="Arial"/>
        <family val="2"/>
      </rPr>
      <t>(external)</t>
    </r>
    <r>
      <rPr>
        <i/>
        <sz val="12"/>
        <rFont val="Arial"/>
        <family val="2"/>
      </rPr>
      <t xml:space="preserve"> or from different plants within a partner organization </t>
    </r>
    <r>
      <rPr>
        <i/>
        <sz val="12"/>
        <color rgb="FFFF0000"/>
        <rFont val="Arial"/>
        <family val="2"/>
      </rPr>
      <t>(internal)</t>
    </r>
    <r>
      <rPr>
        <i/>
        <sz val="12"/>
        <rFont val="Arial"/>
        <family val="2"/>
      </rPr>
      <t xml:space="preserve">. These events are encouraged by DOE to promote replication and knowledge transfer beyond one plant. </t>
    </r>
    <r>
      <rPr>
        <i/>
        <sz val="12"/>
        <color rgb="FF00B0F0"/>
        <rFont val="Arial"/>
        <family val="2"/>
      </rPr>
      <t>If two partners want to participate, separate applications will need to be submitted by both partners to BetterPlants@ee.doe.gov. Within each application, partners should specifically reference the exchange and the other partner within the STEP 1 description box.</t>
    </r>
  </si>
  <si>
    <t xml:space="preserve">Chillers </t>
  </si>
  <si>
    <t xml:space="preserve">Equipment Units </t>
  </si>
  <si>
    <t>HP</t>
  </si>
  <si>
    <t>kW</t>
  </si>
  <si>
    <t>btu/hr</t>
  </si>
  <si>
    <t>Estimated Efficiency     (%)</t>
  </si>
  <si>
    <t>Average Load Factor (%)</t>
  </si>
  <si>
    <t>Refrigeration tons</t>
  </si>
  <si>
    <t>Power Unit                               (HP, Btu/hr, kW, tons)</t>
  </si>
  <si>
    <t xml:space="preserve">Nameplate Power </t>
  </si>
  <si>
    <t>W</t>
  </si>
  <si>
    <t>Metered  Energy Consumption (MMBtu/yr)</t>
  </si>
  <si>
    <t xml:space="preserve">Additional Comments/ Controls Strategies </t>
  </si>
  <si>
    <t>Equipment Category</t>
  </si>
  <si>
    <t xml:space="preserve">Compressors </t>
  </si>
  <si>
    <t xml:space="preserve">Boilers </t>
  </si>
  <si>
    <t xml:space="preserve">Furnaces </t>
  </si>
  <si>
    <t xml:space="preserve">Other HVAC </t>
  </si>
  <si>
    <t>Lighting</t>
  </si>
  <si>
    <t xml:space="preserve">Other </t>
  </si>
  <si>
    <t xml:space="preserve">One of the best tools at an energy manager's disposal is what's known as an Energy Treasure Hunt; an onsite three-day event that engages cross-functional teams of employees in the process of identifying low-cost/no-cost operational and maintenance (O&amp;M) energy efficiency improvements. Often carried out several times over the course of a year, treasure hunts involve multiple teams simultaneously walking through areas of a facility during production while searching for opportunities to reduce energy use. This process empowers plant personnel to discover energy-saving opportunities while simultaneously building a culture of continuous improvement and engagement. </t>
  </si>
  <si>
    <t xml:space="preserve">Electric Equipment Name </t>
  </si>
  <si>
    <t>Metered  Energy Consumption (kWh/yr)</t>
  </si>
  <si>
    <t>Fuel Fired Equipment Name</t>
  </si>
  <si>
    <t>Step 6: Electric Equipment: (kWh/yr)</t>
  </si>
  <si>
    <t>Step 7: Fuel Fired Equipment: (MMBtu/yr)</t>
  </si>
  <si>
    <t>Total kWh/yr</t>
  </si>
  <si>
    <t>Total MMBtu/yr</t>
  </si>
  <si>
    <t>conversions to btu/hr</t>
  </si>
  <si>
    <t>MMBtu/yr</t>
  </si>
  <si>
    <t>Total Consumption by Category (MMBtu/yr)</t>
  </si>
  <si>
    <t xml:space="preserve">Plant Production Metric </t>
  </si>
  <si>
    <t>Electric Consumption (MMBtu) SOURCE</t>
  </si>
  <si>
    <t>Month</t>
  </si>
  <si>
    <t xml:space="preserve">Total Hours of Production </t>
  </si>
  <si>
    <t>Eelctric Consumption (kWh)</t>
  </si>
  <si>
    <t>Demand (kW-month)</t>
  </si>
  <si>
    <t xml:space="preserve">Hours in Billing Period </t>
  </si>
  <si>
    <t>Production Hours</t>
  </si>
  <si>
    <t>Electrical Load Factor (ELF)</t>
  </si>
  <si>
    <t>Production Load Factor (PLF)</t>
  </si>
  <si>
    <t xml:space="preserve">Total Production </t>
  </si>
  <si>
    <t>Total Energy (MMBtu)</t>
  </si>
  <si>
    <t>Production Metric 2 (Optional)</t>
  </si>
  <si>
    <t xml:space="preserve">Production Metric 3 (Optional) </t>
  </si>
  <si>
    <t>Production Metric 1  (Ex. lbs of product)</t>
  </si>
  <si>
    <t>Provider Name</t>
  </si>
  <si>
    <t>15 Minute Interval Data Available?</t>
  </si>
  <si>
    <t xml:space="preserve">6. If hosting an ETH event, you agree to allow the event to be announced in the DOE-produced Better Buildings, Better Plants Newsletter and on the Better Buildings Solution Center website. These announcements would include the event dates, location (city and state), and the host company name. </t>
  </si>
  <si>
    <t>8. If hosting an ETH event, you agree to provide post-ETH data (ETH results, recommendation level data, participation related data, evaluation data, etc.) to your TAM. A follow-up will be conducted by the TAM roughly one year after the event to collect implementation data.</t>
  </si>
  <si>
    <r>
      <t xml:space="preserve">Please provide the monthly water consumption for the last two years in the table below.
</t>
    </r>
    <r>
      <rPr>
        <b/>
        <i/>
        <sz val="11"/>
        <color theme="0"/>
        <rFont val="Arial"/>
        <family val="2"/>
      </rPr>
      <t>Note</t>
    </r>
    <r>
      <rPr>
        <i/>
        <sz val="11"/>
        <color theme="0"/>
        <rFont val="Arial"/>
        <family val="2"/>
      </rPr>
      <t>: It is requested that a pdf copy of one bill be included with submission.</t>
    </r>
  </si>
  <si>
    <r>
      <t xml:space="preserve">Please provide the monthly 'other' energy consumption for the last two years in the table below. The source energy will be automatically calculated.
</t>
    </r>
    <r>
      <rPr>
        <b/>
        <i/>
        <sz val="11"/>
        <color theme="0"/>
        <rFont val="Arial"/>
        <family val="2"/>
      </rPr>
      <t>Note</t>
    </r>
    <r>
      <rPr>
        <i/>
        <sz val="11"/>
        <color theme="0"/>
        <rFont val="Arial"/>
        <family val="2"/>
      </rPr>
      <t>: It is requested that a pdf copy of one bill be included with submission.</t>
    </r>
  </si>
  <si>
    <r>
      <t xml:space="preserve">Please provide the monthly coal and/or oil consumption for the last two years in the table below. The source energy will be automatically calculated.
</t>
    </r>
    <r>
      <rPr>
        <b/>
        <i/>
        <sz val="11"/>
        <color theme="0"/>
        <rFont val="Arial"/>
        <family val="2"/>
      </rPr>
      <t>Note</t>
    </r>
    <r>
      <rPr>
        <i/>
        <sz val="11"/>
        <color theme="0"/>
        <rFont val="Arial"/>
        <family val="2"/>
      </rPr>
      <t>: It is requested that a pdf copy of one bill be included with submission.</t>
    </r>
  </si>
  <si>
    <r>
      <t xml:space="preserve">Please provide the monthly natural gas consumption for the last two years in the table below. The source energy will be automatically calculated.
</t>
    </r>
    <r>
      <rPr>
        <b/>
        <i/>
        <sz val="11"/>
        <color theme="0"/>
        <rFont val="Arial"/>
        <family val="2"/>
      </rPr>
      <t>Note</t>
    </r>
    <r>
      <rPr>
        <i/>
        <sz val="11"/>
        <color theme="0"/>
        <rFont val="Arial"/>
        <family val="2"/>
      </rPr>
      <t>: It is requested that a pdf copy of one bill be included with submission.</t>
    </r>
  </si>
  <si>
    <r>
      <t xml:space="preserve">Please provide the monthly electricity consumption for the last two years in the table below. The source energy will be automatically calculated.
</t>
    </r>
    <r>
      <rPr>
        <b/>
        <i/>
        <sz val="11"/>
        <color theme="0"/>
        <rFont val="Arial"/>
        <family val="2"/>
      </rPr>
      <t>Note</t>
    </r>
    <r>
      <rPr>
        <i/>
        <sz val="11"/>
        <color theme="0"/>
        <rFont val="Arial"/>
        <family val="2"/>
      </rPr>
      <t>: It is requested that a pdf copy of one bill be included with submission.</t>
    </r>
  </si>
  <si>
    <t>2. DOE will only award ETHs to companies that are current with their Better Plants annual reporting requirements (within the last two years).</t>
  </si>
  <si>
    <r>
      <t>7.</t>
    </r>
    <r>
      <rPr>
        <sz val="7"/>
        <rFont val="Arial"/>
        <family val="2"/>
      </rPr>
      <t xml:space="preserve">   </t>
    </r>
    <r>
      <rPr>
        <sz val="11"/>
        <rFont val="Arial"/>
        <family val="2"/>
      </rPr>
      <t xml:space="preserve">If hosting an ETH event, you agree to 1) participate in a pre-ETH preparation webinar, 2) allow ETH participants to take a plant tour during the event, and 3) measure plant-level energy use and performance for use as a classroom training case study. </t>
    </r>
  </si>
  <si>
    <t>5. Provide pre-event data requirements in the request form including: 2-years of monthly utility bills, process map, facility drawing, list of significant energy users (including compressors, motors above 75hp, boilers, etc.).</t>
  </si>
  <si>
    <t>5. In prioritizing scheduling of events, DOE will seek to maintain diversity of companies, company size, and industry sector.</t>
  </si>
  <si>
    <t>The table below provides a framework of the typical operating schedule in a manufacturing plant, please feel free to add/remove shifts from the list as per your facility's configuration.</t>
  </si>
  <si>
    <r>
      <t xml:space="preserve">Please provide annual consumption and cost for different energy types used in your plant. 
</t>
    </r>
    <r>
      <rPr>
        <b/>
        <i/>
        <sz val="11"/>
        <color theme="0"/>
        <rFont val="Arial"/>
        <family val="2"/>
      </rPr>
      <t>Note</t>
    </r>
    <r>
      <rPr>
        <i/>
        <sz val="11"/>
        <color theme="0"/>
        <rFont val="Arial"/>
        <family val="2"/>
      </rPr>
      <t>: provide Steam and/or Compressed Air data here only if the facility is buying steam and/or compressed air from an utility or a third-party enterprise.</t>
    </r>
  </si>
  <si>
    <t xml:space="preserve">The table below provides a framework of the typical systems in a manufacturing plant, please feel free to add/remove systems from the list as per your facility's configuration. Note: Estimated energy consumption is to assist with identifying the significant energy users, if you have metered data available for the system please provide. </t>
  </si>
  <si>
    <t>Estimated Energy Consumption (kWh/yr)</t>
  </si>
  <si>
    <t>Estimated Energy Consumption (MMBtu/yr)</t>
  </si>
  <si>
    <t xml:space="preserve">Please provide the monthly production metric for the last two years in the table below. Work with your TAM if there are questions about appropriate production metrics for your facility. If total production is a combination of metrics, use the additional columns.                                                                                                                        </t>
  </si>
  <si>
    <t>Consumption Cost  
($)</t>
  </si>
  <si>
    <t>Utility Sewer
 (kGal)</t>
  </si>
  <si>
    <t>Utility Water
(kGal)</t>
  </si>
  <si>
    <r>
      <t xml:space="preserve">Step 1: Please describe your goals for this ETH, and identify the positive impacts you believe it will have on your corporate energy management efforts. Please include any specific energy problems you are encountering at the plant, or ideas of interest you would like to investigate further. </t>
    </r>
    <r>
      <rPr>
        <b/>
        <i/>
        <u/>
        <sz val="12"/>
        <color theme="0"/>
        <rFont val="Arial"/>
        <family val="2"/>
      </rPr>
      <t>(DOE will consider these responses in the evaluation process)</t>
    </r>
  </si>
  <si>
    <t>Step 5: Host Plant Annual Energy Consumption (Site Energy Foot Print):</t>
  </si>
  <si>
    <t>Step 6: Host Plant Annual Production Data:</t>
  </si>
  <si>
    <t>Step 4: Energy Management:</t>
  </si>
  <si>
    <t>Please provide information about your plant's energy management strategies.</t>
  </si>
  <si>
    <t>Does your company have a formal written Energy Management Plan?</t>
  </si>
  <si>
    <t>Have you formed Energy Management Team at your plant?</t>
  </si>
  <si>
    <t>Does your company have a formal method of communication in place for employees?</t>
  </si>
  <si>
    <t>Does your company use life cycle cost analysis to evaluate the economics of Energy Efficient equipment when making new purchase of large system?</t>
  </si>
  <si>
    <t>Does your company establish required payback periods for energy efficient improvement projects?</t>
  </si>
  <si>
    <t>9. If hosting an ETH event, companies are encouraged, though not required, to work with their TAM and internal corporate communications team to highlight the ETH successes and outcomes through various mechanisms (including internal company mechanisms such as newsletters, social media, etc., and/or external DOE mechanisms, such as a case study, the DOE's Beat Blog, DOE/Better Plants social media accounts and/or email newsletter, etc.)</t>
  </si>
  <si>
    <t xml:space="preserve">6. It is strongly recommended that host organizations have a representative of their team attend an ETH before hosting one of their own when possible. </t>
  </si>
  <si>
    <t xml:space="preserve">Note: Partners are eligible to host Treasure Hunts (which can include an exchange) on a cyclical basis
   • Partners with 10 or more facilities can host 1 TH every 2 years
   • Partners with less than 10 facilities can host 1 TH every 4 years </t>
  </si>
  <si>
    <t>Electric</t>
  </si>
  <si>
    <t>Fuel Fired</t>
  </si>
  <si>
    <t>Annual Sewer Usage (kGal/year)</t>
  </si>
  <si>
    <t>Annual Sewer Cost ($/year)</t>
  </si>
  <si>
    <t>Total ($ - Utility Cost/year)</t>
  </si>
  <si>
    <t xml:space="preserve">Step 7: Host Plant Voltage and Power Factor </t>
  </si>
  <si>
    <t>Does the plant pay any power factor penalties on its electric bill? Please elaborate</t>
  </si>
  <si>
    <t>What voltage(s) is used at the plant?</t>
  </si>
  <si>
    <t xml:space="preserve">Step 8: Electric Equipment: </t>
  </si>
  <si>
    <t xml:space="preserve">Step 9: Fuel Fired Equipment: </t>
  </si>
  <si>
    <t xml:space="preserve">Calculated Unit Cost (Site) </t>
  </si>
  <si>
    <t>4. Commit to a minimum of 20 attendees (if a multi-plant company, for single-plant companies minimum requirement is 10 attendees).</t>
  </si>
  <si>
    <t>4. Commit to a minimum of 20 attendees (if a multi-plant company, for single-plant companies minimum requirement is 10 attendees)</t>
  </si>
  <si>
    <t>2. DOE will only award ETHs to companies that are current with their Better Plants annual reporting requirements (within the last two years)</t>
  </si>
  <si>
    <t>1. Must be a Better Plants, Better Plants Challenge, or Better Climate Challenge Partner for at least 6 months</t>
  </si>
  <si>
    <t>5. Provide pre-event data requirements in the request form including: 2-years of monthly utility bills, process map, facility drawing, list of significant energy users (including compressors, motors above 75hp, boilers, etc.)</t>
  </si>
  <si>
    <t>6. It is strongly recommended that host organizations have a representative of their team attend an ETH before hosting one of their own when possible</t>
  </si>
  <si>
    <r>
      <t xml:space="preserve">Commit to a minimum of 20 attendees 
</t>
    </r>
    <r>
      <rPr>
        <i/>
        <sz val="9"/>
        <rFont val="Arial"/>
        <family val="2"/>
      </rPr>
      <t>(for single-plant companies minimum requirement is 10 attendees)</t>
    </r>
    <r>
      <rPr>
        <i/>
        <sz val="11"/>
        <rFont val="Arial"/>
        <family val="2"/>
      </rPr>
      <t>.</t>
    </r>
  </si>
  <si>
    <t>Number of Facilities in Better Plants Program:</t>
  </si>
  <si>
    <t>Total Electricity Cost ($)</t>
  </si>
  <si>
    <t>Total Natural Gas Cost ($)</t>
  </si>
  <si>
    <t>Total Coal/ Oil Cost ($)</t>
  </si>
  <si>
    <t>Total Other Energy Cost ($)</t>
  </si>
  <si>
    <t xml:space="preserve">Total Water Cost 
($) </t>
  </si>
  <si>
    <t>Total Production
(Sum of all Products)</t>
  </si>
  <si>
    <r>
      <t xml:space="preserve">6. Annual Source Energy Consumption (Host Plant) …..  </t>
    </r>
    <r>
      <rPr>
        <b/>
        <u/>
        <sz val="11"/>
        <rFont val="Arial"/>
        <family val="2"/>
      </rPr>
      <t>USE Host Plant Summary Tab</t>
    </r>
    <r>
      <rPr>
        <b/>
        <sz val="11"/>
        <rFont val="Arial"/>
        <family val="2"/>
      </rPr>
      <t xml:space="preserve">. 
</t>
    </r>
    <r>
      <rPr>
        <sz val="11"/>
        <rFont val="Arial"/>
        <family val="2"/>
      </rPr>
      <t>(</t>
    </r>
    <r>
      <rPr>
        <i/>
        <sz val="11"/>
        <rFont val="Arial"/>
        <family val="2"/>
      </rPr>
      <t>Note - results should be entered in TBTU/yr, not MBTU/yr.)</t>
    </r>
  </si>
  <si>
    <r>
      <t xml:space="preserve">9. Willingness to share non-proprietary energy system evaluation results and key findings with DOE and the public, including but not limited to published case study materials. 
</t>
    </r>
    <r>
      <rPr>
        <i/>
        <sz val="11"/>
        <rFont val="Arial"/>
        <family val="2"/>
      </rPr>
      <t>(DOE will work with host plants to protect confidential information, but some plant, energy, and savings information may be published in DOE communications material.)</t>
    </r>
  </si>
  <si>
    <t xml:space="preserve">8a. If external attendees are not permitted, please provide justification. </t>
  </si>
  <si>
    <r>
      <t xml:space="preserve">8. Willingness to invite and allow plant access for specific energy systems to non-facility representatives from outside the host plant, including: other Better Plants partners, local utilities, state agencies, Industrial Training Assessment Centers (ITACs) students or staff members, local university engagements, vendors, and supply chain companies. </t>
    </r>
    <r>
      <rPr>
        <i/>
        <sz val="11"/>
        <rFont val="Arial"/>
        <family val="2"/>
      </rPr>
      <t xml:space="preserve">(Note - Outside participation is expected without approved justification) </t>
    </r>
    <r>
      <rPr>
        <b/>
        <sz val="11"/>
        <rFont val="Arial"/>
        <family val="2"/>
      </rPr>
      <t xml:space="preserve">  
</t>
    </r>
  </si>
  <si>
    <r>
      <t>1. Requests are evaluated and scheduled on a rolling basis,</t>
    </r>
    <r>
      <rPr>
        <sz val="11"/>
        <color rgb="FFFF0000"/>
        <rFont val="Arial"/>
        <family val="2"/>
      </rPr>
      <t xml:space="preserve"> </t>
    </r>
    <r>
      <rPr>
        <sz val="11"/>
        <rFont val="Arial"/>
        <family val="2"/>
      </rPr>
      <t>For an update on the scheduled ETH events visit: energy.gov/TreasureHunts</t>
    </r>
  </si>
  <si>
    <t>Host Plant Analysis</t>
  </si>
  <si>
    <t>Host Plant Utilities</t>
  </si>
  <si>
    <t>Host Plant Summary</t>
  </si>
  <si>
    <r>
      <t xml:space="preserve">Note: Unless stated otherwise, all portions of this form must be completed for your request to be considered. For sections of the form which you do not have the information, first, work with your TAM to understand what is needed, then if unavailable make a note on that portion of the form. Requests shall be submitted to </t>
    </r>
    <r>
      <rPr>
        <b/>
        <i/>
        <sz val="12"/>
        <rFont val="Arial"/>
        <family val="2"/>
      </rPr>
      <t>BPTreasureHunt@ornl.gov</t>
    </r>
    <r>
      <rPr>
        <sz val="12"/>
        <rFont val="Arial"/>
        <family val="2"/>
      </rPr>
      <t xml:space="preserve"> with the following attachments: 1) ETH request form, 2) one month's worth of utility bills, and 3) plant layout diagram/drawing.</t>
    </r>
  </si>
  <si>
    <r>
      <t xml:space="preserve">2. Work with your Technical Account Manager (TAM) if you need help completing the request form. Requests shall be submitted to </t>
    </r>
    <r>
      <rPr>
        <b/>
        <i/>
        <sz val="11"/>
        <rFont val="Arial"/>
        <family val="2"/>
      </rPr>
      <t>BPTreasureHunt@ornl.gov</t>
    </r>
    <r>
      <rPr>
        <sz val="11"/>
        <rFont val="Arial"/>
        <family val="2"/>
      </rPr>
      <t xml:space="preserve"> with the following attachments: 1) ETH request form, 2) one month's worth of utility bills, and 3) plant layout diagram/drawing.</t>
    </r>
  </si>
  <si>
    <t>Provide pre-event data requirements in the request form including list of significant energy users (including compressors, motors above 75hp, boilers, etc.)</t>
  </si>
  <si>
    <t>2a. If using VERIFI to assist with Better Plants data submission, talk to your TAM about exporting utility data before starting the request form.</t>
  </si>
  <si>
    <r>
      <rPr>
        <b/>
        <sz val="11"/>
        <color theme="9"/>
        <rFont val="Arial"/>
        <family val="2"/>
      </rPr>
      <t>1. Preparation</t>
    </r>
    <r>
      <rPr>
        <sz val="11"/>
        <rFont val="Arial"/>
        <family val="2"/>
      </rPr>
      <t xml:space="preserve">: Complete the ETH Request Form and provide required information to assist with planning the event including setting up effective teams, identify and target high potential operations, and avoid surprises during the event.
</t>
    </r>
    <r>
      <rPr>
        <b/>
        <sz val="11"/>
        <color theme="8"/>
        <rFont val="Arial"/>
        <family val="2"/>
      </rPr>
      <t>2. Treasure Hunt Event</t>
    </r>
    <r>
      <rPr>
        <sz val="11"/>
        <rFont val="Arial"/>
        <family val="2"/>
      </rPr>
      <t xml:space="preserve">: Complete the iterative process of identifying opportunities within the manufacturing facility. The first event will be facilitated by a DOE expert, and the second (relay) event will be facilitated by a member of your organization, with DOE experts there in an assisting role. At the end of the three-day event, results are presented to top leadership.
</t>
    </r>
    <r>
      <rPr>
        <b/>
        <sz val="11"/>
        <color theme="4"/>
        <rFont val="Arial"/>
        <family val="2"/>
      </rPr>
      <t>3. Follow-Up</t>
    </r>
    <r>
      <rPr>
        <sz val="11"/>
        <rFont val="Arial"/>
        <family val="2"/>
      </rPr>
      <t>: Your organization will leverage the Project Implementation Tracker to prioritize and execute projects related to the opportunities identified during the event. Your TAM will collect implementation results 6-months and 1-year after the event is held.</t>
    </r>
  </si>
  <si>
    <t xml:space="preserve">This data is being collected to support the Department of Energy Better Buildings Initiative.  The data you supply will be used for developing best practices to facilitate reductions in energy intensity by commercial, manufacturing, and community organizations.
Public reporting burden for this collection of information is estimated to average 1 hour per response, including the time for reviewing instructions, searching existing data sources, gathering and maintaining the data needed, and completing and reviewing the collection of information.  Send comments regarding this burden estimate or any other aspect of this collection of information, including suggestions for reducing this burden, to Office of the Chief Information Officer, Enterprise Policy Development &amp; Implementation Office, IM-22, Paperwork Reduction Project (1910-5141), U.S. Department of Energy, 1000 Independence Ave SW, Washington, DC, 20585-1290; and to the Office of Management and Budget (OMB), OIRA, Paperwork Reduction Project (1910-5141), Washington, DC  20503.
Notwithstanding any other provision of the law, no person is required to respond to, nor shall any person be subject to a penalty for failure to comply with a collection of information subject to the requirements of the Paperwork Reduction Act unless that collection of information displays a currently valid OMB control number. 
Submission of this data is voluntary.
</t>
  </si>
  <si>
    <t xml:space="preserve">Note: Partners are eligible to host Treasure Hunts (which can include a relay event) on a cyclical basis
   • Partners with 10 or more facilities can host 1 TH every 2 years
   • Partners with less than 10 facilities can host 1 TH every 4 years </t>
  </si>
  <si>
    <t xml:space="preserve">10. If hosting an ETH relay event, the host organization agrees to facilitate the event, with advisement and support from a Technical Account Manager or other DOE expert. </t>
  </si>
  <si>
    <t xml:space="preserve">5a. Please Indicate the site or company with which you would be interested in performing a Relay. USE Relay Plant Details Tab to provide information on second location. </t>
  </si>
  <si>
    <t xml:space="preserve">5b. Please Indicate your understanding that by hosting a relay event, you are committing that an individual from your organization will be the primary facilitator of the event with the support of a Better Plants Technical Account Manager or designated DOE expert. </t>
  </si>
  <si>
    <t>5. Are you applying to host a Relay Event with another internal facility or Better Plants company?</t>
  </si>
  <si>
    <r>
      <rPr>
        <b/>
        <sz val="11"/>
        <rFont val="Arial"/>
        <family val="2"/>
      </rPr>
      <t xml:space="preserve">7. How many total trainees (internal and external to the company) are expected to attend the initial Energy Treasure Hunt event? </t>
    </r>
    <r>
      <rPr>
        <i/>
        <sz val="11"/>
        <rFont val="Arial"/>
        <family val="2"/>
      </rPr>
      <t xml:space="preserve">(Note - External participants can include anyone from outside of the company including other Better Plants partners, local utilities, state agencies, Industrial Training Assessment Centers (ITACs) students or staff members, local university engagements, vendors, supply chain companies, etc.)                                                                            </t>
    </r>
    <r>
      <rPr>
        <sz val="11"/>
        <rFont val="Arial"/>
        <family val="2"/>
      </rPr>
      <t xml:space="preserve">                                                                                                    </t>
    </r>
  </si>
  <si>
    <t xml:space="preserve">7a. How many total trainees (including internal and external participants) are expected to attend the second part of the relay (if applicable)?                                                                                                                                                                                                                                                                               </t>
  </si>
  <si>
    <t>Relay Plant Summary</t>
  </si>
  <si>
    <t>Relay Plant Utilities</t>
  </si>
  <si>
    <t>Step 1: Basic Relay Plant Information</t>
  </si>
  <si>
    <t>Step 2: Key Contact Information (Relay Plant):</t>
  </si>
  <si>
    <t>Step 3: Relay Plant Operating Schedule:</t>
  </si>
  <si>
    <t>Step 5: Relay Plant Annual Energy Consumption (Site Energy Foot Print):</t>
  </si>
  <si>
    <t>Step 6: Relay Plant Annual Production Data:</t>
  </si>
  <si>
    <t xml:space="preserve">Step 7: Relay Plant Voltage and Power Factor </t>
  </si>
  <si>
    <t>OMB Control No. Pending
Exp. Date Pending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</si>
</sst>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quot;$&quot;#,##0"/>
    <numFmt numFmtId="166" formatCode="0;\-0;;@"/>
    <numFmt numFmtId="167" formatCode="_(* #,##0_);_(* \(#,##0\);_(* &quot;-&quot;??_);_(@_)"/>
    <numFmt numFmtId="168" formatCode="mmm"/>
    <numFmt numFmtId="169" formatCode="mmm\-yy;@"/>
    <numFmt numFmtId="170" formatCode="mmm\ yyyy"/>
    <numFmt numFmtId="171" formatCode="_(&quot;$&quot;* #,##0_);_(&quot;$&quot;* \(#,##0\);_(&quot;$&quot;* &quot;-&quot;??_);_(@_)"/>
  </numFmts>
  <fonts count="95" x14ac:knownFonts="1">
    <font>
      <sz val="11"/>
      <color theme="1"/>
      <name val="Calibri"/>
      <family val="2"/>
      <scheme val="minor"/>
    </font>
    <font>
      <sz val="11"/>
      <color indexed="8"/>
      <name val="Calibri"/>
      <family val="2"/>
    </font>
    <font>
      <sz val="11"/>
      <color indexed="8"/>
      <name val="Calibri"/>
      <family val="2"/>
    </font>
    <font>
      <sz val="11"/>
      <color indexed="8"/>
      <name val="Calibri"/>
      <family val="2"/>
    </font>
    <font>
      <b/>
      <sz val="11"/>
      <color indexed="8"/>
      <name val="Calibri"/>
      <family val="2"/>
    </font>
    <font>
      <sz val="12"/>
      <name val="Arial"/>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22"/>
      <color indexed="8"/>
      <name val="Calibri"/>
      <family val="2"/>
    </font>
    <font>
      <b/>
      <sz val="11"/>
      <name val="Calibri"/>
      <family val="2"/>
    </font>
    <font>
      <b/>
      <sz val="18"/>
      <color indexed="8"/>
      <name val="Calibri"/>
      <family val="2"/>
    </font>
    <font>
      <b/>
      <sz val="11"/>
      <name val="Arial"/>
      <family val="2"/>
    </font>
    <font>
      <sz val="8"/>
      <name val="Arial"/>
      <family val="2"/>
    </font>
    <font>
      <b/>
      <sz val="12"/>
      <name val="Arial"/>
      <family val="2"/>
    </font>
    <font>
      <b/>
      <i/>
      <sz val="28"/>
      <color indexed="8"/>
      <name val="Calibri"/>
      <family val="2"/>
    </font>
    <font>
      <b/>
      <sz val="28"/>
      <color indexed="8"/>
      <name val="Calibri"/>
      <family val="2"/>
    </font>
    <font>
      <i/>
      <sz val="12"/>
      <name val="Arial"/>
      <family val="2"/>
    </font>
    <font>
      <b/>
      <i/>
      <sz val="12"/>
      <name val="Arial"/>
      <family val="2"/>
    </font>
    <font>
      <b/>
      <sz val="11"/>
      <color indexed="8"/>
      <name val="Arial"/>
      <family val="2"/>
    </font>
    <font>
      <b/>
      <sz val="14"/>
      <name val="Arial"/>
      <family val="2"/>
    </font>
    <font>
      <sz val="11"/>
      <name val="Arial"/>
      <family val="2"/>
    </font>
    <font>
      <sz val="11"/>
      <color indexed="8"/>
      <name val="Arial"/>
      <family val="2"/>
    </font>
    <font>
      <sz val="7"/>
      <name val="Arial"/>
      <family val="2"/>
    </font>
    <font>
      <i/>
      <sz val="11"/>
      <name val="Arial"/>
      <family val="2"/>
    </font>
    <font>
      <b/>
      <i/>
      <sz val="12"/>
      <color indexed="8"/>
      <name val="Arial"/>
      <family val="2"/>
    </font>
    <font>
      <sz val="11"/>
      <color indexed="60"/>
      <name val="Arial"/>
      <family val="2"/>
    </font>
    <font>
      <sz val="11"/>
      <color indexed="36"/>
      <name val="Arial"/>
      <family val="2"/>
    </font>
    <font>
      <sz val="11"/>
      <color indexed="30"/>
      <name val="Arial"/>
      <family val="2"/>
    </font>
    <font>
      <sz val="11"/>
      <color indexed="40"/>
      <name val="Arial"/>
      <family val="2"/>
    </font>
    <font>
      <b/>
      <i/>
      <sz val="11"/>
      <name val="Arial"/>
      <family val="2"/>
    </font>
    <font>
      <sz val="11"/>
      <color theme="1"/>
      <name val="Calibri"/>
      <family val="2"/>
      <scheme val="minor"/>
    </font>
    <font>
      <sz val="11"/>
      <color rgb="FF3F3F76"/>
      <name val="Calibri"/>
      <family val="2"/>
      <scheme val="minor"/>
    </font>
    <font>
      <sz val="11"/>
      <color theme="1"/>
      <name val="Calibri"/>
      <family val="2"/>
    </font>
    <font>
      <sz val="11"/>
      <color rgb="FFFF0000"/>
      <name val="Calibri"/>
      <family val="2"/>
      <scheme val="minor"/>
    </font>
    <font>
      <sz val="16"/>
      <color theme="1"/>
      <name val="Calibri"/>
      <family val="2"/>
      <scheme val="minor"/>
    </font>
    <font>
      <b/>
      <sz val="22"/>
      <color theme="1"/>
      <name val="Calibri"/>
      <family val="2"/>
      <scheme val="minor"/>
    </font>
    <font>
      <sz val="12"/>
      <color theme="1"/>
      <name val="Calibri"/>
      <family val="2"/>
      <scheme val="minor"/>
    </font>
    <font>
      <sz val="11"/>
      <color rgb="FF1F497D"/>
      <name val="Calibri"/>
      <family val="2"/>
      <scheme val="minor"/>
    </font>
    <font>
      <sz val="10"/>
      <color theme="1"/>
      <name val="Calibri"/>
      <family val="2"/>
      <scheme val="minor"/>
    </font>
    <font>
      <b/>
      <sz val="11"/>
      <color rgb="FFFF0000"/>
      <name val="Calibri"/>
      <family val="2"/>
    </font>
    <font>
      <sz val="11"/>
      <color theme="1"/>
      <name val="Arial"/>
      <family val="2"/>
    </font>
    <font>
      <sz val="18"/>
      <color theme="1"/>
      <name val="Calibri"/>
      <family val="2"/>
      <scheme val="minor"/>
    </font>
    <font>
      <sz val="10"/>
      <color theme="1"/>
      <name val="Arial"/>
      <family val="2"/>
    </font>
    <font>
      <sz val="11"/>
      <color rgb="FFFF0000"/>
      <name val="Arial"/>
      <family val="2"/>
    </font>
    <font>
      <b/>
      <sz val="11"/>
      <color theme="0"/>
      <name val="Arial"/>
      <family val="2"/>
    </font>
    <font>
      <b/>
      <sz val="12"/>
      <color theme="0"/>
      <name val="Arial"/>
      <family val="2"/>
    </font>
    <font>
      <b/>
      <sz val="14"/>
      <color theme="0"/>
      <name val="Arial"/>
      <family val="2"/>
    </font>
    <font>
      <b/>
      <sz val="16"/>
      <color theme="0"/>
      <name val="Arial"/>
      <family val="2"/>
    </font>
    <font>
      <b/>
      <i/>
      <u/>
      <sz val="12"/>
      <color theme="0"/>
      <name val="Arial"/>
      <family val="2"/>
    </font>
    <font>
      <b/>
      <i/>
      <sz val="12"/>
      <color theme="0"/>
      <name val="Arial"/>
      <family val="2"/>
    </font>
    <font>
      <sz val="11"/>
      <name val="Calibri"/>
      <family val="2"/>
      <scheme val="minor"/>
    </font>
    <font>
      <b/>
      <i/>
      <sz val="16"/>
      <color theme="1"/>
      <name val="Calibri"/>
      <family val="2"/>
      <scheme val="minor"/>
    </font>
    <font>
      <b/>
      <sz val="16"/>
      <color theme="1"/>
      <name val="Calibri"/>
      <family val="2"/>
      <scheme val="minor"/>
    </font>
    <font>
      <sz val="13"/>
      <name val="Arial"/>
      <family val="2"/>
    </font>
    <font>
      <b/>
      <sz val="22"/>
      <color theme="3"/>
      <name val="Calibri"/>
      <family val="2"/>
    </font>
    <font>
      <u/>
      <sz val="12"/>
      <name val="Arial"/>
      <family val="2"/>
    </font>
    <font>
      <sz val="11"/>
      <color rgb="FF000000"/>
      <name val="Calibri"/>
      <family val="2"/>
      <scheme val="minor"/>
    </font>
    <font>
      <i/>
      <sz val="10"/>
      <color theme="1"/>
      <name val="Arial"/>
      <family val="2"/>
    </font>
    <font>
      <b/>
      <sz val="11"/>
      <color theme="1"/>
      <name val="Arial"/>
      <family val="2"/>
    </font>
    <font>
      <b/>
      <sz val="12"/>
      <color rgb="FFFF0000"/>
      <name val="Arial"/>
      <family val="2"/>
    </font>
    <font>
      <sz val="10"/>
      <color rgb="FFFF0000"/>
      <name val="Arial"/>
      <family val="2"/>
    </font>
    <font>
      <sz val="13"/>
      <color rgb="FFFF0000"/>
      <name val="Arial"/>
      <family val="2"/>
    </font>
    <font>
      <i/>
      <sz val="12"/>
      <color rgb="FFFF0000"/>
      <name val="Arial"/>
      <family val="2"/>
    </font>
    <font>
      <i/>
      <sz val="12"/>
      <color rgb="FF00B0F0"/>
      <name val="Arial"/>
      <family val="2"/>
    </font>
    <font>
      <b/>
      <i/>
      <sz val="12"/>
      <color rgb="FF00B0F0"/>
      <name val="Arial"/>
      <family val="2"/>
    </font>
    <font>
      <b/>
      <sz val="11"/>
      <color theme="1"/>
      <name val="Calibri"/>
      <family val="2"/>
      <scheme val="minor"/>
    </font>
    <font>
      <b/>
      <u/>
      <sz val="11"/>
      <name val="Arial"/>
      <family val="2"/>
    </font>
    <font>
      <i/>
      <u/>
      <sz val="11"/>
      <name val="Arial"/>
      <family val="2"/>
    </font>
    <font>
      <i/>
      <sz val="11"/>
      <color indexed="8"/>
      <name val="Arial"/>
      <family val="2"/>
    </font>
    <font>
      <b/>
      <i/>
      <sz val="11"/>
      <color indexed="8"/>
      <name val="Arial"/>
      <family val="2"/>
    </font>
    <font>
      <b/>
      <i/>
      <sz val="11"/>
      <color theme="0"/>
      <name val="Arial"/>
      <family val="2"/>
    </font>
    <font>
      <i/>
      <sz val="11"/>
      <color theme="0"/>
      <name val="Arial"/>
      <family val="2"/>
    </font>
    <font>
      <sz val="11"/>
      <color theme="0"/>
      <name val="Calibri"/>
      <family val="2"/>
      <scheme val="minor"/>
    </font>
    <font>
      <sz val="11"/>
      <color rgb="FF1F497D"/>
      <name val="Arial"/>
      <family val="2"/>
    </font>
    <font>
      <b/>
      <sz val="14"/>
      <name val="Calibri"/>
      <family val="2"/>
      <scheme val="minor"/>
    </font>
    <font>
      <b/>
      <sz val="11"/>
      <color theme="9"/>
      <name val="Arial"/>
      <family val="2"/>
    </font>
    <font>
      <b/>
      <sz val="11"/>
      <color theme="8"/>
      <name val="Arial"/>
      <family val="2"/>
    </font>
    <font>
      <b/>
      <sz val="11"/>
      <color theme="4"/>
      <name val="Arial"/>
      <family val="2"/>
    </font>
    <font>
      <i/>
      <sz val="9"/>
      <name val="Arial"/>
      <family val="2"/>
    </font>
    <font>
      <sz val="8"/>
      <name val="Calibri"/>
      <family val="2"/>
      <scheme val="minor"/>
    </font>
  </fonts>
  <fills count="46">
    <fill>
      <patternFill patternType="none"/>
    </fill>
    <fill>
      <patternFill patternType="gray125"/>
    </fill>
    <fill>
      <patternFill patternType="solid">
        <fgColor indexed="31"/>
      </patternFill>
    </fill>
    <fill>
      <patternFill patternType="solid">
        <fgColor indexed="47"/>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29"/>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4"/>
        <bgColor indexed="64"/>
      </patternFill>
    </fill>
    <fill>
      <patternFill patternType="solid">
        <fgColor indexed="9"/>
        <bgColor indexed="64"/>
      </patternFill>
    </fill>
    <fill>
      <patternFill patternType="solid">
        <fgColor indexed="62"/>
        <bgColor indexed="64"/>
      </patternFill>
    </fill>
    <fill>
      <patternFill patternType="solid">
        <fgColor indexed="22"/>
        <bgColor indexed="64"/>
      </patternFill>
    </fill>
    <fill>
      <patternFill patternType="solid">
        <fgColor indexed="11"/>
        <bgColor indexed="64"/>
      </patternFill>
    </fill>
    <fill>
      <patternFill patternType="solid">
        <fgColor rgb="FFFFCC99"/>
      </patternFill>
    </fill>
    <fill>
      <patternFill patternType="solid">
        <fgColor theme="0" tint="-4.9989318521683403E-2"/>
        <bgColor indexed="64"/>
      </patternFill>
    </fill>
    <fill>
      <patternFill patternType="solid">
        <fgColor theme="0"/>
        <bgColor indexed="64"/>
      </patternFill>
    </fill>
    <fill>
      <patternFill patternType="solid">
        <fgColor theme="4"/>
        <bgColor indexed="64"/>
      </patternFill>
    </fill>
    <fill>
      <patternFill patternType="solid">
        <fgColor theme="2"/>
        <bgColor indexed="64"/>
      </patternFill>
    </fill>
    <fill>
      <patternFill patternType="solid">
        <fgColor rgb="FFBDC5DB"/>
        <bgColor indexed="64"/>
      </patternFill>
    </fill>
    <fill>
      <patternFill patternType="solid">
        <fgColor rgb="FFFFFF0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4F81BD"/>
        <bgColor indexed="64"/>
      </patternFill>
    </fill>
    <fill>
      <patternFill patternType="solid">
        <fgColor rgb="FFEEECE1"/>
        <bgColor indexed="64"/>
      </patternFill>
    </fill>
  </fills>
  <borders count="8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ck">
        <color indexed="64"/>
      </left>
      <right style="thick">
        <color indexed="64"/>
      </right>
      <top style="thick">
        <color indexed="64"/>
      </top>
      <bottom style="thick">
        <color indexed="64"/>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rgb="FF7F7F7F"/>
      </left>
      <right style="thin">
        <color rgb="FF7F7F7F"/>
      </right>
      <top style="thin">
        <color rgb="FF7F7F7F"/>
      </top>
      <bottom style="thin">
        <color rgb="FF7F7F7F"/>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n">
        <color indexed="64"/>
      </left>
      <right style="medium">
        <color indexed="64"/>
      </right>
      <top style="thin">
        <color indexed="64"/>
      </top>
      <bottom style="thin">
        <color indexed="64"/>
      </bottom>
      <diagonal/>
    </border>
    <border>
      <left style="thin">
        <color indexed="64"/>
      </left>
      <right/>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diagonal/>
    </border>
    <border>
      <left style="thin">
        <color indexed="64"/>
      </left>
      <right style="medium">
        <color indexed="64"/>
      </right>
      <top/>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double">
        <color indexed="64"/>
      </bottom>
      <diagonal/>
    </border>
    <border>
      <left style="medium">
        <color indexed="64"/>
      </left>
      <right style="thin">
        <color indexed="64"/>
      </right>
      <top/>
      <bottom style="double">
        <color indexed="64"/>
      </bottom>
      <diagonal/>
    </border>
    <border>
      <left style="thin">
        <color indexed="64"/>
      </left>
      <right style="medium">
        <color indexed="64"/>
      </right>
      <top/>
      <bottom style="double">
        <color indexed="64"/>
      </bottom>
      <diagonal/>
    </border>
    <border>
      <left style="medium">
        <color indexed="64"/>
      </left>
      <right/>
      <top/>
      <bottom style="thin">
        <color indexed="64"/>
      </bottom>
      <diagonal/>
    </border>
    <border>
      <left style="medium">
        <color indexed="64"/>
      </left>
      <right style="medium">
        <color indexed="64"/>
      </right>
      <top style="thin">
        <color indexed="64"/>
      </top>
      <bottom/>
      <diagonal/>
    </border>
  </borders>
  <cellStyleXfs count="723">
    <xf numFmtId="0" fontId="0" fillId="0" borderId="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2"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4"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6"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8"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3"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1"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13"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7" borderId="0" applyNumberFormat="0" applyBorder="0" applyAlignment="0" applyProtection="0"/>
    <xf numFmtId="0" fontId="2"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3" fillId="14" borderId="0" applyNumberFormat="0" applyBorder="0" applyAlignment="0" applyProtection="0"/>
    <xf numFmtId="0" fontId="2"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7" fillId="16" borderId="0" applyNumberFormat="0" applyBorder="0" applyAlignment="0" applyProtection="0"/>
    <xf numFmtId="0" fontId="7" fillId="11" borderId="0" applyNumberFormat="0" applyBorder="0" applyAlignment="0" applyProtection="0"/>
    <xf numFmtId="0" fontId="7" fillId="13" borderId="0" applyNumberFormat="0" applyBorder="0" applyAlignment="0" applyProtection="0"/>
    <xf numFmtId="0" fontId="7" fillId="17" borderId="0" applyNumberFormat="0" applyBorder="0" applyAlignment="0" applyProtection="0"/>
    <xf numFmtId="0" fontId="7" fillId="15"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17" borderId="0" applyNumberFormat="0" applyBorder="0" applyAlignment="0" applyProtection="0"/>
    <xf numFmtId="0" fontId="7" fillId="15" borderId="0" applyNumberFormat="0" applyBorder="0" applyAlignment="0" applyProtection="0"/>
    <xf numFmtId="0" fontId="7" fillId="22" borderId="0" applyNumberFormat="0" applyBorder="0" applyAlignment="0" applyProtection="0"/>
    <xf numFmtId="0" fontId="8" fillId="4" borderId="0" applyNumberFormat="0" applyBorder="0" applyAlignment="0" applyProtection="0"/>
    <xf numFmtId="0" fontId="9" fillId="9" borderId="1" applyNumberFormat="0" applyAlignment="0" applyProtection="0"/>
    <xf numFmtId="0" fontId="10" fillId="23" borderId="2"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11" fillId="0" borderId="0" applyNumberFormat="0" applyFill="0" applyBorder="0" applyAlignment="0" applyProtection="0"/>
    <xf numFmtId="0" fontId="12" fillId="6" borderId="0" applyNumberFormat="0" applyBorder="0" applyAlignment="0" applyProtection="0"/>
    <xf numFmtId="0" fontId="13" fillId="0" borderId="3" applyNumberFormat="0" applyFill="0" applyAlignment="0" applyProtection="0"/>
    <xf numFmtId="0" fontId="14" fillId="0" borderId="4" applyNumberFormat="0" applyFill="0" applyAlignment="0" applyProtection="0"/>
    <xf numFmtId="0" fontId="15" fillId="0" borderId="5" applyNumberFormat="0" applyFill="0" applyAlignment="0" applyProtection="0"/>
    <xf numFmtId="0" fontId="15" fillId="0" borderId="0" applyNumberFormat="0" applyFill="0" applyBorder="0" applyAlignment="0" applyProtection="0"/>
    <xf numFmtId="0" fontId="46" fillId="29" borderId="38" applyNumberFormat="0" applyAlignment="0" applyProtection="0"/>
    <xf numFmtId="0" fontId="16" fillId="3" borderId="1" applyNumberFormat="0" applyAlignment="0" applyProtection="0"/>
    <xf numFmtId="0" fontId="17" fillId="0" borderId="6" applyNumberFormat="0" applyFill="0" applyAlignment="0" applyProtection="0"/>
    <xf numFmtId="0" fontId="18" fillId="12" borderId="0" applyNumberFormat="0" applyBorder="0" applyAlignment="0" applyProtection="0"/>
    <xf numFmtId="0" fontId="5" fillId="0" borderId="0"/>
    <xf numFmtId="0" fontId="6" fillId="0" borderId="0"/>
    <xf numFmtId="0" fontId="45" fillId="0" borderId="0"/>
    <xf numFmtId="0" fontId="5" fillId="0" borderId="0"/>
    <xf numFmtId="0" fontId="6" fillId="0" borderId="0"/>
    <xf numFmtId="0" fontId="47" fillId="0" borderId="0"/>
    <xf numFmtId="0" fontId="3" fillId="0" borderId="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3" fillId="5" borderId="7" applyNumberFormat="0" applyFont="0" applyAlignment="0" applyProtection="0"/>
    <xf numFmtId="0" fontId="2" fillId="5" borderId="7" applyNumberFormat="0" applyFont="0" applyAlignment="0" applyProtection="0"/>
    <xf numFmtId="0" fontId="1" fillId="5" borderId="7" applyNumberFormat="0" applyFont="0" applyAlignment="0" applyProtection="0"/>
    <xf numFmtId="0" fontId="1" fillId="5" borderId="7" applyNumberFormat="0" applyFont="0" applyAlignment="0" applyProtection="0"/>
    <xf numFmtId="0" fontId="19" fillId="9" borderId="8" applyNumberFormat="0" applyAlignment="0" applyProtection="0"/>
    <xf numFmtId="9" fontId="5" fillId="0" borderId="0" applyFont="0" applyFill="0" applyBorder="0" applyAlignment="0" applyProtection="0"/>
    <xf numFmtId="9" fontId="5" fillId="0" borderId="0" applyFont="0" applyFill="0" applyBorder="0" applyAlignment="0" applyProtection="0"/>
    <xf numFmtId="0" fontId="20" fillId="0" borderId="0" applyNumberFormat="0" applyFill="0" applyBorder="0" applyAlignment="0" applyProtection="0"/>
    <xf numFmtId="0" fontId="21" fillId="0" borderId="9" applyNumberFormat="0" applyFill="0" applyAlignment="0" applyProtection="0"/>
    <xf numFmtId="0" fontId="4" fillId="0" borderId="9" applyNumberFormat="0" applyFill="0" applyAlignment="0" applyProtection="0"/>
    <xf numFmtId="0" fontId="22" fillId="0" borderId="0" applyNumberFormat="0" applyFill="0" applyBorder="0" applyAlignment="0" applyProtection="0"/>
    <xf numFmtId="9" fontId="45" fillId="0" borderId="0" applyFont="0" applyFill="0" applyBorder="0" applyAlignment="0" applyProtection="0"/>
    <xf numFmtId="44" fontId="45" fillId="0" borderId="0" applyFont="0" applyFill="0" applyBorder="0" applyAlignment="0" applyProtection="0"/>
    <xf numFmtId="43" fontId="45" fillId="0" borderId="0" applyFont="0" applyFill="0" applyBorder="0" applyAlignment="0" applyProtection="0"/>
  </cellStyleXfs>
  <cellXfs count="601">
    <xf numFmtId="0" fontId="0" fillId="0" borderId="0" xfId="0"/>
    <xf numFmtId="0" fontId="0" fillId="24" borderId="10" xfId="0" applyFill="1" applyBorder="1" applyAlignment="1">
      <alignment horizontal="center"/>
    </xf>
    <xf numFmtId="0" fontId="0" fillId="0" borderId="10" xfId="0" applyBorder="1" applyAlignment="1">
      <alignment horizontal="center"/>
    </xf>
    <xf numFmtId="0" fontId="4" fillId="24" borderId="11" xfId="0" applyFont="1" applyFill="1" applyBorder="1" applyAlignment="1">
      <alignment horizontal="center"/>
    </xf>
    <xf numFmtId="0" fontId="49" fillId="0" borderId="12" xfId="0" applyFont="1" applyBorder="1"/>
    <xf numFmtId="0" fontId="49" fillId="0" borderId="10" xfId="0" applyFont="1" applyBorder="1" applyAlignment="1">
      <alignment horizontal="center" vertical="center"/>
    </xf>
    <xf numFmtId="0" fontId="49" fillId="0" borderId="13" xfId="0" applyFont="1" applyBorder="1"/>
    <xf numFmtId="0" fontId="50" fillId="0" borderId="12" xfId="0" applyFont="1" applyBorder="1"/>
    <xf numFmtId="0" fontId="50" fillId="0" borderId="0" xfId="0" applyFont="1"/>
    <xf numFmtId="0" fontId="51" fillId="0" borderId="0" xfId="0" applyFont="1"/>
    <xf numFmtId="0" fontId="4" fillId="0" borderId="0" xfId="0" applyFont="1" applyAlignment="1">
      <alignment vertical="top"/>
    </xf>
    <xf numFmtId="3" fontId="24" fillId="30" borderId="14" xfId="660" applyNumberFormat="1" applyFont="1" applyFill="1" applyBorder="1" applyAlignment="1">
      <alignment horizontal="left" wrapText="1"/>
    </xf>
    <xf numFmtId="0" fontId="0" fillId="0" borderId="0" xfId="0" applyAlignment="1">
      <alignment horizontal="left" vertical="center" indent="5"/>
    </xf>
    <xf numFmtId="0" fontId="53" fillId="0" borderId="0" xfId="0" applyFont="1"/>
    <xf numFmtId="0" fontId="52" fillId="0" borderId="0" xfId="0" applyFont="1" applyAlignment="1">
      <alignment horizontal="left" vertical="center" indent="5"/>
    </xf>
    <xf numFmtId="0" fontId="6" fillId="25" borderId="0" xfId="0" applyFont="1" applyFill="1" applyAlignment="1">
      <alignment horizontal="right"/>
    </xf>
    <xf numFmtId="0" fontId="45" fillId="0" borderId="0" xfId="659" applyFont="1" applyAlignment="1">
      <alignment vertical="center" wrapText="1"/>
    </xf>
    <xf numFmtId="0" fontId="4" fillId="31" borderId="0" xfId="0" applyFont="1" applyFill="1" applyAlignment="1">
      <alignment vertical="top"/>
    </xf>
    <xf numFmtId="0" fontId="0" fillId="31" borderId="0" xfId="0" applyFill="1"/>
    <xf numFmtId="0" fontId="51" fillId="31" borderId="0" xfId="0" applyFont="1" applyFill="1"/>
    <xf numFmtId="0" fontId="4" fillId="0" borderId="0" xfId="0" applyFont="1" applyAlignment="1">
      <alignment vertical="top" wrapText="1"/>
    </xf>
    <xf numFmtId="0" fontId="48" fillId="0" borderId="0" xfId="659" applyFont="1" applyAlignment="1">
      <alignment vertical="center" wrapText="1"/>
    </xf>
    <xf numFmtId="0" fontId="54" fillId="0" borderId="0" xfId="0" applyFont="1" applyAlignment="1">
      <alignment vertical="top" wrapText="1"/>
    </xf>
    <xf numFmtId="0" fontId="28" fillId="0" borderId="16" xfId="0" applyFont="1" applyBorder="1" applyAlignment="1">
      <alignment horizontal="center" vertical="center"/>
    </xf>
    <xf numFmtId="0" fontId="32" fillId="0" borderId="16" xfId="0" applyFont="1" applyBorder="1" applyAlignment="1">
      <alignment horizontal="left" vertical="center"/>
    </xf>
    <xf numFmtId="0" fontId="32" fillId="0" borderId="16" xfId="0" applyFont="1" applyBorder="1" applyAlignment="1">
      <alignment horizontal="left" vertical="center" wrapText="1"/>
    </xf>
    <xf numFmtId="0" fontId="55" fillId="0" borderId="0" xfId="0" applyFont="1"/>
    <xf numFmtId="0" fontId="6" fillId="0" borderId="0" xfId="0" applyFont="1" applyAlignment="1">
      <alignment horizontal="right"/>
    </xf>
    <xf numFmtId="0" fontId="34" fillId="25" borderId="0" xfId="0" applyFont="1" applyFill="1" applyAlignment="1">
      <alignment horizontal="left" vertical="center" wrapText="1"/>
    </xf>
    <xf numFmtId="0" fontId="35" fillId="25" borderId="0" xfId="0" applyFont="1" applyFill="1" applyAlignment="1">
      <alignment horizontal="center" vertical="center" wrapText="1"/>
    </xf>
    <xf numFmtId="0" fontId="36" fillId="25" borderId="0" xfId="0" applyFont="1" applyFill="1" applyAlignment="1">
      <alignment horizontal="center" vertical="center" wrapText="1"/>
    </xf>
    <xf numFmtId="0" fontId="45" fillId="0" borderId="0" xfId="659" applyFont="1" applyAlignment="1">
      <alignment vertical="center"/>
    </xf>
    <xf numFmtId="0" fontId="57" fillId="0" borderId="0" xfId="0" applyFont="1" applyAlignment="1">
      <alignment vertical="top" wrapText="1"/>
    </xf>
    <xf numFmtId="0" fontId="57" fillId="0" borderId="0" xfId="0" applyFont="1"/>
    <xf numFmtId="0" fontId="60" fillId="32" borderId="16" xfId="655" applyFont="1" applyFill="1" applyBorder="1" applyAlignment="1">
      <alignment vertical="center"/>
    </xf>
    <xf numFmtId="0" fontId="60" fillId="32" borderId="16" xfId="655" applyFont="1" applyFill="1" applyBorder="1" applyAlignment="1">
      <alignment horizontal="center" vertical="center"/>
    </xf>
    <xf numFmtId="0" fontId="33" fillId="33" borderId="23" xfId="0" applyFont="1" applyFill="1" applyBorder="1" applyAlignment="1">
      <alignment horizontal="right" vertical="center" indent="1"/>
    </xf>
    <xf numFmtId="0" fontId="33" fillId="33" borderId="24" xfId="0" applyFont="1" applyFill="1" applyBorder="1" applyAlignment="1">
      <alignment horizontal="right" vertical="center" indent="1"/>
    </xf>
    <xf numFmtId="0" fontId="33" fillId="33" borderId="26" xfId="0" applyFont="1" applyFill="1" applyBorder="1" applyAlignment="1">
      <alignment horizontal="right" vertical="center" indent="1"/>
    </xf>
    <xf numFmtId="0" fontId="26" fillId="33" borderId="24" xfId="0" applyFont="1" applyFill="1" applyBorder="1" applyAlignment="1">
      <alignment horizontal="right" vertical="center" indent="1"/>
    </xf>
    <xf numFmtId="0" fontId="28" fillId="33" borderId="19" xfId="655" applyFont="1" applyFill="1" applyBorder="1" applyAlignment="1">
      <alignment horizontal="left" vertical="center" wrapText="1" indent="1"/>
    </xf>
    <xf numFmtId="0" fontId="28" fillId="33" borderId="18" xfId="655" applyFont="1" applyFill="1" applyBorder="1" applyAlignment="1">
      <alignment horizontal="left" vertical="center" wrapText="1" indent="1"/>
    </xf>
    <xf numFmtId="0" fontId="31" fillId="33" borderId="0" xfId="655" applyFont="1" applyFill="1" applyAlignment="1">
      <alignment horizontal="left" vertical="top" wrapText="1" indent="1"/>
    </xf>
    <xf numFmtId="0" fontId="28" fillId="33" borderId="20" xfId="655" applyFont="1" applyFill="1" applyBorder="1" applyAlignment="1">
      <alignment horizontal="left" vertical="center" wrapText="1" indent="1"/>
    </xf>
    <xf numFmtId="0" fontId="31" fillId="33" borderId="0" xfId="655" applyFont="1" applyFill="1" applyAlignment="1">
      <alignment horizontal="left" vertical="center" wrapText="1" indent="1"/>
    </xf>
    <xf numFmtId="0" fontId="28" fillId="33" borderId="17" xfId="655" applyFont="1" applyFill="1" applyBorder="1" applyAlignment="1">
      <alignment horizontal="left" vertical="center" wrapText="1" indent="1"/>
    </xf>
    <xf numFmtId="0" fontId="28" fillId="33" borderId="15" xfId="655" applyFont="1" applyFill="1" applyBorder="1" applyAlignment="1">
      <alignment horizontal="left" vertical="center" wrapText="1" indent="1"/>
    </xf>
    <xf numFmtId="0" fontId="28" fillId="33" borderId="18" xfId="655" applyFont="1" applyFill="1" applyBorder="1" applyAlignment="1">
      <alignment horizontal="left" vertical="top" wrapText="1" indent="1"/>
    </xf>
    <xf numFmtId="0" fontId="28" fillId="33" borderId="0" xfId="655" applyFont="1" applyFill="1" applyAlignment="1">
      <alignment horizontal="left" vertical="top" wrapText="1" indent="1"/>
    </xf>
    <xf numFmtId="0" fontId="28" fillId="33" borderId="0" xfId="655" applyFont="1" applyFill="1" applyAlignment="1">
      <alignment horizontal="left" vertical="center" wrapText="1" indent="1"/>
    </xf>
    <xf numFmtId="0" fontId="66" fillId="0" borderId="0" xfId="0" applyFont="1" applyAlignment="1">
      <alignment horizontal="left"/>
    </xf>
    <xf numFmtId="0" fontId="67" fillId="0" borderId="0" xfId="0" applyFont="1" applyAlignment="1">
      <alignment horizontal="left"/>
    </xf>
    <xf numFmtId="0" fontId="0" fillId="31" borderId="0" xfId="0" applyFill="1" applyAlignment="1">
      <alignment horizontal="left"/>
    </xf>
    <xf numFmtId="0" fontId="69" fillId="0" borderId="0" xfId="0" applyFont="1" applyAlignment="1">
      <alignment horizontal="center" vertical="center" wrapText="1"/>
    </xf>
    <xf numFmtId="3" fontId="26" fillId="33" borderId="16" xfId="660" applyNumberFormat="1" applyFont="1" applyFill="1" applyBorder="1" applyAlignment="1">
      <alignment horizontal="left" vertical="top" wrapText="1"/>
    </xf>
    <xf numFmtId="3" fontId="44" fillId="33" borderId="0" xfId="660" applyNumberFormat="1" applyFont="1" applyFill="1" applyAlignment="1">
      <alignment horizontal="center" vertical="center" wrapText="1"/>
    </xf>
    <xf numFmtId="0" fontId="59" fillId="32" borderId="16" xfId="0" applyFont="1" applyFill="1" applyBorder="1" applyAlignment="1">
      <alignment horizontal="center" vertical="center" wrapText="1"/>
    </xf>
    <xf numFmtId="0" fontId="35" fillId="34" borderId="10" xfId="660" applyFont="1" applyFill="1" applyBorder="1" applyAlignment="1" applyProtection="1">
      <alignment horizontal="left" vertical="center"/>
      <protection locked="0"/>
    </xf>
    <xf numFmtId="0" fontId="35" fillId="34" borderId="28" xfId="660" applyFont="1" applyFill="1" applyBorder="1" applyAlignment="1" applyProtection="1">
      <alignment horizontal="left" vertical="center"/>
      <protection locked="0"/>
    </xf>
    <xf numFmtId="0" fontId="59" fillId="32" borderId="21" xfId="0" applyFont="1" applyFill="1" applyBorder="1" applyAlignment="1">
      <alignment vertical="center"/>
    </xf>
    <xf numFmtId="0" fontId="71" fillId="0" borderId="0" xfId="0" applyFont="1"/>
    <xf numFmtId="0" fontId="65" fillId="0" borderId="0" xfId="659" applyFont="1" applyAlignment="1">
      <alignment vertical="center" wrapText="1"/>
    </xf>
    <xf numFmtId="0" fontId="72" fillId="0" borderId="0" xfId="656" applyFont="1" applyAlignment="1">
      <alignment horizontal="left" vertical="top" wrapText="1"/>
    </xf>
    <xf numFmtId="0" fontId="0" fillId="31" borderId="0" xfId="0" applyFill="1" applyAlignment="1">
      <alignment horizontal="left" vertical="top"/>
    </xf>
    <xf numFmtId="0" fontId="36" fillId="34" borderId="35" xfId="0" applyFont="1" applyFill="1" applyBorder="1" applyAlignment="1">
      <alignment vertical="center" wrapText="1"/>
    </xf>
    <xf numFmtId="0" fontId="36" fillId="34" borderId="23" xfId="0" applyFont="1" applyFill="1" applyBorder="1" applyAlignment="1">
      <alignment vertical="center" wrapText="1"/>
    </xf>
    <xf numFmtId="0" fontId="26" fillId="33" borderId="17" xfId="0" applyFont="1" applyFill="1" applyBorder="1" applyAlignment="1">
      <alignment horizontal="right" vertical="center" indent="1"/>
    </xf>
    <xf numFmtId="0" fontId="26" fillId="33" borderId="36" xfId="0" applyFont="1" applyFill="1" applyBorder="1" applyAlignment="1">
      <alignment horizontal="right" vertical="center" indent="1"/>
    </xf>
    <xf numFmtId="3" fontId="26" fillId="33" borderId="31" xfId="660" applyNumberFormat="1" applyFont="1" applyFill="1" applyBorder="1" applyAlignment="1">
      <alignment horizontal="left" vertical="top" wrapText="1"/>
    </xf>
    <xf numFmtId="3" fontId="26" fillId="33" borderId="43" xfId="660" applyNumberFormat="1" applyFont="1" applyFill="1" applyBorder="1" applyAlignment="1">
      <alignment horizontal="left" vertical="top" wrapText="1"/>
    </xf>
    <xf numFmtId="3" fontId="26" fillId="33" borderId="21" xfId="660" applyNumberFormat="1" applyFont="1" applyFill="1" applyBorder="1" applyAlignment="1">
      <alignment horizontal="left" vertical="top" wrapText="1"/>
    </xf>
    <xf numFmtId="3" fontId="26" fillId="33" borderId="31" xfId="660" applyNumberFormat="1" applyFont="1" applyFill="1" applyBorder="1" applyAlignment="1">
      <alignment horizontal="left" wrapText="1"/>
    </xf>
    <xf numFmtId="3" fontId="26" fillId="33" borderId="17" xfId="660" applyNumberFormat="1" applyFont="1" applyFill="1" applyBorder="1" applyAlignment="1">
      <alignment horizontal="left" vertical="top" wrapText="1"/>
    </xf>
    <xf numFmtId="0" fontId="5" fillId="0" borderId="16" xfId="0" applyFont="1" applyBorder="1" applyAlignment="1">
      <alignment vertical="top" wrapText="1"/>
    </xf>
    <xf numFmtId="0" fontId="55" fillId="0" borderId="0" xfId="0" applyFont="1" applyAlignment="1">
      <alignment horizontal="left" vertical="top" wrapText="1"/>
    </xf>
    <xf numFmtId="0" fontId="0" fillId="0" borderId="0" xfId="0" applyAlignment="1">
      <alignment horizontal="left" vertical="top" wrapText="1"/>
    </xf>
    <xf numFmtId="0" fontId="53" fillId="0" borderId="0" xfId="0" applyFont="1" applyAlignment="1">
      <alignment horizontal="center" vertical="center"/>
    </xf>
    <xf numFmtId="0" fontId="36" fillId="0" borderId="35" xfId="0" applyFont="1" applyBorder="1" applyAlignment="1">
      <alignment vertical="center" wrapText="1"/>
    </xf>
    <xf numFmtId="0" fontId="36" fillId="0" borderId="36" xfId="0" applyFont="1" applyBorder="1" applyAlignment="1">
      <alignment vertical="center" wrapText="1"/>
    </xf>
    <xf numFmtId="0" fontId="26" fillId="33" borderId="18" xfId="0" applyFont="1" applyFill="1" applyBorder="1" applyAlignment="1">
      <alignment horizontal="right" vertical="center" indent="1"/>
    </xf>
    <xf numFmtId="0" fontId="26" fillId="33" borderId="35" xfId="0" applyFont="1" applyFill="1" applyBorder="1" applyAlignment="1">
      <alignment horizontal="right" vertical="center" indent="1"/>
    </xf>
    <xf numFmtId="0" fontId="35" fillId="31" borderId="0" xfId="660" applyFont="1" applyFill="1" applyAlignment="1" applyProtection="1">
      <alignment horizontal="left" vertical="center"/>
      <protection locked="0"/>
    </xf>
    <xf numFmtId="3" fontId="65" fillId="31" borderId="0" xfId="660" applyNumberFormat="1" applyFont="1" applyFill="1" applyAlignment="1" applyProtection="1">
      <alignment horizontal="left" vertical="center" wrapText="1"/>
      <protection locked="0"/>
    </xf>
    <xf numFmtId="0" fontId="33" fillId="31" borderId="0" xfId="0" applyFont="1" applyFill="1" applyAlignment="1">
      <alignment horizontal="center" vertical="center"/>
    </xf>
    <xf numFmtId="0" fontId="47" fillId="31" borderId="0" xfId="659" applyFill="1" applyAlignment="1">
      <alignment vertical="center"/>
    </xf>
    <xf numFmtId="0" fontId="26" fillId="31" borderId="0" xfId="0" applyFont="1" applyFill="1" applyAlignment="1">
      <alignment horizontal="right" vertical="center" indent="1"/>
    </xf>
    <xf numFmtId="0" fontId="53" fillId="31" borderId="0" xfId="0" applyFont="1" applyFill="1"/>
    <xf numFmtId="0" fontId="26" fillId="33" borderId="49" xfId="0" applyFont="1" applyFill="1" applyBorder="1" applyAlignment="1">
      <alignment horizontal="right" vertical="center" indent="1"/>
    </xf>
    <xf numFmtId="0" fontId="35" fillId="34" borderId="37" xfId="660" applyFont="1" applyFill="1" applyBorder="1" applyAlignment="1" applyProtection="1">
      <alignment horizontal="left" vertical="center"/>
      <protection locked="0"/>
    </xf>
    <xf numFmtId="0" fontId="26" fillId="33" borderId="23" xfId="0" applyFont="1" applyFill="1" applyBorder="1" applyAlignment="1">
      <alignment horizontal="right" vertical="center" indent="1"/>
    </xf>
    <xf numFmtId="0" fontId="59" fillId="32" borderId="21" xfId="0" applyFont="1" applyFill="1" applyBorder="1" applyAlignment="1">
      <alignment horizontal="center" vertical="center"/>
    </xf>
    <xf numFmtId="0" fontId="44" fillId="34" borderId="23" xfId="0" applyFont="1" applyFill="1" applyBorder="1" applyAlignment="1">
      <alignment horizontal="right" vertical="center" indent="1"/>
    </xf>
    <xf numFmtId="0" fontId="44" fillId="34" borderId="35" xfId="0" applyFont="1" applyFill="1" applyBorder="1" applyAlignment="1">
      <alignment horizontal="right" vertical="center" indent="1"/>
    </xf>
    <xf numFmtId="0" fontId="38" fillId="34" borderId="23" xfId="0" applyFont="1" applyFill="1" applyBorder="1" applyAlignment="1">
      <alignment horizontal="right" vertical="center" indent="1"/>
    </xf>
    <xf numFmtId="0" fontId="55" fillId="34" borderId="10" xfId="0" applyFont="1" applyFill="1" applyBorder="1" applyAlignment="1">
      <alignment vertical="center" wrapText="1"/>
    </xf>
    <xf numFmtId="3" fontId="35" fillId="34" borderId="10" xfId="660" applyNumberFormat="1" applyFont="1" applyFill="1" applyBorder="1" applyAlignment="1" applyProtection="1">
      <alignment vertical="center"/>
      <protection locked="0"/>
    </xf>
    <xf numFmtId="164" fontId="35" fillId="34" borderId="10" xfId="660" applyNumberFormat="1" applyFont="1" applyFill="1" applyBorder="1" applyAlignment="1" applyProtection="1">
      <alignment vertical="center"/>
      <protection locked="0"/>
    </xf>
    <xf numFmtId="3" fontId="35" fillId="34" borderId="37" xfId="660" applyNumberFormat="1" applyFont="1" applyFill="1" applyBorder="1" applyAlignment="1" applyProtection="1">
      <alignment vertical="center"/>
      <protection locked="0"/>
    </xf>
    <xf numFmtId="0" fontId="55" fillId="34" borderId="28" xfId="0" applyFont="1" applyFill="1" applyBorder="1" applyAlignment="1">
      <alignment vertical="center" wrapText="1"/>
    </xf>
    <xf numFmtId="164" fontId="35" fillId="34" borderId="28" xfId="660" applyNumberFormat="1" applyFont="1" applyFill="1" applyBorder="1" applyAlignment="1" applyProtection="1">
      <alignment vertical="center"/>
      <protection locked="0"/>
    </xf>
    <xf numFmtId="3" fontId="35" fillId="34" borderId="61" xfId="660" applyNumberFormat="1" applyFont="1" applyFill="1" applyBorder="1" applyAlignment="1" applyProtection="1">
      <alignment vertical="center"/>
      <protection locked="0"/>
    </xf>
    <xf numFmtId="2" fontId="73" fillId="0" borderId="43" xfId="0" applyNumberFormat="1" applyFont="1" applyBorder="1" applyAlignment="1">
      <alignment horizontal="center" vertical="center"/>
    </xf>
    <xf numFmtId="0" fontId="26" fillId="33" borderId="23" xfId="0" applyFont="1" applyFill="1" applyBorder="1" applyAlignment="1">
      <alignment horizontal="center" vertical="center"/>
    </xf>
    <xf numFmtId="0" fontId="26" fillId="33" borderId="35" xfId="0" applyFont="1" applyFill="1" applyBorder="1" applyAlignment="1">
      <alignment horizontal="center" vertical="center"/>
    </xf>
    <xf numFmtId="0" fontId="59" fillId="32" borderId="66" xfId="0" applyFont="1" applyFill="1" applyBorder="1" applyAlignment="1">
      <alignment horizontal="center" vertical="center"/>
    </xf>
    <xf numFmtId="0" fontId="59" fillId="32" borderId="67" xfId="0" applyFont="1" applyFill="1" applyBorder="1" applyAlignment="1">
      <alignment horizontal="center" vertical="center"/>
    </xf>
    <xf numFmtId="0" fontId="83" fillId="34" borderId="36" xfId="0" applyFont="1" applyFill="1" applyBorder="1" applyAlignment="1">
      <alignment vertical="center" wrapText="1"/>
    </xf>
    <xf numFmtId="3" fontId="38" fillId="34" borderId="37" xfId="660" applyNumberFormat="1" applyFont="1" applyFill="1" applyBorder="1" applyAlignment="1" applyProtection="1">
      <alignment vertical="center"/>
      <protection locked="0"/>
    </xf>
    <xf numFmtId="0" fontId="83" fillId="34" borderId="62" xfId="0" applyFont="1" applyFill="1" applyBorder="1" applyAlignment="1">
      <alignment vertical="center" wrapText="1"/>
    </xf>
    <xf numFmtId="3" fontId="36" fillId="34" borderId="37" xfId="0" applyNumberFormat="1" applyFont="1" applyFill="1" applyBorder="1" applyAlignment="1">
      <alignment vertical="center"/>
    </xf>
    <xf numFmtId="3" fontId="36" fillId="34" borderId="61" xfId="0" applyNumberFormat="1" applyFont="1" applyFill="1" applyBorder="1" applyAlignment="1">
      <alignment vertical="center"/>
    </xf>
    <xf numFmtId="0" fontId="36" fillId="31" borderId="0" xfId="0" applyFont="1" applyFill="1" applyAlignment="1">
      <alignment vertical="center" wrapText="1"/>
    </xf>
    <xf numFmtId="0" fontId="55" fillId="31" borderId="0" xfId="0" applyFont="1" applyFill="1" applyAlignment="1">
      <alignment vertical="center" wrapText="1"/>
    </xf>
    <xf numFmtId="164" fontId="35" fillId="31" borderId="0" xfId="660" applyNumberFormat="1" applyFont="1" applyFill="1" applyAlignment="1" applyProtection="1">
      <alignment vertical="center"/>
      <protection locked="0"/>
    </xf>
    <xf numFmtId="164" fontId="35" fillId="31" borderId="0" xfId="660" applyNumberFormat="1" applyFont="1" applyFill="1" applyAlignment="1" applyProtection="1">
      <alignment horizontal="center" vertical="center"/>
      <protection locked="0"/>
    </xf>
    <xf numFmtId="164" fontId="35" fillId="34" borderId="30" xfId="660" applyNumberFormat="1" applyFont="1" applyFill="1" applyBorder="1" applyAlignment="1" applyProtection="1">
      <alignment vertical="center"/>
      <protection locked="0"/>
    </xf>
    <xf numFmtId="164" fontId="35" fillId="34" borderId="34" xfId="660" applyNumberFormat="1" applyFont="1" applyFill="1" applyBorder="1" applyAlignment="1" applyProtection="1">
      <alignment vertical="center"/>
      <protection locked="0"/>
    </xf>
    <xf numFmtId="0" fontId="33" fillId="34" borderId="23" xfId="0" applyFont="1" applyFill="1" applyBorder="1" applyAlignment="1">
      <alignment vertical="center" wrapText="1"/>
    </xf>
    <xf numFmtId="0" fontId="26" fillId="33" borderId="36" xfId="0" applyFont="1" applyFill="1" applyBorder="1" applyAlignment="1">
      <alignment horizontal="center" vertical="center"/>
    </xf>
    <xf numFmtId="0" fontId="59" fillId="32" borderId="22" xfId="0" applyFont="1" applyFill="1" applyBorder="1" applyAlignment="1">
      <alignment vertical="center" wrapText="1"/>
    </xf>
    <xf numFmtId="3" fontId="38" fillId="34" borderId="29" xfId="660" applyNumberFormat="1" applyFont="1" applyFill="1" applyBorder="1" applyAlignment="1" applyProtection="1">
      <alignment vertical="center"/>
      <protection locked="0"/>
    </xf>
    <xf numFmtId="0" fontId="59" fillId="32" borderId="63" xfId="0" applyFont="1" applyFill="1" applyBorder="1" applyAlignment="1">
      <alignment horizontal="center" vertical="center" wrapText="1"/>
    </xf>
    <xf numFmtId="0" fontId="0" fillId="0" borderId="0" xfId="0" applyAlignment="1">
      <alignment vertical="center"/>
    </xf>
    <xf numFmtId="3" fontId="68" fillId="0" borderId="21" xfId="660" applyNumberFormat="1" applyFont="1" applyBorder="1" applyAlignment="1">
      <alignment horizontal="left" vertical="top" wrapText="1"/>
    </xf>
    <xf numFmtId="3" fontId="68" fillId="0" borderId="22" xfId="660" applyNumberFormat="1" applyFont="1" applyBorder="1" applyAlignment="1">
      <alignment horizontal="left" vertical="top" wrapText="1"/>
    </xf>
    <xf numFmtId="3" fontId="68" fillId="0" borderId="75" xfId="660" applyNumberFormat="1" applyFont="1" applyBorder="1" applyAlignment="1">
      <alignment horizontal="left" vertical="top" wrapText="1"/>
    </xf>
    <xf numFmtId="0" fontId="88" fillId="0" borderId="0" xfId="0" applyFont="1" applyAlignment="1">
      <alignment vertical="center"/>
    </xf>
    <xf numFmtId="0" fontId="32" fillId="35" borderId="16" xfId="0" applyFont="1" applyFill="1" applyBorder="1" applyAlignment="1">
      <alignment horizontal="left" vertical="center"/>
    </xf>
    <xf numFmtId="0" fontId="5" fillId="35" borderId="16" xfId="0" applyFont="1" applyFill="1" applyBorder="1" applyAlignment="1">
      <alignment vertical="top" wrapText="1"/>
    </xf>
    <xf numFmtId="14" fontId="0" fillId="0" borderId="0" xfId="0" applyNumberFormat="1"/>
    <xf numFmtId="0" fontId="87" fillId="38" borderId="0" xfId="0" applyFont="1" applyFill="1" applyAlignment="1">
      <alignment wrapText="1"/>
    </xf>
    <xf numFmtId="0" fontId="87" fillId="39" borderId="0" xfId="0" applyFont="1" applyFill="1" applyAlignment="1">
      <alignment wrapText="1"/>
    </xf>
    <xf numFmtId="0" fontId="87" fillId="40" borderId="0" xfId="0" applyFont="1" applyFill="1" applyAlignment="1">
      <alignment wrapText="1"/>
    </xf>
    <xf numFmtId="0" fontId="87" fillId="32" borderId="0" xfId="0" applyFont="1" applyFill="1" applyAlignment="1">
      <alignment wrapText="1"/>
    </xf>
    <xf numFmtId="0" fontId="0" fillId="33" borderId="0" xfId="0" applyFill="1"/>
    <xf numFmtId="3" fontId="0" fillId="33" borderId="0" xfId="0" applyNumberFormat="1" applyFill="1"/>
    <xf numFmtId="0" fontId="87" fillId="42" borderId="0" xfId="0" applyFont="1" applyFill="1" applyAlignment="1">
      <alignment wrapText="1"/>
    </xf>
    <xf numFmtId="1" fontId="26" fillId="34" borderId="44" xfId="660" applyNumberFormat="1" applyFont="1" applyFill="1" applyBorder="1" applyAlignment="1" applyProtection="1">
      <alignment horizontal="center" vertical="center"/>
      <protection locked="0"/>
    </xf>
    <xf numFmtId="1" fontId="26" fillId="34" borderId="77" xfId="660" applyNumberFormat="1" applyFont="1" applyFill="1" applyBorder="1" applyAlignment="1" applyProtection="1">
      <alignment horizontal="center" vertical="center"/>
      <protection locked="0"/>
    </xf>
    <xf numFmtId="3" fontId="26" fillId="26" borderId="77" xfId="660" applyNumberFormat="1" applyFont="1" applyFill="1" applyBorder="1" applyAlignment="1" applyProtection="1">
      <alignment horizontal="center" vertical="center" wrapText="1"/>
      <protection locked="0"/>
    </xf>
    <xf numFmtId="4" fontId="89" fillId="33" borderId="77" xfId="660" applyNumberFormat="1" applyFont="1" applyFill="1" applyBorder="1" applyAlignment="1" applyProtection="1">
      <alignment horizontal="center" vertical="center" wrapText="1"/>
      <protection locked="0"/>
    </xf>
    <xf numFmtId="3" fontId="76" fillId="0" borderId="21" xfId="660" applyNumberFormat="1" applyFont="1" applyBorder="1" applyAlignment="1">
      <alignment vertical="top" wrapText="1"/>
    </xf>
    <xf numFmtId="3" fontId="76" fillId="0" borderId="0" xfId="660" applyNumberFormat="1" applyFont="1" applyAlignment="1">
      <alignment horizontal="left" vertical="top" wrapText="1"/>
    </xf>
    <xf numFmtId="0" fontId="28" fillId="0" borderId="23" xfId="0" applyFont="1" applyBorder="1" applyAlignment="1">
      <alignment horizontal="center" vertical="center"/>
    </xf>
    <xf numFmtId="0" fontId="5" fillId="0" borderId="20" xfId="659" applyFont="1" applyBorder="1" applyAlignment="1">
      <alignment vertical="center" wrapText="1"/>
    </xf>
    <xf numFmtId="0" fontId="5" fillId="0" borderId="20" xfId="659" applyFont="1" applyBorder="1" applyAlignment="1">
      <alignment vertical="center"/>
    </xf>
    <xf numFmtId="0" fontId="28" fillId="0" borderId="24" xfId="0" applyFont="1" applyBorder="1" applyAlignment="1">
      <alignment horizontal="center" vertical="center"/>
    </xf>
    <xf numFmtId="0" fontId="38" fillId="0" borderId="10" xfId="0" applyFont="1" applyBorder="1" applyAlignment="1">
      <alignment horizontal="left" vertical="center" wrapText="1"/>
    </xf>
    <xf numFmtId="0" fontId="38" fillId="0" borderId="10" xfId="659" applyFont="1" applyBorder="1" applyAlignment="1">
      <alignment horizontal="left" vertical="center" wrapText="1"/>
    </xf>
    <xf numFmtId="0" fontId="28" fillId="0" borderId="27" xfId="0" applyFont="1" applyBorder="1" applyAlignment="1">
      <alignment horizontal="center" vertical="center"/>
    </xf>
    <xf numFmtId="0" fontId="38" fillId="0" borderId="28" xfId="659" applyFont="1" applyBorder="1" applyAlignment="1">
      <alignment horizontal="left" vertical="center" wrapText="1"/>
    </xf>
    <xf numFmtId="0" fontId="59" fillId="32" borderId="17" xfId="0" applyFont="1" applyFill="1" applyBorder="1" applyAlignment="1">
      <alignment horizontal="center" vertical="center" wrapText="1"/>
    </xf>
    <xf numFmtId="0" fontId="28" fillId="0" borderId="69" xfId="0" applyFont="1" applyBorder="1" applyAlignment="1">
      <alignment horizontal="center" vertical="center"/>
    </xf>
    <xf numFmtId="0" fontId="38" fillId="0" borderId="70" xfId="0" applyFont="1" applyBorder="1" applyAlignment="1">
      <alignment horizontal="left" vertical="center" wrapText="1"/>
    </xf>
    <xf numFmtId="0" fontId="28" fillId="0" borderId="62" xfId="0" applyFont="1" applyBorder="1" applyAlignment="1">
      <alignment horizontal="center" vertical="center"/>
    </xf>
    <xf numFmtId="0" fontId="38" fillId="0" borderId="61" xfId="0" applyFont="1" applyBorder="1" applyAlignment="1">
      <alignment horizontal="left" vertical="center" wrapText="1"/>
    </xf>
    <xf numFmtId="3" fontId="26" fillId="34" borderId="77" xfId="660" applyNumberFormat="1" applyFont="1" applyFill="1" applyBorder="1" applyAlignment="1" applyProtection="1">
      <alignment horizontal="left" vertical="center" wrapText="1"/>
      <protection locked="0"/>
    </xf>
    <xf numFmtId="0" fontId="75" fillId="0" borderId="0" xfId="0" applyFont="1" applyAlignment="1">
      <alignment horizontal="right" vertical="top" wrapText="1"/>
    </xf>
    <xf numFmtId="0" fontId="75" fillId="0" borderId="0" xfId="0" applyFont="1" applyAlignment="1">
      <alignment horizontal="right" vertical="center" wrapText="1"/>
    </xf>
    <xf numFmtId="0" fontId="25" fillId="0" borderId="0" xfId="0" applyFont="1" applyAlignment="1">
      <alignment horizontal="center" vertical="center" wrapText="1"/>
    </xf>
    <xf numFmtId="0" fontId="56" fillId="0" borderId="0" xfId="0" applyFont="1"/>
    <xf numFmtId="0" fontId="38" fillId="0" borderId="0" xfId="659" applyFont="1" applyAlignment="1">
      <alignment horizontal="left" vertical="center" wrapText="1"/>
    </xf>
    <xf numFmtId="0" fontId="59" fillId="32" borderId="31" xfId="0" applyFont="1" applyFill="1" applyBorder="1" applyAlignment="1">
      <alignment horizontal="center" vertical="center"/>
    </xf>
    <xf numFmtId="0" fontId="53" fillId="0" borderId="0" xfId="0" applyFont="1" applyAlignment="1">
      <alignment horizontal="center"/>
    </xf>
    <xf numFmtId="0" fontId="33" fillId="33" borderId="26" xfId="0" applyFont="1" applyFill="1" applyBorder="1" applyAlignment="1">
      <alignment horizontal="right" vertical="center" wrapText="1" indent="1"/>
    </xf>
    <xf numFmtId="0" fontId="59" fillId="32" borderId="31" xfId="0" applyFont="1" applyFill="1" applyBorder="1" applyAlignment="1">
      <alignment horizontal="center" vertical="center" wrapText="1"/>
    </xf>
    <xf numFmtId="0" fontId="59" fillId="32" borderId="31" xfId="0" applyFont="1" applyFill="1" applyBorder="1" applyAlignment="1">
      <alignment horizontal="left" vertical="center" wrapText="1"/>
    </xf>
    <xf numFmtId="0" fontId="59" fillId="32" borderId="32" xfId="0" applyFont="1" applyFill="1" applyBorder="1" applyAlignment="1">
      <alignment horizontal="left" vertical="center" wrapText="1"/>
    </xf>
    <xf numFmtId="0" fontId="59" fillId="32" borderId="33" xfId="0" applyFont="1" applyFill="1" applyBorder="1" applyAlignment="1">
      <alignment horizontal="left" vertical="center" wrapText="1"/>
    </xf>
    <xf numFmtId="0" fontId="0" fillId="0" borderId="10" xfId="0" applyBorder="1"/>
    <xf numFmtId="9" fontId="36" fillId="34" borderId="10" xfId="720" applyFont="1" applyFill="1" applyBorder="1" applyAlignment="1">
      <alignment vertical="center"/>
    </xf>
    <xf numFmtId="9" fontId="36" fillId="34" borderId="61" xfId="720" applyFont="1" applyFill="1" applyBorder="1" applyAlignment="1">
      <alignment vertical="center"/>
    </xf>
    <xf numFmtId="9" fontId="35" fillId="34" borderId="10" xfId="720" applyFont="1" applyFill="1" applyBorder="1" applyAlignment="1" applyProtection="1">
      <alignment vertical="center"/>
      <protection locked="0"/>
    </xf>
    <xf numFmtId="9" fontId="35" fillId="34" borderId="28" xfId="720" applyFont="1" applyFill="1" applyBorder="1" applyAlignment="1" applyProtection="1">
      <alignment vertical="center"/>
      <protection locked="0"/>
    </xf>
    <xf numFmtId="0" fontId="4" fillId="24" borderId="59" xfId="0" applyFont="1" applyFill="1" applyBorder="1" applyAlignment="1">
      <alignment horizontal="center"/>
    </xf>
    <xf numFmtId="0" fontId="59" fillId="32" borderId="67" xfId="0" applyFont="1" applyFill="1" applyBorder="1" applyAlignment="1">
      <alignment horizontal="center" vertical="center" wrapText="1"/>
    </xf>
    <xf numFmtId="0" fontId="83" fillId="34" borderId="58" xfId="0" applyFont="1" applyFill="1" applyBorder="1" applyAlignment="1">
      <alignment vertical="center" wrapText="1"/>
    </xf>
    <xf numFmtId="0" fontId="36" fillId="34" borderId="25" xfId="0" applyFont="1" applyFill="1" applyBorder="1" applyAlignment="1">
      <alignment vertical="center" wrapText="1"/>
    </xf>
    <xf numFmtId="0" fontId="36" fillId="34" borderId="40" xfId="0" applyFont="1" applyFill="1" applyBorder="1" applyAlignment="1">
      <alignment vertical="center" wrapText="1"/>
    </xf>
    <xf numFmtId="0" fontId="33" fillId="34" borderId="10" xfId="0" applyFont="1" applyFill="1" applyBorder="1" applyAlignment="1">
      <alignment vertical="center" wrapText="1"/>
    </xf>
    <xf numFmtId="0" fontId="33" fillId="34" borderId="61" xfId="0" applyFont="1" applyFill="1" applyBorder="1" applyAlignment="1">
      <alignment vertical="center" wrapText="1"/>
    </xf>
    <xf numFmtId="0" fontId="59" fillId="32" borderId="66" xfId="0" applyFont="1" applyFill="1" applyBorder="1" applyAlignment="1">
      <alignment horizontal="center" vertical="center" wrapText="1"/>
    </xf>
    <xf numFmtId="0" fontId="59" fillId="32" borderId="81" xfId="0" applyFont="1" applyFill="1" applyBorder="1" applyAlignment="1">
      <alignment horizontal="center" vertical="center"/>
    </xf>
    <xf numFmtId="0" fontId="59" fillId="37" borderId="68" xfId="0" applyFont="1" applyFill="1" applyBorder="1" applyAlignment="1">
      <alignment vertical="center" wrapText="1"/>
    </xf>
    <xf numFmtId="0" fontId="33" fillId="34" borderId="62" xfId="0" applyFont="1" applyFill="1" applyBorder="1" applyAlignment="1">
      <alignment vertical="center" wrapText="1"/>
    </xf>
    <xf numFmtId="3" fontId="36" fillId="34" borderId="78" xfId="0" applyNumberFormat="1" applyFont="1" applyFill="1" applyBorder="1" applyAlignment="1">
      <alignment vertical="center"/>
    </xf>
    <xf numFmtId="3" fontId="36" fillId="34" borderId="54" xfId="0" applyNumberFormat="1" applyFont="1" applyFill="1" applyBorder="1" applyAlignment="1">
      <alignment vertical="center"/>
    </xf>
    <xf numFmtId="164" fontId="35" fillId="34" borderId="54" xfId="660" applyNumberFormat="1" applyFont="1" applyFill="1" applyBorder="1" applyAlignment="1" applyProtection="1">
      <alignment vertical="center"/>
      <protection locked="0"/>
    </xf>
    <xf numFmtId="164" fontId="35" fillId="34" borderId="50" xfId="660" applyNumberFormat="1" applyFont="1" applyFill="1" applyBorder="1" applyAlignment="1" applyProtection="1">
      <alignment vertical="center"/>
      <protection locked="0"/>
    </xf>
    <xf numFmtId="0" fontId="60" fillId="0" borderId="0" xfId="0" applyFont="1" applyAlignment="1">
      <alignment vertical="center"/>
    </xf>
    <xf numFmtId="0" fontId="0" fillId="0" borderId="23" xfId="0" applyBorder="1"/>
    <xf numFmtId="0" fontId="0" fillId="0" borderId="54" xfId="0" applyBorder="1"/>
    <xf numFmtId="0" fontId="0" fillId="0" borderId="64" xfId="0" applyBorder="1"/>
    <xf numFmtId="0" fontId="80" fillId="0" borderId="76" xfId="0" applyFont="1" applyBorder="1"/>
    <xf numFmtId="0" fontId="0" fillId="0" borderId="50" xfId="0" applyBorder="1"/>
    <xf numFmtId="0" fontId="80" fillId="43" borderId="82" xfId="0" applyFont="1" applyFill="1" applyBorder="1"/>
    <xf numFmtId="0" fontId="4" fillId="24" borderId="59" xfId="0" applyFont="1" applyFill="1" applyBorder="1" applyAlignment="1">
      <alignment horizontal="center" wrapText="1"/>
    </xf>
    <xf numFmtId="43" fontId="0" fillId="0" borderId="0" xfId="0" applyNumberFormat="1"/>
    <xf numFmtId="43" fontId="0" fillId="0" borderId="10" xfId="0" applyNumberFormat="1" applyBorder="1"/>
    <xf numFmtId="0" fontId="60" fillId="32" borderId="44" xfId="0" applyFont="1" applyFill="1" applyBorder="1" applyAlignment="1">
      <alignment vertical="center"/>
    </xf>
    <xf numFmtId="0" fontId="80" fillId="43" borderId="83" xfId="0" applyFont="1" applyFill="1" applyBorder="1"/>
    <xf numFmtId="0" fontId="0" fillId="0" borderId="36" xfId="0" applyBorder="1"/>
    <xf numFmtId="0" fontId="0" fillId="0" borderId="35" xfId="0" applyBorder="1"/>
    <xf numFmtId="43" fontId="0" fillId="0" borderId="46" xfId="0" applyNumberFormat="1" applyBorder="1"/>
    <xf numFmtId="167" fontId="80" fillId="0" borderId="73" xfId="722" applyNumberFormat="1" applyFont="1" applyBorder="1"/>
    <xf numFmtId="0" fontId="0" fillId="0" borderId="37" xfId="0" applyBorder="1"/>
    <xf numFmtId="0" fontId="0" fillId="0" borderId="56" xfId="0" applyBorder="1"/>
    <xf numFmtId="0" fontId="0" fillId="0" borderId="28" xfId="0" applyBorder="1"/>
    <xf numFmtId="167" fontId="80" fillId="43" borderId="84" xfId="0" applyNumberFormat="1" applyFont="1" applyFill="1" applyBorder="1"/>
    <xf numFmtId="0" fontId="0" fillId="0" borderId="22" xfId="0" applyBorder="1"/>
    <xf numFmtId="167" fontId="80" fillId="43" borderId="84" xfId="722" applyNumberFormat="1" applyFont="1" applyFill="1" applyBorder="1"/>
    <xf numFmtId="16" fontId="0" fillId="0" borderId="0" xfId="0" applyNumberFormat="1"/>
    <xf numFmtId="168" fontId="0" fillId="0" borderId="0" xfId="0" applyNumberFormat="1"/>
    <xf numFmtId="169" fontId="0" fillId="0" borderId="10" xfId="0" applyNumberFormat="1" applyBorder="1"/>
    <xf numFmtId="1" fontId="0" fillId="0" borderId="10" xfId="0" applyNumberFormat="1" applyBorder="1"/>
    <xf numFmtId="2" fontId="0" fillId="0" borderId="10" xfId="0" applyNumberFormat="1" applyBorder="1"/>
    <xf numFmtId="170" fontId="0" fillId="0" borderId="0" xfId="0" applyNumberFormat="1"/>
    <xf numFmtId="0" fontId="0" fillId="0" borderId="0" xfId="0" applyAlignment="1">
      <alignment horizontal="center"/>
    </xf>
    <xf numFmtId="0" fontId="59" fillId="32" borderId="79" xfId="0" applyFont="1" applyFill="1" applyBorder="1" applyAlignment="1">
      <alignment horizontal="center" vertical="center" wrapText="1"/>
    </xf>
    <xf numFmtId="0" fontId="55" fillId="34" borderId="0" xfId="0" applyFont="1" applyFill="1" applyAlignment="1">
      <alignment vertical="center"/>
    </xf>
    <xf numFmtId="3" fontId="26" fillId="34" borderId="57" xfId="660" applyNumberFormat="1" applyFont="1" applyFill="1" applyBorder="1" applyAlignment="1" applyProtection="1">
      <alignment horizontal="center" vertical="center" wrapText="1"/>
      <protection locked="0"/>
    </xf>
    <xf numFmtId="166" fontId="0" fillId="33" borderId="12" xfId="0" applyNumberFormat="1" applyFill="1" applyBorder="1"/>
    <xf numFmtId="0" fontId="59" fillId="32" borderId="44" xfId="0" applyFont="1" applyFill="1" applyBorder="1" applyAlignment="1">
      <alignment horizontal="center" vertical="center" wrapText="1"/>
    </xf>
    <xf numFmtId="166" fontId="0" fillId="33" borderId="77" xfId="0" applyNumberFormat="1" applyFill="1" applyBorder="1"/>
    <xf numFmtId="166" fontId="0" fillId="33" borderId="45" xfId="0" applyNumberFormat="1" applyFill="1" applyBorder="1"/>
    <xf numFmtId="166" fontId="0" fillId="33" borderId="41" xfId="0" applyNumberFormat="1" applyFill="1" applyBorder="1"/>
    <xf numFmtId="166" fontId="0" fillId="33" borderId="44" xfId="0" applyNumberFormat="1" applyFill="1" applyBorder="1"/>
    <xf numFmtId="168" fontId="0" fillId="33" borderId="44" xfId="0" applyNumberFormat="1" applyFill="1" applyBorder="1" applyAlignment="1">
      <alignment horizontal="center"/>
    </xf>
    <xf numFmtId="168" fontId="0" fillId="33" borderId="77" xfId="0" applyNumberFormat="1" applyFill="1" applyBorder="1" applyAlignment="1">
      <alignment horizontal="center"/>
    </xf>
    <xf numFmtId="168" fontId="0" fillId="33" borderId="45" xfId="0" applyNumberFormat="1" applyFill="1" applyBorder="1" applyAlignment="1">
      <alignment horizontal="center"/>
    </xf>
    <xf numFmtId="166" fontId="0" fillId="33" borderId="44" xfId="0" applyNumberFormat="1" applyFill="1" applyBorder="1" applyAlignment="1">
      <alignment horizontal="center"/>
    </xf>
    <xf numFmtId="166" fontId="0" fillId="33" borderId="77" xfId="0" applyNumberFormat="1" applyFill="1" applyBorder="1" applyAlignment="1">
      <alignment horizontal="center"/>
    </xf>
    <xf numFmtId="166" fontId="0" fillId="33" borderId="45" xfId="0" applyNumberFormat="1" applyFill="1" applyBorder="1" applyAlignment="1">
      <alignment horizontal="center"/>
    </xf>
    <xf numFmtId="168" fontId="0" fillId="33" borderId="49" xfId="0" applyNumberFormat="1" applyFill="1" applyBorder="1" applyAlignment="1">
      <alignment horizontal="center"/>
    </xf>
    <xf numFmtId="168" fontId="0" fillId="33" borderId="24" xfId="0" applyNumberFormat="1" applyFill="1" applyBorder="1" applyAlignment="1">
      <alignment horizontal="center"/>
    </xf>
    <xf numFmtId="168" fontId="0" fillId="33" borderId="27" xfId="0" applyNumberFormat="1" applyFill="1" applyBorder="1" applyAlignment="1">
      <alignment horizontal="center"/>
    </xf>
    <xf numFmtId="166" fontId="0" fillId="33" borderId="22" xfId="0" applyNumberFormat="1" applyFill="1" applyBorder="1"/>
    <xf numFmtId="166" fontId="0" fillId="45" borderId="45" xfId="0" applyNumberFormat="1" applyFill="1" applyBorder="1"/>
    <xf numFmtId="166" fontId="0" fillId="45" borderId="44" xfId="0" applyNumberFormat="1" applyFill="1" applyBorder="1"/>
    <xf numFmtId="166" fontId="0" fillId="45" borderId="77" xfId="0" applyNumberFormat="1" applyFill="1" applyBorder="1"/>
    <xf numFmtId="0" fontId="33" fillId="34" borderId="36" xfId="0" applyFont="1" applyFill="1" applyBorder="1" applyAlignment="1">
      <alignment vertical="center" wrapText="1"/>
    </xf>
    <xf numFmtId="0" fontId="33" fillId="34" borderId="37" xfId="0" applyFont="1" applyFill="1" applyBorder="1" applyAlignment="1">
      <alignment vertical="center" wrapText="1"/>
    </xf>
    <xf numFmtId="9" fontId="36" fillId="34" borderId="37" xfId="720" applyFont="1" applyFill="1" applyBorder="1" applyAlignment="1">
      <alignment vertical="center"/>
    </xf>
    <xf numFmtId="3" fontId="36" fillId="34" borderId="56" xfId="0" applyNumberFormat="1" applyFont="1" applyFill="1" applyBorder="1" applyAlignment="1">
      <alignment vertical="center"/>
    </xf>
    <xf numFmtId="3" fontId="36" fillId="34" borderId="72" xfId="0" applyNumberFormat="1" applyFont="1" applyFill="1" applyBorder="1" applyAlignment="1">
      <alignment vertical="center"/>
    </xf>
    <xf numFmtId="0" fontId="26" fillId="31" borderId="0" xfId="0" applyFont="1" applyFill="1" applyAlignment="1">
      <alignment horizontal="center" vertical="center"/>
    </xf>
    <xf numFmtId="0" fontId="55" fillId="31" borderId="0" xfId="0" applyFont="1" applyFill="1" applyAlignment="1">
      <alignment horizontal="center" vertical="center" wrapText="1"/>
    </xf>
    <xf numFmtId="3" fontId="33" fillId="31" borderId="0" xfId="0" applyNumberFormat="1" applyFont="1" applyFill="1" applyAlignment="1">
      <alignment horizontal="center" vertical="center"/>
    </xf>
    <xf numFmtId="3" fontId="26" fillId="34" borderId="56" xfId="660" applyNumberFormat="1" applyFont="1" applyFill="1" applyBorder="1" applyAlignment="1" applyProtection="1">
      <alignment vertical="center" wrapText="1"/>
      <protection locked="0"/>
    </xf>
    <xf numFmtId="3" fontId="26" fillId="34" borderId="54" xfId="660" applyNumberFormat="1" applyFont="1" applyFill="1" applyBorder="1" applyAlignment="1" applyProtection="1">
      <alignment vertical="center" wrapText="1"/>
      <protection locked="0"/>
    </xf>
    <xf numFmtId="3" fontId="26" fillId="34" borderId="50" xfId="660" applyNumberFormat="1" applyFont="1" applyFill="1" applyBorder="1" applyAlignment="1" applyProtection="1">
      <alignment vertical="center" wrapText="1"/>
      <protection locked="0"/>
    </xf>
    <xf numFmtId="167" fontId="0" fillId="0" borderId="0" xfId="0" applyNumberFormat="1"/>
    <xf numFmtId="2" fontId="73" fillId="0" borderId="0" xfId="0" applyNumberFormat="1" applyFont="1" applyAlignment="1">
      <alignment horizontal="center" vertical="center"/>
    </xf>
    <xf numFmtId="0" fontId="39" fillId="0" borderId="0" xfId="0" applyFont="1" applyAlignment="1">
      <alignment horizontal="center" vertical="center"/>
    </xf>
    <xf numFmtId="44" fontId="73" fillId="0" borderId="0" xfId="721" applyFont="1" applyBorder="1" applyAlignment="1">
      <alignment horizontal="center" vertical="center"/>
    </xf>
    <xf numFmtId="164" fontId="73" fillId="0" borderId="16" xfId="721" applyNumberFormat="1" applyFont="1" applyBorder="1" applyAlignment="1">
      <alignment horizontal="center" vertical="center"/>
    </xf>
    <xf numFmtId="0" fontId="55" fillId="34" borderId="0" xfId="0" applyFont="1" applyFill="1" applyAlignment="1">
      <alignment horizontal="center" vertical="center"/>
    </xf>
    <xf numFmtId="0" fontId="87" fillId="44" borderId="0" xfId="0" applyFont="1" applyFill="1"/>
    <xf numFmtId="0" fontId="87" fillId="44" borderId="0" xfId="0" applyFont="1" applyFill="1" applyAlignment="1">
      <alignment wrapText="1"/>
    </xf>
    <xf numFmtId="168" fontId="0" fillId="34" borderId="44" xfId="0" applyNumberFormat="1" applyFill="1" applyBorder="1" applyAlignment="1">
      <alignment horizontal="center" wrapText="1"/>
    </xf>
    <xf numFmtId="0" fontId="0" fillId="0" borderId="0" xfId="0" applyAlignment="1">
      <alignment wrapText="1"/>
    </xf>
    <xf numFmtId="14" fontId="0" fillId="0" borderId="0" xfId="0" applyNumberFormat="1" applyAlignment="1">
      <alignment wrapText="1"/>
    </xf>
    <xf numFmtId="4" fontId="89" fillId="33" borderId="77" xfId="660" applyNumberFormat="1" applyFont="1" applyFill="1" applyBorder="1" applyAlignment="1">
      <alignment horizontal="center" vertical="center" wrapText="1"/>
    </xf>
    <xf numFmtId="168" fontId="0" fillId="34" borderId="49" xfId="0" applyNumberFormat="1" applyFill="1" applyBorder="1" applyAlignment="1" applyProtection="1">
      <alignment horizontal="center"/>
      <protection locked="0"/>
    </xf>
    <xf numFmtId="0" fontId="0" fillId="34" borderId="44" xfId="0" applyFill="1" applyBorder="1" applyAlignment="1" applyProtection="1">
      <alignment horizontal="center"/>
      <protection locked="0"/>
    </xf>
    <xf numFmtId="0" fontId="0" fillId="34" borderId="48" xfId="0" applyFill="1" applyBorder="1" applyProtection="1">
      <protection locked="0"/>
    </xf>
    <xf numFmtId="0" fontId="0" fillId="34" borderId="77" xfId="0" applyFill="1" applyBorder="1" applyAlignment="1" applyProtection="1">
      <alignment horizontal="center"/>
      <protection locked="0"/>
    </xf>
    <xf numFmtId="0" fontId="0" fillId="34" borderId="46" xfId="0" applyFill="1" applyBorder="1" applyProtection="1">
      <protection locked="0"/>
    </xf>
    <xf numFmtId="0" fontId="0" fillId="34" borderId="45" xfId="0" applyFill="1" applyBorder="1" applyAlignment="1" applyProtection="1">
      <alignment horizontal="center"/>
      <protection locked="0"/>
    </xf>
    <xf numFmtId="1" fontId="0" fillId="34" borderId="44" xfId="0" applyNumberFormat="1" applyFill="1" applyBorder="1" applyProtection="1">
      <protection locked="0"/>
    </xf>
    <xf numFmtId="44" fontId="0" fillId="34" borderId="48" xfId="721" applyFont="1" applyFill="1" applyBorder="1" applyProtection="1">
      <protection locked="0"/>
    </xf>
    <xf numFmtId="1" fontId="0" fillId="34" borderId="77" xfId="0" applyNumberFormat="1" applyFill="1" applyBorder="1" applyProtection="1">
      <protection locked="0"/>
    </xf>
    <xf numFmtId="44" fontId="0" fillId="34" borderId="46" xfId="721" applyFont="1" applyFill="1" applyBorder="1" applyProtection="1">
      <protection locked="0"/>
    </xf>
    <xf numFmtId="0" fontId="0" fillId="34" borderId="44" xfId="0" applyFill="1" applyBorder="1" applyProtection="1">
      <protection locked="0"/>
    </xf>
    <xf numFmtId="0" fontId="0" fillId="34" borderId="77" xfId="0" applyFill="1" applyBorder="1" applyProtection="1">
      <protection locked="0"/>
    </xf>
    <xf numFmtId="0" fontId="0" fillId="34" borderId="45" xfId="0" applyFill="1" applyBorder="1" applyProtection="1">
      <protection locked="0"/>
    </xf>
    <xf numFmtId="0" fontId="59" fillId="34" borderId="77" xfId="0" applyFont="1" applyFill="1" applyBorder="1" applyAlignment="1" applyProtection="1">
      <alignment vertical="center" wrapText="1"/>
      <protection locked="0"/>
    </xf>
    <xf numFmtId="0" fontId="59" fillId="34" borderId="45" xfId="0" applyFont="1" applyFill="1" applyBorder="1" applyAlignment="1" applyProtection="1">
      <alignment vertical="center" wrapText="1"/>
      <protection locked="0"/>
    </xf>
    <xf numFmtId="0" fontId="59" fillId="34" borderId="44" xfId="0" applyFont="1" applyFill="1" applyBorder="1" applyAlignment="1" applyProtection="1">
      <alignment vertical="center" wrapText="1"/>
      <protection locked="0"/>
    </xf>
    <xf numFmtId="167" fontId="0" fillId="34" borderId="48" xfId="722" applyNumberFormat="1" applyFont="1" applyFill="1" applyBorder="1" applyProtection="1">
      <protection locked="0"/>
    </xf>
    <xf numFmtId="0" fontId="0" fillId="34" borderId="41" xfId="0" applyFill="1" applyBorder="1" applyProtection="1">
      <protection locked="0"/>
    </xf>
    <xf numFmtId="171" fontId="0" fillId="34" borderId="44" xfId="721" applyNumberFormat="1" applyFont="1" applyFill="1" applyBorder="1" applyProtection="1">
      <protection locked="0"/>
    </xf>
    <xf numFmtId="171" fontId="0" fillId="34" borderId="48" xfId="721" applyNumberFormat="1" applyFont="1" applyFill="1" applyBorder="1" applyProtection="1">
      <protection locked="0"/>
    </xf>
    <xf numFmtId="167" fontId="0" fillId="34" borderId="46" xfId="722" applyNumberFormat="1" applyFont="1" applyFill="1" applyBorder="1" applyProtection="1">
      <protection locked="0"/>
    </xf>
    <xf numFmtId="0" fontId="0" fillId="34" borderId="12" xfId="0" applyFill="1" applyBorder="1" applyProtection="1">
      <protection locked="0"/>
    </xf>
    <xf numFmtId="171" fontId="0" fillId="34" borderId="77" xfId="721" applyNumberFormat="1" applyFont="1" applyFill="1" applyBorder="1" applyProtection="1">
      <protection locked="0"/>
    </xf>
    <xf numFmtId="171" fontId="0" fillId="34" borderId="46" xfId="721" applyNumberFormat="1" applyFont="1" applyFill="1" applyBorder="1" applyProtection="1">
      <protection locked="0"/>
    </xf>
    <xf numFmtId="167" fontId="0" fillId="34" borderId="41" xfId="722" applyNumberFormat="1" applyFont="1" applyFill="1" applyBorder="1" applyProtection="1">
      <protection locked="0"/>
    </xf>
    <xf numFmtId="167" fontId="0" fillId="34" borderId="44" xfId="722" applyNumberFormat="1" applyFont="1" applyFill="1" applyBorder="1" applyProtection="1">
      <protection locked="0"/>
    </xf>
    <xf numFmtId="167" fontId="0" fillId="34" borderId="12" xfId="722" applyNumberFormat="1" applyFont="1" applyFill="1" applyBorder="1" applyProtection="1">
      <protection locked="0"/>
    </xf>
    <xf numFmtId="167" fontId="0" fillId="34" borderId="77" xfId="722" applyNumberFormat="1" applyFont="1" applyFill="1" applyBorder="1" applyProtection="1">
      <protection locked="0"/>
    </xf>
    <xf numFmtId="167" fontId="0" fillId="34" borderId="45" xfId="722" applyNumberFormat="1" applyFont="1" applyFill="1" applyBorder="1" applyProtection="1">
      <protection locked="0"/>
    </xf>
    <xf numFmtId="167" fontId="0" fillId="34" borderId="39" xfId="722" applyNumberFormat="1" applyFont="1" applyFill="1" applyBorder="1" applyProtection="1">
      <protection locked="0"/>
    </xf>
    <xf numFmtId="166" fontId="0" fillId="34" borderId="48" xfId="0" applyNumberFormat="1" applyFill="1" applyBorder="1" applyProtection="1">
      <protection locked="0"/>
    </xf>
    <xf numFmtId="166" fontId="0" fillId="34" borderId="46" xfId="0" applyNumberFormat="1" applyFill="1" applyBorder="1" applyProtection="1">
      <protection locked="0"/>
    </xf>
    <xf numFmtId="0" fontId="59" fillId="32" borderId="17" xfId="0" applyFont="1" applyFill="1" applyBorder="1" applyAlignment="1" applyProtection="1">
      <alignment horizontal="center" vertical="center" wrapText="1"/>
      <protection locked="0"/>
    </xf>
    <xf numFmtId="3" fontId="36" fillId="33" borderId="61" xfId="0" applyNumberFormat="1" applyFont="1" applyFill="1" applyBorder="1" applyAlignment="1">
      <alignment vertical="center"/>
    </xf>
    <xf numFmtId="3" fontId="36" fillId="33" borderId="37" xfId="0" applyNumberFormat="1" applyFont="1" applyFill="1" applyBorder="1" applyAlignment="1">
      <alignment vertical="center"/>
    </xf>
    <xf numFmtId="3" fontId="36" fillId="33" borderId="28" xfId="0" applyNumberFormat="1" applyFont="1" applyFill="1" applyBorder="1" applyAlignment="1">
      <alignment vertical="center"/>
    </xf>
    <xf numFmtId="3" fontId="36" fillId="34" borderId="28" xfId="0" applyNumberFormat="1" applyFont="1" applyFill="1" applyBorder="1" applyAlignment="1">
      <alignment vertical="center"/>
    </xf>
    <xf numFmtId="3" fontId="36" fillId="33" borderId="10" xfId="0" applyNumberFormat="1" applyFont="1" applyFill="1" applyBorder="1" applyAlignment="1">
      <alignment vertical="center"/>
    </xf>
    <xf numFmtId="0" fontId="24" fillId="0" borderId="0" xfId="0" applyFont="1" applyAlignment="1">
      <alignment vertical="center" wrapText="1"/>
    </xf>
    <xf numFmtId="167" fontId="0" fillId="34" borderId="47" xfId="722" applyNumberFormat="1" applyFont="1" applyFill="1" applyBorder="1" applyProtection="1">
      <protection locked="0"/>
    </xf>
    <xf numFmtId="0" fontId="0" fillId="34" borderId="39" xfId="0" applyFill="1" applyBorder="1" applyProtection="1">
      <protection locked="0"/>
    </xf>
    <xf numFmtId="171" fontId="0" fillId="34" borderId="45" xfId="721" applyNumberFormat="1" applyFont="1" applyFill="1" applyBorder="1" applyProtection="1">
      <protection locked="0"/>
    </xf>
    <xf numFmtId="171" fontId="0" fillId="34" borderId="47" xfId="721" applyNumberFormat="1" applyFont="1" applyFill="1" applyBorder="1" applyProtection="1">
      <protection locked="0"/>
    </xf>
    <xf numFmtId="166" fontId="0" fillId="34" borderId="47" xfId="0" applyNumberFormat="1" applyFill="1" applyBorder="1" applyProtection="1">
      <protection locked="0"/>
    </xf>
    <xf numFmtId="0" fontId="72" fillId="0" borderId="0" xfId="656" applyFont="1" applyAlignment="1">
      <alignment wrapText="1"/>
    </xf>
    <xf numFmtId="0" fontId="0" fillId="31" borderId="0" xfId="0" applyFill="1" applyAlignment="1">
      <alignment horizontal="center" vertical="top"/>
    </xf>
    <xf numFmtId="0" fontId="23" fillId="0" borderId="0" xfId="0" applyFont="1" applyAlignment="1">
      <alignment horizontal="center" vertical="center" wrapText="1"/>
    </xf>
    <xf numFmtId="0" fontId="61" fillId="32" borderId="31" xfId="655" applyFont="1" applyFill="1" applyBorder="1" applyAlignment="1">
      <alignment horizontal="left" vertical="center"/>
    </xf>
    <xf numFmtId="0" fontId="61" fillId="32" borderId="32" xfId="655" applyFont="1" applyFill="1" applyBorder="1" applyAlignment="1">
      <alignment horizontal="left" vertical="center"/>
    </xf>
    <xf numFmtId="0" fontId="61" fillId="32" borderId="33" xfId="655" applyFont="1" applyFill="1" applyBorder="1" applyAlignment="1">
      <alignment horizontal="left" vertical="center"/>
    </xf>
    <xf numFmtId="3" fontId="76" fillId="0" borderId="17" xfId="660" applyNumberFormat="1" applyFont="1" applyBorder="1" applyAlignment="1">
      <alignment horizontal="left" vertical="top" wrapText="1"/>
    </xf>
    <xf numFmtId="3" fontId="76" fillId="0" borderId="15" xfId="660" applyNumberFormat="1" applyFont="1" applyBorder="1" applyAlignment="1">
      <alignment horizontal="left" vertical="top" wrapText="1"/>
    </xf>
    <xf numFmtId="3" fontId="76" fillId="0" borderId="19" xfId="660" applyNumberFormat="1" applyFont="1" applyBorder="1" applyAlignment="1">
      <alignment horizontal="left" vertical="top" wrapText="1"/>
    </xf>
    <xf numFmtId="0" fontId="62" fillId="32" borderId="21" xfId="0" applyFont="1" applyFill="1" applyBorder="1" applyAlignment="1">
      <alignment horizontal="left" vertical="center" wrapText="1"/>
    </xf>
    <xf numFmtId="0" fontId="62" fillId="32" borderId="22" xfId="0" applyFont="1" applyFill="1" applyBorder="1" applyAlignment="1">
      <alignment horizontal="left" vertical="center" wrapText="1"/>
    </xf>
    <xf numFmtId="0" fontId="62" fillId="32" borderId="75" xfId="0" applyFont="1" applyFill="1" applyBorder="1" applyAlignment="1">
      <alignment horizontal="left" vertical="center" wrapText="1"/>
    </xf>
    <xf numFmtId="0" fontId="5" fillId="0" borderId="31" xfId="0" applyFont="1" applyBorder="1" applyAlignment="1">
      <alignment horizontal="left" vertical="top" wrapText="1"/>
    </xf>
    <xf numFmtId="0" fontId="5" fillId="0" borderId="32" xfId="0" applyFont="1" applyBorder="1" applyAlignment="1">
      <alignment horizontal="left" vertical="top" wrapText="1"/>
    </xf>
    <xf numFmtId="0" fontId="5" fillId="0" borderId="33" xfId="0" applyFont="1" applyBorder="1" applyAlignment="1">
      <alignment horizontal="left" vertical="top" wrapText="1"/>
    </xf>
    <xf numFmtId="0" fontId="72" fillId="0" borderId="0" xfId="656" applyFont="1" applyAlignment="1">
      <alignment horizontal="left" wrapText="1"/>
    </xf>
    <xf numFmtId="0" fontId="57" fillId="0" borderId="0" xfId="0" applyFont="1" applyAlignment="1">
      <alignment horizontal="right" vertical="center" wrapText="1"/>
    </xf>
    <xf numFmtId="0" fontId="5" fillId="0" borderId="17" xfId="659" applyFont="1" applyBorder="1" applyAlignment="1" applyProtection="1">
      <alignment horizontal="left" vertical="center" wrapText="1"/>
      <protection locked="0"/>
    </xf>
    <xf numFmtId="0" fontId="5" fillId="0" borderId="15" xfId="659" applyFont="1" applyBorder="1" applyAlignment="1" applyProtection="1">
      <alignment horizontal="left" vertical="center" wrapText="1"/>
      <protection locked="0"/>
    </xf>
    <xf numFmtId="0" fontId="5" fillId="0" borderId="19" xfId="659" applyFont="1" applyBorder="1" applyAlignment="1" applyProtection="1">
      <alignment horizontal="left" vertical="center" wrapText="1"/>
      <protection locked="0"/>
    </xf>
    <xf numFmtId="0" fontId="5" fillId="0" borderId="18" xfId="659" applyFont="1" applyBorder="1" applyAlignment="1">
      <alignment horizontal="left" vertical="center" wrapText="1"/>
    </xf>
    <xf numFmtId="0" fontId="5" fillId="0" borderId="0" xfId="659" applyFont="1" applyAlignment="1">
      <alignment horizontal="left" vertical="center" wrapText="1"/>
    </xf>
    <xf numFmtId="0" fontId="5" fillId="0" borderId="20" xfId="659" applyFont="1" applyBorder="1" applyAlignment="1">
      <alignment horizontal="left" vertical="center" wrapText="1"/>
    </xf>
    <xf numFmtId="0" fontId="5" fillId="0" borderId="18" xfId="659" applyFont="1" applyBorder="1" applyAlignment="1">
      <alignment horizontal="left" vertical="center"/>
    </xf>
    <xf numFmtId="0" fontId="5" fillId="0" borderId="0" xfId="659" applyFont="1" applyAlignment="1">
      <alignment horizontal="left" vertical="center"/>
    </xf>
    <xf numFmtId="0" fontId="5" fillId="0" borderId="20" xfId="659" applyFont="1" applyBorder="1" applyAlignment="1">
      <alignment horizontal="left" vertical="center"/>
    </xf>
    <xf numFmtId="0" fontId="31" fillId="0" borderId="21" xfId="659" applyFont="1" applyBorder="1" applyAlignment="1">
      <alignment horizontal="left" vertical="center" wrapText="1"/>
    </xf>
    <xf numFmtId="0" fontId="31" fillId="0" borderId="22" xfId="659" applyFont="1" applyBorder="1" applyAlignment="1">
      <alignment horizontal="left" vertical="center" wrapText="1"/>
    </xf>
    <xf numFmtId="0" fontId="31" fillId="0" borderId="75" xfId="659" applyFont="1" applyBorder="1" applyAlignment="1">
      <alignment horizontal="left" vertical="center" wrapText="1"/>
    </xf>
    <xf numFmtId="0" fontId="60" fillId="32" borderId="31" xfId="655" applyFont="1" applyFill="1" applyBorder="1" applyAlignment="1">
      <alignment horizontal="center" vertical="center"/>
    </xf>
    <xf numFmtId="0" fontId="60" fillId="32" borderId="33" xfId="655" applyFont="1" applyFill="1" applyBorder="1" applyAlignment="1">
      <alignment horizontal="center" vertical="center"/>
    </xf>
    <xf numFmtId="0" fontId="5" fillId="0" borderId="60" xfId="0" applyFont="1" applyBorder="1" applyAlignment="1">
      <alignment horizontal="center" vertical="center" wrapText="1"/>
    </xf>
    <xf numFmtId="0" fontId="5" fillId="0" borderId="80" xfId="0" applyFont="1" applyBorder="1" applyAlignment="1">
      <alignment horizontal="center" vertical="center" wrapText="1"/>
    </xf>
    <xf numFmtId="0" fontId="5" fillId="0" borderId="10" xfId="0" applyFont="1" applyBorder="1" applyAlignment="1">
      <alignment horizontal="center" vertical="center" wrapText="1"/>
    </xf>
    <xf numFmtId="0" fontId="5" fillId="0" borderId="54" xfId="0" applyFont="1" applyBorder="1" applyAlignment="1">
      <alignment horizontal="center" vertical="center" wrapText="1"/>
    </xf>
    <xf numFmtId="0" fontId="5" fillId="0" borderId="10" xfId="0" applyFont="1" applyBorder="1" applyAlignment="1">
      <alignment horizontal="center" vertical="top" wrapText="1"/>
    </xf>
    <xf numFmtId="0" fontId="5" fillId="0" borderId="54" xfId="0" applyFont="1" applyBorder="1" applyAlignment="1">
      <alignment horizontal="center" vertical="top" wrapText="1"/>
    </xf>
    <xf numFmtId="0" fontId="5" fillId="0" borderId="72" xfId="0" applyFont="1" applyBorder="1" applyAlignment="1">
      <alignment horizontal="center" vertical="center" wrapText="1"/>
    </xf>
    <xf numFmtId="0" fontId="5" fillId="0" borderId="73" xfId="0" applyFont="1" applyBorder="1" applyAlignment="1">
      <alignment horizontal="center" vertical="center" wrapText="1"/>
    </xf>
    <xf numFmtId="0" fontId="75" fillId="0" borderId="0" xfId="0" applyFont="1" applyAlignment="1">
      <alignment horizontal="right" vertical="top" wrapText="1"/>
    </xf>
    <xf numFmtId="0" fontId="62" fillId="32" borderId="31" xfId="655" applyFont="1" applyFill="1" applyBorder="1" applyAlignment="1">
      <alignment horizontal="left" vertical="center"/>
    </xf>
    <xf numFmtId="0" fontId="62" fillId="32" borderId="32" xfId="655" applyFont="1" applyFill="1" applyBorder="1" applyAlignment="1">
      <alignment horizontal="left" vertical="center"/>
    </xf>
    <xf numFmtId="0" fontId="62" fillId="32" borderId="33" xfId="655" applyFont="1" applyFill="1" applyBorder="1" applyAlignment="1">
      <alignment horizontal="left" vertical="center"/>
    </xf>
    <xf numFmtId="3" fontId="5" fillId="0" borderId="17" xfId="660" applyNumberFormat="1" applyFont="1" applyBorder="1" applyAlignment="1">
      <alignment horizontal="left" vertical="center" wrapText="1"/>
    </xf>
    <xf numFmtId="3" fontId="5" fillId="0" borderId="15" xfId="660" applyNumberFormat="1" applyFont="1" applyBorder="1" applyAlignment="1">
      <alignment horizontal="left" vertical="center" wrapText="1"/>
    </xf>
    <xf numFmtId="3" fontId="5" fillId="0" borderId="19" xfId="660" applyNumberFormat="1" applyFont="1" applyBorder="1" applyAlignment="1">
      <alignment horizontal="left" vertical="center" wrapText="1"/>
    </xf>
    <xf numFmtId="3" fontId="58" fillId="0" borderId="22" xfId="660" applyNumberFormat="1" applyFont="1" applyBorder="1" applyAlignment="1">
      <alignment horizontal="left" vertical="center" wrapText="1" indent="15"/>
    </xf>
    <xf numFmtId="3" fontId="58" fillId="0" borderId="75" xfId="660" applyNumberFormat="1" applyFont="1" applyBorder="1" applyAlignment="1">
      <alignment horizontal="left" vertical="center" wrapText="1" indent="15"/>
    </xf>
    <xf numFmtId="0" fontId="62" fillId="32" borderId="31" xfId="0" applyFont="1" applyFill="1" applyBorder="1" applyAlignment="1">
      <alignment horizontal="left" vertical="center" wrapText="1"/>
    </xf>
    <xf numFmtId="0" fontId="62" fillId="32" borderId="32" xfId="0" applyFont="1" applyFill="1" applyBorder="1" applyAlignment="1">
      <alignment horizontal="left" vertical="center" wrapText="1"/>
    </xf>
    <xf numFmtId="0" fontId="62" fillId="32" borderId="33" xfId="0" applyFont="1" applyFill="1" applyBorder="1" applyAlignment="1">
      <alignment horizontal="left" vertical="center" wrapText="1"/>
    </xf>
    <xf numFmtId="0" fontId="72" fillId="0" borderId="15" xfId="656" applyFont="1" applyBorder="1" applyAlignment="1">
      <alignment horizontal="left" wrapText="1"/>
    </xf>
    <xf numFmtId="0" fontId="5" fillId="0" borderId="70" xfId="0" applyFont="1" applyBorder="1" applyAlignment="1">
      <alignment horizontal="center" vertical="center" wrapText="1"/>
    </xf>
    <xf numFmtId="0" fontId="5" fillId="0" borderId="71" xfId="0" applyFont="1" applyBorder="1" applyAlignment="1">
      <alignment horizontal="center" vertical="center" wrapText="1"/>
    </xf>
    <xf numFmtId="0" fontId="5" fillId="0" borderId="61" xfId="0" applyFont="1" applyBorder="1" applyAlignment="1">
      <alignment horizontal="center" vertical="center" wrapText="1"/>
    </xf>
    <xf numFmtId="0" fontId="5" fillId="0" borderId="78" xfId="0" applyFont="1" applyBorder="1" applyAlignment="1">
      <alignment horizontal="center" vertical="center" wrapText="1"/>
    </xf>
    <xf numFmtId="0" fontId="55" fillId="0" borderId="15" xfId="0" applyFont="1" applyBorder="1" applyAlignment="1">
      <alignment horizontal="center"/>
    </xf>
    <xf numFmtId="3" fontId="65" fillId="34" borderId="31" xfId="660" applyNumberFormat="1" applyFont="1" applyFill="1" applyBorder="1" applyAlignment="1" applyProtection="1">
      <alignment horizontal="left" vertical="top" wrapText="1"/>
      <protection locked="0"/>
    </xf>
    <xf numFmtId="3" fontId="65" fillId="34" borderId="32" xfId="660" applyNumberFormat="1" applyFont="1" applyFill="1" applyBorder="1" applyAlignment="1" applyProtection="1">
      <alignment horizontal="left" vertical="top" wrapText="1"/>
      <protection locked="0"/>
    </xf>
    <xf numFmtId="3" fontId="65" fillId="34" borderId="33" xfId="660" applyNumberFormat="1" applyFont="1" applyFill="1" applyBorder="1" applyAlignment="1" applyProtection="1">
      <alignment horizontal="left" vertical="top" wrapText="1"/>
      <protection locked="0"/>
    </xf>
    <xf numFmtId="0" fontId="60" fillId="32" borderId="31" xfId="0" applyFont="1" applyFill="1" applyBorder="1" applyAlignment="1">
      <alignment horizontal="left" vertical="center" wrapText="1"/>
    </xf>
    <xf numFmtId="0" fontId="60" fillId="32" borderId="32" xfId="0" applyFont="1" applyFill="1" applyBorder="1" applyAlignment="1">
      <alignment horizontal="left" vertical="center" wrapText="1"/>
    </xf>
    <xf numFmtId="0" fontId="60" fillId="32" borderId="33" xfId="0" applyFont="1" applyFill="1" applyBorder="1" applyAlignment="1">
      <alignment horizontal="left" vertical="center" wrapText="1"/>
    </xf>
    <xf numFmtId="0" fontId="35" fillId="0" borderId="0" xfId="659" applyFont="1" applyAlignment="1">
      <alignment horizontal="left" vertical="center" wrapText="1"/>
    </xf>
    <xf numFmtId="0" fontId="38" fillId="0" borderId="0" xfId="659" applyFont="1" applyAlignment="1">
      <alignment horizontal="left" vertical="center" wrapText="1"/>
    </xf>
    <xf numFmtId="0" fontId="35" fillId="0" borderId="23" xfId="0" applyFont="1" applyBorder="1" applyAlignment="1">
      <alignment horizontal="left" vertical="top" wrapText="1" indent="1"/>
    </xf>
    <xf numFmtId="0" fontId="35" fillId="0" borderId="10" xfId="0" applyFont="1" applyBorder="1" applyAlignment="1">
      <alignment horizontal="left" vertical="top" wrapText="1" indent="1"/>
    </xf>
    <xf numFmtId="0" fontId="35" fillId="0" borderId="34" xfId="0" applyFont="1" applyBorder="1" applyAlignment="1">
      <alignment horizontal="left" vertical="top" wrapText="1" indent="1"/>
    </xf>
    <xf numFmtId="0" fontId="35" fillId="0" borderId="23" xfId="0" applyFont="1" applyBorder="1" applyAlignment="1">
      <alignment horizontal="left" vertical="top" wrapText="1"/>
    </xf>
    <xf numFmtId="0" fontId="35" fillId="0" borderId="10" xfId="0" applyFont="1" applyBorder="1" applyAlignment="1">
      <alignment horizontal="left" vertical="top" wrapText="1"/>
    </xf>
    <xf numFmtId="0" fontId="35" fillId="0" borderId="34" xfId="0" applyFont="1" applyBorder="1" applyAlignment="1">
      <alignment horizontal="left" vertical="top" wrapText="1"/>
    </xf>
    <xf numFmtId="0" fontId="26" fillId="0" borderId="23" xfId="0" applyFont="1" applyBorder="1" applyAlignment="1">
      <alignment horizontal="left" vertical="top" wrapText="1"/>
    </xf>
    <xf numFmtId="0" fontId="26" fillId="0" borderId="10" xfId="0" applyFont="1" applyBorder="1" applyAlignment="1">
      <alignment horizontal="left" vertical="top" wrapText="1"/>
    </xf>
    <xf numFmtId="0" fontId="26" fillId="0" borderId="34" xfId="0" applyFont="1" applyBorder="1" applyAlignment="1">
      <alignment horizontal="left" vertical="top" wrapText="1"/>
    </xf>
    <xf numFmtId="0" fontId="35" fillId="0" borderId="24" xfId="0" applyFont="1" applyBorder="1" applyAlignment="1">
      <alignment horizontal="left" vertical="top" wrapText="1" indent="1"/>
    </xf>
    <xf numFmtId="0" fontId="35" fillId="0" borderId="12" xfId="0" applyFont="1" applyBorder="1" applyAlignment="1">
      <alignment horizontal="left" vertical="top" wrapText="1" indent="1"/>
    </xf>
    <xf numFmtId="0" fontId="35" fillId="0" borderId="46" xfId="0" applyFont="1" applyBorder="1" applyAlignment="1">
      <alignment horizontal="left" vertical="top" wrapText="1" indent="1"/>
    </xf>
    <xf numFmtId="0" fontId="26" fillId="0" borderId="12" xfId="0" applyFont="1" applyBorder="1" applyAlignment="1">
      <alignment horizontal="left" vertical="top" wrapText="1" indent="1"/>
    </xf>
    <xf numFmtId="0" fontId="26" fillId="0" borderId="46" xfId="0" applyFont="1" applyBorder="1" applyAlignment="1">
      <alignment horizontal="left" vertical="top" wrapText="1" indent="1"/>
    </xf>
    <xf numFmtId="0" fontId="35" fillId="0" borderId="36" xfId="0" applyFont="1" applyBorder="1" applyAlignment="1">
      <alignment vertical="top" wrapText="1"/>
    </xf>
    <xf numFmtId="0" fontId="35" fillId="0" borderId="37" xfId="0" applyFont="1" applyBorder="1" applyAlignment="1">
      <alignment vertical="top" wrapText="1"/>
    </xf>
    <xf numFmtId="0" fontId="35" fillId="0" borderId="29" xfId="0" applyFont="1" applyBorder="1" applyAlignment="1">
      <alignment vertical="top" wrapText="1"/>
    </xf>
    <xf numFmtId="0" fontId="26" fillId="0" borderId="23" xfId="0" applyFont="1" applyBorder="1" applyAlignment="1">
      <alignment horizontal="left" vertical="top" wrapText="1" indent="1"/>
    </xf>
    <xf numFmtId="0" fontId="26" fillId="0" borderId="10" xfId="0" applyFont="1" applyBorder="1" applyAlignment="1">
      <alignment horizontal="left" vertical="top" wrapText="1" indent="1"/>
    </xf>
    <xf numFmtId="0" fontId="26" fillId="0" borderId="34" xfId="0" applyFont="1" applyBorder="1" applyAlignment="1">
      <alignment horizontal="left" vertical="top" wrapText="1" indent="1"/>
    </xf>
    <xf numFmtId="0" fontId="35" fillId="0" borderId="23" xfId="0" applyFont="1" applyBorder="1" applyAlignment="1">
      <alignment vertical="top" wrapText="1"/>
    </xf>
    <xf numFmtId="0" fontId="35" fillId="0" borderId="10" xfId="0" applyFont="1" applyBorder="1" applyAlignment="1">
      <alignment vertical="top" wrapText="1"/>
    </xf>
    <xf numFmtId="0" fontId="35" fillId="0" borderId="34" xfId="0" applyFont="1" applyBorder="1" applyAlignment="1">
      <alignment vertical="top" wrapText="1"/>
    </xf>
    <xf numFmtId="3" fontId="65" fillId="34" borderId="30" xfId="660" applyNumberFormat="1" applyFont="1" applyFill="1" applyBorder="1" applyAlignment="1" applyProtection="1">
      <alignment horizontal="center" vertical="center" wrapText="1"/>
      <protection locked="0"/>
    </xf>
    <xf numFmtId="3" fontId="65" fillId="34" borderId="39" xfId="660" applyNumberFormat="1" applyFont="1" applyFill="1" applyBorder="1" applyAlignment="1" applyProtection="1">
      <alignment horizontal="center" vertical="center" wrapText="1"/>
      <protection locked="0"/>
    </xf>
    <xf numFmtId="3" fontId="65" fillId="34" borderId="47" xfId="660" applyNumberFormat="1" applyFont="1" applyFill="1" applyBorder="1" applyAlignment="1" applyProtection="1">
      <alignment horizontal="center" vertical="center" wrapText="1"/>
      <protection locked="0"/>
    </xf>
    <xf numFmtId="0" fontId="25" fillId="0" borderId="0" xfId="0" applyFont="1" applyAlignment="1">
      <alignment horizontal="center" vertical="center" wrapText="1"/>
    </xf>
    <xf numFmtId="0" fontId="56" fillId="0" borderId="0" xfId="0" applyFont="1"/>
    <xf numFmtId="0" fontId="35" fillId="0" borderId="0" xfId="659" applyFont="1" applyAlignment="1">
      <alignment horizontal="left" vertical="center"/>
    </xf>
    <xf numFmtId="0" fontId="35" fillId="0" borderId="0" xfId="659" applyFont="1" applyAlignment="1" applyProtection="1">
      <alignment horizontal="left" vertical="center" wrapText="1"/>
      <protection locked="0"/>
    </xf>
    <xf numFmtId="3" fontId="65" fillId="34" borderId="29" xfId="660" applyNumberFormat="1" applyFont="1" applyFill="1" applyBorder="1" applyAlignment="1" applyProtection="1">
      <alignment horizontal="center" vertical="center" wrapText="1"/>
      <protection locked="0"/>
    </xf>
    <xf numFmtId="3" fontId="65" fillId="34" borderId="41" xfId="660" applyNumberFormat="1" applyFont="1" applyFill="1" applyBorder="1" applyAlignment="1" applyProtection="1">
      <alignment horizontal="center" vertical="center" wrapText="1"/>
      <protection locked="0"/>
    </xf>
    <xf numFmtId="3" fontId="65" fillId="34" borderId="48" xfId="660" applyNumberFormat="1" applyFont="1" applyFill="1" applyBorder="1" applyAlignment="1" applyProtection="1">
      <alignment horizontal="center" vertical="center" wrapText="1"/>
      <protection locked="0"/>
    </xf>
    <xf numFmtId="0" fontId="35" fillId="0" borderId="0" xfId="0" applyFont="1" applyAlignment="1">
      <alignment horizontal="left" wrapText="1"/>
    </xf>
    <xf numFmtId="3" fontId="65" fillId="34" borderId="34" xfId="660" applyNumberFormat="1" applyFont="1" applyFill="1" applyBorder="1" applyAlignment="1" applyProtection="1">
      <alignment horizontal="center" vertical="center" wrapText="1"/>
      <protection locked="0"/>
    </xf>
    <xf numFmtId="3" fontId="65" fillId="34" borderId="12" xfId="660" applyNumberFormat="1" applyFont="1" applyFill="1" applyBorder="1" applyAlignment="1" applyProtection="1">
      <alignment horizontal="center" vertical="center" wrapText="1"/>
      <protection locked="0"/>
    </xf>
    <xf numFmtId="3" fontId="65" fillId="34" borderId="46" xfId="660" applyNumberFormat="1" applyFont="1" applyFill="1" applyBorder="1" applyAlignment="1" applyProtection="1">
      <alignment horizontal="center" vertical="center" wrapText="1"/>
      <protection locked="0"/>
    </xf>
    <xf numFmtId="0" fontId="35" fillId="0" borderId="0" xfId="659" applyFont="1" applyAlignment="1" applyProtection="1">
      <alignment horizontal="left" wrapText="1"/>
      <protection locked="0"/>
    </xf>
    <xf numFmtId="1" fontId="65" fillId="34" borderId="34" xfId="660" applyNumberFormat="1" applyFont="1" applyFill="1" applyBorder="1" applyAlignment="1" applyProtection="1">
      <alignment horizontal="center" vertical="center" wrapText="1"/>
      <protection locked="0"/>
    </xf>
    <xf numFmtId="1" fontId="65" fillId="34" borderId="12" xfId="660" applyNumberFormat="1" applyFont="1" applyFill="1" applyBorder="1" applyAlignment="1" applyProtection="1">
      <alignment horizontal="center" vertical="center" wrapText="1"/>
      <protection locked="0"/>
    </xf>
    <xf numFmtId="1" fontId="65" fillId="34" borderId="46" xfId="660" applyNumberFormat="1" applyFont="1" applyFill="1" applyBorder="1" applyAlignment="1" applyProtection="1">
      <alignment horizontal="center" vertical="center" wrapText="1"/>
      <protection locked="0"/>
    </xf>
    <xf numFmtId="0" fontId="60" fillId="32" borderId="31" xfId="0" applyFont="1" applyFill="1" applyBorder="1" applyAlignment="1">
      <alignment horizontal="left" vertical="center"/>
    </xf>
    <xf numFmtId="0" fontId="60" fillId="32" borderId="32" xfId="0" applyFont="1" applyFill="1" applyBorder="1" applyAlignment="1">
      <alignment horizontal="left" vertical="center"/>
    </xf>
    <xf numFmtId="0" fontId="60" fillId="32" borderId="33" xfId="0" applyFont="1" applyFill="1" applyBorder="1" applyAlignment="1">
      <alignment horizontal="left" vertical="center"/>
    </xf>
    <xf numFmtId="0" fontId="35" fillId="0" borderId="0" xfId="0" applyFont="1" applyAlignment="1">
      <alignment horizontal="left"/>
    </xf>
    <xf numFmtId="0" fontId="35" fillId="31" borderId="0" xfId="659" applyFont="1" applyFill="1" applyAlignment="1">
      <alignment horizontal="left" wrapText="1"/>
    </xf>
    <xf numFmtId="0" fontId="35" fillId="0" borderId="0" xfId="659" applyFont="1" applyAlignment="1">
      <alignment horizontal="left" wrapText="1"/>
    </xf>
    <xf numFmtId="0" fontId="55" fillId="0" borderId="0" xfId="0" applyFont="1" applyAlignment="1">
      <alignment horizontal="left" wrapText="1"/>
    </xf>
    <xf numFmtId="0" fontId="35" fillId="0" borderId="0" xfId="659" applyFont="1" applyAlignment="1">
      <alignment horizontal="left" wrapText="1" indent="1"/>
    </xf>
    <xf numFmtId="0" fontId="26" fillId="0" borderId="31" xfId="0" applyFont="1" applyBorder="1" applyAlignment="1">
      <alignment horizontal="left" vertical="top" wrapText="1"/>
    </xf>
    <xf numFmtId="0" fontId="26" fillId="0" borderId="32" xfId="0" applyFont="1" applyBorder="1" applyAlignment="1">
      <alignment horizontal="left" vertical="top" wrapText="1"/>
    </xf>
    <xf numFmtId="0" fontId="26" fillId="0" borderId="33" xfId="0" applyFont="1" applyBorder="1" applyAlignment="1">
      <alignment horizontal="left" vertical="top" wrapText="1"/>
    </xf>
    <xf numFmtId="0" fontId="26" fillId="0" borderId="17" xfId="0" applyFont="1" applyBorder="1" applyAlignment="1">
      <alignment horizontal="left" vertical="top" wrapText="1" indent="1"/>
    </xf>
    <xf numFmtId="0" fontId="26" fillId="0" borderId="15" xfId="0" applyFont="1" applyBorder="1" applyAlignment="1">
      <alignment horizontal="left" vertical="top" wrapText="1" indent="1"/>
    </xf>
    <xf numFmtId="0" fontId="26" fillId="0" borderId="19" xfId="0" applyFont="1" applyBorder="1" applyAlignment="1">
      <alignment horizontal="left" vertical="top" wrapText="1" indent="1"/>
    </xf>
    <xf numFmtId="0" fontId="35" fillId="0" borderId="31" xfId="0" applyFont="1" applyBorder="1" applyAlignment="1">
      <alignment horizontal="left" vertical="top" wrapText="1"/>
    </xf>
    <xf numFmtId="0" fontId="35" fillId="0" borderId="32" xfId="0" applyFont="1" applyBorder="1" applyAlignment="1">
      <alignment horizontal="left" vertical="top" wrapText="1"/>
    </xf>
    <xf numFmtId="0" fontId="35" fillId="0" borderId="33" xfId="0" applyFont="1" applyBorder="1" applyAlignment="1">
      <alignment horizontal="left" vertical="top" wrapText="1"/>
    </xf>
    <xf numFmtId="0" fontId="35" fillId="0" borderId="18" xfId="0" applyFont="1" applyBorder="1" applyAlignment="1">
      <alignment horizontal="left" vertical="top" wrapText="1" indent="1"/>
    </xf>
    <xf numFmtId="0" fontId="35" fillId="0" borderId="0" xfId="0" applyFont="1" applyAlignment="1">
      <alignment horizontal="left" vertical="top" wrapText="1" indent="1"/>
    </xf>
    <xf numFmtId="0" fontId="35" fillId="0" borderId="31" xfId="0" applyFont="1" applyBorder="1" applyAlignment="1">
      <alignment vertical="top" wrapText="1"/>
    </xf>
    <xf numFmtId="0" fontId="35" fillId="0" borderId="32" xfId="0" applyFont="1" applyBorder="1" applyAlignment="1">
      <alignment vertical="top" wrapText="1"/>
    </xf>
    <xf numFmtId="0" fontId="35" fillId="0" borderId="33" xfId="0" applyFont="1" applyBorder="1" applyAlignment="1">
      <alignment vertical="top" wrapText="1"/>
    </xf>
    <xf numFmtId="0" fontId="35" fillId="0" borderId="17" xfId="0" applyFont="1" applyBorder="1" applyAlignment="1">
      <alignment horizontal="left" vertical="top" wrapText="1" indent="1"/>
    </xf>
    <xf numFmtId="0" fontId="35" fillId="0" borderId="15" xfId="0" applyFont="1" applyBorder="1" applyAlignment="1">
      <alignment horizontal="left" vertical="top" wrapText="1" indent="1"/>
    </xf>
    <xf numFmtId="0" fontId="35" fillId="0" borderId="19" xfId="0" applyFont="1" applyBorder="1" applyAlignment="1">
      <alignment horizontal="left" vertical="top" wrapText="1" indent="1"/>
    </xf>
    <xf numFmtId="0" fontId="26" fillId="0" borderId="51" xfId="0" applyFont="1" applyBorder="1" applyAlignment="1">
      <alignment horizontal="left" vertical="top" wrapText="1"/>
    </xf>
    <xf numFmtId="0" fontId="26" fillId="0" borderId="52" xfId="0" applyFont="1" applyBorder="1" applyAlignment="1">
      <alignment horizontal="left" vertical="top" wrapText="1"/>
    </xf>
    <xf numFmtId="0" fontId="26" fillId="0" borderId="51" xfId="0" applyFont="1" applyBorder="1" applyAlignment="1">
      <alignment horizontal="left" vertical="top" wrapText="1" indent="1"/>
    </xf>
    <xf numFmtId="0" fontId="26" fillId="0" borderId="52" xfId="0" applyFont="1" applyBorder="1" applyAlignment="1">
      <alignment horizontal="left" vertical="top" wrapText="1" indent="1"/>
    </xf>
    <xf numFmtId="0" fontId="26" fillId="0" borderId="53" xfId="0" applyFont="1" applyBorder="1" applyAlignment="1">
      <alignment horizontal="left" vertical="top" wrapText="1" indent="1"/>
    </xf>
    <xf numFmtId="0" fontId="35" fillId="0" borderId="31" xfId="0" applyFont="1" applyBorder="1" applyAlignment="1" applyProtection="1">
      <alignment vertical="top" wrapText="1"/>
      <protection locked="0"/>
    </xf>
    <xf numFmtId="0" fontId="35" fillId="0" borderId="32" xfId="0" applyFont="1" applyBorder="1" applyAlignment="1" applyProtection="1">
      <alignment vertical="top" wrapText="1"/>
      <protection locked="0"/>
    </xf>
    <xf numFmtId="0" fontId="35" fillId="0" borderId="33" xfId="0" applyFont="1" applyBorder="1" applyAlignment="1" applyProtection="1">
      <alignment vertical="top" wrapText="1"/>
      <protection locked="0"/>
    </xf>
    <xf numFmtId="0" fontId="35" fillId="0" borderId="31" xfId="0" applyFont="1" applyBorder="1" applyAlignment="1" applyProtection="1">
      <alignment horizontal="left" vertical="top" wrapText="1"/>
      <protection locked="0"/>
    </xf>
    <xf numFmtId="0" fontId="35" fillId="0" borderId="32" xfId="0" applyFont="1" applyBorder="1" applyAlignment="1" applyProtection="1">
      <alignment horizontal="left" vertical="top" wrapText="1"/>
      <protection locked="0"/>
    </xf>
    <xf numFmtId="0" fontId="35" fillId="0" borderId="33" xfId="0" applyFont="1" applyBorder="1" applyAlignment="1" applyProtection="1">
      <alignment horizontal="left" vertical="top" wrapText="1"/>
      <protection locked="0"/>
    </xf>
    <xf numFmtId="164" fontId="35" fillId="34" borderId="28" xfId="660" applyNumberFormat="1" applyFont="1" applyFill="1" applyBorder="1" applyAlignment="1" applyProtection="1">
      <alignment horizontal="center" vertical="center"/>
      <protection locked="0"/>
    </xf>
    <xf numFmtId="164" fontId="35" fillId="34" borderId="50" xfId="660" applyNumberFormat="1" applyFont="1" applyFill="1" applyBorder="1" applyAlignment="1" applyProtection="1">
      <alignment horizontal="center" vertical="center"/>
      <protection locked="0"/>
    </xf>
    <xf numFmtId="0" fontId="59" fillId="37" borderId="67" xfId="0" applyFont="1" applyFill="1" applyBorder="1" applyAlignment="1">
      <alignment horizontal="center" vertical="center" wrapText="1"/>
    </xf>
    <xf numFmtId="0" fontId="59" fillId="37" borderId="68" xfId="0" applyFont="1" applyFill="1" applyBorder="1" applyAlignment="1">
      <alignment horizontal="center" vertical="center" wrapText="1"/>
    </xf>
    <xf numFmtId="3" fontId="84" fillId="34" borderId="37" xfId="0" applyNumberFormat="1" applyFont="1" applyFill="1" applyBorder="1" applyAlignment="1">
      <alignment horizontal="center" vertical="center"/>
    </xf>
    <xf numFmtId="3" fontId="84" fillId="34" borderId="56" xfId="0" applyNumberFormat="1" applyFont="1" applyFill="1" applyBorder="1" applyAlignment="1">
      <alignment horizontal="center" vertical="center"/>
    </xf>
    <xf numFmtId="3" fontId="84" fillId="34" borderId="10" xfId="0" applyNumberFormat="1" applyFont="1" applyFill="1" applyBorder="1" applyAlignment="1">
      <alignment horizontal="center" vertical="center"/>
    </xf>
    <xf numFmtId="3" fontId="84" fillId="34" borderId="54" xfId="0" applyNumberFormat="1" applyFont="1" applyFill="1" applyBorder="1" applyAlignment="1">
      <alignment horizontal="center" vertical="center"/>
    </xf>
    <xf numFmtId="164" fontId="35" fillId="34" borderId="10" xfId="660" applyNumberFormat="1" applyFont="1" applyFill="1" applyBorder="1" applyAlignment="1" applyProtection="1">
      <alignment horizontal="center" vertical="center"/>
      <protection locked="0"/>
    </xf>
    <xf numFmtId="164" fontId="35" fillId="34" borderId="54" xfId="660" applyNumberFormat="1" applyFont="1" applyFill="1" applyBorder="1" applyAlignment="1" applyProtection="1">
      <alignment horizontal="center" vertical="center"/>
      <protection locked="0"/>
    </xf>
    <xf numFmtId="0" fontId="86" fillId="36" borderId="18" xfId="0" applyFont="1" applyFill="1" applyBorder="1" applyAlignment="1">
      <alignment horizontal="left" vertical="center" wrapText="1"/>
    </xf>
    <xf numFmtId="0" fontId="86" fillId="36" borderId="0" xfId="0" applyFont="1" applyFill="1" applyAlignment="1">
      <alignment horizontal="left" vertical="center" wrapText="1"/>
    </xf>
    <xf numFmtId="0" fontId="60" fillId="32" borderId="18" xfId="0" applyFont="1" applyFill="1" applyBorder="1" applyAlignment="1">
      <alignment horizontal="left" vertical="center"/>
    </xf>
    <xf numFmtId="0" fontId="60" fillId="32" borderId="0" xfId="0" applyFont="1" applyFill="1" applyAlignment="1">
      <alignment horizontal="left" vertical="center"/>
    </xf>
    <xf numFmtId="0" fontId="26" fillId="33" borderId="36" xfId="0" applyFont="1" applyFill="1" applyBorder="1" applyAlignment="1">
      <alignment horizontal="left" vertical="center"/>
    </xf>
    <xf numFmtId="0" fontId="26" fillId="33" borderId="37" xfId="0" applyFont="1" applyFill="1" applyBorder="1" applyAlignment="1">
      <alignment horizontal="left" vertical="center"/>
    </xf>
    <xf numFmtId="0" fontId="26" fillId="33" borderId="35" xfId="0" applyFont="1" applyFill="1" applyBorder="1" applyAlignment="1">
      <alignment horizontal="left" vertical="center"/>
    </xf>
    <xf numFmtId="0" fontId="26" fillId="33" borderId="28" xfId="0" applyFont="1" applyFill="1" applyBorder="1" applyAlignment="1">
      <alignment horizontal="left" vertical="center"/>
    </xf>
    <xf numFmtId="164" fontId="35" fillId="34" borderId="37" xfId="660" applyNumberFormat="1" applyFont="1" applyFill="1" applyBorder="1" applyAlignment="1" applyProtection="1">
      <alignment horizontal="left" vertical="center"/>
      <protection locked="0"/>
    </xf>
    <xf numFmtId="164" fontId="35" fillId="34" borderId="56" xfId="660" applyNumberFormat="1" applyFont="1" applyFill="1" applyBorder="1" applyAlignment="1" applyProtection="1">
      <alignment horizontal="left" vertical="center"/>
      <protection locked="0"/>
    </xf>
    <xf numFmtId="164" fontId="35" fillId="34" borderId="28" xfId="660" applyNumberFormat="1" applyFont="1" applyFill="1" applyBorder="1" applyAlignment="1" applyProtection="1">
      <alignment horizontal="left" vertical="center"/>
      <protection locked="0"/>
    </xf>
    <xf numFmtId="164" fontId="35" fillId="34" borderId="50" xfId="660" applyNumberFormat="1" applyFont="1" applyFill="1" applyBorder="1" applyAlignment="1" applyProtection="1">
      <alignment horizontal="left" vertical="center"/>
      <protection locked="0"/>
    </xf>
    <xf numFmtId="0" fontId="39" fillId="0" borderId="21" xfId="0" applyFont="1" applyBorder="1" applyAlignment="1">
      <alignment horizontal="center" vertical="center"/>
    </xf>
    <xf numFmtId="0" fontId="39" fillId="0" borderId="22" xfId="0" applyFont="1" applyBorder="1" applyAlignment="1">
      <alignment horizontal="center" vertical="center"/>
    </xf>
    <xf numFmtId="2" fontId="73" fillId="0" borderId="0" xfId="0" applyNumberFormat="1" applyFont="1" applyAlignment="1">
      <alignment horizontal="center" vertical="center"/>
    </xf>
    <xf numFmtId="0" fontId="39" fillId="0" borderId="31" xfId="0" applyFont="1" applyBorder="1" applyAlignment="1">
      <alignment horizontal="center" vertical="center"/>
    </xf>
    <xf numFmtId="0" fontId="39" fillId="0" borderId="32" xfId="0" applyFont="1" applyBorder="1" applyAlignment="1">
      <alignment horizontal="center" vertical="center"/>
    </xf>
    <xf numFmtId="0" fontId="60" fillId="32" borderId="66" xfId="0" applyFont="1" applyFill="1" applyBorder="1" applyAlignment="1">
      <alignment horizontal="left" vertical="center"/>
    </xf>
    <xf numFmtId="0" fontId="60" fillId="32" borderId="67" xfId="0" applyFont="1" applyFill="1" applyBorder="1" applyAlignment="1">
      <alignment horizontal="left" vertical="center"/>
    </xf>
    <xf numFmtId="0" fontId="60" fillId="32" borderId="68" xfId="0" applyFont="1" applyFill="1" applyBorder="1" applyAlignment="1">
      <alignment horizontal="left" vertical="center"/>
    </xf>
    <xf numFmtId="0" fontId="35" fillId="34" borderId="37" xfId="660" applyFont="1" applyFill="1" applyBorder="1" applyAlignment="1" applyProtection="1">
      <alignment horizontal="center" vertical="center"/>
      <protection locked="0"/>
    </xf>
    <xf numFmtId="0" fontId="35" fillId="34" borderId="29" xfId="660" applyFont="1" applyFill="1" applyBorder="1" applyAlignment="1" applyProtection="1">
      <alignment horizontal="center" vertical="center"/>
      <protection locked="0"/>
    </xf>
    <xf numFmtId="0" fontId="33" fillId="0" borderId="57" xfId="0" applyFont="1" applyBorder="1" applyAlignment="1">
      <alignment horizontal="center" vertical="center"/>
    </xf>
    <xf numFmtId="0" fontId="33" fillId="33" borderId="42" xfId="0" applyFont="1" applyFill="1" applyBorder="1" applyAlignment="1">
      <alignment horizontal="center" vertical="center"/>
    </xf>
    <xf numFmtId="3" fontId="33" fillId="33" borderId="29" xfId="0" applyNumberFormat="1" applyFont="1" applyFill="1" applyBorder="1" applyAlignment="1">
      <alignment horizontal="center" vertical="center"/>
    </xf>
    <xf numFmtId="3" fontId="33" fillId="33" borderId="40" xfId="0" applyNumberFormat="1" applyFont="1" applyFill="1" applyBorder="1" applyAlignment="1">
      <alignment horizontal="center" vertical="center"/>
    </xf>
    <xf numFmtId="3" fontId="33" fillId="33" borderId="30" xfId="0" applyNumberFormat="1" applyFont="1" applyFill="1" applyBorder="1" applyAlignment="1">
      <alignment horizontal="center" vertical="center"/>
    </xf>
    <xf numFmtId="164" fontId="35" fillId="34" borderId="30" xfId="660" applyNumberFormat="1" applyFont="1" applyFill="1" applyBorder="1" applyAlignment="1" applyProtection="1">
      <alignment horizontal="center" vertical="center"/>
      <protection locked="0"/>
    </xf>
    <xf numFmtId="0" fontId="33" fillId="0" borderId="43" xfId="0" applyFont="1" applyBorder="1" applyAlignment="1">
      <alignment horizontal="center" vertical="center"/>
    </xf>
    <xf numFmtId="3" fontId="26" fillId="34" borderId="79" xfId="660" applyNumberFormat="1" applyFont="1" applyFill="1" applyBorder="1" applyAlignment="1" applyProtection="1">
      <alignment horizontal="center" vertical="center" wrapText="1"/>
      <protection locked="0"/>
    </xf>
    <xf numFmtId="3" fontId="26" fillId="34" borderId="43" xfId="660" applyNumberFormat="1" applyFont="1" applyFill="1" applyBorder="1" applyAlignment="1" applyProtection="1">
      <alignment horizontal="center" vertical="center" wrapText="1"/>
      <protection locked="0"/>
    </xf>
    <xf numFmtId="0" fontId="55" fillId="34" borderId="44" xfId="0" applyFont="1" applyFill="1" applyBorder="1" applyAlignment="1">
      <alignment horizontal="center" vertical="center"/>
    </xf>
    <xf numFmtId="0" fontId="55" fillId="34" borderId="45" xfId="0" applyFont="1" applyFill="1" applyBorder="1" applyAlignment="1">
      <alignment horizontal="center" vertical="center"/>
    </xf>
    <xf numFmtId="3" fontId="35" fillId="34" borderId="37" xfId="660" applyNumberFormat="1" applyFont="1" applyFill="1" applyBorder="1" applyAlignment="1" applyProtection="1">
      <alignment horizontal="center" vertical="center"/>
      <protection locked="0"/>
    </xf>
    <xf numFmtId="3" fontId="35" fillId="34" borderId="29" xfId="660" applyNumberFormat="1" applyFont="1" applyFill="1" applyBorder="1" applyAlignment="1" applyProtection="1">
      <alignment horizontal="center" vertical="center"/>
      <protection locked="0"/>
    </xf>
    <xf numFmtId="3" fontId="33" fillId="33" borderId="44" xfId="0" applyNumberFormat="1" applyFont="1" applyFill="1" applyBorder="1" applyAlignment="1">
      <alignment horizontal="center" vertical="center"/>
    </xf>
    <xf numFmtId="3" fontId="33" fillId="33" borderId="86" xfId="0" applyNumberFormat="1" applyFont="1" applyFill="1" applyBorder="1" applyAlignment="1">
      <alignment horizontal="center" vertical="center"/>
    </xf>
    <xf numFmtId="3" fontId="33" fillId="33" borderId="45" xfId="0" applyNumberFormat="1" applyFont="1" applyFill="1" applyBorder="1" applyAlignment="1">
      <alignment horizontal="center" vertical="center"/>
    </xf>
    <xf numFmtId="0" fontId="33" fillId="33" borderId="36" xfId="0" applyFont="1" applyFill="1" applyBorder="1" applyAlignment="1">
      <alignment horizontal="center" vertical="center"/>
    </xf>
    <xf numFmtId="3" fontId="33" fillId="33" borderId="56" xfId="0" applyNumberFormat="1" applyFont="1" applyFill="1" applyBorder="1" applyAlignment="1">
      <alignment horizontal="center" vertical="center"/>
    </xf>
    <xf numFmtId="3" fontId="33" fillId="33" borderId="35" xfId="0" applyNumberFormat="1" applyFont="1" applyFill="1" applyBorder="1" applyAlignment="1">
      <alignment horizontal="center" vertical="center"/>
    </xf>
    <xf numFmtId="3" fontId="33" fillId="33" borderId="50" xfId="0" applyNumberFormat="1" applyFont="1" applyFill="1" applyBorder="1" applyAlignment="1">
      <alignment horizontal="center" vertical="center"/>
    </xf>
    <xf numFmtId="0" fontId="33" fillId="0" borderId="79" xfId="0" applyFont="1" applyBorder="1" applyAlignment="1">
      <alignment horizontal="center" vertical="center"/>
    </xf>
    <xf numFmtId="3" fontId="33" fillId="34" borderId="29" xfId="0" applyNumberFormat="1" applyFont="1" applyFill="1" applyBorder="1" applyAlignment="1">
      <alignment horizontal="center" vertical="center"/>
    </xf>
    <xf numFmtId="3" fontId="33" fillId="34" borderId="41" xfId="0" applyNumberFormat="1" applyFont="1" applyFill="1" applyBorder="1" applyAlignment="1">
      <alignment horizontal="center" vertical="center"/>
    </xf>
    <xf numFmtId="3" fontId="33" fillId="34" borderId="37" xfId="0" applyNumberFormat="1" applyFont="1" applyFill="1" applyBorder="1" applyAlignment="1">
      <alignment horizontal="center" vertical="center"/>
    </xf>
    <xf numFmtId="3" fontId="33" fillId="34" borderId="56" xfId="0" applyNumberFormat="1" applyFont="1" applyFill="1" applyBorder="1" applyAlignment="1">
      <alignment horizontal="center" vertical="center"/>
    </xf>
    <xf numFmtId="0" fontId="59" fillId="32" borderId="31" xfId="0" applyFont="1" applyFill="1" applyBorder="1" applyAlignment="1">
      <alignment horizontal="center" vertical="center" wrapText="1"/>
    </xf>
    <xf numFmtId="0" fontId="59" fillId="32" borderId="32" xfId="0" applyFont="1" applyFill="1" applyBorder="1" applyAlignment="1">
      <alignment horizontal="center" vertical="center" wrapText="1"/>
    </xf>
    <xf numFmtId="0" fontId="59" fillId="32" borderId="33" xfId="0" applyFont="1" applyFill="1" applyBorder="1" applyAlignment="1">
      <alignment horizontal="center" vertical="center" wrapText="1"/>
    </xf>
    <xf numFmtId="0" fontId="55" fillId="34" borderId="34" xfId="0" applyFont="1" applyFill="1" applyBorder="1" applyAlignment="1">
      <alignment horizontal="center" vertical="center" wrapText="1"/>
    </xf>
    <xf numFmtId="0" fontId="55" fillId="34" borderId="25" xfId="0" applyFont="1" applyFill="1" applyBorder="1" applyAlignment="1">
      <alignment horizontal="center" vertical="center" wrapText="1"/>
    </xf>
    <xf numFmtId="3" fontId="33" fillId="34" borderId="34" xfId="0" applyNumberFormat="1" applyFont="1" applyFill="1" applyBorder="1" applyAlignment="1">
      <alignment horizontal="center" vertical="center"/>
    </xf>
    <xf numFmtId="3" fontId="33" fillId="34" borderId="12" xfId="0" applyNumberFormat="1" applyFont="1" applyFill="1" applyBorder="1" applyAlignment="1">
      <alignment horizontal="center" vertical="center"/>
    </xf>
    <xf numFmtId="3" fontId="26" fillId="26" borderId="79" xfId="660" applyNumberFormat="1" applyFont="1" applyFill="1" applyBorder="1" applyAlignment="1" applyProtection="1">
      <alignment horizontal="center" vertical="center" wrapText="1"/>
      <protection locked="0"/>
    </xf>
    <xf numFmtId="3" fontId="26" fillId="26" borderId="43" xfId="660" applyNumberFormat="1" applyFont="1" applyFill="1" applyBorder="1" applyAlignment="1" applyProtection="1">
      <alignment horizontal="center" vertical="center" wrapText="1"/>
      <protection locked="0"/>
    </xf>
    <xf numFmtId="3" fontId="33" fillId="34" borderId="10" xfId="0" applyNumberFormat="1" applyFont="1" applyFill="1" applyBorder="1" applyAlignment="1">
      <alignment horizontal="center" vertical="center"/>
    </xf>
    <xf numFmtId="3" fontId="33" fillId="34" borderId="54" xfId="0" applyNumberFormat="1" applyFont="1" applyFill="1" applyBorder="1" applyAlignment="1">
      <alignment horizontal="center" vertical="center"/>
    </xf>
    <xf numFmtId="0" fontId="55" fillId="34" borderId="30" xfId="0" applyFont="1" applyFill="1" applyBorder="1" applyAlignment="1">
      <alignment horizontal="center" vertical="center" wrapText="1"/>
    </xf>
    <xf numFmtId="0" fontId="55" fillId="34" borderId="40" xfId="0" applyFont="1" applyFill="1" applyBorder="1" applyAlignment="1">
      <alignment horizontal="center" vertical="center" wrapText="1"/>
    </xf>
    <xf numFmtId="3" fontId="33" fillId="34" borderId="30" xfId="0" applyNumberFormat="1" applyFont="1" applyFill="1" applyBorder="1" applyAlignment="1">
      <alignment horizontal="center" vertical="center"/>
    </xf>
    <xf numFmtId="3" fontId="33" fillId="34" borderId="39" xfId="0" applyNumberFormat="1" applyFont="1" applyFill="1" applyBorder="1" applyAlignment="1">
      <alignment horizontal="center" vertical="center"/>
    </xf>
    <xf numFmtId="3" fontId="33" fillId="34" borderId="28" xfId="0" applyNumberFormat="1" applyFont="1" applyFill="1" applyBorder="1" applyAlignment="1">
      <alignment horizontal="center" vertical="center"/>
    </xf>
    <xf numFmtId="3" fontId="33" fillId="34" borderId="50" xfId="0" applyNumberFormat="1" applyFont="1" applyFill="1" applyBorder="1" applyAlignment="1">
      <alignment horizontal="center" vertical="center"/>
    </xf>
    <xf numFmtId="0" fontId="26" fillId="33" borderId="35" xfId="0" applyFont="1" applyFill="1" applyBorder="1" applyAlignment="1">
      <alignment horizontal="left" vertical="center" wrapText="1"/>
    </xf>
    <xf numFmtId="0" fontId="26" fillId="33" borderId="28" xfId="0" applyFont="1" applyFill="1" applyBorder="1" applyAlignment="1">
      <alignment horizontal="left" vertical="center" wrapText="1"/>
    </xf>
    <xf numFmtId="0" fontId="26" fillId="33" borderId="23" xfId="0" applyFont="1" applyFill="1" applyBorder="1" applyAlignment="1">
      <alignment horizontal="left" vertical="center" wrapText="1"/>
    </xf>
    <xf numFmtId="0" fontId="26" fillId="33" borderId="10" xfId="0" applyFont="1" applyFill="1" applyBorder="1" applyAlignment="1">
      <alignment horizontal="left" vertical="center" wrapText="1"/>
    </xf>
    <xf numFmtId="0" fontId="26" fillId="33" borderId="23" xfId="0" applyFont="1" applyFill="1" applyBorder="1" applyAlignment="1">
      <alignment horizontal="left" vertical="center"/>
    </xf>
    <xf numFmtId="0" fontId="26" fillId="33" borderId="10" xfId="0" applyFont="1" applyFill="1" applyBorder="1" applyAlignment="1">
      <alignment horizontal="left" vertical="center"/>
    </xf>
    <xf numFmtId="3" fontId="65" fillId="34" borderId="34" xfId="660" applyNumberFormat="1" applyFont="1" applyFill="1" applyBorder="1" applyAlignment="1" applyProtection="1">
      <alignment horizontal="left" vertical="center" wrapText="1"/>
      <protection locked="0"/>
    </xf>
    <xf numFmtId="3" fontId="65" fillId="34" borderId="12" xfId="660" applyNumberFormat="1" applyFont="1" applyFill="1" applyBorder="1" applyAlignment="1" applyProtection="1">
      <alignment horizontal="left" vertical="center" wrapText="1"/>
      <protection locked="0"/>
    </xf>
    <xf numFmtId="3" fontId="65" fillId="34" borderId="10" xfId="660" applyNumberFormat="1" applyFont="1" applyFill="1" applyBorder="1" applyAlignment="1" applyProtection="1">
      <alignment horizontal="center" vertical="center" wrapText="1"/>
      <protection locked="0"/>
    </xf>
    <xf numFmtId="3" fontId="65" fillId="34" borderId="54" xfId="660" applyNumberFormat="1" applyFont="1" applyFill="1" applyBorder="1" applyAlignment="1" applyProtection="1">
      <alignment horizontal="center" vertical="center" wrapText="1"/>
      <protection locked="0"/>
    </xf>
    <xf numFmtId="0" fontId="59" fillId="28" borderId="18" xfId="650" applyFont="1" applyFill="1" applyBorder="1" applyAlignment="1" applyProtection="1">
      <alignment horizontal="center" vertical="center"/>
      <protection locked="0"/>
    </xf>
    <xf numFmtId="0" fontId="59" fillId="28" borderId="0" xfId="650" applyFont="1" applyFill="1" applyBorder="1" applyAlignment="1" applyProtection="1">
      <alignment horizontal="center" vertical="center"/>
      <protection locked="0"/>
    </xf>
    <xf numFmtId="0" fontId="36" fillId="27" borderId="10" xfId="0" applyFont="1" applyFill="1" applyBorder="1" applyAlignment="1" applyProtection="1">
      <alignment horizontal="center" vertical="center"/>
      <protection locked="0"/>
    </xf>
    <xf numFmtId="0" fontId="36" fillId="27" borderId="34" xfId="0" applyFont="1" applyFill="1" applyBorder="1" applyAlignment="1" applyProtection="1">
      <alignment horizontal="center" vertical="center"/>
      <protection locked="0"/>
    </xf>
    <xf numFmtId="0" fontId="53" fillId="0" borderId="0" xfId="0" applyFont="1" applyAlignment="1">
      <alignment horizontal="center"/>
    </xf>
    <xf numFmtId="0" fontId="27" fillId="25" borderId="0" xfId="0" applyFont="1" applyFill="1" applyAlignment="1">
      <alignment horizontal="right" wrapText="1"/>
    </xf>
    <xf numFmtId="3" fontId="65" fillId="34" borderId="29" xfId="660" applyNumberFormat="1" applyFont="1" applyFill="1" applyBorder="1" applyAlignment="1" applyProtection="1">
      <alignment horizontal="left" vertical="center" wrapText="1"/>
      <protection locked="0"/>
    </xf>
    <xf numFmtId="3" fontId="65" fillId="34" borderId="41" xfId="660" applyNumberFormat="1" applyFont="1" applyFill="1" applyBorder="1" applyAlignment="1" applyProtection="1">
      <alignment horizontal="left" vertical="center" wrapText="1"/>
      <protection locked="0"/>
    </xf>
    <xf numFmtId="3" fontId="65" fillId="34" borderId="37" xfId="660" applyNumberFormat="1" applyFont="1" applyFill="1" applyBorder="1" applyAlignment="1" applyProtection="1">
      <alignment horizontal="center" vertical="center" wrapText="1"/>
      <protection locked="0"/>
    </xf>
    <xf numFmtId="3" fontId="65" fillId="34" borderId="56" xfId="660" applyNumberFormat="1" applyFont="1" applyFill="1" applyBorder="1" applyAlignment="1" applyProtection="1">
      <alignment horizontal="center" vertical="center" wrapText="1"/>
      <protection locked="0"/>
    </xf>
    <xf numFmtId="3" fontId="35" fillId="39" borderId="0" xfId="660" applyNumberFormat="1" applyFont="1" applyFill="1" applyAlignment="1" applyProtection="1">
      <alignment horizontal="center" vertical="center" wrapText="1"/>
      <protection locked="0"/>
    </xf>
    <xf numFmtId="0" fontId="59" fillId="32" borderId="31" xfId="0" applyFont="1" applyFill="1" applyBorder="1" applyAlignment="1">
      <alignment horizontal="center" vertical="center"/>
    </xf>
    <xf numFmtId="0" fontId="59" fillId="32" borderId="33" xfId="0" applyFont="1" applyFill="1" applyBorder="1" applyAlignment="1">
      <alignment horizontal="center" vertical="center"/>
    </xf>
    <xf numFmtId="3" fontId="65" fillId="34" borderId="37" xfId="660" applyNumberFormat="1" applyFont="1" applyFill="1" applyBorder="1" applyAlignment="1" applyProtection="1">
      <alignment horizontal="left" vertical="center" wrapText="1"/>
      <protection locked="0"/>
    </xf>
    <xf numFmtId="3" fontId="65" fillId="34" borderId="56" xfId="660" applyNumberFormat="1" applyFont="1" applyFill="1" applyBorder="1" applyAlignment="1" applyProtection="1">
      <alignment horizontal="left" vertical="center" wrapText="1"/>
      <protection locked="0"/>
    </xf>
    <xf numFmtId="3" fontId="65" fillId="34" borderId="10" xfId="660" applyNumberFormat="1" applyFont="1" applyFill="1" applyBorder="1" applyAlignment="1" applyProtection="1">
      <alignment horizontal="left" vertical="center" wrapText="1"/>
      <protection locked="0"/>
    </xf>
    <xf numFmtId="3" fontId="65" fillId="34" borderId="54" xfId="660" applyNumberFormat="1" applyFont="1" applyFill="1" applyBorder="1" applyAlignment="1" applyProtection="1">
      <alignment horizontal="left" vertical="center" wrapText="1"/>
      <protection locked="0"/>
    </xf>
    <xf numFmtId="3" fontId="65" fillId="34" borderId="25" xfId="660" applyNumberFormat="1" applyFont="1" applyFill="1" applyBorder="1" applyAlignment="1" applyProtection="1">
      <alignment horizontal="center" vertical="center" wrapText="1"/>
      <protection locked="0"/>
    </xf>
    <xf numFmtId="3" fontId="65" fillId="34" borderId="40" xfId="660" applyNumberFormat="1" applyFont="1" applyFill="1" applyBorder="1" applyAlignment="1" applyProtection="1">
      <alignment horizontal="center" vertical="center" wrapText="1"/>
      <protection locked="0"/>
    </xf>
    <xf numFmtId="0" fontId="86" fillId="36" borderId="66" xfId="0" applyFont="1" applyFill="1" applyBorder="1" applyAlignment="1">
      <alignment horizontal="left" vertical="center" wrapText="1"/>
    </xf>
    <xf numFmtId="0" fontId="86" fillId="36" borderId="67" xfId="0" applyFont="1" applyFill="1" applyBorder="1" applyAlignment="1">
      <alignment horizontal="left" vertical="center" wrapText="1"/>
    </xf>
    <xf numFmtId="0" fontId="86" fillId="36" borderId="68" xfId="0" applyFont="1" applyFill="1" applyBorder="1" applyAlignment="1">
      <alignment horizontal="left" vertical="center" wrapText="1"/>
    </xf>
    <xf numFmtId="0" fontId="59" fillId="32" borderId="74" xfId="0" applyFont="1" applyFill="1" applyBorder="1" applyAlignment="1">
      <alignment horizontal="center" vertical="center" wrapText="1"/>
    </xf>
    <xf numFmtId="0" fontId="59" fillId="32" borderId="22" xfId="0" applyFont="1" applyFill="1" applyBorder="1" applyAlignment="1">
      <alignment horizontal="center" vertical="center" wrapText="1"/>
    </xf>
    <xf numFmtId="0" fontId="59" fillId="32" borderId="72" xfId="0" applyFont="1" applyFill="1" applyBorder="1" applyAlignment="1">
      <alignment horizontal="center" vertical="center" wrapText="1"/>
    </xf>
    <xf numFmtId="0" fontId="59" fillId="32" borderId="73" xfId="0" applyFont="1" applyFill="1" applyBorder="1" applyAlignment="1">
      <alignment horizontal="center" vertical="center" wrapText="1"/>
    </xf>
    <xf numFmtId="0" fontId="55" fillId="34" borderId="29" xfId="0" applyFont="1" applyFill="1" applyBorder="1" applyAlignment="1">
      <alignment horizontal="center" vertical="center" wrapText="1"/>
    </xf>
    <xf numFmtId="0" fontId="55" fillId="34" borderId="42" xfId="0" applyFont="1" applyFill="1" applyBorder="1" applyAlignment="1">
      <alignment horizontal="center" vertical="center" wrapText="1"/>
    </xf>
    <xf numFmtId="3" fontId="65" fillId="34" borderId="55" xfId="660" applyNumberFormat="1" applyFont="1" applyFill="1" applyBorder="1" applyAlignment="1" applyProtection="1">
      <alignment horizontal="left" vertical="center" wrapText="1"/>
      <protection locked="0"/>
    </xf>
    <xf numFmtId="3" fontId="65" fillId="34" borderId="11" xfId="660" applyNumberFormat="1" applyFont="1" applyFill="1" applyBorder="1" applyAlignment="1" applyProtection="1">
      <alignment horizontal="left" vertical="center" wrapText="1"/>
      <protection locked="0"/>
    </xf>
    <xf numFmtId="0" fontId="33" fillId="33" borderId="26" xfId="0" applyFont="1" applyFill="1" applyBorder="1" applyAlignment="1">
      <alignment horizontal="right" vertical="center" wrapText="1" indent="1"/>
    </xf>
    <xf numFmtId="0" fontId="33" fillId="33" borderId="21" xfId="0" applyFont="1" applyFill="1" applyBorder="1" applyAlignment="1">
      <alignment horizontal="right" vertical="center" wrapText="1" indent="1"/>
    </xf>
    <xf numFmtId="3" fontId="65" fillId="34" borderId="28" xfId="660" applyNumberFormat="1" applyFont="1" applyFill="1" applyBorder="1" applyAlignment="1" applyProtection="1">
      <alignment horizontal="center" vertical="center" wrapText="1"/>
      <protection locked="0"/>
    </xf>
    <xf numFmtId="3" fontId="65" fillId="34" borderId="50" xfId="660" applyNumberFormat="1" applyFont="1" applyFill="1" applyBorder="1" applyAlignment="1" applyProtection="1">
      <alignment horizontal="center" vertical="center" wrapText="1"/>
      <protection locked="0"/>
    </xf>
    <xf numFmtId="3" fontId="65" fillId="34" borderId="30" xfId="660" applyNumberFormat="1" applyFont="1" applyFill="1" applyBorder="1" applyAlignment="1" applyProtection="1">
      <alignment horizontal="left" vertical="center" wrapText="1"/>
      <protection locked="0"/>
    </xf>
    <xf numFmtId="3" fontId="65" fillId="34" borderId="39" xfId="660" applyNumberFormat="1" applyFont="1" applyFill="1" applyBorder="1" applyAlignment="1" applyProtection="1">
      <alignment horizontal="left" vertical="center" wrapText="1"/>
      <protection locked="0"/>
    </xf>
    <xf numFmtId="0" fontId="86" fillId="36" borderId="31" xfId="0" applyFont="1" applyFill="1" applyBorder="1" applyAlignment="1">
      <alignment horizontal="left" vertical="center" wrapText="1"/>
    </xf>
    <xf numFmtId="0" fontId="86" fillId="36" borderId="32" xfId="0" applyFont="1" applyFill="1" applyBorder="1" applyAlignment="1">
      <alignment horizontal="left" vertical="center" wrapText="1"/>
    </xf>
    <xf numFmtId="0" fontId="86" fillId="36" borderId="33" xfId="0" applyFont="1" applyFill="1" applyBorder="1" applyAlignment="1">
      <alignment horizontal="left" vertical="center" wrapText="1"/>
    </xf>
    <xf numFmtId="0" fontId="59" fillId="32" borderId="72" xfId="0" applyFont="1" applyFill="1" applyBorder="1" applyAlignment="1">
      <alignment horizontal="center" vertical="center"/>
    </xf>
    <xf numFmtId="0" fontId="59" fillId="32" borderId="31" xfId="0" applyFont="1" applyFill="1" applyBorder="1" applyAlignment="1">
      <alignment horizontal="left" vertical="center" wrapText="1"/>
    </xf>
    <xf numFmtId="0" fontId="59" fillId="32" borderId="32" xfId="0" applyFont="1" applyFill="1" applyBorder="1" applyAlignment="1">
      <alignment horizontal="left" vertical="center" wrapText="1"/>
    </xf>
    <xf numFmtId="0" fontId="59" fillId="32" borderId="33" xfId="0" applyFont="1" applyFill="1" applyBorder="1" applyAlignment="1">
      <alignment horizontal="left" vertical="center" wrapText="1"/>
    </xf>
    <xf numFmtId="0" fontId="59" fillId="32" borderId="81" xfId="0" applyFont="1" applyFill="1" applyBorder="1" applyAlignment="1">
      <alignment horizontal="left" vertical="center" wrapText="1"/>
    </xf>
    <xf numFmtId="0" fontId="48" fillId="0" borderId="0" xfId="0" applyFont="1" applyAlignment="1">
      <alignment horizontal="left" vertical="top" wrapText="1"/>
    </xf>
    <xf numFmtId="0" fontId="59" fillId="32" borderId="36" xfId="0" applyFont="1" applyFill="1" applyBorder="1" applyAlignment="1">
      <alignment horizontal="left" vertical="center" wrapText="1"/>
    </xf>
    <xf numFmtId="0" fontId="59" fillId="32" borderId="37" xfId="0" applyFont="1" applyFill="1" applyBorder="1" applyAlignment="1">
      <alignment horizontal="left" vertical="center" wrapText="1"/>
    </xf>
    <xf numFmtId="0" fontId="59" fillId="32" borderId="56" xfId="0" applyFont="1" applyFill="1" applyBorder="1" applyAlignment="1">
      <alignment horizontal="left" vertical="center" wrapText="1"/>
    </xf>
    <xf numFmtId="0" fontId="55" fillId="39" borderId="0" xfId="0" applyFont="1" applyFill="1" applyAlignment="1">
      <alignment horizontal="center"/>
    </xf>
    <xf numFmtId="0" fontId="35" fillId="39" borderId="0" xfId="0" applyFont="1" applyFill="1" applyAlignment="1">
      <alignment horizontal="center" vertical="center" wrapText="1"/>
    </xf>
    <xf numFmtId="3" fontId="35" fillId="41" borderId="0" xfId="660" applyNumberFormat="1" applyFont="1" applyFill="1" applyAlignment="1" applyProtection="1">
      <alignment horizontal="center" vertical="center" wrapText="1"/>
      <protection locked="0"/>
    </xf>
    <xf numFmtId="0" fontId="55" fillId="41" borderId="0" xfId="0" applyFont="1" applyFill="1" applyAlignment="1">
      <alignment horizontal="center"/>
    </xf>
    <xf numFmtId="0" fontId="60" fillId="32" borderId="18" xfId="0" applyFont="1" applyFill="1" applyBorder="1" applyAlignment="1">
      <alignment horizontal="center" vertical="center"/>
    </xf>
    <xf numFmtId="0" fontId="60" fillId="32" borderId="0" xfId="0" applyFont="1" applyFill="1" applyAlignment="1">
      <alignment horizontal="center" vertical="center"/>
    </xf>
    <xf numFmtId="0" fontId="60" fillId="32" borderId="20" xfId="0" applyFont="1" applyFill="1" applyBorder="1" applyAlignment="1">
      <alignment horizontal="center" vertical="center"/>
    </xf>
    <xf numFmtId="0" fontId="60" fillId="44" borderId="18" xfId="0" applyFont="1" applyFill="1" applyBorder="1" applyAlignment="1">
      <alignment horizontal="center" vertical="center"/>
    </xf>
    <xf numFmtId="0" fontId="60" fillId="44" borderId="0" xfId="0" applyFont="1" applyFill="1" applyAlignment="1">
      <alignment horizontal="center" vertical="center"/>
    </xf>
    <xf numFmtId="0" fontId="60" fillId="32" borderId="85" xfId="0" applyFont="1" applyFill="1" applyBorder="1" applyAlignment="1">
      <alignment horizontal="center" vertical="center"/>
    </xf>
    <xf numFmtId="0" fontId="60" fillId="32" borderId="11" xfId="0" applyFont="1" applyFill="1" applyBorder="1" applyAlignment="1">
      <alignment horizontal="center" vertical="center"/>
    </xf>
    <xf numFmtId="0" fontId="60" fillId="32" borderId="65" xfId="0" applyFont="1" applyFill="1" applyBorder="1" applyAlignment="1">
      <alignment horizontal="center" vertical="center"/>
    </xf>
    <xf numFmtId="0" fontId="80" fillId="41" borderId="0" xfId="0" applyFont="1" applyFill="1" applyAlignment="1">
      <alignment horizontal="left"/>
    </xf>
    <xf numFmtId="0" fontId="80" fillId="39" borderId="0" xfId="0" applyFont="1" applyFill="1" applyAlignment="1">
      <alignment horizontal="left"/>
    </xf>
    <xf numFmtId="3" fontId="76" fillId="0" borderId="21" xfId="660" applyNumberFormat="1" applyFont="1" applyBorder="1" applyAlignment="1">
      <alignment horizontal="left" vertical="top" wrapText="1"/>
    </xf>
    <xf numFmtId="3" fontId="76" fillId="0" borderId="22" xfId="660" applyNumberFormat="1" applyFont="1" applyBorder="1" applyAlignment="1">
      <alignment horizontal="left" vertical="top" wrapText="1"/>
    </xf>
    <xf numFmtId="3" fontId="76" fillId="0" borderId="75" xfId="660" applyNumberFormat="1" applyFont="1" applyBorder="1" applyAlignment="1">
      <alignment horizontal="left" vertical="top" wrapText="1"/>
    </xf>
    <xf numFmtId="0" fontId="29" fillId="0" borderId="22" xfId="0" applyFont="1" applyBorder="1" applyAlignment="1">
      <alignment horizontal="center" vertical="center" wrapText="1"/>
    </xf>
    <xf numFmtId="0" fontId="30" fillId="0" borderId="22" xfId="0" applyFont="1" applyBorder="1" applyAlignment="1">
      <alignment horizontal="center" vertical="center" wrapText="1"/>
    </xf>
    <xf numFmtId="0" fontId="0" fillId="31" borderId="0" xfId="0" applyFill="1" applyAlignment="1">
      <alignment horizontal="center"/>
    </xf>
  </cellXfs>
  <cellStyles count="723">
    <cellStyle name="20% - Accent1 10" xfId="1" xr:uid="{00000000-0005-0000-0000-000000000000}"/>
    <cellStyle name="20% - Accent1 10 2" xfId="2" xr:uid="{00000000-0005-0000-0000-000001000000}"/>
    <cellStyle name="20% - Accent1 10 2 2" xfId="3" xr:uid="{00000000-0005-0000-0000-000002000000}"/>
    <cellStyle name="20% - Accent1 10 3" xfId="4" xr:uid="{00000000-0005-0000-0000-000003000000}"/>
    <cellStyle name="20% - Accent1 11" xfId="5" xr:uid="{00000000-0005-0000-0000-000004000000}"/>
    <cellStyle name="20% - Accent1 11 2" xfId="6" xr:uid="{00000000-0005-0000-0000-000005000000}"/>
    <cellStyle name="20% - Accent1 11 2 2" xfId="7" xr:uid="{00000000-0005-0000-0000-000006000000}"/>
    <cellStyle name="20% - Accent1 11 3" xfId="8" xr:uid="{00000000-0005-0000-0000-000007000000}"/>
    <cellStyle name="20% - Accent1 12" xfId="9" xr:uid="{00000000-0005-0000-0000-000008000000}"/>
    <cellStyle name="20% - Accent1 12 2" xfId="10" xr:uid="{00000000-0005-0000-0000-000009000000}"/>
    <cellStyle name="20% - Accent1 12 2 2" xfId="11" xr:uid="{00000000-0005-0000-0000-00000A000000}"/>
    <cellStyle name="20% - Accent1 12 3" xfId="12" xr:uid="{00000000-0005-0000-0000-00000B000000}"/>
    <cellStyle name="20% - Accent1 13" xfId="13" xr:uid="{00000000-0005-0000-0000-00000C000000}"/>
    <cellStyle name="20% - Accent1 13 2" xfId="14" xr:uid="{00000000-0005-0000-0000-00000D000000}"/>
    <cellStyle name="20% - Accent1 13 2 2" xfId="15" xr:uid="{00000000-0005-0000-0000-00000E000000}"/>
    <cellStyle name="20% - Accent1 13 3" xfId="16" xr:uid="{00000000-0005-0000-0000-00000F000000}"/>
    <cellStyle name="20% - Accent1 14" xfId="17" xr:uid="{00000000-0005-0000-0000-000010000000}"/>
    <cellStyle name="20% - Accent1 14 2" xfId="18" xr:uid="{00000000-0005-0000-0000-000011000000}"/>
    <cellStyle name="20% - Accent1 14 2 2" xfId="19" xr:uid="{00000000-0005-0000-0000-000012000000}"/>
    <cellStyle name="20% - Accent1 14 3" xfId="20" xr:uid="{00000000-0005-0000-0000-000013000000}"/>
    <cellStyle name="20% - Accent1 2" xfId="21" xr:uid="{00000000-0005-0000-0000-000014000000}"/>
    <cellStyle name="20% - Accent1 2 2" xfId="22" xr:uid="{00000000-0005-0000-0000-000015000000}"/>
    <cellStyle name="20% - Accent1 2 2 2" xfId="23" xr:uid="{00000000-0005-0000-0000-000016000000}"/>
    <cellStyle name="20% - Accent1 2 3" xfId="24" xr:uid="{00000000-0005-0000-0000-000017000000}"/>
    <cellStyle name="20% - Accent1 3" xfId="25" xr:uid="{00000000-0005-0000-0000-000018000000}"/>
    <cellStyle name="20% - Accent1 3 2" xfId="26" xr:uid="{00000000-0005-0000-0000-000019000000}"/>
    <cellStyle name="20% - Accent1 3 2 2" xfId="27" xr:uid="{00000000-0005-0000-0000-00001A000000}"/>
    <cellStyle name="20% - Accent1 3 3" xfId="28" xr:uid="{00000000-0005-0000-0000-00001B000000}"/>
    <cellStyle name="20% - Accent1 4" xfId="29" xr:uid="{00000000-0005-0000-0000-00001C000000}"/>
    <cellStyle name="20% - Accent1 4 2" xfId="30" xr:uid="{00000000-0005-0000-0000-00001D000000}"/>
    <cellStyle name="20% - Accent1 4 2 2" xfId="31" xr:uid="{00000000-0005-0000-0000-00001E000000}"/>
    <cellStyle name="20% - Accent1 4 3" xfId="32" xr:uid="{00000000-0005-0000-0000-00001F000000}"/>
    <cellStyle name="20% - Accent1 5" xfId="33" xr:uid="{00000000-0005-0000-0000-000020000000}"/>
    <cellStyle name="20% - Accent1 5 2" xfId="34" xr:uid="{00000000-0005-0000-0000-000021000000}"/>
    <cellStyle name="20% - Accent1 5 2 2" xfId="35" xr:uid="{00000000-0005-0000-0000-000022000000}"/>
    <cellStyle name="20% - Accent1 5 3" xfId="36" xr:uid="{00000000-0005-0000-0000-000023000000}"/>
    <cellStyle name="20% - Accent1 6" xfId="37" xr:uid="{00000000-0005-0000-0000-000024000000}"/>
    <cellStyle name="20% - Accent1 6 2" xfId="38" xr:uid="{00000000-0005-0000-0000-000025000000}"/>
    <cellStyle name="20% - Accent1 6 2 2" xfId="39" xr:uid="{00000000-0005-0000-0000-000026000000}"/>
    <cellStyle name="20% - Accent1 6 3" xfId="40" xr:uid="{00000000-0005-0000-0000-000027000000}"/>
    <cellStyle name="20% - Accent1 7" xfId="41" xr:uid="{00000000-0005-0000-0000-000028000000}"/>
    <cellStyle name="20% - Accent1 7 2" xfId="42" xr:uid="{00000000-0005-0000-0000-000029000000}"/>
    <cellStyle name="20% - Accent1 7 2 2" xfId="43" xr:uid="{00000000-0005-0000-0000-00002A000000}"/>
    <cellStyle name="20% - Accent1 7 3" xfId="44" xr:uid="{00000000-0005-0000-0000-00002B000000}"/>
    <cellStyle name="20% - Accent1 8" xfId="45" xr:uid="{00000000-0005-0000-0000-00002C000000}"/>
    <cellStyle name="20% - Accent1 8 2" xfId="46" xr:uid="{00000000-0005-0000-0000-00002D000000}"/>
    <cellStyle name="20% - Accent1 8 2 2" xfId="47" xr:uid="{00000000-0005-0000-0000-00002E000000}"/>
    <cellStyle name="20% - Accent1 8 3" xfId="48" xr:uid="{00000000-0005-0000-0000-00002F000000}"/>
    <cellStyle name="20% - Accent1 9" xfId="49" xr:uid="{00000000-0005-0000-0000-000030000000}"/>
    <cellStyle name="20% - Accent1 9 2" xfId="50" xr:uid="{00000000-0005-0000-0000-000031000000}"/>
    <cellStyle name="20% - Accent1 9 2 2" xfId="51" xr:uid="{00000000-0005-0000-0000-000032000000}"/>
    <cellStyle name="20% - Accent1 9 3" xfId="52" xr:uid="{00000000-0005-0000-0000-000033000000}"/>
    <cellStyle name="20% - Accent2 10" xfId="53" xr:uid="{00000000-0005-0000-0000-000034000000}"/>
    <cellStyle name="20% - Accent2 10 2" xfId="54" xr:uid="{00000000-0005-0000-0000-000035000000}"/>
    <cellStyle name="20% - Accent2 10 2 2" xfId="55" xr:uid="{00000000-0005-0000-0000-000036000000}"/>
    <cellStyle name="20% - Accent2 10 3" xfId="56" xr:uid="{00000000-0005-0000-0000-000037000000}"/>
    <cellStyle name="20% - Accent2 11" xfId="57" xr:uid="{00000000-0005-0000-0000-000038000000}"/>
    <cellStyle name="20% - Accent2 11 2" xfId="58" xr:uid="{00000000-0005-0000-0000-000039000000}"/>
    <cellStyle name="20% - Accent2 11 2 2" xfId="59" xr:uid="{00000000-0005-0000-0000-00003A000000}"/>
    <cellStyle name="20% - Accent2 11 3" xfId="60" xr:uid="{00000000-0005-0000-0000-00003B000000}"/>
    <cellStyle name="20% - Accent2 12" xfId="61" xr:uid="{00000000-0005-0000-0000-00003C000000}"/>
    <cellStyle name="20% - Accent2 12 2" xfId="62" xr:uid="{00000000-0005-0000-0000-00003D000000}"/>
    <cellStyle name="20% - Accent2 12 2 2" xfId="63" xr:uid="{00000000-0005-0000-0000-00003E000000}"/>
    <cellStyle name="20% - Accent2 12 3" xfId="64" xr:uid="{00000000-0005-0000-0000-00003F000000}"/>
    <cellStyle name="20% - Accent2 13" xfId="65" xr:uid="{00000000-0005-0000-0000-000040000000}"/>
    <cellStyle name="20% - Accent2 13 2" xfId="66" xr:uid="{00000000-0005-0000-0000-000041000000}"/>
    <cellStyle name="20% - Accent2 13 2 2" xfId="67" xr:uid="{00000000-0005-0000-0000-000042000000}"/>
    <cellStyle name="20% - Accent2 13 3" xfId="68" xr:uid="{00000000-0005-0000-0000-000043000000}"/>
    <cellStyle name="20% - Accent2 14" xfId="69" xr:uid="{00000000-0005-0000-0000-000044000000}"/>
    <cellStyle name="20% - Accent2 14 2" xfId="70" xr:uid="{00000000-0005-0000-0000-000045000000}"/>
    <cellStyle name="20% - Accent2 14 2 2" xfId="71" xr:uid="{00000000-0005-0000-0000-000046000000}"/>
    <cellStyle name="20% - Accent2 14 3" xfId="72" xr:uid="{00000000-0005-0000-0000-000047000000}"/>
    <cellStyle name="20% - Accent2 2" xfId="73" xr:uid="{00000000-0005-0000-0000-000048000000}"/>
    <cellStyle name="20% - Accent2 2 2" xfId="74" xr:uid="{00000000-0005-0000-0000-000049000000}"/>
    <cellStyle name="20% - Accent2 2 2 2" xfId="75" xr:uid="{00000000-0005-0000-0000-00004A000000}"/>
    <cellStyle name="20% - Accent2 2 3" xfId="76" xr:uid="{00000000-0005-0000-0000-00004B000000}"/>
    <cellStyle name="20% - Accent2 3" xfId="77" xr:uid="{00000000-0005-0000-0000-00004C000000}"/>
    <cellStyle name="20% - Accent2 3 2" xfId="78" xr:uid="{00000000-0005-0000-0000-00004D000000}"/>
    <cellStyle name="20% - Accent2 3 2 2" xfId="79" xr:uid="{00000000-0005-0000-0000-00004E000000}"/>
    <cellStyle name="20% - Accent2 3 3" xfId="80" xr:uid="{00000000-0005-0000-0000-00004F000000}"/>
    <cellStyle name="20% - Accent2 4" xfId="81" xr:uid="{00000000-0005-0000-0000-000050000000}"/>
    <cellStyle name="20% - Accent2 4 2" xfId="82" xr:uid="{00000000-0005-0000-0000-000051000000}"/>
    <cellStyle name="20% - Accent2 4 2 2" xfId="83" xr:uid="{00000000-0005-0000-0000-000052000000}"/>
    <cellStyle name="20% - Accent2 4 3" xfId="84" xr:uid="{00000000-0005-0000-0000-000053000000}"/>
    <cellStyle name="20% - Accent2 5" xfId="85" xr:uid="{00000000-0005-0000-0000-000054000000}"/>
    <cellStyle name="20% - Accent2 5 2" xfId="86" xr:uid="{00000000-0005-0000-0000-000055000000}"/>
    <cellStyle name="20% - Accent2 5 2 2" xfId="87" xr:uid="{00000000-0005-0000-0000-000056000000}"/>
    <cellStyle name="20% - Accent2 5 3" xfId="88" xr:uid="{00000000-0005-0000-0000-000057000000}"/>
    <cellStyle name="20% - Accent2 6" xfId="89" xr:uid="{00000000-0005-0000-0000-000058000000}"/>
    <cellStyle name="20% - Accent2 6 2" xfId="90" xr:uid="{00000000-0005-0000-0000-000059000000}"/>
    <cellStyle name="20% - Accent2 6 2 2" xfId="91" xr:uid="{00000000-0005-0000-0000-00005A000000}"/>
    <cellStyle name="20% - Accent2 6 3" xfId="92" xr:uid="{00000000-0005-0000-0000-00005B000000}"/>
    <cellStyle name="20% - Accent2 7" xfId="93" xr:uid="{00000000-0005-0000-0000-00005C000000}"/>
    <cellStyle name="20% - Accent2 7 2" xfId="94" xr:uid="{00000000-0005-0000-0000-00005D000000}"/>
    <cellStyle name="20% - Accent2 7 2 2" xfId="95" xr:uid="{00000000-0005-0000-0000-00005E000000}"/>
    <cellStyle name="20% - Accent2 7 3" xfId="96" xr:uid="{00000000-0005-0000-0000-00005F000000}"/>
    <cellStyle name="20% - Accent2 8" xfId="97" xr:uid="{00000000-0005-0000-0000-000060000000}"/>
    <cellStyle name="20% - Accent2 8 2" xfId="98" xr:uid="{00000000-0005-0000-0000-000061000000}"/>
    <cellStyle name="20% - Accent2 8 2 2" xfId="99" xr:uid="{00000000-0005-0000-0000-000062000000}"/>
    <cellStyle name="20% - Accent2 8 3" xfId="100" xr:uid="{00000000-0005-0000-0000-000063000000}"/>
    <cellStyle name="20% - Accent2 9" xfId="101" xr:uid="{00000000-0005-0000-0000-000064000000}"/>
    <cellStyle name="20% - Accent2 9 2" xfId="102" xr:uid="{00000000-0005-0000-0000-000065000000}"/>
    <cellStyle name="20% - Accent2 9 2 2" xfId="103" xr:uid="{00000000-0005-0000-0000-000066000000}"/>
    <cellStyle name="20% - Accent2 9 3" xfId="104" xr:uid="{00000000-0005-0000-0000-000067000000}"/>
    <cellStyle name="20% - Accent3 10" xfId="105" xr:uid="{00000000-0005-0000-0000-000068000000}"/>
    <cellStyle name="20% - Accent3 10 2" xfId="106" xr:uid="{00000000-0005-0000-0000-000069000000}"/>
    <cellStyle name="20% - Accent3 10 2 2" xfId="107" xr:uid="{00000000-0005-0000-0000-00006A000000}"/>
    <cellStyle name="20% - Accent3 10 3" xfId="108" xr:uid="{00000000-0005-0000-0000-00006B000000}"/>
    <cellStyle name="20% - Accent3 11" xfId="109" xr:uid="{00000000-0005-0000-0000-00006C000000}"/>
    <cellStyle name="20% - Accent3 11 2" xfId="110" xr:uid="{00000000-0005-0000-0000-00006D000000}"/>
    <cellStyle name="20% - Accent3 11 2 2" xfId="111" xr:uid="{00000000-0005-0000-0000-00006E000000}"/>
    <cellStyle name="20% - Accent3 11 3" xfId="112" xr:uid="{00000000-0005-0000-0000-00006F000000}"/>
    <cellStyle name="20% - Accent3 12" xfId="113" xr:uid="{00000000-0005-0000-0000-000070000000}"/>
    <cellStyle name="20% - Accent3 12 2" xfId="114" xr:uid="{00000000-0005-0000-0000-000071000000}"/>
    <cellStyle name="20% - Accent3 12 2 2" xfId="115" xr:uid="{00000000-0005-0000-0000-000072000000}"/>
    <cellStyle name="20% - Accent3 12 3" xfId="116" xr:uid="{00000000-0005-0000-0000-000073000000}"/>
    <cellStyle name="20% - Accent3 13" xfId="117" xr:uid="{00000000-0005-0000-0000-000074000000}"/>
    <cellStyle name="20% - Accent3 13 2" xfId="118" xr:uid="{00000000-0005-0000-0000-000075000000}"/>
    <cellStyle name="20% - Accent3 13 2 2" xfId="119" xr:uid="{00000000-0005-0000-0000-000076000000}"/>
    <cellStyle name="20% - Accent3 13 3" xfId="120" xr:uid="{00000000-0005-0000-0000-000077000000}"/>
    <cellStyle name="20% - Accent3 14" xfId="121" xr:uid="{00000000-0005-0000-0000-000078000000}"/>
    <cellStyle name="20% - Accent3 14 2" xfId="122" xr:uid="{00000000-0005-0000-0000-000079000000}"/>
    <cellStyle name="20% - Accent3 14 2 2" xfId="123" xr:uid="{00000000-0005-0000-0000-00007A000000}"/>
    <cellStyle name="20% - Accent3 14 3" xfId="124" xr:uid="{00000000-0005-0000-0000-00007B000000}"/>
    <cellStyle name="20% - Accent3 2" xfId="125" xr:uid="{00000000-0005-0000-0000-00007C000000}"/>
    <cellStyle name="20% - Accent3 2 2" xfId="126" xr:uid="{00000000-0005-0000-0000-00007D000000}"/>
    <cellStyle name="20% - Accent3 2 2 2" xfId="127" xr:uid="{00000000-0005-0000-0000-00007E000000}"/>
    <cellStyle name="20% - Accent3 2 3" xfId="128" xr:uid="{00000000-0005-0000-0000-00007F000000}"/>
    <cellStyle name="20% - Accent3 3" xfId="129" xr:uid="{00000000-0005-0000-0000-000080000000}"/>
    <cellStyle name="20% - Accent3 3 2" xfId="130" xr:uid="{00000000-0005-0000-0000-000081000000}"/>
    <cellStyle name="20% - Accent3 3 2 2" xfId="131" xr:uid="{00000000-0005-0000-0000-000082000000}"/>
    <cellStyle name="20% - Accent3 3 3" xfId="132" xr:uid="{00000000-0005-0000-0000-000083000000}"/>
    <cellStyle name="20% - Accent3 4" xfId="133" xr:uid="{00000000-0005-0000-0000-000084000000}"/>
    <cellStyle name="20% - Accent3 4 2" xfId="134" xr:uid="{00000000-0005-0000-0000-000085000000}"/>
    <cellStyle name="20% - Accent3 4 2 2" xfId="135" xr:uid="{00000000-0005-0000-0000-000086000000}"/>
    <cellStyle name="20% - Accent3 4 3" xfId="136" xr:uid="{00000000-0005-0000-0000-000087000000}"/>
    <cellStyle name="20% - Accent3 5" xfId="137" xr:uid="{00000000-0005-0000-0000-000088000000}"/>
    <cellStyle name="20% - Accent3 5 2" xfId="138" xr:uid="{00000000-0005-0000-0000-000089000000}"/>
    <cellStyle name="20% - Accent3 5 2 2" xfId="139" xr:uid="{00000000-0005-0000-0000-00008A000000}"/>
    <cellStyle name="20% - Accent3 5 3" xfId="140" xr:uid="{00000000-0005-0000-0000-00008B000000}"/>
    <cellStyle name="20% - Accent3 6" xfId="141" xr:uid="{00000000-0005-0000-0000-00008C000000}"/>
    <cellStyle name="20% - Accent3 6 2" xfId="142" xr:uid="{00000000-0005-0000-0000-00008D000000}"/>
    <cellStyle name="20% - Accent3 6 2 2" xfId="143" xr:uid="{00000000-0005-0000-0000-00008E000000}"/>
    <cellStyle name="20% - Accent3 6 3" xfId="144" xr:uid="{00000000-0005-0000-0000-00008F000000}"/>
    <cellStyle name="20% - Accent3 7" xfId="145" xr:uid="{00000000-0005-0000-0000-000090000000}"/>
    <cellStyle name="20% - Accent3 7 2" xfId="146" xr:uid="{00000000-0005-0000-0000-000091000000}"/>
    <cellStyle name="20% - Accent3 7 2 2" xfId="147" xr:uid="{00000000-0005-0000-0000-000092000000}"/>
    <cellStyle name="20% - Accent3 7 3" xfId="148" xr:uid="{00000000-0005-0000-0000-000093000000}"/>
    <cellStyle name="20% - Accent3 8" xfId="149" xr:uid="{00000000-0005-0000-0000-000094000000}"/>
    <cellStyle name="20% - Accent3 8 2" xfId="150" xr:uid="{00000000-0005-0000-0000-000095000000}"/>
    <cellStyle name="20% - Accent3 8 2 2" xfId="151" xr:uid="{00000000-0005-0000-0000-000096000000}"/>
    <cellStyle name="20% - Accent3 8 3" xfId="152" xr:uid="{00000000-0005-0000-0000-000097000000}"/>
    <cellStyle name="20% - Accent3 9" xfId="153" xr:uid="{00000000-0005-0000-0000-000098000000}"/>
    <cellStyle name="20% - Accent3 9 2" xfId="154" xr:uid="{00000000-0005-0000-0000-000099000000}"/>
    <cellStyle name="20% - Accent3 9 2 2" xfId="155" xr:uid="{00000000-0005-0000-0000-00009A000000}"/>
    <cellStyle name="20% - Accent3 9 3" xfId="156" xr:uid="{00000000-0005-0000-0000-00009B000000}"/>
    <cellStyle name="20% - Accent4 10" xfId="157" xr:uid="{00000000-0005-0000-0000-00009C000000}"/>
    <cellStyle name="20% - Accent4 10 2" xfId="158" xr:uid="{00000000-0005-0000-0000-00009D000000}"/>
    <cellStyle name="20% - Accent4 10 2 2" xfId="159" xr:uid="{00000000-0005-0000-0000-00009E000000}"/>
    <cellStyle name="20% - Accent4 10 3" xfId="160" xr:uid="{00000000-0005-0000-0000-00009F000000}"/>
    <cellStyle name="20% - Accent4 11" xfId="161" xr:uid="{00000000-0005-0000-0000-0000A0000000}"/>
    <cellStyle name="20% - Accent4 11 2" xfId="162" xr:uid="{00000000-0005-0000-0000-0000A1000000}"/>
    <cellStyle name="20% - Accent4 11 2 2" xfId="163" xr:uid="{00000000-0005-0000-0000-0000A2000000}"/>
    <cellStyle name="20% - Accent4 11 3" xfId="164" xr:uid="{00000000-0005-0000-0000-0000A3000000}"/>
    <cellStyle name="20% - Accent4 12" xfId="165" xr:uid="{00000000-0005-0000-0000-0000A4000000}"/>
    <cellStyle name="20% - Accent4 12 2" xfId="166" xr:uid="{00000000-0005-0000-0000-0000A5000000}"/>
    <cellStyle name="20% - Accent4 12 2 2" xfId="167" xr:uid="{00000000-0005-0000-0000-0000A6000000}"/>
    <cellStyle name="20% - Accent4 12 3" xfId="168" xr:uid="{00000000-0005-0000-0000-0000A7000000}"/>
    <cellStyle name="20% - Accent4 13" xfId="169" xr:uid="{00000000-0005-0000-0000-0000A8000000}"/>
    <cellStyle name="20% - Accent4 13 2" xfId="170" xr:uid="{00000000-0005-0000-0000-0000A9000000}"/>
    <cellStyle name="20% - Accent4 13 2 2" xfId="171" xr:uid="{00000000-0005-0000-0000-0000AA000000}"/>
    <cellStyle name="20% - Accent4 13 3" xfId="172" xr:uid="{00000000-0005-0000-0000-0000AB000000}"/>
    <cellStyle name="20% - Accent4 14" xfId="173" xr:uid="{00000000-0005-0000-0000-0000AC000000}"/>
    <cellStyle name="20% - Accent4 14 2" xfId="174" xr:uid="{00000000-0005-0000-0000-0000AD000000}"/>
    <cellStyle name="20% - Accent4 14 2 2" xfId="175" xr:uid="{00000000-0005-0000-0000-0000AE000000}"/>
    <cellStyle name="20% - Accent4 14 3" xfId="176" xr:uid="{00000000-0005-0000-0000-0000AF000000}"/>
    <cellStyle name="20% - Accent4 2" xfId="177" xr:uid="{00000000-0005-0000-0000-0000B0000000}"/>
    <cellStyle name="20% - Accent4 2 2" xfId="178" xr:uid="{00000000-0005-0000-0000-0000B1000000}"/>
    <cellStyle name="20% - Accent4 2 2 2" xfId="179" xr:uid="{00000000-0005-0000-0000-0000B2000000}"/>
    <cellStyle name="20% - Accent4 2 3" xfId="180" xr:uid="{00000000-0005-0000-0000-0000B3000000}"/>
    <cellStyle name="20% - Accent4 3" xfId="181" xr:uid="{00000000-0005-0000-0000-0000B4000000}"/>
    <cellStyle name="20% - Accent4 3 2" xfId="182" xr:uid="{00000000-0005-0000-0000-0000B5000000}"/>
    <cellStyle name="20% - Accent4 3 2 2" xfId="183" xr:uid="{00000000-0005-0000-0000-0000B6000000}"/>
    <cellStyle name="20% - Accent4 3 3" xfId="184" xr:uid="{00000000-0005-0000-0000-0000B7000000}"/>
    <cellStyle name="20% - Accent4 4" xfId="185" xr:uid="{00000000-0005-0000-0000-0000B8000000}"/>
    <cellStyle name="20% - Accent4 4 2" xfId="186" xr:uid="{00000000-0005-0000-0000-0000B9000000}"/>
    <cellStyle name="20% - Accent4 4 2 2" xfId="187" xr:uid="{00000000-0005-0000-0000-0000BA000000}"/>
    <cellStyle name="20% - Accent4 4 3" xfId="188" xr:uid="{00000000-0005-0000-0000-0000BB000000}"/>
    <cellStyle name="20% - Accent4 5" xfId="189" xr:uid="{00000000-0005-0000-0000-0000BC000000}"/>
    <cellStyle name="20% - Accent4 5 2" xfId="190" xr:uid="{00000000-0005-0000-0000-0000BD000000}"/>
    <cellStyle name="20% - Accent4 5 2 2" xfId="191" xr:uid="{00000000-0005-0000-0000-0000BE000000}"/>
    <cellStyle name="20% - Accent4 5 3" xfId="192" xr:uid="{00000000-0005-0000-0000-0000BF000000}"/>
    <cellStyle name="20% - Accent4 6" xfId="193" xr:uid="{00000000-0005-0000-0000-0000C0000000}"/>
    <cellStyle name="20% - Accent4 6 2" xfId="194" xr:uid="{00000000-0005-0000-0000-0000C1000000}"/>
    <cellStyle name="20% - Accent4 6 2 2" xfId="195" xr:uid="{00000000-0005-0000-0000-0000C2000000}"/>
    <cellStyle name="20% - Accent4 6 3" xfId="196" xr:uid="{00000000-0005-0000-0000-0000C3000000}"/>
    <cellStyle name="20% - Accent4 7" xfId="197" xr:uid="{00000000-0005-0000-0000-0000C4000000}"/>
    <cellStyle name="20% - Accent4 7 2" xfId="198" xr:uid="{00000000-0005-0000-0000-0000C5000000}"/>
    <cellStyle name="20% - Accent4 7 2 2" xfId="199" xr:uid="{00000000-0005-0000-0000-0000C6000000}"/>
    <cellStyle name="20% - Accent4 7 3" xfId="200" xr:uid="{00000000-0005-0000-0000-0000C7000000}"/>
    <cellStyle name="20% - Accent4 8" xfId="201" xr:uid="{00000000-0005-0000-0000-0000C8000000}"/>
    <cellStyle name="20% - Accent4 8 2" xfId="202" xr:uid="{00000000-0005-0000-0000-0000C9000000}"/>
    <cellStyle name="20% - Accent4 8 2 2" xfId="203" xr:uid="{00000000-0005-0000-0000-0000CA000000}"/>
    <cellStyle name="20% - Accent4 8 3" xfId="204" xr:uid="{00000000-0005-0000-0000-0000CB000000}"/>
    <cellStyle name="20% - Accent4 9" xfId="205" xr:uid="{00000000-0005-0000-0000-0000CC000000}"/>
    <cellStyle name="20% - Accent4 9 2" xfId="206" xr:uid="{00000000-0005-0000-0000-0000CD000000}"/>
    <cellStyle name="20% - Accent4 9 2 2" xfId="207" xr:uid="{00000000-0005-0000-0000-0000CE000000}"/>
    <cellStyle name="20% - Accent4 9 3" xfId="208" xr:uid="{00000000-0005-0000-0000-0000CF000000}"/>
    <cellStyle name="20% - Accent5 10" xfId="209" xr:uid="{00000000-0005-0000-0000-0000D0000000}"/>
    <cellStyle name="20% - Accent5 10 2" xfId="210" xr:uid="{00000000-0005-0000-0000-0000D1000000}"/>
    <cellStyle name="20% - Accent5 10 2 2" xfId="211" xr:uid="{00000000-0005-0000-0000-0000D2000000}"/>
    <cellStyle name="20% - Accent5 10 3" xfId="212" xr:uid="{00000000-0005-0000-0000-0000D3000000}"/>
    <cellStyle name="20% - Accent5 11" xfId="213" xr:uid="{00000000-0005-0000-0000-0000D4000000}"/>
    <cellStyle name="20% - Accent5 11 2" xfId="214" xr:uid="{00000000-0005-0000-0000-0000D5000000}"/>
    <cellStyle name="20% - Accent5 11 2 2" xfId="215" xr:uid="{00000000-0005-0000-0000-0000D6000000}"/>
    <cellStyle name="20% - Accent5 11 3" xfId="216" xr:uid="{00000000-0005-0000-0000-0000D7000000}"/>
    <cellStyle name="20% - Accent5 12" xfId="217" xr:uid="{00000000-0005-0000-0000-0000D8000000}"/>
    <cellStyle name="20% - Accent5 12 2" xfId="218" xr:uid="{00000000-0005-0000-0000-0000D9000000}"/>
    <cellStyle name="20% - Accent5 12 2 2" xfId="219" xr:uid="{00000000-0005-0000-0000-0000DA000000}"/>
    <cellStyle name="20% - Accent5 12 3" xfId="220" xr:uid="{00000000-0005-0000-0000-0000DB000000}"/>
    <cellStyle name="20% - Accent5 13" xfId="221" xr:uid="{00000000-0005-0000-0000-0000DC000000}"/>
    <cellStyle name="20% - Accent5 13 2" xfId="222" xr:uid="{00000000-0005-0000-0000-0000DD000000}"/>
    <cellStyle name="20% - Accent5 13 2 2" xfId="223" xr:uid="{00000000-0005-0000-0000-0000DE000000}"/>
    <cellStyle name="20% - Accent5 13 3" xfId="224" xr:uid="{00000000-0005-0000-0000-0000DF000000}"/>
    <cellStyle name="20% - Accent5 14" xfId="225" xr:uid="{00000000-0005-0000-0000-0000E0000000}"/>
    <cellStyle name="20% - Accent5 14 2" xfId="226" xr:uid="{00000000-0005-0000-0000-0000E1000000}"/>
    <cellStyle name="20% - Accent5 14 2 2" xfId="227" xr:uid="{00000000-0005-0000-0000-0000E2000000}"/>
    <cellStyle name="20% - Accent5 14 3" xfId="228" xr:uid="{00000000-0005-0000-0000-0000E3000000}"/>
    <cellStyle name="20% - Accent5 2" xfId="229" xr:uid="{00000000-0005-0000-0000-0000E4000000}"/>
    <cellStyle name="20% - Accent5 2 2" xfId="230" xr:uid="{00000000-0005-0000-0000-0000E5000000}"/>
    <cellStyle name="20% - Accent5 2 2 2" xfId="231" xr:uid="{00000000-0005-0000-0000-0000E6000000}"/>
    <cellStyle name="20% - Accent5 2 3" xfId="232" xr:uid="{00000000-0005-0000-0000-0000E7000000}"/>
    <cellStyle name="20% - Accent5 3" xfId="233" xr:uid="{00000000-0005-0000-0000-0000E8000000}"/>
    <cellStyle name="20% - Accent5 3 2" xfId="234" xr:uid="{00000000-0005-0000-0000-0000E9000000}"/>
    <cellStyle name="20% - Accent5 3 2 2" xfId="235" xr:uid="{00000000-0005-0000-0000-0000EA000000}"/>
    <cellStyle name="20% - Accent5 3 3" xfId="236" xr:uid="{00000000-0005-0000-0000-0000EB000000}"/>
    <cellStyle name="20% - Accent5 4" xfId="237" xr:uid="{00000000-0005-0000-0000-0000EC000000}"/>
    <cellStyle name="20% - Accent5 4 2" xfId="238" xr:uid="{00000000-0005-0000-0000-0000ED000000}"/>
    <cellStyle name="20% - Accent5 4 2 2" xfId="239" xr:uid="{00000000-0005-0000-0000-0000EE000000}"/>
    <cellStyle name="20% - Accent5 4 3" xfId="240" xr:uid="{00000000-0005-0000-0000-0000EF000000}"/>
    <cellStyle name="20% - Accent5 5" xfId="241" xr:uid="{00000000-0005-0000-0000-0000F0000000}"/>
    <cellStyle name="20% - Accent5 5 2" xfId="242" xr:uid="{00000000-0005-0000-0000-0000F1000000}"/>
    <cellStyle name="20% - Accent5 5 2 2" xfId="243" xr:uid="{00000000-0005-0000-0000-0000F2000000}"/>
    <cellStyle name="20% - Accent5 5 3" xfId="244" xr:uid="{00000000-0005-0000-0000-0000F3000000}"/>
    <cellStyle name="20% - Accent5 6" xfId="245" xr:uid="{00000000-0005-0000-0000-0000F4000000}"/>
    <cellStyle name="20% - Accent5 6 2" xfId="246" xr:uid="{00000000-0005-0000-0000-0000F5000000}"/>
    <cellStyle name="20% - Accent5 6 2 2" xfId="247" xr:uid="{00000000-0005-0000-0000-0000F6000000}"/>
    <cellStyle name="20% - Accent5 6 3" xfId="248" xr:uid="{00000000-0005-0000-0000-0000F7000000}"/>
    <cellStyle name="20% - Accent5 7" xfId="249" xr:uid="{00000000-0005-0000-0000-0000F8000000}"/>
    <cellStyle name="20% - Accent5 7 2" xfId="250" xr:uid="{00000000-0005-0000-0000-0000F9000000}"/>
    <cellStyle name="20% - Accent5 7 2 2" xfId="251" xr:uid="{00000000-0005-0000-0000-0000FA000000}"/>
    <cellStyle name="20% - Accent5 7 3" xfId="252" xr:uid="{00000000-0005-0000-0000-0000FB000000}"/>
    <cellStyle name="20% - Accent5 8" xfId="253" xr:uid="{00000000-0005-0000-0000-0000FC000000}"/>
    <cellStyle name="20% - Accent5 8 2" xfId="254" xr:uid="{00000000-0005-0000-0000-0000FD000000}"/>
    <cellStyle name="20% - Accent5 8 2 2" xfId="255" xr:uid="{00000000-0005-0000-0000-0000FE000000}"/>
    <cellStyle name="20% - Accent5 8 3" xfId="256" xr:uid="{00000000-0005-0000-0000-0000FF000000}"/>
    <cellStyle name="20% - Accent5 9" xfId="257" xr:uid="{00000000-0005-0000-0000-000000010000}"/>
    <cellStyle name="20% - Accent5 9 2" xfId="258" xr:uid="{00000000-0005-0000-0000-000001010000}"/>
    <cellStyle name="20% - Accent5 9 2 2" xfId="259" xr:uid="{00000000-0005-0000-0000-000002010000}"/>
    <cellStyle name="20% - Accent5 9 3" xfId="260" xr:uid="{00000000-0005-0000-0000-000003010000}"/>
    <cellStyle name="20% - Accent6 10" xfId="261" xr:uid="{00000000-0005-0000-0000-000004010000}"/>
    <cellStyle name="20% - Accent6 10 2" xfId="262" xr:uid="{00000000-0005-0000-0000-000005010000}"/>
    <cellStyle name="20% - Accent6 10 2 2" xfId="263" xr:uid="{00000000-0005-0000-0000-000006010000}"/>
    <cellStyle name="20% - Accent6 10 3" xfId="264" xr:uid="{00000000-0005-0000-0000-000007010000}"/>
    <cellStyle name="20% - Accent6 11" xfId="265" xr:uid="{00000000-0005-0000-0000-000008010000}"/>
    <cellStyle name="20% - Accent6 11 2" xfId="266" xr:uid="{00000000-0005-0000-0000-000009010000}"/>
    <cellStyle name="20% - Accent6 11 2 2" xfId="267" xr:uid="{00000000-0005-0000-0000-00000A010000}"/>
    <cellStyle name="20% - Accent6 11 3" xfId="268" xr:uid="{00000000-0005-0000-0000-00000B010000}"/>
    <cellStyle name="20% - Accent6 12" xfId="269" xr:uid="{00000000-0005-0000-0000-00000C010000}"/>
    <cellStyle name="20% - Accent6 12 2" xfId="270" xr:uid="{00000000-0005-0000-0000-00000D010000}"/>
    <cellStyle name="20% - Accent6 12 2 2" xfId="271" xr:uid="{00000000-0005-0000-0000-00000E010000}"/>
    <cellStyle name="20% - Accent6 12 3" xfId="272" xr:uid="{00000000-0005-0000-0000-00000F010000}"/>
    <cellStyle name="20% - Accent6 13" xfId="273" xr:uid="{00000000-0005-0000-0000-000010010000}"/>
    <cellStyle name="20% - Accent6 13 2" xfId="274" xr:uid="{00000000-0005-0000-0000-000011010000}"/>
    <cellStyle name="20% - Accent6 13 2 2" xfId="275" xr:uid="{00000000-0005-0000-0000-000012010000}"/>
    <cellStyle name="20% - Accent6 13 3" xfId="276" xr:uid="{00000000-0005-0000-0000-000013010000}"/>
    <cellStyle name="20% - Accent6 14" xfId="277" xr:uid="{00000000-0005-0000-0000-000014010000}"/>
    <cellStyle name="20% - Accent6 14 2" xfId="278" xr:uid="{00000000-0005-0000-0000-000015010000}"/>
    <cellStyle name="20% - Accent6 14 2 2" xfId="279" xr:uid="{00000000-0005-0000-0000-000016010000}"/>
    <cellStyle name="20% - Accent6 14 3" xfId="280" xr:uid="{00000000-0005-0000-0000-000017010000}"/>
    <cellStyle name="20% - Accent6 2" xfId="281" xr:uid="{00000000-0005-0000-0000-000018010000}"/>
    <cellStyle name="20% - Accent6 2 2" xfId="282" xr:uid="{00000000-0005-0000-0000-000019010000}"/>
    <cellStyle name="20% - Accent6 2 2 2" xfId="283" xr:uid="{00000000-0005-0000-0000-00001A010000}"/>
    <cellStyle name="20% - Accent6 2 3" xfId="284" xr:uid="{00000000-0005-0000-0000-00001B010000}"/>
    <cellStyle name="20% - Accent6 3" xfId="285" xr:uid="{00000000-0005-0000-0000-00001C010000}"/>
    <cellStyle name="20% - Accent6 3 2" xfId="286" xr:uid="{00000000-0005-0000-0000-00001D010000}"/>
    <cellStyle name="20% - Accent6 3 2 2" xfId="287" xr:uid="{00000000-0005-0000-0000-00001E010000}"/>
    <cellStyle name="20% - Accent6 3 3" xfId="288" xr:uid="{00000000-0005-0000-0000-00001F010000}"/>
    <cellStyle name="20% - Accent6 4" xfId="289" xr:uid="{00000000-0005-0000-0000-000020010000}"/>
    <cellStyle name="20% - Accent6 4 2" xfId="290" xr:uid="{00000000-0005-0000-0000-000021010000}"/>
    <cellStyle name="20% - Accent6 4 2 2" xfId="291" xr:uid="{00000000-0005-0000-0000-000022010000}"/>
    <cellStyle name="20% - Accent6 4 3" xfId="292" xr:uid="{00000000-0005-0000-0000-000023010000}"/>
    <cellStyle name="20% - Accent6 5" xfId="293" xr:uid="{00000000-0005-0000-0000-000024010000}"/>
    <cellStyle name="20% - Accent6 5 2" xfId="294" xr:uid="{00000000-0005-0000-0000-000025010000}"/>
    <cellStyle name="20% - Accent6 5 2 2" xfId="295" xr:uid="{00000000-0005-0000-0000-000026010000}"/>
    <cellStyle name="20% - Accent6 5 3" xfId="296" xr:uid="{00000000-0005-0000-0000-000027010000}"/>
    <cellStyle name="20% - Accent6 6" xfId="297" xr:uid="{00000000-0005-0000-0000-000028010000}"/>
    <cellStyle name="20% - Accent6 6 2" xfId="298" xr:uid="{00000000-0005-0000-0000-000029010000}"/>
    <cellStyle name="20% - Accent6 6 2 2" xfId="299" xr:uid="{00000000-0005-0000-0000-00002A010000}"/>
    <cellStyle name="20% - Accent6 6 3" xfId="300" xr:uid="{00000000-0005-0000-0000-00002B010000}"/>
    <cellStyle name="20% - Accent6 7" xfId="301" xr:uid="{00000000-0005-0000-0000-00002C010000}"/>
    <cellStyle name="20% - Accent6 7 2" xfId="302" xr:uid="{00000000-0005-0000-0000-00002D010000}"/>
    <cellStyle name="20% - Accent6 7 2 2" xfId="303" xr:uid="{00000000-0005-0000-0000-00002E010000}"/>
    <cellStyle name="20% - Accent6 7 3" xfId="304" xr:uid="{00000000-0005-0000-0000-00002F010000}"/>
    <cellStyle name="20% - Accent6 8" xfId="305" xr:uid="{00000000-0005-0000-0000-000030010000}"/>
    <cellStyle name="20% - Accent6 8 2" xfId="306" xr:uid="{00000000-0005-0000-0000-000031010000}"/>
    <cellStyle name="20% - Accent6 8 2 2" xfId="307" xr:uid="{00000000-0005-0000-0000-000032010000}"/>
    <cellStyle name="20% - Accent6 8 3" xfId="308" xr:uid="{00000000-0005-0000-0000-000033010000}"/>
    <cellStyle name="20% - Accent6 9" xfId="309" xr:uid="{00000000-0005-0000-0000-000034010000}"/>
    <cellStyle name="20% - Accent6 9 2" xfId="310" xr:uid="{00000000-0005-0000-0000-000035010000}"/>
    <cellStyle name="20% - Accent6 9 2 2" xfId="311" xr:uid="{00000000-0005-0000-0000-000036010000}"/>
    <cellStyle name="20% - Accent6 9 3" xfId="312" xr:uid="{00000000-0005-0000-0000-000037010000}"/>
    <cellStyle name="40% - Accent1 10" xfId="313" xr:uid="{00000000-0005-0000-0000-000038010000}"/>
    <cellStyle name="40% - Accent1 10 2" xfId="314" xr:uid="{00000000-0005-0000-0000-000039010000}"/>
    <cellStyle name="40% - Accent1 10 2 2" xfId="315" xr:uid="{00000000-0005-0000-0000-00003A010000}"/>
    <cellStyle name="40% - Accent1 10 3" xfId="316" xr:uid="{00000000-0005-0000-0000-00003B010000}"/>
    <cellStyle name="40% - Accent1 11" xfId="317" xr:uid="{00000000-0005-0000-0000-00003C010000}"/>
    <cellStyle name="40% - Accent1 11 2" xfId="318" xr:uid="{00000000-0005-0000-0000-00003D010000}"/>
    <cellStyle name="40% - Accent1 11 2 2" xfId="319" xr:uid="{00000000-0005-0000-0000-00003E010000}"/>
    <cellStyle name="40% - Accent1 11 3" xfId="320" xr:uid="{00000000-0005-0000-0000-00003F010000}"/>
    <cellStyle name="40% - Accent1 12" xfId="321" xr:uid="{00000000-0005-0000-0000-000040010000}"/>
    <cellStyle name="40% - Accent1 12 2" xfId="322" xr:uid="{00000000-0005-0000-0000-000041010000}"/>
    <cellStyle name="40% - Accent1 12 2 2" xfId="323" xr:uid="{00000000-0005-0000-0000-000042010000}"/>
    <cellStyle name="40% - Accent1 12 3" xfId="324" xr:uid="{00000000-0005-0000-0000-000043010000}"/>
    <cellStyle name="40% - Accent1 13" xfId="325" xr:uid="{00000000-0005-0000-0000-000044010000}"/>
    <cellStyle name="40% - Accent1 13 2" xfId="326" xr:uid="{00000000-0005-0000-0000-000045010000}"/>
    <cellStyle name="40% - Accent1 13 2 2" xfId="327" xr:uid="{00000000-0005-0000-0000-000046010000}"/>
    <cellStyle name="40% - Accent1 13 3" xfId="328" xr:uid="{00000000-0005-0000-0000-000047010000}"/>
    <cellStyle name="40% - Accent1 14" xfId="329" xr:uid="{00000000-0005-0000-0000-000048010000}"/>
    <cellStyle name="40% - Accent1 14 2" xfId="330" xr:uid="{00000000-0005-0000-0000-000049010000}"/>
    <cellStyle name="40% - Accent1 14 2 2" xfId="331" xr:uid="{00000000-0005-0000-0000-00004A010000}"/>
    <cellStyle name="40% - Accent1 14 3" xfId="332" xr:uid="{00000000-0005-0000-0000-00004B010000}"/>
    <cellStyle name="40% - Accent1 2" xfId="333" xr:uid="{00000000-0005-0000-0000-00004C010000}"/>
    <cellStyle name="40% - Accent1 2 2" xfId="334" xr:uid="{00000000-0005-0000-0000-00004D010000}"/>
    <cellStyle name="40% - Accent1 2 2 2" xfId="335" xr:uid="{00000000-0005-0000-0000-00004E010000}"/>
    <cellStyle name="40% - Accent1 2 3" xfId="336" xr:uid="{00000000-0005-0000-0000-00004F010000}"/>
    <cellStyle name="40% - Accent1 3" xfId="337" xr:uid="{00000000-0005-0000-0000-000050010000}"/>
    <cellStyle name="40% - Accent1 3 2" xfId="338" xr:uid="{00000000-0005-0000-0000-000051010000}"/>
    <cellStyle name="40% - Accent1 3 2 2" xfId="339" xr:uid="{00000000-0005-0000-0000-000052010000}"/>
    <cellStyle name="40% - Accent1 3 3" xfId="340" xr:uid="{00000000-0005-0000-0000-000053010000}"/>
    <cellStyle name="40% - Accent1 4" xfId="341" xr:uid="{00000000-0005-0000-0000-000054010000}"/>
    <cellStyle name="40% - Accent1 4 2" xfId="342" xr:uid="{00000000-0005-0000-0000-000055010000}"/>
    <cellStyle name="40% - Accent1 4 2 2" xfId="343" xr:uid="{00000000-0005-0000-0000-000056010000}"/>
    <cellStyle name="40% - Accent1 4 3" xfId="344" xr:uid="{00000000-0005-0000-0000-000057010000}"/>
    <cellStyle name="40% - Accent1 5" xfId="345" xr:uid="{00000000-0005-0000-0000-000058010000}"/>
    <cellStyle name="40% - Accent1 5 2" xfId="346" xr:uid="{00000000-0005-0000-0000-000059010000}"/>
    <cellStyle name="40% - Accent1 5 2 2" xfId="347" xr:uid="{00000000-0005-0000-0000-00005A010000}"/>
    <cellStyle name="40% - Accent1 5 3" xfId="348" xr:uid="{00000000-0005-0000-0000-00005B010000}"/>
    <cellStyle name="40% - Accent1 6" xfId="349" xr:uid="{00000000-0005-0000-0000-00005C010000}"/>
    <cellStyle name="40% - Accent1 6 2" xfId="350" xr:uid="{00000000-0005-0000-0000-00005D010000}"/>
    <cellStyle name="40% - Accent1 6 2 2" xfId="351" xr:uid="{00000000-0005-0000-0000-00005E010000}"/>
    <cellStyle name="40% - Accent1 6 3" xfId="352" xr:uid="{00000000-0005-0000-0000-00005F010000}"/>
    <cellStyle name="40% - Accent1 7" xfId="353" xr:uid="{00000000-0005-0000-0000-000060010000}"/>
    <cellStyle name="40% - Accent1 7 2" xfId="354" xr:uid="{00000000-0005-0000-0000-000061010000}"/>
    <cellStyle name="40% - Accent1 7 2 2" xfId="355" xr:uid="{00000000-0005-0000-0000-000062010000}"/>
    <cellStyle name="40% - Accent1 7 3" xfId="356" xr:uid="{00000000-0005-0000-0000-000063010000}"/>
    <cellStyle name="40% - Accent1 8" xfId="357" xr:uid="{00000000-0005-0000-0000-000064010000}"/>
    <cellStyle name="40% - Accent1 8 2" xfId="358" xr:uid="{00000000-0005-0000-0000-000065010000}"/>
    <cellStyle name="40% - Accent1 8 2 2" xfId="359" xr:uid="{00000000-0005-0000-0000-000066010000}"/>
    <cellStyle name="40% - Accent1 8 3" xfId="360" xr:uid="{00000000-0005-0000-0000-000067010000}"/>
    <cellStyle name="40% - Accent1 9" xfId="361" xr:uid="{00000000-0005-0000-0000-000068010000}"/>
    <cellStyle name="40% - Accent1 9 2" xfId="362" xr:uid="{00000000-0005-0000-0000-000069010000}"/>
    <cellStyle name="40% - Accent1 9 2 2" xfId="363" xr:uid="{00000000-0005-0000-0000-00006A010000}"/>
    <cellStyle name="40% - Accent1 9 3" xfId="364" xr:uid="{00000000-0005-0000-0000-00006B010000}"/>
    <cellStyle name="40% - Accent2 10" xfId="365" xr:uid="{00000000-0005-0000-0000-00006C010000}"/>
    <cellStyle name="40% - Accent2 10 2" xfId="366" xr:uid="{00000000-0005-0000-0000-00006D010000}"/>
    <cellStyle name="40% - Accent2 10 2 2" xfId="367" xr:uid="{00000000-0005-0000-0000-00006E010000}"/>
    <cellStyle name="40% - Accent2 10 3" xfId="368" xr:uid="{00000000-0005-0000-0000-00006F010000}"/>
    <cellStyle name="40% - Accent2 11" xfId="369" xr:uid="{00000000-0005-0000-0000-000070010000}"/>
    <cellStyle name="40% - Accent2 11 2" xfId="370" xr:uid="{00000000-0005-0000-0000-000071010000}"/>
    <cellStyle name="40% - Accent2 11 2 2" xfId="371" xr:uid="{00000000-0005-0000-0000-000072010000}"/>
    <cellStyle name="40% - Accent2 11 3" xfId="372" xr:uid="{00000000-0005-0000-0000-000073010000}"/>
    <cellStyle name="40% - Accent2 12" xfId="373" xr:uid="{00000000-0005-0000-0000-000074010000}"/>
    <cellStyle name="40% - Accent2 12 2" xfId="374" xr:uid="{00000000-0005-0000-0000-000075010000}"/>
    <cellStyle name="40% - Accent2 12 2 2" xfId="375" xr:uid="{00000000-0005-0000-0000-000076010000}"/>
    <cellStyle name="40% - Accent2 12 3" xfId="376" xr:uid="{00000000-0005-0000-0000-000077010000}"/>
    <cellStyle name="40% - Accent2 13" xfId="377" xr:uid="{00000000-0005-0000-0000-000078010000}"/>
    <cellStyle name="40% - Accent2 13 2" xfId="378" xr:uid="{00000000-0005-0000-0000-000079010000}"/>
    <cellStyle name="40% - Accent2 13 2 2" xfId="379" xr:uid="{00000000-0005-0000-0000-00007A010000}"/>
    <cellStyle name="40% - Accent2 13 3" xfId="380" xr:uid="{00000000-0005-0000-0000-00007B010000}"/>
    <cellStyle name="40% - Accent2 14" xfId="381" xr:uid="{00000000-0005-0000-0000-00007C010000}"/>
    <cellStyle name="40% - Accent2 14 2" xfId="382" xr:uid="{00000000-0005-0000-0000-00007D010000}"/>
    <cellStyle name="40% - Accent2 14 2 2" xfId="383" xr:uid="{00000000-0005-0000-0000-00007E010000}"/>
    <cellStyle name="40% - Accent2 14 3" xfId="384" xr:uid="{00000000-0005-0000-0000-00007F010000}"/>
    <cellStyle name="40% - Accent2 2" xfId="385" xr:uid="{00000000-0005-0000-0000-000080010000}"/>
    <cellStyle name="40% - Accent2 2 2" xfId="386" xr:uid="{00000000-0005-0000-0000-000081010000}"/>
    <cellStyle name="40% - Accent2 2 2 2" xfId="387" xr:uid="{00000000-0005-0000-0000-000082010000}"/>
    <cellStyle name="40% - Accent2 2 3" xfId="388" xr:uid="{00000000-0005-0000-0000-000083010000}"/>
    <cellStyle name="40% - Accent2 3" xfId="389" xr:uid="{00000000-0005-0000-0000-000084010000}"/>
    <cellStyle name="40% - Accent2 3 2" xfId="390" xr:uid="{00000000-0005-0000-0000-000085010000}"/>
    <cellStyle name="40% - Accent2 3 2 2" xfId="391" xr:uid="{00000000-0005-0000-0000-000086010000}"/>
    <cellStyle name="40% - Accent2 3 3" xfId="392" xr:uid="{00000000-0005-0000-0000-000087010000}"/>
    <cellStyle name="40% - Accent2 4" xfId="393" xr:uid="{00000000-0005-0000-0000-000088010000}"/>
    <cellStyle name="40% - Accent2 4 2" xfId="394" xr:uid="{00000000-0005-0000-0000-000089010000}"/>
    <cellStyle name="40% - Accent2 4 2 2" xfId="395" xr:uid="{00000000-0005-0000-0000-00008A010000}"/>
    <cellStyle name="40% - Accent2 4 3" xfId="396" xr:uid="{00000000-0005-0000-0000-00008B010000}"/>
    <cellStyle name="40% - Accent2 5" xfId="397" xr:uid="{00000000-0005-0000-0000-00008C010000}"/>
    <cellStyle name="40% - Accent2 5 2" xfId="398" xr:uid="{00000000-0005-0000-0000-00008D010000}"/>
    <cellStyle name="40% - Accent2 5 2 2" xfId="399" xr:uid="{00000000-0005-0000-0000-00008E010000}"/>
    <cellStyle name="40% - Accent2 5 3" xfId="400" xr:uid="{00000000-0005-0000-0000-00008F010000}"/>
    <cellStyle name="40% - Accent2 6" xfId="401" xr:uid="{00000000-0005-0000-0000-000090010000}"/>
    <cellStyle name="40% - Accent2 6 2" xfId="402" xr:uid="{00000000-0005-0000-0000-000091010000}"/>
    <cellStyle name="40% - Accent2 6 2 2" xfId="403" xr:uid="{00000000-0005-0000-0000-000092010000}"/>
    <cellStyle name="40% - Accent2 6 3" xfId="404" xr:uid="{00000000-0005-0000-0000-000093010000}"/>
    <cellStyle name="40% - Accent2 7" xfId="405" xr:uid="{00000000-0005-0000-0000-000094010000}"/>
    <cellStyle name="40% - Accent2 7 2" xfId="406" xr:uid="{00000000-0005-0000-0000-000095010000}"/>
    <cellStyle name="40% - Accent2 7 2 2" xfId="407" xr:uid="{00000000-0005-0000-0000-000096010000}"/>
    <cellStyle name="40% - Accent2 7 3" xfId="408" xr:uid="{00000000-0005-0000-0000-000097010000}"/>
    <cellStyle name="40% - Accent2 8" xfId="409" xr:uid="{00000000-0005-0000-0000-000098010000}"/>
    <cellStyle name="40% - Accent2 8 2" xfId="410" xr:uid="{00000000-0005-0000-0000-000099010000}"/>
    <cellStyle name="40% - Accent2 8 2 2" xfId="411" xr:uid="{00000000-0005-0000-0000-00009A010000}"/>
    <cellStyle name="40% - Accent2 8 3" xfId="412" xr:uid="{00000000-0005-0000-0000-00009B010000}"/>
    <cellStyle name="40% - Accent2 9" xfId="413" xr:uid="{00000000-0005-0000-0000-00009C010000}"/>
    <cellStyle name="40% - Accent2 9 2" xfId="414" xr:uid="{00000000-0005-0000-0000-00009D010000}"/>
    <cellStyle name="40% - Accent2 9 2 2" xfId="415" xr:uid="{00000000-0005-0000-0000-00009E010000}"/>
    <cellStyle name="40% - Accent2 9 3" xfId="416" xr:uid="{00000000-0005-0000-0000-00009F010000}"/>
    <cellStyle name="40% - Accent3 10" xfId="417" xr:uid="{00000000-0005-0000-0000-0000A0010000}"/>
    <cellStyle name="40% - Accent3 10 2" xfId="418" xr:uid="{00000000-0005-0000-0000-0000A1010000}"/>
    <cellStyle name="40% - Accent3 10 2 2" xfId="419" xr:uid="{00000000-0005-0000-0000-0000A2010000}"/>
    <cellStyle name="40% - Accent3 10 3" xfId="420" xr:uid="{00000000-0005-0000-0000-0000A3010000}"/>
    <cellStyle name="40% - Accent3 11" xfId="421" xr:uid="{00000000-0005-0000-0000-0000A4010000}"/>
    <cellStyle name="40% - Accent3 11 2" xfId="422" xr:uid="{00000000-0005-0000-0000-0000A5010000}"/>
    <cellStyle name="40% - Accent3 11 2 2" xfId="423" xr:uid="{00000000-0005-0000-0000-0000A6010000}"/>
    <cellStyle name="40% - Accent3 11 3" xfId="424" xr:uid="{00000000-0005-0000-0000-0000A7010000}"/>
    <cellStyle name="40% - Accent3 12" xfId="425" xr:uid="{00000000-0005-0000-0000-0000A8010000}"/>
    <cellStyle name="40% - Accent3 12 2" xfId="426" xr:uid="{00000000-0005-0000-0000-0000A9010000}"/>
    <cellStyle name="40% - Accent3 12 2 2" xfId="427" xr:uid="{00000000-0005-0000-0000-0000AA010000}"/>
    <cellStyle name="40% - Accent3 12 3" xfId="428" xr:uid="{00000000-0005-0000-0000-0000AB010000}"/>
    <cellStyle name="40% - Accent3 13" xfId="429" xr:uid="{00000000-0005-0000-0000-0000AC010000}"/>
    <cellStyle name="40% - Accent3 13 2" xfId="430" xr:uid="{00000000-0005-0000-0000-0000AD010000}"/>
    <cellStyle name="40% - Accent3 13 2 2" xfId="431" xr:uid="{00000000-0005-0000-0000-0000AE010000}"/>
    <cellStyle name="40% - Accent3 13 3" xfId="432" xr:uid="{00000000-0005-0000-0000-0000AF010000}"/>
    <cellStyle name="40% - Accent3 14" xfId="433" xr:uid="{00000000-0005-0000-0000-0000B0010000}"/>
    <cellStyle name="40% - Accent3 14 2" xfId="434" xr:uid="{00000000-0005-0000-0000-0000B1010000}"/>
    <cellStyle name="40% - Accent3 14 2 2" xfId="435" xr:uid="{00000000-0005-0000-0000-0000B2010000}"/>
    <cellStyle name="40% - Accent3 14 3" xfId="436" xr:uid="{00000000-0005-0000-0000-0000B3010000}"/>
    <cellStyle name="40% - Accent3 2" xfId="437" xr:uid="{00000000-0005-0000-0000-0000B4010000}"/>
    <cellStyle name="40% - Accent3 2 2" xfId="438" xr:uid="{00000000-0005-0000-0000-0000B5010000}"/>
    <cellStyle name="40% - Accent3 2 2 2" xfId="439" xr:uid="{00000000-0005-0000-0000-0000B6010000}"/>
    <cellStyle name="40% - Accent3 2 3" xfId="440" xr:uid="{00000000-0005-0000-0000-0000B7010000}"/>
    <cellStyle name="40% - Accent3 3" xfId="441" xr:uid="{00000000-0005-0000-0000-0000B8010000}"/>
    <cellStyle name="40% - Accent3 3 2" xfId="442" xr:uid="{00000000-0005-0000-0000-0000B9010000}"/>
    <cellStyle name="40% - Accent3 3 2 2" xfId="443" xr:uid="{00000000-0005-0000-0000-0000BA010000}"/>
    <cellStyle name="40% - Accent3 3 3" xfId="444" xr:uid="{00000000-0005-0000-0000-0000BB010000}"/>
    <cellStyle name="40% - Accent3 4" xfId="445" xr:uid="{00000000-0005-0000-0000-0000BC010000}"/>
    <cellStyle name="40% - Accent3 4 2" xfId="446" xr:uid="{00000000-0005-0000-0000-0000BD010000}"/>
    <cellStyle name="40% - Accent3 4 2 2" xfId="447" xr:uid="{00000000-0005-0000-0000-0000BE010000}"/>
    <cellStyle name="40% - Accent3 4 3" xfId="448" xr:uid="{00000000-0005-0000-0000-0000BF010000}"/>
    <cellStyle name="40% - Accent3 5" xfId="449" xr:uid="{00000000-0005-0000-0000-0000C0010000}"/>
    <cellStyle name="40% - Accent3 5 2" xfId="450" xr:uid="{00000000-0005-0000-0000-0000C1010000}"/>
    <cellStyle name="40% - Accent3 5 2 2" xfId="451" xr:uid="{00000000-0005-0000-0000-0000C2010000}"/>
    <cellStyle name="40% - Accent3 5 3" xfId="452" xr:uid="{00000000-0005-0000-0000-0000C3010000}"/>
    <cellStyle name="40% - Accent3 6" xfId="453" xr:uid="{00000000-0005-0000-0000-0000C4010000}"/>
    <cellStyle name="40% - Accent3 6 2" xfId="454" xr:uid="{00000000-0005-0000-0000-0000C5010000}"/>
    <cellStyle name="40% - Accent3 6 2 2" xfId="455" xr:uid="{00000000-0005-0000-0000-0000C6010000}"/>
    <cellStyle name="40% - Accent3 6 3" xfId="456" xr:uid="{00000000-0005-0000-0000-0000C7010000}"/>
    <cellStyle name="40% - Accent3 7" xfId="457" xr:uid="{00000000-0005-0000-0000-0000C8010000}"/>
    <cellStyle name="40% - Accent3 7 2" xfId="458" xr:uid="{00000000-0005-0000-0000-0000C9010000}"/>
    <cellStyle name="40% - Accent3 7 2 2" xfId="459" xr:uid="{00000000-0005-0000-0000-0000CA010000}"/>
    <cellStyle name="40% - Accent3 7 3" xfId="460" xr:uid="{00000000-0005-0000-0000-0000CB010000}"/>
    <cellStyle name="40% - Accent3 8" xfId="461" xr:uid="{00000000-0005-0000-0000-0000CC010000}"/>
    <cellStyle name="40% - Accent3 8 2" xfId="462" xr:uid="{00000000-0005-0000-0000-0000CD010000}"/>
    <cellStyle name="40% - Accent3 8 2 2" xfId="463" xr:uid="{00000000-0005-0000-0000-0000CE010000}"/>
    <cellStyle name="40% - Accent3 8 3" xfId="464" xr:uid="{00000000-0005-0000-0000-0000CF010000}"/>
    <cellStyle name="40% - Accent3 9" xfId="465" xr:uid="{00000000-0005-0000-0000-0000D0010000}"/>
    <cellStyle name="40% - Accent3 9 2" xfId="466" xr:uid="{00000000-0005-0000-0000-0000D1010000}"/>
    <cellStyle name="40% - Accent3 9 2 2" xfId="467" xr:uid="{00000000-0005-0000-0000-0000D2010000}"/>
    <cellStyle name="40% - Accent3 9 3" xfId="468" xr:uid="{00000000-0005-0000-0000-0000D3010000}"/>
    <cellStyle name="40% - Accent4 10" xfId="469" xr:uid="{00000000-0005-0000-0000-0000D4010000}"/>
    <cellStyle name="40% - Accent4 10 2" xfId="470" xr:uid="{00000000-0005-0000-0000-0000D5010000}"/>
    <cellStyle name="40% - Accent4 10 2 2" xfId="471" xr:uid="{00000000-0005-0000-0000-0000D6010000}"/>
    <cellStyle name="40% - Accent4 10 3" xfId="472" xr:uid="{00000000-0005-0000-0000-0000D7010000}"/>
    <cellStyle name="40% - Accent4 11" xfId="473" xr:uid="{00000000-0005-0000-0000-0000D8010000}"/>
    <cellStyle name="40% - Accent4 11 2" xfId="474" xr:uid="{00000000-0005-0000-0000-0000D9010000}"/>
    <cellStyle name="40% - Accent4 11 2 2" xfId="475" xr:uid="{00000000-0005-0000-0000-0000DA010000}"/>
    <cellStyle name="40% - Accent4 11 3" xfId="476" xr:uid="{00000000-0005-0000-0000-0000DB010000}"/>
    <cellStyle name="40% - Accent4 12" xfId="477" xr:uid="{00000000-0005-0000-0000-0000DC010000}"/>
    <cellStyle name="40% - Accent4 12 2" xfId="478" xr:uid="{00000000-0005-0000-0000-0000DD010000}"/>
    <cellStyle name="40% - Accent4 12 2 2" xfId="479" xr:uid="{00000000-0005-0000-0000-0000DE010000}"/>
    <cellStyle name="40% - Accent4 12 3" xfId="480" xr:uid="{00000000-0005-0000-0000-0000DF010000}"/>
    <cellStyle name="40% - Accent4 13" xfId="481" xr:uid="{00000000-0005-0000-0000-0000E0010000}"/>
    <cellStyle name="40% - Accent4 13 2" xfId="482" xr:uid="{00000000-0005-0000-0000-0000E1010000}"/>
    <cellStyle name="40% - Accent4 13 2 2" xfId="483" xr:uid="{00000000-0005-0000-0000-0000E2010000}"/>
    <cellStyle name="40% - Accent4 13 3" xfId="484" xr:uid="{00000000-0005-0000-0000-0000E3010000}"/>
    <cellStyle name="40% - Accent4 14" xfId="485" xr:uid="{00000000-0005-0000-0000-0000E4010000}"/>
    <cellStyle name="40% - Accent4 14 2" xfId="486" xr:uid="{00000000-0005-0000-0000-0000E5010000}"/>
    <cellStyle name="40% - Accent4 14 2 2" xfId="487" xr:uid="{00000000-0005-0000-0000-0000E6010000}"/>
    <cellStyle name="40% - Accent4 14 3" xfId="488" xr:uid="{00000000-0005-0000-0000-0000E7010000}"/>
    <cellStyle name="40% - Accent4 2" xfId="489" xr:uid="{00000000-0005-0000-0000-0000E8010000}"/>
    <cellStyle name="40% - Accent4 2 2" xfId="490" xr:uid="{00000000-0005-0000-0000-0000E9010000}"/>
    <cellStyle name="40% - Accent4 2 2 2" xfId="491" xr:uid="{00000000-0005-0000-0000-0000EA010000}"/>
    <cellStyle name="40% - Accent4 2 3" xfId="492" xr:uid="{00000000-0005-0000-0000-0000EB010000}"/>
    <cellStyle name="40% - Accent4 3" xfId="493" xr:uid="{00000000-0005-0000-0000-0000EC010000}"/>
    <cellStyle name="40% - Accent4 3 2" xfId="494" xr:uid="{00000000-0005-0000-0000-0000ED010000}"/>
    <cellStyle name="40% - Accent4 3 2 2" xfId="495" xr:uid="{00000000-0005-0000-0000-0000EE010000}"/>
    <cellStyle name="40% - Accent4 3 3" xfId="496" xr:uid="{00000000-0005-0000-0000-0000EF010000}"/>
    <cellStyle name="40% - Accent4 4" xfId="497" xr:uid="{00000000-0005-0000-0000-0000F0010000}"/>
    <cellStyle name="40% - Accent4 4 2" xfId="498" xr:uid="{00000000-0005-0000-0000-0000F1010000}"/>
    <cellStyle name="40% - Accent4 4 2 2" xfId="499" xr:uid="{00000000-0005-0000-0000-0000F2010000}"/>
    <cellStyle name="40% - Accent4 4 3" xfId="500" xr:uid="{00000000-0005-0000-0000-0000F3010000}"/>
    <cellStyle name="40% - Accent4 5" xfId="501" xr:uid="{00000000-0005-0000-0000-0000F4010000}"/>
    <cellStyle name="40% - Accent4 5 2" xfId="502" xr:uid="{00000000-0005-0000-0000-0000F5010000}"/>
    <cellStyle name="40% - Accent4 5 2 2" xfId="503" xr:uid="{00000000-0005-0000-0000-0000F6010000}"/>
    <cellStyle name="40% - Accent4 5 3" xfId="504" xr:uid="{00000000-0005-0000-0000-0000F7010000}"/>
    <cellStyle name="40% - Accent4 6" xfId="505" xr:uid="{00000000-0005-0000-0000-0000F8010000}"/>
    <cellStyle name="40% - Accent4 6 2" xfId="506" xr:uid="{00000000-0005-0000-0000-0000F9010000}"/>
    <cellStyle name="40% - Accent4 6 2 2" xfId="507" xr:uid="{00000000-0005-0000-0000-0000FA010000}"/>
    <cellStyle name="40% - Accent4 6 3" xfId="508" xr:uid="{00000000-0005-0000-0000-0000FB010000}"/>
    <cellStyle name="40% - Accent4 7" xfId="509" xr:uid="{00000000-0005-0000-0000-0000FC010000}"/>
    <cellStyle name="40% - Accent4 7 2" xfId="510" xr:uid="{00000000-0005-0000-0000-0000FD010000}"/>
    <cellStyle name="40% - Accent4 7 2 2" xfId="511" xr:uid="{00000000-0005-0000-0000-0000FE010000}"/>
    <cellStyle name="40% - Accent4 7 3" xfId="512" xr:uid="{00000000-0005-0000-0000-0000FF010000}"/>
    <cellStyle name="40% - Accent4 8" xfId="513" xr:uid="{00000000-0005-0000-0000-000000020000}"/>
    <cellStyle name="40% - Accent4 8 2" xfId="514" xr:uid="{00000000-0005-0000-0000-000001020000}"/>
    <cellStyle name="40% - Accent4 8 2 2" xfId="515" xr:uid="{00000000-0005-0000-0000-000002020000}"/>
    <cellStyle name="40% - Accent4 8 3" xfId="516" xr:uid="{00000000-0005-0000-0000-000003020000}"/>
    <cellStyle name="40% - Accent4 9" xfId="517" xr:uid="{00000000-0005-0000-0000-000004020000}"/>
    <cellStyle name="40% - Accent4 9 2" xfId="518" xr:uid="{00000000-0005-0000-0000-000005020000}"/>
    <cellStyle name="40% - Accent4 9 2 2" xfId="519" xr:uid="{00000000-0005-0000-0000-000006020000}"/>
    <cellStyle name="40% - Accent4 9 3" xfId="520" xr:uid="{00000000-0005-0000-0000-000007020000}"/>
    <cellStyle name="40% - Accent5 10" xfId="521" xr:uid="{00000000-0005-0000-0000-000008020000}"/>
    <cellStyle name="40% - Accent5 10 2" xfId="522" xr:uid="{00000000-0005-0000-0000-000009020000}"/>
    <cellStyle name="40% - Accent5 10 2 2" xfId="523" xr:uid="{00000000-0005-0000-0000-00000A020000}"/>
    <cellStyle name="40% - Accent5 10 3" xfId="524" xr:uid="{00000000-0005-0000-0000-00000B020000}"/>
    <cellStyle name="40% - Accent5 11" xfId="525" xr:uid="{00000000-0005-0000-0000-00000C020000}"/>
    <cellStyle name="40% - Accent5 11 2" xfId="526" xr:uid="{00000000-0005-0000-0000-00000D020000}"/>
    <cellStyle name="40% - Accent5 11 2 2" xfId="527" xr:uid="{00000000-0005-0000-0000-00000E020000}"/>
    <cellStyle name="40% - Accent5 11 3" xfId="528" xr:uid="{00000000-0005-0000-0000-00000F020000}"/>
    <cellStyle name="40% - Accent5 12" xfId="529" xr:uid="{00000000-0005-0000-0000-000010020000}"/>
    <cellStyle name="40% - Accent5 12 2" xfId="530" xr:uid="{00000000-0005-0000-0000-000011020000}"/>
    <cellStyle name="40% - Accent5 12 2 2" xfId="531" xr:uid="{00000000-0005-0000-0000-000012020000}"/>
    <cellStyle name="40% - Accent5 12 3" xfId="532" xr:uid="{00000000-0005-0000-0000-000013020000}"/>
    <cellStyle name="40% - Accent5 13" xfId="533" xr:uid="{00000000-0005-0000-0000-000014020000}"/>
    <cellStyle name="40% - Accent5 13 2" xfId="534" xr:uid="{00000000-0005-0000-0000-000015020000}"/>
    <cellStyle name="40% - Accent5 13 2 2" xfId="535" xr:uid="{00000000-0005-0000-0000-000016020000}"/>
    <cellStyle name="40% - Accent5 13 3" xfId="536" xr:uid="{00000000-0005-0000-0000-000017020000}"/>
    <cellStyle name="40% - Accent5 14" xfId="537" xr:uid="{00000000-0005-0000-0000-000018020000}"/>
    <cellStyle name="40% - Accent5 14 2" xfId="538" xr:uid="{00000000-0005-0000-0000-000019020000}"/>
    <cellStyle name="40% - Accent5 14 2 2" xfId="539" xr:uid="{00000000-0005-0000-0000-00001A020000}"/>
    <cellStyle name="40% - Accent5 14 3" xfId="540" xr:uid="{00000000-0005-0000-0000-00001B020000}"/>
    <cellStyle name="40% - Accent5 2" xfId="541" xr:uid="{00000000-0005-0000-0000-00001C020000}"/>
    <cellStyle name="40% - Accent5 2 2" xfId="542" xr:uid="{00000000-0005-0000-0000-00001D020000}"/>
    <cellStyle name="40% - Accent5 2 2 2" xfId="543" xr:uid="{00000000-0005-0000-0000-00001E020000}"/>
    <cellStyle name="40% - Accent5 2 3" xfId="544" xr:uid="{00000000-0005-0000-0000-00001F020000}"/>
    <cellStyle name="40% - Accent5 3" xfId="545" xr:uid="{00000000-0005-0000-0000-000020020000}"/>
    <cellStyle name="40% - Accent5 3 2" xfId="546" xr:uid="{00000000-0005-0000-0000-000021020000}"/>
    <cellStyle name="40% - Accent5 3 2 2" xfId="547" xr:uid="{00000000-0005-0000-0000-000022020000}"/>
    <cellStyle name="40% - Accent5 3 3" xfId="548" xr:uid="{00000000-0005-0000-0000-000023020000}"/>
    <cellStyle name="40% - Accent5 4" xfId="549" xr:uid="{00000000-0005-0000-0000-000024020000}"/>
    <cellStyle name="40% - Accent5 4 2" xfId="550" xr:uid="{00000000-0005-0000-0000-000025020000}"/>
    <cellStyle name="40% - Accent5 4 2 2" xfId="551" xr:uid="{00000000-0005-0000-0000-000026020000}"/>
    <cellStyle name="40% - Accent5 4 3" xfId="552" xr:uid="{00000000-0005-0000-0000-000027020000}"/>
    <cellStyle name="40% - Accent5 5" xfId="553" xr:uid="{00000000-0005-0000-0000-000028020000}"/>
    <cellStyle name="40% - Accent5 5 2" xfId="554" xr:uid="{00000000-0005-0000-0000-000029020000}"/>
    <cellStyle name="40% - Accent5 5 2 2" xfId="555" xr:uid="{00000000-0005-0000-0000-00002A020000}"/>
    <cellStyle name="40% - Accent5 5 3" xfId="556" xr:uid="{00000000-0005-0000-0000-00002B020000}"/>
    <cellStyle name="40% - Accent5 6" xfId="557" xr:uid="{00000000-0005-0000-0000-00002C020000}"/>
    <cellStyle name="40% - Accent5 6 2" xfId="558" xr:uid="{00000000-0005-0000-0000-00002D020000}"/>
    <cellStyle name="40% - Accent5 6 2 2" xfId="559" xr:uid="{00000000-0005-0000-0000-00002E020000}"/>
    <cellStyle name="40% - Accent5 6 3" xfId="560" xr:uid="{00000000-0005-0000-0000-00002F020000}"/>
    <cellStyle name="40% - Accent5 7" xfId="561" xr:uid="{00000000-0005-0000-0000-000030020000}"/>
    <cellStyle name="40% - Accent5 7 2" xfId="562" xr:uid="{00000000-0005-0000-0000-000031020000}"/>
    <cellStyle name="40% - Accent5 7 2 2" xfId="563" xr:uid="{00000000-0005-0000-0000-000032020000}"/>
    <cellStyle name="40% - Accent5 7 3" xfId="564" xr:uid="{00000000-0005-0000-0000-000033020000}"/>
    <cellStyle name="40% - Accent5 8" xfId="565" xr:uid="{00000000-0005-0000-0000-000034020000}"/>
    <cellStyle name="40% - Accent5 8 2" xfId="566" xr:uid="{00000000-0005-0000-0000-000035020000}"/>
    <cellStyle name="40% - Accent5 8 2 2" xfId="567" xr:uid="{00000000-0005-0000-0000-000036020000}"/>
    <cellStyle name="40% - Accent5 8 3" xfId="568" xr:uid="{00000000-0005-0000-0000-000037020000}"/>
    <cellStyle name="40% - Accent5 9" xfId="569" xr:uid="{00000000-0005-0000-0000-000038020000}"/>
    <cellStyle name="40% - Accent5 9 2" xfId="570" xr:uid="{00000000-0005-0000-0000-000039020000}"/>
    <cellStyle name="40% - Accent5 9 2 2" xfId="571" xr:uid="{00000000-0005-0000-0000-00003A020000}"/>
    <cellStyle name="40% - Accent5 9 3" xfId="572" xr:uid="{00000000-0005-0000-0000-00003B020000}"/>
    <cellStyle name="40% - Accent6 10" xfId="573" xr:uid="{00000000-0005-0000-0000-00003C020000}"/>
    <cellStyle name="40% - Accent6 10 2" xfId="574" xr:uid="{00000000-0005-0000-0000-00003D020000}"/>
    <cellStyle name="40% - Accent6 10 2 2" xfId="575" xr:uid="{00000000-0005-0000-0000-00003E020000}"/>
    <cellStyle name="40% - Accent6 10 3" xfId="576" xr:uid="{00000000-0005-0000-0000-00003F020000}"/>
    <cellStyle name="40% - Accent6 11" xfId="577" xr:uid="{00000000-0005-0000-0000-000040020000}"/>
    <cellStyle name="40% - Accent6 11 2" xfId="578" xr:uid="{00000000-0005-0000-0000-000041020000}"/>
    <cellStyle name="40% - Accent6 11 2 2" xfId="579" xr:uid="{00000000-0005-0000-0000-000042020000}"/>
    <cellStyle name="40% - Accent6 11 3" xfId="580" xr:uid="{00000000-0005-0000-0000-000043020000}"/>
    <cellStyle name="40% - Accent6 12" xfId="581" xr:uid="{00000000-0005-0000-0000-000044020000}"/>
    <cellStyle name="40% - Accent6 12 2" xfId="582" xr:uid="{00000000-0005-0000-0000-000045020000}"/>
    <cellStyle name="40% - Accent6 12 2 2" xfId="583" xr:uid="{00000000-0005-0000-0000-000046020000}"/>
    <cellStyle name="40% - Accent6 12 3" xfId="584" xr:uid="{00000000-0005-0000-0000-000047020000}"/>
    <cellStyle name="40% - Accent6 13" xfId="585" xr:uid="{00000000-0005-0000-0000-000048020000}"/>
    <cellStyle name="40% - Accent6 13 2" xfId="586" xr:uid="{00000000-0005-0000-0000-000049020000}"/>
    <cellStyle name="40% - Accent6 13 2 2" xfId="587" xr:uid="{00000000-0005-0000-0000-00004A020000}"/>
    <cellStyle name="40% - Accent6 13 3" xfId="588" xr:uid="{00000000-0005-0000-0000-00004B020000}"/>
    <cellStyle name="40% - Accent6 14" xfId="589" xr:uid="{00000000-0005-0000-0000-00004C020000}"/>
    <cellStyle name="40% - Accent6 14 2" xfId="590" xr:uid="{00000000-0005-0000-0000-00004D020000}"/>
    <cellStyle name="40% - Accent6 14 2 2" xfId="591" xr:uid="{00000000-0005-0000-0000-00004E020000}"/>
    <cellStyle name="40% - Accent6 14 3" xfId="592" xr:uid="{00000000-0005-0000-0000-00004F020000}"/>
    <cellStyle name="40% - Accent6 2" xfId="593" xr:uid="{00000000-0005-0000-0000-000050020000}"/>
    <cellStyle name="40% - Accent6 2 2" xfId="594" xr:uid="{00000000-0005-0000-0000-000051020000}"/>
    <cellStyle name="40% - Accent6 2 2 2" xfId="595" xr:uid="{00000000-0005-0000-0000-000052020000}"/>
    <cellStyle name="40% - Accent6 2 3" xfId="596" xr:uid="{00000000-0005-0000-0000-000053020000}"/>
    <cellStyle name="40% - Accent6 3" xfId="597" xr:uid="{00000000-0005-0000-0000-000054020000}"/>
    <cellStyle name="40% - Accent6 3 2" xfId="598" xr:uid="{00000000-0005-0000-0000-000055020000}"/>
    <cellStyle name="40% - Accent6 3 2 2" xfId="599" xr:uid="{00000000-0005-0000-0000-000056020000}"/>
    <cellStyle name="40% - Accent6 3 3" xfId="600" xr:uid="{00000000-0005-0000-0000-000057020000}"/>
    <cellStyle name="40% - Accent6 4" xfId="601" xr:uid="{00000000-0005-0000-0000-000058020000}"/>
    <cellStyle name="40% - Accent6 4 2" xfId="602" xr:uid="{00000000-0005-0000-0000-000059020000}"/>
    <cellStyle name="40% - Accent6 4 2 2" xfId="603" xr:uid="{00000000-0005-0000-0000-00005A020000}"/>
    <cellStyle name="40% - Accent6 4 3" xfId="604" xr:uid="{00000000-0005-0000-0000-00005B020000}"/>
    <cellStyle name="40% - Accent6 5" xfId="605" xr:uid="{00000000-0005-0000-0000-00005C020000}"/>
    <cellStyle name="40% - Accent6 5 2" xfId="606" xr:uid="{00000000-0005-0000-0000-00005D020000}"/>
    <cellStyle name="40% - Accent6 5 2 2" xfId="607" xr:uid="{00000000-0005-0000-0000-00005E020000}"/>
    <cellStyle name="40% - Accent6 5 3" xfId="608" xr:uid="{00000000-0005-0000-0000-00005F020000}"/>
    <cellStyle name="40% - Accent6 6" xfId="609" xr:uid="{00000000-0005-0000-0000-000060020000}"/>
    <cellStyle name="40% - Accent6 6 2" xfId="610" xr:uid="{00000000-0005-0000-0000-000061020000}"/>
    <cellStyle name="40% - Accent6 6 2 2" xfId="611" xr:uid="{00000000-0005-0000-0000-000062020000}"/>
    <cellStyle name="40% - Accent6 6 3" xfId="612" xr:uid="{00000000-0005-0000-0000-000063020000}"/>
    <cellStyle name="40% - Accent6 7" xfId="613" xr:uid="{00000000-0005-0000-0000-000064020000}"/>
    <cellStyle name="40% - Accent6 7 2" xfId="614" xr:uid="{00000000-0005-0000-0000-000065020000}"/>
    <cellStyle name="40% - Accent6 7 2 2" xfId="615" xr:uid="{00000000-0005-0000-0000-000066020000}"/>
    <cellStyle name="40% - Accent6 7 3" xfId="616" xr:uid="{00000000-0005-0000-0000-000067020000}"/>
    <cellStyle name="40% - Accent6 8" xfId="617" xr:uid="{00000000-0005-0000-0000-000068020000}"/>
    <cellStyle name="40% - Accent6 8 2" xfId="618" xr:uid="{00000000-0005-0000-0000-000069020000}"/>
    <cellStyle name="40% - Accent6 8 2 2" xfId="619" xr:uid="{00000000-0005-0000-0000-00006A020000}"/>
    <cellStyle name="40% - Accent6 8 3" xfId="620" xr:uid="{00000000-0005-0000-0000-00006B020000}"/>
    <cellStyle name="40% - Accent6 9" xfId="621" xr:uid="{00000000-0005-0000-0000-00006C020000}"/>
    <cellStyle name="40% - Accent6 9 2" xfId="622" xr:uid="{00000000-0005-0000-0000-00006D020000}"/>
    <cellStyle name="40% - Accent6 9 2 2" xfId="623" xr:uid="{00000000-0005-0000-0000-00006E020000}"/>
    <cellStyle name="40% - Accent6 9 3" xfId="624" xr:uid="{00000000-0005-0000-0000-00006F020000}"/>
    <cellStyle name="60% - Accent1 2" xfId="625" xr:uid="{00000000-0005-0000-0000-000070020000}"/>
    <cellStyle name="60% - Accent2 2" xfId="626" xr:uid="{00000000-0005-0000-0000-000071020000}"/>
    <cellStyle name="60% - Accent3 2" xfId="627" xr:uid="{00000000-0005-0000-0000-000072020000}"/>
    <cellStyle name="60% - Accent4 2" xfId="628" xr:uid="{00000000-0005-0000-0000-000073020000}"/>
    <cellStyle name="60% - Accent5 2" xfId="629" xr:uid="{00000000-0005-0000-0000-000074020000}"/>
    <cellStyle name="60% - Accent6 2" xfId="630" xr:uid="{00000000-0005-0000-0000-000075020000}"/>
    <cellStyle name="Accent1 2" xfId="631" xr:uid="{00000000-0005-0000-0000-000076020000}"/>
    <cellStyle name="Accent2 2" xfId="632" xr:uid="{00000000-0005-0000-0000-000077020000}"/>
    <cellStyle name="Accent3 2" xfId="633" xr:uid="{00000000-0005-0000-0000-000078020000}"/>
    <cellStyle name="Accent4 2" xfId="634" xr:uid="{00000000-0005-0000-0000-000079020000}"/>
    <cellStyle name="Accent5 2" xfId="635" xr:uid="{00000000-0005-0000-0000-00007A020000}"/>
    <cellStyle name="Accent6 2" xfId="636" xr:uid="{00000000-0005-0000-0000-00007B020000}"/>
    <cellStyle name="Bad 2" xfId="637" xr:uid="{00000000-0005-0000-0000-00007C020000}"/>
    <cellStyle name="Calculation 2" xfId="638" xr:uid="{00000000-0005-0000-0000-00007D020000}"/>
    <cellStyle name="Check Cell 2" xfId="639" xr:uid="{00000000-0005-0000-0000-00007E020000}"/>
    <cellStyle name="Comma" xfId="722" builtinId="3"/>
    <cellStyle name="Comma 2" xfId="640" xr:uid="{00000000-0005-0000-0000-00007F020000}"/>
    <cellStyle name="Comma 3" xfId="641" xr:uid="{00000000-0005-0000-0000-000080020000}"/>
    <cellStyle name="Currency" xfId="721" builtinId="4"/>
    <cellStyle name="Currency 2" xfId="642" xr:uid="{00000000-0005-0000-0000-000081020000}"/>
    <cellStyle name="Currency 3" xfId="643" xr:uid="{00000000-0005-0000-0000-000082020000}"/>
    <cellStyle name="Explanatory Text 2" xfId="644" xr:uid="{00000000-0005-0000-0000-000083020000}"/>
    <cellStyle name="Good 2" xfId="645" xr:uid="{00000000-0005-0000-0000-000084020000}"/>
    <cellStyle name="Heading 1 2" xfId="646" xr:uid="{00000000-0005-0000-0000-000085020000}"/>
    <cellStyle name="Heading 2 2" xfId="647" xr:uid="{00000000-0005-0000-0000-000086020000}"/>
    <cellStyle name="Heading 3 2" xfId="648" xr:uid="{00000000-0005-0000-0000-000087020000}"/>
    <cellStyle name="Heading 4 2" xfId="649" xr:uid="{00000000-0005-0000-0000-000088020000}"/>
    <cellStyle name="Input" xfId="650" builtinId="20"/>
    <cellStyle name="Input 2" xfId="651" xr:uid="{00000000-0005-0000-0000-00008A020000}"/>
    <cellStyle name="Linked Cell 2" xfId="652" xr:uid="{00000000-0005-0000-0000-00008B020000}"/>
    <cellStyle name="Neutral 2" xfId="653" xr:uid="{00000000-0005-0000-0000-00008C020000}"/>
    <cellStyle name="Normal" xfId="0" builtinId="0"/>
    <cellStyle name="Normal 2" xfId="654" xr:uid="{00000000-0005-0000-0000-00008E020000}"/>
    <cellStyle name="Normal 2 2" xfId="655" xr:uid="{00000000-0005-0000-0000-00008F020000}"/>
    <cellStyle name="Normal 2 3" xfId="656" xr:uid="{00000000-0005-0000-0000-000090020000}"/>
    <cellStyle name="Normal 3" xfId="657" xr:uid="{00000000-0005-0000-0000-000091020000}"/>
    <cellStyle name="Normal 4" xfId="658" xr:uid="{00000000-0005-0000-0000-000092020000}"/>
    <cellStyle name="Normal 5" xfId="659" xr:uid="{00000000-0005-0000-0000-000093020000}"/>
    <cellStyle name="Normal_Sachin_Utilities_Elec+NG+Coal_Real_6-30-09" xfId="660" xr:uid="{00000000-0005-0000-0000-000094020000}"/>
    <cellStyle name="Note 10" xfId="661" xr:uid="{00000000-0005-0000-0000-000095020000}"/>
    <cellStyle name="Note 10 2" xfId="662" xr:uid="{00000000-0005-0000-0000-000096020000}"/>
    <cellStyle name="Note 10 2 2" xfId="663" xr:uid="{00000000-0005-0000-0000-000097020000}"/>
    <cellStyle name="Note 10 3" xfId="664" xr:uid="{00000000-0005-0000-0000-000098020000}"/>
    <cellStyle name="Note 11" xfId="665" xr:uid="{00000000-0005-0000-0000-000099020000}"/>
    <cellStyle name="Note 11 2" xfId="666" xr:uid="{00000000-0005-0000-0000-00009A020000}"/>
    <cellStyle name="Note 11 2 2" xfId="667" xr:uid="{00000000-0005-0000-0000-00009B020000}"/>
    <cellStyle name="Note 11 3" xfId="668" xr:uid="{00000000-0005-0000-0000-00009C020000}"/>
    <cellStyle name="Note 12" xfId="669" xr:uid="{00000000-0005-0000-0000-00009D020000}"/>
    <cellStyle name="Note 12 2" xfId="670" xr:uid="{00000000-0005-0000-0000-00009E020000}"/>
    <cellStyle name="Note 12 2 2" xfId="671" xr:uid="{00000000-0005-0000-0000-00009F020000}"/>
    <cellStyle name="Note 12 3" xfId="672" xr:uid="{00000000-0005-0000-0000-0000A0020000}"/>
    <cellStyle name="Note 13" xfId="673" xr:uid="{00000000-0005-0000-0000-0000A1020000}"/>
    <cellStyle name="Note 13 2" xfId="674" xr:uid="{00000000-0005-0000-0000-0000A2020000}"/>
    <cellStyle name="Note 13 2 2" xfId="675" xr:uid="{00000000-0005-0000-0000-0000A3020000}"/>
    <cellStyle name="Note 13 3" xfId="676" xr:uid="{00000000-0005-0000-0000-0000A4020000}"/>
    <cellStyle name="Note 14" xfId="677" xr:uid="{00000000-0005-0000-0000-0000A5020000}"/>
    <cellStyle name="Note 14 2" xfId="678" xr:uid="{00000000-0005-0000-0000-0000A6020000}"/>
    <cellStyle name="Note 14 2 2" xfId="679" xr:uid="{00000000-0005-0000-0000-0000A7020000}"/>
    <cellStyle name="Note 14 3" xfId="680" xr:uid="{00000000-0005-0000-0000-0000A8020000}"/>
    <cellStyle name="Note 2" xfId="681" xr:uid="{00000000-0005-0000-0000-0000A9020000}"/>
    <cellStyle name="Note 2 2" xfId="682" xr:uid="{00000000-0005-0000-0000-0000AA020000}"/>
    <cellStyle name="Note 2 2 2" xfId="683" xr:uid="{00000000-0005-0000-0000-0000AB020000}"/>
    <cellStyle name="Note 2 3" xfId="684" xr:uid="{00000000-0005-0000-0000-0000AC020000}"/>
    <cellStyle name="Note 3" xfId="685" xr:uid="{00000000-0005-0000-0000-0000AD020000}"/>
    <cellStyle name="Note 3 2" xfId="686" xr:uid="{00000000-0005-0000-0000-0000AE020000}"/>
    <cellStyle name="Note 3 2 2" xfId="687" xr:uid="{00000000-0005-0000-0000-0000AF020000}"/>
    <cellStyle name="Note 3 3" xfId="688" xr:uid="{00000000-0005-0000-0000-0000B0020000}"/>
    <cellStyle name="Note 4" xfId="689" xr:uid="{00000000-0005-0000-0000-0000B1020000}"/>
    <cellStyle name="Note 4 2" xfId="690" xr:uid="{00000000-0005-0000-0000-0000B2020000}"/>
    <cellStyle name="Note 4 2 2" xfId="691" xr:uid="{00000000-0005-0000-0000-0000B3020000}"/>
    <cellStyle name="Note 4 3" xfId="692" xr:uid="{00000000-0005-0000-0000-0000B4020000}"/>
    <cellStyle name="Note 5" xfId="693" xr:uid="{00000000-0005-0000-0000-0000B5020000}"/>
    <cellStyle name="Note 5 2" xfId="694" xr:uid="{00000000-0005-0000-0000-0000B6020000}"/>
    <cellStyle name="Note 5 2 2" xfId="695" xr:uid="{00000000-0005-0000-0000-0000B7020000}"/>
    <cellStyle name="Note 5 3" xfId="696" xr:uid="{00000000-0005-0000-0000-0000B8020000}"/>
    <cellStyle name="Note 6" xfId="697" xr:uid="{00000000-0005-0000-0000-0000B9020000}"/>
    <cellStyle name="Note 6 2" xfId="698" xr:uid="{00000000-0005-0000-0000-0000BA020000}"/>
    <cellStyle name="Note 6 2 2" xfId="699" xr:uid="{00000000-0005-0000-0000-0000BB020000}"/>
    <cellStyle name="Note 6 3" xfId="700" xr:uid="{00000000-0005-0000-0000-0000BC020000}"/>
    <cellStyle name="Note 7" xfId="701" xr:uid="{00000000-0005-0000-0000-0000BD020000}"/>
    <cellStyle name="Note 7 2" xfId="702" xr:uid="{00000000-0005-0000-0000-0000BE020000}"/>
    <cellStyle name="Note 7 2 2" xfId="703" xr:uid="{00000000-0005-0000-0000-0000BF020000}"/>
    <cellStyle name="Note 7 3" xfId="704" xr:uid="{00000000-0005-0000-0000-0000C0020000}"/>
    <cellStyle name="Note 8" xfId="705" xr:uid="{00000000-0005-0000-0000-0000C1020000}"/>
    <cellStyle name="Note 8 2" xfId="706" xr:uid="{00000000-0005-0000-0000-0000C2020000}"/>
    <cellStyle name="Note 8 2 2" xfId="707" xr:uid="{00000000-0005-0000-0000-0000C3020000}"/>
    <cellStyle name="Note 8 3" xfId="708" xr:uid="{00000000-0005-0000-0000-0000C4020000}"/>
    <cellStyle name="Note 9" xfId="709" xr:uid="{00000000-0005-0000-0000-0000C5020000}"/>
    <cellStyle name="Note 9 2" xfId="710" xr:uid="{00000000-0005-0000-0000-0000C6020000}"/>
    <cellStyle name="Note 9 2 2" xfId="711" xr:uid="{00000000-0005-0000-0000-0000C7020000}"/>
    <cellStyle name="Note 9 3" xfId="712" xr:uid="{00000000-0005-0000-0000-0000C8020000}"/>
    <cellStyle name="Output 2" xfId="713" xr:uid="{00000000-0005-0000-0000-0000C9020000}"/>
    <cellStyle name="Percent" xfId="720" builtinId="5"/>
    <cellStyle name="Percent 2" xfId="714" xr:uid="{00000000-0005-0000-0000-0000CA020000}"/>
    <cellStyle name="Percent 3" xfId="715" xr:uid="{00000000-0005-0000-0000-0000CB020000}"/>
    <cellStyle name="Title 2" xfId="716" xr:uid="{00000000-0005-0000-0000-0000CC020000}"/>
    <cellStyle name="Total 2" xfId="717" xr:uid="{00000000-0005-0000-0000-0000CD020000}"/>
    <cellStyle name="Total 2 2" xfId="718" xr:uid="{00000000-0005-0000-0000-0000CE020000}"/>
    <cellStyle name="Warning Text 2" xfId="719" xr:uid="{00000000-0005-0000-0000-0000CF020000}"/>
  </cellStyles>
  <dxfs count="32">
    <dxf>
      <font>
        <color theme="5" tint="-0.24994659260841701"/>
      </font>
      <fill>
        <patternFill>
          <bgColor theme="5" tint="0.59996337778862885"/>
        </patternFill>
      </fill>
    </dxf>
    <dxf>
      <font>
        <color theme="6" tint="-0.499984740745262"/>
      </font>
      <fill>
        <patternFill>
          <bgColor theme="6"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ill>
        <patternFill>
          <bgColor theme="5" tint="0.59996337778862885"/>
        </patternFill>
      </fill>
    </dxf>
    <dxf>
      <fill>
        <patternFill>
          <bgColor theme="5" tint="0.59996337778862885"/>
        </patternFill>
      </fill>
    </dxf>
    <dxf>
      <font>
        <color theme="5" tint="-0.24994659260841701"/>
      </font>
      <fill>
        <patternFill>
          <bgColor theme="5" tint="0.59996337778862885"/>
        </patternFill>
      </fill>
    </dxf>
    <dxf>
      <font>
        <color theme="6" tint="-0.499984740745262"/>
      </font>
      <fill>
        <patternFill>
          <bgColor theme="6" tint="0.59996337778862885"/>
        </patternFill>
      </fill>
    </dxf>
    <dxf>
      <font>
        <color theme="2" tint="-0.499984740745262"/>
      </font>
      <fill>
        <patternFill>
          <bgColor rgb="FFFFFFD5"/>
        </patternFill>
      </fill>
    </dxf>
    <dxf>
      <font>
        <b/>
        <strike val="0"/>
        <outline val="0"/>
        <shadow val="0"/>
        <u val="none"/>
        <vertAlign val="baseline"/>
        <sz val="22"/>
        <color theme="1"/>
        <name val="Calibri"/>
        <scheme val="minor"/>
      </font>
      <fill>
        <patternFill patternType="none">
          <fgColor indexed="64"/>
          <bgColor indexed="65"/>
        </patternFill>
      </fill>
      <border diagonalUp="0" diagonalDown="0" outline="0">
        <left/>
        <right/>
        <top style="thin">
          <color indexed="64"/>
        </top>
        <bottom style="thin">
          <color indexed="64"/>
        </bottom>
      </border>
    </dxf>
    <dxf>
      <border outline="0">
        <left style="thin">
          <color indexed="64"/>
        </left>
        <right style="thin">
          <color indexed="64"/>
        </right>
        <top style="thin">
          <color indexed="64"/>
        </top>
      </border>
    </dxf>
    <dxf>
      <font>
        <b/>
        <strike val="0"/>
        <outline val="0"/>
        <shadow val="0"/>
        <u val="none"/>
        <vertAlign val="baseline"/>
        <sz val="22"/>
        <color theme="1"/>
        <name val="Calibri"/>
        <scheme val="minor"/>
      </font>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1"/>
        <color indexed="8"/>
        <name val="Calibri"/>
        <scheme val="none"/>
      </font>
      <fill>
        <patternFill patternType="solid">
          <fgColor indexed="64"/>
          <bgColor indexed="44"/>
        </patternFill>
      </fill>
      <alignment horizontal="center" vertical="bottom" textRotation="0" wrapText="0" indent="0" justifyLastLine="0" shrinkToFit="0" readingOrder="0"/>
    </dxf>
    <dxf>
      <font>
        <strike val="0"/>
        <outline val="0"/>
        <shadow val="0"/>
        <u val="none"/>
        <vertAlign val="baseline"/>
        <sz val="16"/>
        <color theme="1"/>
        <name val="Calibri"/>
        <scheme val="minor"/>
      </font>
      <fill>
        <patternFill patternType="none">
          <fgColor indexed="64"/>
          <bgColor indexed="65"/>
        </patternFill>
      </fill>
      <border diagonalUp="0" diagonalDown="0" outline="0">
        <left/>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6"/>
        <color theme="1"/>
        <name val="Calibri"/>
        <scheme val="minor"/>
      </font>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1"/>
        <color indexed="8"/>
        <name val="Calibri"/>
        <scheme val="none"/>
      </font>
      <fill>
        <patternFill patternType="solid">
          <fgColor indexed="64"/>
          <bgColor indexed="44"/>
        </patternFill>
      </fill>
      <alignment horizontal="center" vertical="bottom" textRotation="0" wrapText="0" indent="0" justifyLastLine="0" shrinkToFit="0" readingOrder="0"/>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F81BD"/>
      <color rgb="FFBDC5DB"/>
      <color rgb="FFEEECE1"/>
      <color rgb="FFFEF4EC"/>
      <color rgb="FFF7F9FF"/>
      <color rgb="FFFBFCFF"/>
      <color rgb="FFEFF4FF"/>
      <color rgb="FFE7F2FF"/>
      <color rgb="FFFFFFD5"/>
      <color rgb="FF92D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Annual Energy (MMBtu)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7.3420460217375805E-2"/>
          <c:y val="9.0476190476190474E-2"/>
          <c:w val="0.847992991820395"/>
          <c:h val="0.54235371894302686"/>
        </c:manualLayout>
      </c:layout>
      <c:barChart>
        <c:barDir val="col"/>
        <c:grouping val="clustered"/>
        <c:varyColors val="0"/>
        <c:ser>
          <c:idx val="4"/>
          <c:order val="4"/>
          <c:tx>
            <c:strRef>
              <c:f>'Pre-Analysis Backend'!$H$14</c:f>
              <c:strCache>
                <c:ptCount val="1"/>
                <c:pt idx="0">
                  <c:v>Peak Demand 
(kW-month)</c:v>
                </c:pt>
              </c:strCache>
            </c:strRef>
          </c:tx>
          <c:spPr>
            <a:solidFill>
              <a:schemeClr val="accent5"/>
            </a:solidFill>
            <a:ln>
              <a:noFill/>
              <a:prstDash val="sysDash"/>
            </a:ln>
            <a:effectLst/>
          </c:spPr>
          <c:invertIfNegative val="0"/>
          <c:cat>
            <c:numRef>
              <c:f>'Pre-Analysis Backend'!$B$15:$B$37</c:f>
              <c:numCache>
                <c:formatCode>mmm\ yyyy</c:formatCode>
                <c:ptCount val="23"/>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Backend'!$H$15:$H$37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4-6A25-48FB-8D11-ED88A99FE81F}"/>
            </c:ext>
          </c:extLst>
        </c:ser>
        <c:dLbls>
          <c:showLegendKey val="0"/>
          <c:showVal val="0"/>
          <c:showCatName val="0"/>
          <c:showSerName val="0"/>
          <c:showPercent val="0"/>
          <c:showBubbleSize val="0"/>
        </c:dLbls>
        <c:gapWidth val="150"/>
        <c:axId val="2112888672"/>
        <c:axId val="2112889632"/>
      </c:barChart>
      <c:lineChart>
        <c:grouping val="standard"/>
        <c:varyColors val="0"/>
        <c:ser>
          <c:idx val="0"/>
          <c:order val="0"/>
          <c:tx>
            <c:strRef>
              <c:f>'Pre-Analysis Backend'!$C$14</c:f>
              <c:strCache>
                <c:ptCount val="1"/>
                <c:pt idx="0">
                  <c:v>Electric Consumption (MMBtu)</c:v>
                </c:pt>
              </c:strCache>
            </c:strRef>
          </c:tx>
          <c:spPr>
            <a:ln w="28575" cap="rnd">
              <a:solidFill>
                <a:schemeClr val="accent1"/>
              </a:solidFill>
              <a:round/>
            </a:ln>
            <a:effectLst/>
          </c:spPr>
          <c:marker>
            <c:symbol val="none"/>
          </c:marker>
          <c:cat>
            <c:numRef>
              <c:f>'Pre-Analysis Backend'!$B$15:$B$37</c:f>
              <c:numCache>
                <c:formatCode>mmm\ yyyy</c:formatCode>
                <c:ptCount val="23"/>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Backend'!$C$15:$C$37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0-6A25-48FB-8D11-ED88A99FE81F}"/>
            </c:ext>
          </c:extLst>
        </c:ser>
        <c:ser>
          <c:idx val="1"/>
          <c:order val="1"/>
          <c:tx>
            <c:strRef>
              <c:f>'Pre-Analysis Backend'!$E$14</c:f>
              <c:strCache>
                <c:ptCount val="1"/>
                <c:pt idx="0">
                  <c:v>Natural Gas Consumption (MMBtu)</c:v>
                </c:pt>
              </c:strCache>
            </c:strRef>
          </c:tx>
          <c:spPr>
            <a:ln w="28575" cap="rnd">
              <a:solidFill>
                <a:schemeClr val="accent2"/>
              </a:solidFill>
              <a:round/>
            </a:ln>
            <a:effectLst/>
          </c:spPr>
          <c:marker>
            <c:symbol val="none"/>
          </c:marker>
          <c:cat>
            <c:numRef>
              <c:f>'Pre-Analysis Backend'!$B$15:$B$37</c:f>
              <c:numCache>
                <c:formatCode>mmm\ yyyy</c:formatCode>
                <c:ptCount val="23"/>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Backend'!$E$15:$E$37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1-6A25-48FB-8D11-ED88A99FE81F}"/>
            </c:ext>
          </c:extLst>
        </c:ser>
        <c:ser>
          <c:idx val="2"/>
          <c:order val="2"/>
          <c:tx>
            <c:strRef>
              <c:f>'Pre-Analysis Backend'!$F$14</c:f>
              <c:strCache>
                <c:ptCount val="1"/>
                <c:pt idx="0">
                  <c:v> Coal and/or Oil Consumption (MMBtu)</c:v>
                </c:pt>
              </c:strCache>
            </c:strRef>
          </c:tx>
          <c:spPr>
            <a:ln w="28575" cap="rnd">
              <a:solidFill>
                <a:schemeClr val="accent3"/>
              </a:solidFill>
              <a:round/>
            </a:ln>
            <a:effectLst/>
          </c:spPr>
          <c:marker>
            <c:symbol val="none"/>
          </c:marker>
          <c:cat>
            <c:numRef>
              <c:f>'Pre-Analysis Backend'!$B$15:$B$37</c:f>
              <c:numCache>
                <c:formatCode>mmm\ yyyy</c:formatCode>
                <c:ptCount val="23"/>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Backend'!$F$15:$F$37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2-6A25-48FB-8D11-ED88A99FE81F}"/>
            </c:ext>
          </c:extLst>
        </c:ser>
        <c:ser>
          <c:idx val="3"/>
          <c:order val="3"/>
          <c:tx>
            <c:strRef>
              <c:f>'Pre-Analysis Backend'!$G$14</c:f>
              <c:strCache>
                <c:ptCount val="1"/>
                <c:pt idx="0">
                  <c:v>Other Energy  Consumption (MMBtu)</c:v>
                </c:pt>
              </c:strCache>
            </c:strRef>
          </c:tx>
          <c:spPr>
            <a:ln w="28575" cap="rnd">
              <a:solidFill>
                <a:schemeClr val="accent4"/>
              </a:solidFill>
              <a:round/>
            </a:ln>
            <a:effectLst/>
          </c:spPr>
          <c:marker>
            <c:symbol val="none"/>
          </c:marker>
          <c:cat>
            <c:numRef>
              <c:f>'Pre-Analysis Backend'!$B$15:$B$37</c:f>
              <c:numCache>
                <c:formatCode>mmm\ yyyy</c:formatCode>
                <c:ptCount val="23"/>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Backend'!$G$15:$G$37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3-6A25-48FB-8D11-ED88A99FE81F}"/>
            </c:ext>
          </c:extLst>
        </c:ser>
        <c:dLbls>
          <c:showLegendKey val="0"/>
          <c:showVal val="0"/>
          <c:showCatName val="0"/>
          <c:showSerName val="0"/>
          <c:showPercent val="0"/>
          <c:showBubbleSize val="0"/>
        </c:dLbls>
        <c:marker val="1"/>
        <c:smooth val="0"/>
        <c:axId val="1781041792"/>
        <c:axId val="1781034112"/>
      </c:lineChart>
      <c:dateAx>
        <c:axId val="1781041792"/>
        <c:scaling>
          <c:orientation val="minMax"/>
        </c:scaling>
        <c:delete val="0"/>
        <c:axPos val="b"/>
        <c:numFmt formatCode="[$-409]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34112"/>
        <c:crosses val="autoZero"/>
        <c:auto val="1"/>
        <c:lblOffset val="100"/>
        <c:baseTimeUnit val="months"/>
        <c:majorUnit val="1"/>
        <c:majorTimeUnit val="months"/>
      </c:dateAx>
      <c:valAx>
        <c:axId val="1781034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Energy</a:t>
                </a:r>
                <a:r>
                  <a:rPr lang="en-US" baseline="0"/>
                  <a:t> Consumption (</a:t>
                </a:r>
                <a:r>
                  <a:rPr lang="en-US"/>
                  <a:t>MMBtu)</a:t>
                </a:r>
              </a:p>
            </c:rich>
          </c:tx>
          <c:layout>
            <c:manualLayout>
              <c:xMode val="edge"/>
              <c:yMode val="edge"/>
              <c:x val="0"/>
              <c:y val="0.1809713509322431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41792"/>
        <c:crosses val="autoZero"/>
        <c:crossBetween val="between"/>
      </c:valAx>
      <c:valAx>
        <c:axId val="2112889632"/>
        <c:scaling>
          <c:orientation val="minMax"/>
          <c:max val="35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Peak Demand</a:t>
                </a:r>
                <a:r>
                  <a:rPr lang="en-US" baseline="0"/>
                  <a:t> (kW-month)</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112888672"/>
        <c:crosses val="max"/>
        <c:crossBetween val="between"/>
      </c:valAx>
      <c:dateAx>
        <c:axId val="2112888672"/>
        <c:scaling>
          <c:orientation val="minMax"/>
        </c:scaling>
        <c:delete val="1"/>
        <c:axPos val="b"/>
        <c:numFmt formatCode="mmm\ yyyy" sourceLinked="1"/>
        <c:majorTickMark val="out"/>
        <c:minorTickMark val="none"/>
        <c:tickLblPos val="nextTo"/>
        <c:crossAx val="2112889632"/>
        <c:crosses val="autoZero"/>
        <c:auto val="1"/>
        <c:lblOffset val="100"/>
        <c:baseTimeUnit val="days"/>
      </c:dateAx>
      <c:spPr>
        <a:noFill/>
        <a:ln>
          <a:noFill/>
        </a:ln>
        <a:effectLst/>
      </c:spPr>
    </c:plotArea>
    <c:legend>
      <c:legendPos val="b"/>
      <c:layout>
        <c:manualLayout>
          <c:xMode val="edge"/>
          <c:yMode val="edge"/>
          <c:x val="5.5885595063041096E-2"/>
          <c:y val="0.77693141943704724"/>
          <c:w val="0.88973725580855023"/>
          <c:h val="0.119899217562326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Plant Utility Usage                              (Site</a:t>
            </a:r>
            <a:r>
              <a:rPr lang="en-US" baseline="0"/>
              <a:t> energy)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'Pre-Analysis Backend'!$B$39</c:f>
              <c:strCache>
                <c:ptCount val="1"/>
                <c:pt idx="0">
                  <c:v>Plant Utility Breakdown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E3-4F1A-9B29-A3C26F0182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C8E3-4F1A-9B29-A3C26F0182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7-C8E3-4F1A-9B29-A3C26F0182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85C-4BB0-A817-5220566CB142}"/>
              </c:ext>
            </c:extLst>
          </c:dPt>
          <c:cat>
            <c:strRef>
              <c:extLst>
                <c:ext xmlns:c15="http://schemas.microsoft.com/office/drawing/2012/chart" uri="{02D57815-91ED-43cb-92C2-25804820EDAC}">
                  <c15:fullRef>
                    <c15:sqref>'Pre-Analysis Backend'!$C$14:$G$14</c15:sqref>
                  </c15:fullRef>
                </c:ext>
              </c:extLst>
              <c:f>('Pre-Analysis Backend'!$C$14,'Pre-Analysis Backend'!$E$14:$G$14)</c:f>
              <c:strCache>
                <c:ptCount val="4"/>
                <c:pt idx="0">
                  <c:v>Electric Consumption (MMBtu)</c:v>
                </c:pt>
                <c:pt idx="1">
                  <c:v>Natural Gas Consumption (MMBtu)</c:v>
                </c:pt>
                <c:pt idx="2">
                  <c:v> Coal and/or Oil Consumption (MMBtu)</c:v>
                </c:pt>
                <c:pt idx="3">
                  <c:v>Other Energy  Consumption (MMBtu)</c:v>
                </c:pt>
              </c:strCache>
            </c:strRef>
          </c:cat>
          <c:val>
            <c:numRef>
              <c:extLst>
                <c:ext xmlns:c15="http://schemas.microsoft.com/office/drawing/2012/chart" uri="{02D57815-91ED-43cb-92C2-25804820EDAC}">
                  <c15:fullRef>
                    <c15:sqref>'Pre-Analysis Backend'!$C$39:$G$39</c15:sqref>
                  </c15:fullRef>
                </c:ext>
              </c:extLst>
              <c:f>('Pre-Analysis Backend'!$C$39,'Pre-Analysis Backend'!$E$39:$G$39)</c:f>
              <c:numCache>
                <c:formatCode>General</c:formatCode>
                <c:ptCount val="4"/>
                <c:pt idx="0" formatCode="#,##0">
                  <c:v>0</c:v>
                </c:pt>
                <c:pt idx="1" formatCode="#,##0">
                  <c:v>0</c:v>
                </c:pt>
                <c:pt idx="2" formatCode="#,##0">
                  <c:v>0</c:v>
                </c:pt>
                <c:pt idx="3" formatCode="#,##0">
                  <c:v>0</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8-C8E3-4F1A-9B29-A3C26F01823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Estimated Consumption by Electric Equipment (Equipment) </a:t>
            </a:r>
          </a:p>
        </c:rich>
      </c:tx>
      <c:layout>
        <c:manualLayout>
          <c:xMode val="edge"/>
          <c:yMode val="edge"/>
          <c:x val="0.1545101700718943"/>
          <c:y val="1.54165815247848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1"/>
          <c:order val="1"/>
          <c:tx>
            <c:strRef>
              <c:f>'Host Plant Summary'!$I$83</c:f>
              <c:strCache>
                <c:ptCount val="1"/>
                <c:pt idx="0">
                  <c:v>Estimated Energy Consumption (kWh/yr)</c:v>
                </c:pt>
              </c:strCache>
            </c:strRef>
          </c:tx>
          <c:dPt>
            <c:idx val="0"/>
            <c:bubble3D val="0"/>
            <c:spPr>
              <a:solidFill>
                <a:schemeClr val="accent1"/>
              </a:solidFill>
              <a:ln>
                <a:noFill/>
              </a:ln>
              <a:effectLst/>
            </c:spPr>
            <c:extLst>
              <c:ext xmlns:c16="http://schemas.microsoft.com/office/drawing/2014/chart" uri="{C3380CC4-5D6E-409C-BE32-E72D297353CC}">
                <c16:uniqueId val="{00000031-4CAD-4247-9ED4-E81F55E5A96B}"/>
              </c:ext>
            </c:extLst>
          </c:dPt>
          <c:dPt>
            <c:idx val="1"/>
            <c:bubble3D val="0"/>
            <c:spPr>
              <a:solidFill>
                <a:schemeClr val="accent2"/>
              </a:solidFill>
              <a:ln>
                <a:noFill/>
              </a:ln>
              <a:effectLst/>
            </c:spPr>
            <c:extLst>
              <c:ext xmlns:c16="http://schemas.microsoft.com/office/drawing/2014/chart" uri="{C3380CC4-5D6E-409C-BE32-E72D297353CC}">
                <c16:uniqueId val="{00000033-4CAD-4247-9ED4-E81F55E5A96B}"/>
              </c:ext>
            </c:extLst>
          </c:dPt>
          <c:dPt>
            <c:idx val="2"/>
            <c:bubble3D val="0"/>
            <c:spPr>
              <a:solidFill>
                <a:schemeClr val="accent3"/>
              </a:solidFill>
              <a:ln>
                <a:noFill/>
              </a:ln>
              <a:effectLst/>
            </c:spPr>
            <c:extLst>
              <c:ext xmlns:c16="http://schemas.microsoft.com/office/drawing/2014/chart" uri="{C3380CC4-5D6E-409C-BE32-E72D297353CC}">
                <c16:uniqueId val="{00000035-4CAD-4247-9ED4-E81F55E5A96B}"/>
              </c:ext>
            </c:extLst>
          </c:dPt>
          <c:dPt>
            <c:idx val="3"/>
            <c:bubble3D val="0"/>
            <c:spPr>
              <a:solidFill>
                <a:schemeClr val="accent4"/>
              </a:solidFill>
              <a:ln>
                <a:noFill/>
              </a:ln>
              <a:effectLst/>
            </c:spPr>
            <c:extLst>
              <c:ext xmlns:c16="http://schemas.microsoft.com/office/drawing/2014/chart" uri="{C3380CC4-5D6E-409C-BE32-E72D297353CC}">
                <c16:uniqueId val="{00000037-4CAD-4247-9ED4-E81F55E5A96B}"/>
              </c:ext>
            </c:extLst>
          </c:dPt>
          <c:dPt>
            <c:idx val="4"/>
            <c:bubble3D val="0"/>
            <c:spPr>
              <a:solidFill>
                <a:schemeClr val="accent5"/>
              </a:solidFill>
              <a:ln>
                <a:noFill/>
              </a:ln>
              <a:effectLst/>
            </c:spPr>
            <c:extLst>
              <c:ext xmlns:c16="http://schemas.microsoft.com/office/drawing/2014/chart" uri="{C3380CC4-5D6E-409C-BE32-E72D297353CC}">
                <c16:uniqueId val="{00000039-4CAD-4247-9ED4-E81F55E5A96B}"/>
              </c:ext>
            </c:extLst>
          </c:dPt>
          <c:dPt>
            <c:idx val="5"/>
            <c:bubble3D val="0"/>
            <c:spPr>
              <a:solidFill>
                <a:schemeClr val="accent6"/>
              </a:solidFill>
              <a:ln>
                <a:noFill/>
              </a:ln>
              <a:effectLst/>
            </c:spPr>
            <c:extLst>
              <c:ext xmlns:c16="http://schemas.microsoft.com/office/drawing/2014/chart" uri="{C3380CC4-5D6E-409C-BE32-E72D297353CC}">
                <c16:uniqueId val="{0000003B-4CAD-4247-9ED4-E81F55E5A96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3D-4CAD-4247-9ED4-E81F55E5A96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3F-4CAD-4247-9ED4-E81F55E5A96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41-4CAD-4247-9ED4-E81F55E5A96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43-4CAD-4247-9ED4-E81F55E5A96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45-4CAD-4247-9ED4-E81F55E5A96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47-4CAD-4247-9ED4-E81F55E5A96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49-4CAD-4247-9ED4-E81F55E5A96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4B-4CAD-4247-9ED4-E81F55E5A96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4D-4CAD-4247-9ED4-E81F55E5A96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4F-4CAD-4247-9ED4-E81F55E5A96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51-4CAD-4247-9ED4-E81F55E5A96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53-4CAD-4247-9ED4-E81F55E5A96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55-4CAD-4247-9ED4-E81F55E5A96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57-4CAD-4247-9ED4-E81F55E5A96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59-4CAD-4247-9ED4-E81F55E5A96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5B-4CAD-4247-9ED4-E81F55E5A96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5D-4CAD-4247-9ED4-E81F55E5A96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D3AA-4517-9175-91AE7A3F5003}"/>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D3AA-4517-9175-91AE7A3F5003}"/>
              </c:ext>
            </c:extLst>
          </c:dPt>
          <c:dLbls>
            <c:dLbl>
              <c:idx val="9"/>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43-4CAD-4247-9ED4-E81F55E5A96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numRef>
              <c:f>'Host Plant Summary'!$B$84:$B$108</c:f>
              <c:numCache>
                <c:formatCode>General</c:formatCode>
                <c:ptCount val="25"/>
              </c:numCache>
            </c:numRef>
          </c:cat>
          <c:val>
            <c:numRef>
              <c:f>'Host Plant Summary'!$I$84:$I$108</c:f>
              <c:numCache>
                <c:formatCode>#,##0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6="http://schemas.microsoft.com/office/drawing/2014/chart" uri="{C3380CC4-5D6E-409C-BE32-E72D297353CC}">
              <c16:uniqueId val="{0000005E-4CAD-4247-9ED4-E81F55E5A96B}"/>
            </c:ext>
          </c:extLst>
        </c:ser>
        <c:dLbls>
          <c:showLegendKey val="0"/>
          <c:showVal val="0"/>
          <c:showCatName val="1"/>
          <c:showSerName val="0"/>
          <c:showPercent val="1"/>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'Host Plant Summary'!$I$83</c15:sqref>
                        </c15:formulaRef>
                      </c:ext>
                    </c:extLst>
                    <c:strCache>
                      <c:ptCount val="1"/>
                      <c:pt idx="0">
                        <c:v>Estimated Energy Consumption (kWh/yr)</c:v>
                      </c:pt>
                    </c:strCache>
                  </c:strRef>
                </c:tx>
                <c:dPt>
                  <c:idx val="0"/>
                  <c:bubble3D val="0"/>
                  <c:spPr>
                    <a:solidFill>
                      <a:schemeClr val="accent1"/>
                    </a:solidFill>
                    <a:ln>
                      <a:noFill/>
                    </a:ln>
                    <a:effectLst/>
                  </c:spPr>
                  <c:extLst>
                    <c:ext xmlns:c16="http://schemas.microsoft.com/office/drawing/2014/chart" uri="{C3380CC4-5D6E-409C-BE32-E72D297353CC}">
                      <c16:uniqueId val="{00000060-4CAD-4247-9ED4-E81F55E5A96B}"/>
                    </c:ext>
                  </c:extLst>
                </c:dPt>
                <c:dPt>
                  <c:idx val="1"/>
                  <c:bubble3D val="0"/>
                  <c:spPr>
                    <a:solidFill>
                      <a:schemeClr val="accent2"/>
                    </a:solidFill>
                    <a:ln>
                      <a:noFill/>
                    </a:ln>
                    <a:effectLst/>
                  </c:spPr>
                  <c:extLst>
                    <c:ext xmlns:c16="http://schemas.microsoft.com/office/drawing/2014/chart" uri="{C3380CC4-5D6E-409C-BE32-E72D297353CC}">
                      <c16:uniqueId val="{00000061-4CAD-4247-9ED4-E81F55E5A96B}"/>
                    </c:ext>
                  </c:extLst>
                </c:dPt>
                <c:dPt>
                  <c:idx val="2"/>
                  <c:bubble3D val="0"/>
                  <c:spPr>
                    <a:solidFill>
                      <a:schemeClr val="accent3"/>
                    </a:solidFill>
                    <a:ln>
                      <a:noFill/>
                    </a:ln>
                    <a:effectLst/>
                  </c:spPr>
                  <c:extLst>
                    <c:ext xmlns:c16="http://schemas.microsoft.com/office/drawing/2014/chart" uri="{C3380CC4-5D6E-409C-BE32-E72D297353CC}">
                      <c16:uniqueId val="{00000062-4CAD-4247-9ED4-E81F55E5A96B}"/>
                    </c:ext>
                  </c:extLst>
                </c:dPt>
                <c:dPt>
                  <c:idx val="3"/>
                  <c:bubble3D val="0"/>
                  <c:spPr>
                    <a:solidFill>
                      <a:schemeClr val="accent4"/>
                    </a:solidFill>
                    <a:ln>
                      <a:noFill/>
                    </a:ln>
                    <a:effectLst/>
                  </c:spPr>
                  <c:extLst>
                    <c:ext xmlns:c16="http://schemas.microsoft.com/office/drawing/2014/chart" uri="{C3380CC4-5D6E-409C-BE32-E72D297353CC}">
                      <c16:uniqueId val="{00000063-4CAD-4247-9ED4-E81F55E5A96B}"/>
                    </c:ext>
                  </c:extLst>
                </c:dPt>
                <c:dPt>
                  <c:idx val="4"/>
                  <c:bubble3D val="0"/>
                  <c:spPr>
                    <a:solidFill>
                      <a:schemeClr val="accent5"/>
                    </a:solidFill>
                    <a:ln>
                      <a:noFill/>
                    </a:ln>
                    <a:effectLst/>
                  </c:spPr>
                  <c:extLst>
                    <c:ext xmlns:c16="http://schemas.microsoft.com/office/drawing/2014/chart" uri="{C3380CC4-5D6E-409C-BE32-E72D297353CC}">
                      <c16:uniqueId val="{00000064-4CAD-4247-9ED4-E81F55E5A96B}"/>
                    </c:ext>
                  </c:extLst>
                </c:dPt>
                <c:dPt>
                  <c:idx val="5"/>
                  <c:bubble3D val="0"/>
                  <c:spPr>
                    <a:solidFill>
                      <a:schemeClr val="accent6"/>
                    </a:solidFill>
                    <a:ln>
                      <a:noFill/>
                    </a:ln>
                    <a:effectLst/>
                  </c:spPr>
                  <c:extLst>
                    <c:ext xmlns:c16="http://schemas.microsoft.com/office/drawing/2014/chart" uri="{C3380CC4-5D6E-409C-BE32-E72D297353CC}">
                      <c16:uniqueId val="{00000065-4CAD-4247-9ED4-E81F55E5A96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66-4CAD-4247-9ED4-E81F55E5A96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67-4CAD-4247-9ED4-E81F55E5A96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68-4CAD-4247-9ED4-E81F55E5A96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69-4CAD-4247-9ED4-E81F55E5A96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6A-4CAD-4247-9ED4-E81F55E5A96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6B-4CAD-4247-9ED4-E81F55E5A96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6C-4CAD-4247-9ED4-E81F55E5A96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6D-4CAD-4247-9ED4-E81F55E5A96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6E-4CAD-4247-9ED4-E81F55E5A96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6F-4CAD-4247-9ED4-E81F55E5A96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70-4CAD-4247-9ED4-E81F55E5A96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71-4CAD-4247-9ED4-E81F55E5A96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72-4CAD-4247-9ED4-E81F55E5A96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73-4CAD-4247-9ED4-E81F55E5A96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74-4CAD-4247-9ED4-E81F55E5A96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75-4CAD-4247-9ED4-E81F55E5A96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76-4CAD-4247-9ED4-E81F55E5A96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61-D3AA-4517-9175-91AE7A3F5003}"/>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63-D3AA-4517-9175-91AE7A3F5003}"/>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shade val="95000"/>
                            <a:satMod val="105000"/>
                          </a:schemeClr>
                        </a:solidFill>
                        <a:prstDash val="solid"/>
                        <a:round/>
                      </a:ln>
                      <a:effectLst/>
                    </c:spPr>
                  </c:leaderLines>
                  <c:extLst>
                    <c:ext uri="{CE6537A1-D6FC-4f65-9D91-7224C49458BB}"/>
                  </c:extLst>
                </c:dLbls>
                <c:cat>
                  <c:numRef>
                    <c:extLst>
                      <c:ext uri="{02D57815-91ED-43cb-92C2-25804820EDAC}">
                        <c15:formulaRef>
                          <c15:sqref>'Host Plant Summary'!$B$84:$B$108</c15:sqref>
                        </c15:formulaRef>
                      </c:ext>
                    </c:extLst>
                    <c:numCache>
                      <c:formatCode>General</c:formatCode>
                      <c:ptCount val="25"/>
                    </c:numCache>
                  </c:numRef>
                </c:cat>
                <c:val>
                  <c:numRef>
                    <c:extLst>
                      <c:ext uri="{02D57815-91ED-43cb-92C2-25804820EDAC}">
                        <c15:formulaRef>
                          <c15:sqref>'Host Plant Summary'!$I$84:$I$108</c15:sqref>
                        </c15:formulaRef>
                      </c:ext>
                    </c:extLst>
                    <c:numCache>
                      <c:formatCode>#,##0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6="http://schemas.microsoft.com/office/drawing/2014/chart" uri="{C3380CC4-5D6E-409C-BE32-E72D297353CC}">
                    <c16:uniqueId val="{0000005F-4CAD-4247-9ED4-E81F55E5A96B}"/>
                  </c:ext>
                </c:extLst>
              </c15:ser>
            </c15:filteredPieSeries>
          </c:ext>
        </c:extLst>
      </c:pieChart>
      <c:spPr>
        <a:noFill/>
        <a:ln>
          <a:noFill/>
        </a:ln>
        <a:effectLst/>
      </c:spPr>
    </c:plotArea>
    <c:plotVisOnly val="1"/>
    <c:dispBlanksAs val="gap"/>
    <c:showDLblsOverMax val="0"/>
    <c:extLst/>
  </c:chart>
  <c:spPr>
    <a:solidFill>
      <a:srgbClr val="F7F9FF"/>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Estimated Consumption by Fuel Fired Equipment (Equipment)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'Host Plant Summary'!$I$112</c:f>
              <c:strCache>
                <c:ptCount val="1"/>
                <c:pt idx="0">
                  <c:v>Estimated Energy Consumption (MMBtu/yr)</c:v>
                </c:pt>
              </c:strCache>
            </c:strRef>
          </c:tx>
          <c:dPt>
            <c:idx val="0"/>
            <c:bubble3D val="0"/>
            <c:spPr>
              <a:solidFill>
                <a:schemeClr val="accent1"/>
              </a:solidFill>
              <a:ln>
                <a:noFill/>
              </a:ln>
              <a:effectLst/>
            </c:spPr>
            <c:extLst>
              <c:ext xmlns:c16="http://schemas.microsoft.com/office/drawing/2014/chart" uri="{C3380CC4-5D6E-409C-BE32-E72D297353CC}">
                <c16:uniqueId val="{00000001-F2D0-44D5-9C09-FB6091DF7AA2}"/>
              </c:ext>
            </c:extLst>
          </c:dPt>
          <c:dPt>
            <c:idx val="1"/>
            <c:bubble3D val="0"/>
            <c:spPr>
              <a:solidFill>
                <a:schemeClr val="accent2"/>
              </a:solidFill>
              <a:ln>
                <a:noFill/>
              </a:ln>
              <a:effectLst/>
            </c:spPr>
            <c:extLst>
              <c:ext xmlns:c16="http://schemas.microsoft.com/office/drawing/2014/chart" uri="{C3380CC4-5D6E-409C-BE32-E72D297353CC}">
                <c16:uniqueId val="{00000003-F2D0-44D5-9C09-FB6091DF7AA2}"/>
              </c:ext>
            </c:extLst>
          </c:dPt>
          <c:dPt>
            <c:idx val="2"/>
            <c:bubble3D val="0"/>
            <c:spPr>
              <a:solidFill>
                <a:schemeClr val="accent3"/>
              </a:solidFill>
              <a:ln>
                <a:noFill/>
              </a:ln>
              <a:effectLst/>
            </c:spPr>
            <c:extLst>
              <c:ext xmlns:c16="http://schemas.microsoft.com/office/drawing/2014/chart" uri="{C3380CC4-5D6E-409C-BE32-E72D297353CC}">
                <c16:uniqueId val="{00000005-F2D0-44D5-9C09-FB6091DF7AA2}"/>
              </c:ext>
            </c:extLst>
          </c:dPt>
          <c:dPt>
            <c:idx val="3"/>
            <c:bubble3D val="0"/>
            <c:spPr>
              <a:solidFill>
                <a:schemeClr val="accent4"/>
              </a:solidFill>
              <a:ln>
                <a:noFill/>
              </a:ln>
              <a:effectLst/>
            </c:spPr>
            <c:extLst>
              <c:ext xmlns:c16="http://schemas.microsoft.com/office/drawing/2014/chart" uri="{C3380CC4-5D6E-409C-BE32-E72D297353CC}">
                <c16:uniqueId val="{00000007-F2D0-44D5-9C09-FB6091DF7AA2}"/>
              </c:ext>
            </c:extLst>
          </c:dPt>
          <c:dPt>
            <c:idx val="4"/>
            <c:bubble3D val="0"/>
            <c:spPr>
              <a:solidFill>
                <a:schemeClr val="accent5"/>
              </a:solidFill>
              <a:ln>
                <a:noFill/>
              </a:ln>
              <a:effectLst/>
            </c:spPr>
            <c:extLst>
              <c:ext xmlns:c16="http://schemas.microsoft.com/office/drawing/2014/chart" uri="{C3380CC4-5D6E-409C-BE32-E72D297353CC}">
                <c16:uniqueId val="{00000009-F2D0-44D5-9C09-FB6091DF7AA2}"/>
              </c:ext>
            </c:extLst>
          </c:dPt>
          <c:dPt>
            <c:idx val="5"/>
            <c:bubble3D val="0"/>
            <c:spPr>
              <a:solidFill>
                <a:schemeClr val="accent6"/>
              </a:solidFill>
              <a:ln>
                <a:noFill/>
              </a:ln>
              <a:effectLst/>
            </c:spPr>
            <c:extLst>
              <c:ext xmlns:c16="http://schemas.microsoft.com/office/drawing/2014/chart" uri="{C3380CC4-5D6E-409C-BE32-E72D297353CC}">
                <c16:uniqueId val="{0000000B-F2D0-44D5-9C09-FB6091DF7AA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F2D0-44D5-9C09-FB6091DF7AA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F2D0-44D5-9C09-FB6091DF7AA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F2D0-44D5-9C09-FB6091DF7AA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F2D0-44D5-9C09-FB6091DF7AA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F2D0-44D5-9C09-FB6091DF7AA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F2D0-44D5-9C09-FB6091DF7AA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F2D0-44D5-9C09-FB6091DF7AA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F2D0-44D5-9C09-FB6091DF7AA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F2D0-44D5-9C09-FB6091DF7AA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F2D0-44D5-9C09-FB6091DF7AA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F2D0-44D5-9C09-FB6091DF7AA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F2D0-44D5-9C09-FB6091DF7AA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F2D0-44D5-9C09-FB6091DF7AA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F2D0-44D5-9C09-FB6091DF7AA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F2D0-44D5-9C09-FB6091DF7AA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F2D0-44D5-9C09-FB6091DF7AA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F2D0-44D5-9C09-FB6091DF7AA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F2D0-44D5-9C09-FB6091DF7AA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F2D0-44D5-9C09-FB6091DF7AA2}"/>
              </c:ext>
            </c:extLst>
          </c:dPt>
          <c:dLbls>
            <c:dLbl>
              <c:idx val="1"/>
              <c:layout>
                <c:manualLayout>
                  <c:x val="-7.2735379231442226E-3"/>
                  <c:y val="-1.2795275590551296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2D0-44D5-9C09-FB6091DF7AA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shade val="95000"/>
                      <a:satMod val="105000"/>
                    </a:schemeClr>
                  </a:solidFill>
                  <a:prstDash val="solid"/>
                  <a:round/>
                </a:ln>
                <a:effectLst/>
              </c:spPr>
            </c:leaderLines>
            <c:extLst>
              <c:ext xmlns:c15="http://schemas.microsoft.com/office/drawing/2012/chart" uri="{CE6537A1-D6FC-4f65-9D91-7224C49458BB}"/>
            </c:extLst>
          </c:dLbls>
          <c:cat>
            <c:numRef>
              <c:f>'Host Plant Summary'!$B$113:$B$137</c:f>
              <c:numCache>
                <c:formatCode>General</c:formatCode>
                <c:ptCount val="25"/>
              </c:numCache>
            </c:numRef>
          </c:cat>
          <c:val>
            <c:numRef>
              <c:f>'Host Plant Summary'!$I$113:$I$137</c:f>
              <c:numCache>
                <c:formatCode>#,##0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6="http://schemas.microsoft.com/office/drawing/2014/chart" uri="{C3380CC4-5D6E-409C-BE32-E72D297353CC}">
              <c16:uniqueId val="{00000066-6196-4BE0-A11E-FFB91172326F}"/>
            </c:ext>
          </c:extLst>
        </c:ser>
        <c:dLbls>
          <c:showLegendKey val="0"/>
          <c:showVal val="0"/>
          <c:showCatName val="1"/>
          <c:showSerName val="0"/>
          <c:showPercent val="1"/>
          <c:showBubbleSize val="0"/>
          <c:showLeaderLines val="1"/>
        </c:dLbls>
        <c:firstSliceAng val="0"/>
        <c:extLst/>
      </c:pieChart>
      <c:spPr>
        <a:noFill/>
        <a:ln>
          <a:noFill/>
        </a:ln>
        <a:effectLst/>
      </c:spPr>
    </c:plotArea>
    <c:plotVisOnly val="1"/>
    <c:dispBlanksAs val="gap"/>
    <c:showDLblsOverMax val="0"/>
    <c:extLst/>
  </c:chart>
  <c:spPr>
    <a:solidFill>
      <a:srgbClr val="FEF4EC"/>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Estimated Consumption by Electric Equipment (Category) </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87B4-49BE-9860-A532CE9B8CD1}"/>
              </c:ext>
            </c:extLst>
          </c:dPt>
          <c:dPt>
            <c:idx val="1"/>
            <c:bubble3D val="0"/>
            <c:spPr>
              <a:solidFill>
                <a:schemeClr val="accent2"/>
              </a:solidFill>
              <a:ln w="19050">
                <a:noFill/>
              </a:ln>
              <a:effectLst/>
            </c:spPr>
            <c:extLst>
              <c:ext xmlns:c16="http://schemas.microsoft.com/office/drawing/2014/chart" uri="{C3380CC4-5D6E-409C-BE32-E72D297353CC}">
                <c16:uniqueId val="{00000003-87B4-49BE-9860-A532CE9B8CD1}"/>
              </c:ext>
            </c:extLst>
          </c:dPt>
          <c:dPt>
            <c:idx val="2"/>
            <c:bubble3D val="0"/>
            <c:spPr>
              <a:solidFill>
                <a:schemeClr val="accent3"/>
              </a:solidFill>
              <a:ln w="19050">
                <a:noFill/>
              </a:ln>
              <a:effectLst/>
            </c:spPr>
            <c:extLst>
              <c:ext xmlns:c16="http://schemas.microsoft.com/office/drawing/2014/chart" uri="{C3380CC4-5D6E-409C-BE32-E72D297353CC}">
                <c16:uniqueId val="{00000005-87B4-49BE-9860-A532CE9B8CD1}"/>
              </c:ext>
            </c:extLst>
          </c:dPt>
          <c:dPt>
            <c:idx val="3"/>
            <c:bubble3D val="0"/>
            <c:spPr>
              <a:solidFill>
                <a:schemeClr val="accent4"/>
              </a:solidFill>
              <a:ln w="19050">
                <a:noFill/>
              </a:ln>
              <a:effectLst/>
            </c:spPr>
            <c:extLst>
              <c:ext xmlns:c16="http://schemas.microsoft.com/office/drawing/2014/chart" uri="{C3380CC4-5D6E-409C-BE32-E72D297353CC}">
                <c16:uniqueId val="{00000007-87B4-49BE-9860-A532CE9B8CD1}"/>
              </c:ext>
            </c:extLst>
          </c:dPt>
          <c:dPt>
            <c:idx val="4"/>
            <c:bubble3D val="0"/>
            <c:spPr>
              <a:solidFill>
                <a:schemeClr val="accent5"/>
              </a:solidFill>
              <a:ln w="19050">
                <a:noFill/>
              </a:ln>
              <a:effectLst/>
            </c:spPr>
            <c:extLst>
              <c:ext xmlns:c16="http://schemas.microsoft.com/office/drawing/2014/chart" uri="{C3380CC4-5D6E-409C-BE32-E72D297353CC}">
                <c16:uniqueId val="{00000009-87B4-49BE-9860-A532CE9B8CD1}"/>
              </c:ext>
            </c:extLst>
          </c:dPt>
          <c:dPt>
            <c:idx val="5"/>
            <c:bubble3D val="0"/>
            <c:spPr>
              <a:solidFill>
                <a:schemeClr val="accent6"/>
              </a:solidFill>
              <a:ln w="19050">
                <a:noFill/>
              </a:ln>
              <a:effectLst/>
            </c:spPr>
            <c:extLst>
              <c:ext xmlns:c16="http://schemas.microsoft.com/office/drawing/2014/chart" uri="{C3380CC4-5D6E-409C-BE32-E72D297353CC}">
                <c16:uniqueId val="{0000000B-87B4-49BE-9860-A532CE9B8CD1}"/>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87B4-49BE-9860-A532CE9B8CD1}"/>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87B4-49BE-9860-A532CE9B8CD1}"/>
              </c:ext>
            </c:extLst>
          </c:dPt>
          <c:dLbls>
            <c:dLbl>
              <c:idx val="7"/>
              <c:numFmt formatCode="0%;;"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F-87B4-49BE-9860-A532CE9B8CD1}"/>
                </c:ext>
              </c:extLst>
            </c:dLbl>
            <c:numFmt formatCode="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'Pre-Analysis Backend'!$C$79:$C$86</c:f>
            </c:multiLvlStrRef>
          </c:cat>
          <c:val>
            <c:numRef>
              <c:f>'Pre-Analysis Backend'!$E$79:$E$86</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0-87B4-49BE-9860-A532CE9B8CD1}"/>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rgbClr val="F7F9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Estimated Consumption by Fuel Fired Equipment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BB42-4F02-A7DA-64FAC5E8D588}"/>
              </c:ext>
            </c:extLst>
          </c:dPt>
          <c:dPt>
            <c:idx val="1"/>
            <c:bubble3D val="0"/>
            <c:spPr>
              <a:solidFill>
                <a:schemeClr val="accent2"/>
              </a:solidFill>
              <a:ln w="19050">
                <a:noFill/>
              </a:ln>
              <a:effectLst/>
            </c:spPr>
            <c:extLst>
              <c:ext xmlns:c16="http://schemas.microsoft.com/office/drawing/2014/chart" uri="{C3380CC4-5D6E-409C-BE32-E72D297353CC}">
                <c16:uniqueId val="{00000003-BB42-4F02-A7DA-64FAC5E8D588}"/>
              </c:ext>
            </c:extLst>
          </c:dPt>
          <c:dPt>
            <c:idx val="2"/>
            <c:bubble3D val="0"/>
            <c:spPr>
              <a:solidFill>
                <a:schemeClr val="accent3"/>
              </a:solidFill>
              <a:ln w="19050">
                <a:noFill/>
              </a:ln>
              <a:effectLst/>
            </c:spPr>
            <c:extLst>
              <c:ext xmlns:c16="http://schemas.microsoft.com/office/drawing/2014/chart" uri="{C3380CC4-5D6E-409C-BE32-E72D297353CC}">
                <c16:uniqueId val="{00000005-BB42-4F02-A7DA-64FAC5E8D588}"/>
              </c:ext>
            </c:extLst>
          </c:dPt>
          <c:dPt>
            <c:idx val="3"/>
            <c:bubble3D val="0"/>
            <c:spPr>
              <a:solidFill>
                <a:schemeClr val="accent4"/>
              </a:solidFill>
              <a:ln w="19050">
                <a:noFill/>
              </a:ln>
              <a:effectLst/>
            </c:spPr>
            <c:extLst>
              <c:ext xmlns:c16="http://schemas.microsoft.com/office/drawing/2014/chart" uri="{C3380CC4-5D6E-409C-BE32-E72D297353CC}">
                <c16:uniqueId val="{00000007-BB42-4F02-A7DA-64FAC5E8D588}"/>
              </c:ext>
            </c:extLst>
          </c:dPt>
          <c:dPt>
            <c:idx val="4"/>
            <c:bubble3D val="0"/>
            <c:spPr>
              <a:solidFill>
                <a:schemeClr val="accent5"/>
              </a:solidFill>
              <a:ln w="19050">
                <a:noFill/>
              </a:ln>
              <a:effectLst/>
            </c:spPr>
            <c:extLst>
              <c:ext xmlns:c16="http://schemas.microsoft.com/office/drawing/2014/chart" uri="{C3380CC4-5D6E-409C-BE32-E72D297353CC}">
                <c16:uniqueId val="{00000009-BB42-4F02-A7DA-64FAC5E8D588}"/>
              </c:ext>
            </c:extLst>
          </c:dPt>
          <c:dPt>
            <c:idx val="5"/>
            <c:bubble3D val="0"/>
            <c:spPr>
              <a:solidFill>
                <a:schemeClr val="accent6"/>
              </a:solidFill>
              <a:ln w="19050">
                <a:noFill/>
              </a:ln>
              <a:effectLst/>
            </c:spPr>
            <c:extLst>
              <c:ext xmlns:c16="http://schemas.microsoft.com/office/drawing/2014/chart" uri="{C3380CC4-5D6E-409C-BE32-E72D297353CC}">
                <c16:uniqueId val="{0000000B-BB42-4F02-A7DA-64FAC5E8D588}"/>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BB42-4F02-A7DA-64FAC5E8D588}"/>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BB42-4F02-A7DA-64FAC5E8D588}"/>
              </c:ext>
            </c:extLst>
          </c:dPt>
          <c:dLbls>
            <c:dLbl>
              <c:idx val="7"/>
              <c:tx>
                <c:rich>
                  <a:bodyPr/>
                  <a:lstStyle/>
                  <a:p>
                    <a:fld id="{3029CBF9-C49B-457C-AB43-A48B8946DBE5}" type="CATEGORYNAME">
                      <a:rPr lang="en-US">
                        <a:solidFill>
                          <a:schemeClr val="bg1"/>
                        </a:solidFill>
                      </a:rPr>
                      <a:pPr/>
                      <a:t>[CATEGORY NAME]</a:t>
                    </a:fld>
                    <a:r>
                      <a:rPr lang="en-US" baseline="0">
                        <a:solidFill>
                          <a:schemeClr val="bg1"/>
                        </a:solidFill>
                      </a:rPr>
                      <a:t>
</a:t>
                    </a:r>
                    <a:fld id="{7EEF2429-5DC2-4F67-B9A2-1A30A927E4D6}"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BB42-4F02-A7DA-64FAC5E8D58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'Pre-Analysis Backend'!$C$92:$C$99</c:f>
            </c:multiLvlStrRef>
          </c:cat>
          <c:val>
            <c:numRef>
              <c:f>'Pre-Analysis Backend'!$D$92:$D$99</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0-BB42-4F02-A7DA-64FAC5E8D588}"/>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rgbClr val="FEF4EC"/>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Total Estimated Consumption by Equipment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84DA-4266-8356-478D7302AA15}"/>
              </c:ext>
            </c:extLst>
          </c:dPt>
          <c:dPt>
            <c:idx val="1"/>
            <c:bubble3D val="0"/>
            <c:spPr>
              <a:solidFill>
                <a:schemeClr val="accent2"/>
              </a:solidFill>
              <a:ln w="19050">
                <a:noFill/>
              </a:ln>
              <a:effectLst/>
            </c:spPr>
            <c:extLst>
              <c:ext xmlns:c16="http://schemas.microsoft.com/office/drawing/2014/chart" uri="{C3380CC4-5D6E-409C-BE32-E72D297353CC}">
                <c16:uniqueId val="{00000003-84DA-4266-8356-478D7302AA15}"/>
              </c:ext>
            </c:extLst>
          </c:dPt>
          <c:dPt>
            <c:idx val="2"/>
            <c:bubble3D val="0"/>
            <c:spPr>
              <a:solidFill>
                <a:schemeClr val="accent3"/>
              </a:solidFill>
              <a:ln w="19050">
                <a:noFill/>
              </a:ln>
              <a:effectLst/>
            </c:spPr>
            <c:extLst>
              <c:ext xmlns:c16="http://schemas.microsoft.com/office/drawing/2014/chart" uri="{C3380CC4-5D6E-409C-BE32-E72D297353CC}">
                <c16:uniqueId val="{00000005-84DA-4266-8356-478D7302AA15}"/>
              </c:ext>
            </c:extLst>
          </c:dPt>
          <c:dPt>
            <c:idx val="3"/>
            <c:bubble3D val="0"/>
            <c:spPr>
              <a:solidFill>
                <a:schemeClr val="accent4"/>
              </a:solidFill>
              <a:ln w="19050">
                <a:noFill/>
              </a:ln>
              <a:effectLst/>
            </c:spPr>
            <c:extLst>
              <c:ext xmlns:c16="http://schemas.microsoft.com/office/drawing/2014/chart" uri="{C3380CC4-5D6E-409C-BE32-E72D297353CC}">
                <c16:uniqueId val="{00000007-84DA-4266-8356-478D7302AA15}"/>
              </c:ext>
            </c:extLst>
          </c:dPt>
          <c:dPt>
            <c:idx val="4"/>
            <c:bubble3D val="0"/>
            <c:spPr>
              <a:solidFill>
                <a:schemeClr val="accent5"/>
              </a:solidFill>
              <a:ln w="19050">
                <a:noFill/>
              </a:ln>
              <a:effectLst/>
            </c:spPr>
            <c:extLst>
              <c:ext xmlns:c16="http://schemas.microsoft.com/office/drawing/2014/chart" uri="{C3380CC4-5D6E-409C-BE32-E72D297353CC}">
                <c16:uniqueId val="{00000009-84DA-4266-8356-478D7302AA15}"/>
              </c:ext>
            </c:extLst>
          </c:dPt>
          <c:dPt>
            <c:idx val="5"/>
            <c:bubble3D val="0"/>
            <c:spPr>
              <a:solidFill>
                <a:schemeClr val="accent6"/>
              </a:solidFill>
              <a:ln w="19050">
                <a:noFill/>
              </a:ln>
              <a:effectLst/>
            </c:spPr>
            <c:extLst>
              <c:ext xmlns:c16="http://schemas.microsoft.com/office/drawing/2014/chart" uri="{C3380CC4-5D6E-409C-BE32-E72D297353CC}">
                <c16:uniqueId val="{0000000B-84DA-4266-8356-478D7302AA15}"/>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84DA-4266-8356-478D7302AA15}"/>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84DA-4266-8356-478D7302AA15}"/>
              </c:ext>
            </c:extLst>
          </c:dPt>
          <c:dLbls>
            <c:dLbl>
              <c:idx val="7"/>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F-84DA-4266-8356-478D7302AA1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'Pre-Analysis Backend'!$C$105:$C$112</c:f>
              <c:strCache>
                <c:ptCount val="1"/>
                <c:pt idx="0">
                  <c:v>#VALUE!</c:v>
                </c:pt>
              </c:strCache>
            </c:strRef>
          </c:cat>
          <c:val>
            <c:numRef>
              <c:f>'Pre-Analysis Backend'!$D$105:$D$112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0-84DA-4266-8356-478D7302AA15}"/>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no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Electrical and Production Load Factor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'Pre-Analysis Backend'!$G$119</c:f>
              <c:strCache>
                <c:ptCount val="1"/>
                <c:pt idx="0">
                  <c:v>Electrical Load Factor (ELF)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'Pre-Analysis Backend'!$B$120:$B$143</c:f>
              <c:numCache>
                <c:formatCode>mmm\-yy;@</c:formatCode>
                <c:ptCount val="24"/>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'Pre-Analysis Backend'!$G$120:$G$143</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0-6029-4533-9E44-CCA164FE77B2}"/>
            </c:ext>
          </c:extLst>
        </c:ser>
        <c:ser>
          <c:idx val="1"/>
          <c:order val="1"/>
          <c:tx>
            <c:strRef>
              <c:f>'Pre-Analysis Backend'!$H$119</c:f>
              <c:strCache>
                <c:ptCount val="1"/>
                <c:pt idx="0">
                  <c:v>Production Load Factor (PLF)</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'Pre-Analysis Backend'!$B$120:$B$143</c:f>
              <c:numCache>
                <c:formatCode>mmm\-yy;@</c:formatCode>
                <c:ptCount val="24"/>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'Pre-Analysis Backend'!$H$120:$H$143</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1-6029-4533-9E44-CCA164FE77B2}"/>
            </c:ext>
          </c:extLst>
        </c:ser>
        <c:dLbls>
          <c:showLegendKey val="0"/>
          <c:showVal val="0"/>
          <c:showCatName val="0"/>
          <c:showSerName val="0"/>
          <c:showPercent val="0"/>
          <c:showBubbleSize val="0"/>
        </c:dLbls>
        <c:marker val="1"/>
        <c:smooth val="0"/>
        <c:axId val="1282229631"/>
        <c:axId val="1282230111"/>
      </c:lineChart>
      <c:dateAx>
        <c:axId val="1282229631"/>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230111"/>
        <c:crosses val="autoZero"/>
        <c:auto val="1"/>
        <c:lblOffset val="100"/>
        <c:baseTimeUnit val="months"/>
      </c:dateAx>
      <c:valAx>
        <c:axId val="12822301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229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Annual Water Consumption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6.9969980914383265E-2"/>
          <c:y val="9.0476190476190474E-2"/>
          <c:w val="0.86619538360043102"/>
          <c:h val="0.7227479093768252"/>
        </c:manualLayout>
      </c:layout>
      <c:lineChart>
        <c:grouping val="standard"/>
        <c:varyColors val="0"/>
        <c:ser>
          <c:idx val="0"/>
          <c:order val="0"/>
          <c:tx>
            <c:strRef>
              <c:f>'Pre-Analysis Backend'!$I$14</c:f>
              <c:strCache>
                <c:ptCount val="1"/>
                <c:pt idx="0">
                  <c:v>Utility Water (kGal)</c:v>
                </c:pt>
              </c:strCache>
            </c:strRef>
          </c:tx>
          <c:spPr>
            <a:ln w="28575" cap="rnd">
              <a:solidFill>
                <a:schemeClr val="accent1"/>
              </a:solidFill>
              <a:round/>
            </a:ln>
            <a:effectLst/>
          </c:spPr>
          <c:marker>
            <c:symbol val="none"/>
          </c:marker>
          <c:cat>
            <c:numRef>
              <c:f>'Pre-Analysis Backend'!$B$15:$B$37</c:f>
              <c:numCache>
                <c:formatCode>mmm\ yyyy</c:formatCode>
                <c:ptCount val="23"/>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Backend'!$I$15:$I$37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0-6B8A-4798-A3FF-7582F3A302BA}"/>
            </c:ext>
          </c:extLst>
        </c:ser>
        <c:ser>
          <c:idx val="1"/>
          <c:order val="1"/>
          <c:tx>
            <c:strRef>
              <c:f>'Pre-Analysis Backend'!$J$14</c:f>
              <c:strCache>
                <c:ptCount val="1"/>
                <c:pt idx="0">
                  <c:v>Utility Sewer (kGal)</c:v>
                </c:pt>
              </c:strCache>
            </c:strRef>
          </c:tx>
          <c:spPr>
            <a:ln w="28575" cap="rnd">
              <a:solidFill>
                <a:schemeClr val="accent2"/>
              </a:solidFill>
              <a:round/>
            </a:ln>
            <a:effectLst/>
          </c:spPr>
          <c:marker>
            <c:symbol val="none"/>
          </c:marker>
          <c:cat>
            <c:numRef>
              <c:f>'Pre-Analysis Backend'!$B$15:$B$37</c:f>
              <c:numCache>
                <c:formatCode>mmm\ yyyy</c:formatCode>
                <c:ptCount val="23"/>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Backend'!$J$15:$J$37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1-6B8A-4798-A3FF-7582F3A302BA}"/>
            </c:ext>
          </c:extLst>
        </c:ser>
        <c:ser>
          <c:idx val="2"/>
          <c:order val="2"/>
          <c:tx>
            <c:strRef>
              <c:f>'Pre-Analysis Backend'!$K$14</c:f>
              <c:strCache>
                <c:ptCount val="1"/>
                <c:pt idx="0">
                  <c:v>Self Sourced Water (well, surface, etc) (kGal)</c:v>
                </c:pt>
              </c:strCache>
            </c:strRef>
          </c:tx>
          <c:spPr>
            <a:ln w="28575" cap="rnd">
              <a:solidFill>
                <a:schemeClr val="accent3"/>
              </a:solidFill>
              <a:round/>
            </a:ln>
            <a:effectLst/>
          </c:spPr>
          <c:marker>
            <c:symbol val="none"/>
          </c:marker>
          <c:cat>
            <c:numRef>
              <c:f>'Pre-Analysis Backend'!$B$15:$B$37</c:f>
              <c:numCache>
                <c:formatCode>mmm\ yyyy</c:formatCode>
                <c:ptCount val="23"/>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'Pre-Analysis Backend'!$K$15:$K$37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2-6B8A-4798-A3FF-7582F3A302BA}"/>
            </c:ext>
          </c:extLst>
        </c:ser>
        <c:dLbls>
          <c:showLegendKey val="0"/>
          <c:showVal val="0"/>
          <c:showCatName val="0"/>
          <c:showSerName val="0"/>
          <c:showPercent val="0"/>
          <c:showBubbleSize val="0"/>
        </c:dLbls>
        <c:marker val="1"/>
        <c:smooth val="0"/>
        <c:axId val="1781041792"/>
        <c:axId val="1781034112"/>
      </c:lineChart>
      <c:lineChart>
        <c:grouping val="standard"/>
        <c:varyColors val="0"/>
        <c:ser>
          <c:idx val="5"/>
          <c:order val="5"/>
          <c:tx>
            <c:strRef>
              <c:f>'Host Plant Utilities'!$I$127</c:f>
              <c:strCache>
                <c:ptCount val="1"/>
                <c:pt idx="0">
                  <c:v>Total Water Cost 
($)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'Host Plant Utilities'!$I$128:$I$151</c:f>
              <c:numCache>
                <c:formatCode>_("$"* #,##0_);_("$"* \(#,##0\);_("$"* "-"??_);_(@_)</c:formatCode>
                <c:ptCount val="24"/>
              </c:numCache>
            </c:numRef>
          </c:val>
          <c:smooth val="0"/>
          <c:extLst>
            <c:ext xmlns:c16="http://schemas.microsoft.com/office/drawing/2014/chart" uri="{C3380CC4-5D6E-409C-BE32-E72D297353CC}">
              <c16:uniqueId val="{00000000-3B3D-476C-AA8B-4FEC7F4F2FC4}"/>
            </c:ext>
          </c:extLst>
        </c:ser>
        <c:dLbls>
          <c:showLegendKey val="0"/>
          <c:showVal val="0"/>
          <c:showCatName val="0"/>
          <c:showSerName val="0"/>
          <c:showPercent val="0"/>
          <c:showBubbleSize val="0"/>
        </c:dLbls>
        <c:marker val="1"/>
        <c:smooth val="0"/>
        <c:axId val="2100126544"/>
        <c:axId val="2100125584"/>
        <c:extLst>
          <c:ext xmlns:c15="http://schemas.microsoft.com/office/drawing/2012/chart" uri="{02D57815-91ED-43cb-92C2-25804820EDAC}">
            <c15:filteredLineSeries>
              <c15:ser>
                <c:idx val="3"/>
                <c:order val="3"/>
                <c:tx>
                  <c:strRef>
                    <c:extLst>
                      <c:ext uri="{02D57815-91ED-43cb-92C2-25804820EDAC}">
                        <c15:formulaRef>
                          <c15:sqref>'Pre-Analysis Backend'!$L$14</c15:sqref>
                        </c15:formulaRef>
                      </c:ext>
                    </c:extLst>
                    <c:strCache>
                      <c:ptCount val="1"/>
                      <c:pt idx="0">
                        <c:v>Consumption Cost  ($)</c:v>
                      </c:pt>
                    </c:strCache>
                  </c:strRef>
                </c:tx>
                <c:spPr>
                  <a:ln w="28575" cap="rnd">
                    <a:solidFill>
                      <a:schemeClr val="accent4"/>
                    </a:solidFill>
                    <a:round/>
                  </a:ln>
                  <a:effectLst/>
                </c:spPr>
                <c:marker>
                  <c:symbol val="none"/>
                </c:marker>
                <c:cat>
                  <c:numRef>
                    <c:extLst>
                      <c:ext uri="{02D57815-91ED-43cb-92C2-25804820EDAC}">
                        <c15:formulaRef>
                          <c15:sqref>'Pre-Analysis Backend'!$B$15:$B$37</c15:sqref>
                        </c15:formulaRef>
                      </c:ext>
                    </c:extLst>
                    <c:numCache>
                      <c:formatCode>mmm\ yyyy</c:formatCode>
                      <c:ptCount val="23"/>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extLst>
                      <c:ext uri="{02D57815-91ED-43cb-92C2-25804820EDAC}">
                        <c15:formulaRef>
                          <c15:sqref>'Pre-Analysis Backend'!$L$15:$L$37</c15:sqref>
                        </c15:formulaRef>
                      </c:ext>
                    </c:extLst>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3-6B8A-4798-A3FF-7582F3A302BA}"/>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'Pre-Analysis Backend'!$M$14</c15:sqref>
                        </c15:formulaRef>
                      </c:ext>
                    </c:extLst>
                    <c:strCache>
                      <c:ptCount val="1"/>
                      <c:pt idx="0">
                        <c:v>Sewer Cost  ($)</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'Pre-Analysis Backend'!$B$15:$B$37</c15:sqref>
                        </c15:formulaRef>
                      </c:ext>
                    </c:extLst>
                    <c:numCache>
                      <c:formatCode>mmm\ yyyy</c:formatCode>
                      <c:ptCount val="23"/>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extLst xmlns:c15="http://schemas.microsoft.com/office/drawing/2012/chart">
                      <c:ext xmlns:c15="http://schemas.microsoft.com/office/drawing/2012/chart" uri="{02D57815-91ED-43cb-92C2-25804820EDAC}">
                        <c15:formulaRef>
                          <c15:sqref>'Pre-Analysis Backend'!$M$15:$M$37</c15:sqref>
                        </c15:formulaRef>
                      </c:ext>
                    </c:extLst>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xmlns:c15="http://schemas.microsoft.com/office/drawing/2012/chart">
                  <c:ext xmlns:c16="http://schemas.microsoft.com/office/drawing/2014/chart" uri="{C3380CC4-5D6E-409C-BE32-E72D297353CC}">
                    <c16:uniqueId val="{00000004-6B8A-4798-A3FF-7582F3A302BA}"/>
                  </c:ext>
                </c:extLst>
              </c15:ser>
            </c15:filteredLineSeries>
          </c:ext>
        </c:extLst>
      </c:lineChart>
      <c:dateAx>
        <c:axId val="1781041792"/>
        <c:scaling>
          <c:orientation val="minMax"/>
        </c:scaling>
        <c:delete val="0"/>
        <c:axPos val="b"/>
        <c:numFmt formatCode="[$-409]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34112"/>
        <c:crosses val="autoZero"/>
        <c:auto val="1"/>
        <c:lblOffset val="100"/>
        <c:baseTimeUnit val="months"/>
        <c:majorUnit val="1"/>
        <c:majorTimeUnit val="months"/>
      </c:dateAx>
      <c:valAx>
        <c:axId val="1781034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Usage (kGal)</a:t>
                </a:r>
              </a:p>
            </c:rich>
          </c:tx>
          <c:layout>
            <c:manualLayout>
              <c:xMode val="edge"/>
              <c:yMode val="edge"/>
              <c:x val="1.2768790930422401E-2"/>
              <c:y val="0.27818037383707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1041792"/>
        <c:crosses val="autoZero"/>
        <c:crossBetween val="between"/>
      </c:valAx>
      <c:valAx>
        <c:axId val="210012558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Cost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100126544"/>
        <c:crosses val="max"/>
        <c:crossBetween val="between"/>
      </c:valAx>
      <c:catAx>
        <c:axId val="2100126544"/>
        <c:scaling>
          <c:orientation val="minMax"/>
        </c:scaling>
        <c:delete val="1"/>
        <c:axPos val="b"/>
        <c:numFmt formatCode="mmm\ yyyy" sourceLinked="1"/>
        <c:majorTickMark val="out"/>
        <c:minorTickMark val="none"/>
        <c:tickLblPos val="nextTo"/>
        <c:crossAx val="2100125584"/>
        <c:crosses val="autoZero"/>
        <c:auto val="1"/>
        <c:lblAlgn val="ctr"/>
        <c:lblOffset val="100"/>
        <c:tickLblSkip val="1"/>
        <c:tickMarkSkip val="1"/>
        <c:noMultiLvlLbl val="1"/>
      </c:catAx>
      <c:spPr>
        <a:noFill/>
        <a:ln>
          <a:noFill/>
        </a:ln>
        <a:effectLst/>
      </c:spPr>
    </c:plotArea>
    <c:legend>
      <c:legendPos val="b"/>
      <c:layout>
        <c:manualLayout>
          <c:xMode val="edge"/>
          <c:yMode val="edge"/>
          <c:x val="9.4910805285170721E-2"/>
          <c:y val="0.91155389297408551"/>
          <c:w val="0.59269604127141529"/>
          <c:h val="6.900393063816646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Production vs. Total Energy Consumption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'Pre-Analysis Backend'!$N$14</c:f>
              <c:strCache>
                <c:ptCount val="1"/>
                <c:pt idx="0">
                  <c:v>Total Energy (MMBtu)</c:v>
                </c:pt>
              </c:strCache>
            </c:strRef>
          </c:tx>
          <c:spPr>
            <a:ln w="28575" cap="rnd">
              <a:solidFill>
                <a:schemeClr val="accent1"/>
              </a:solidFill>
              <a:round/>
            </a:ln>
            <a:effectLst/>
          </c:spPr>
          <c:marker>
            <c:symbol val="none"/>
          </c:marker>
          <c:cat>
            <c:numRef>
              <c:f>'Pre-Analysis Backend'!$B$15:$B$38</c:f>
              <c:numCache>
                <c:formatCode>mmm\ yyyy</c:formatCode>
                <c:ptCount val="24"/>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'Pre-Analysis Backend'!$N$15:$N$37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0-F860-4D58-8A37-158771D48EEF}"/>
            </c:ext>
          </c:extLst>
        </c:ser>
        <c:dLbls>
          <c:showLegendKey val="0"/>
          <c:showVal val="0"/>
          <c:showCatName val="0"/>
          <c:showSerName val="0"/>
          <c:showPercent val="0"/>
          <c:showBubbleSize val="0"/>
        </c:dLbls>
        <c:marker val="1"/>
        <c:smooth val="0"/>
        <c:axId val="1283700255"/>
        <c:axId val="1283701695"/>
      </c:lineChart>
      <c:lineChart>
        <c:grouping val="standard"/>
        <c:varyColors val="0"/>
        <c:ser>
          <c:idx val="1"/>
          <c:order val="1"/>
          <c:tx>
            <c:strRef>
              <c:f>'Pre-Analysis Backend'!$O$14</c:f>
              <c:strCache>
                <c:ptCount val="1"/>
                <c:pt idx="0">
                  <c:v>Total Production </c:v>
                </c:pt>
              </c:strCache>
            </c:strRef>
          </c:tx>
          <c:spPr>
            <a:ln w="28575" cap="rnd">
              <a:solidFill>
                <a:schemeClr val="accent2"/>
              </a:solidFill>
              <a:round/>
            </a:ln>
            <a:effectLst/>
          </c:spPr>
          <c:marker>
            <c:symbol val="none"/>
          </c:marker>
          <c:cat>
            <c:numRef>
              <c:f>'Pre-Analysis Backend'!$B$15:$B$38</c:f>
              <c:numCache>
                <c:formatCode>mmm\ yyyy</c:formatCode>
                <c:ptCount val="24"/>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'Pre-Analysis Backend'!$O$15:$O$37</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1-F860-4D58-8A37-158771D48EEF}"/>
            </c:ext>
          </c:extLst>
        </c:ser>
        <c:dLbls>
          <c:showLegendKey val="0"/>
          <c:showVal val="0"/>
          <c:showCatName val="0"/>
          <c:showSerName val="0"/>
          <c:showPercent val="0"/>
          <c:showBubbleSize val="0"/>
        </c:dLbls>
        <c:marker val="1"/>
        <c:smooth val="0"/>
        <c:axId val="1335304943"/>
        <c:axId val="1335289103"/>
      </c:lineChart>
      <c:dateAx>
        <c:axId val="1283700255"/>
        <c:scaling>
          <c:orientation val="minMax"/>
        </c:scaling>
        <c:delete val="0"/>
        <c:axPos val="b"/>
        <c:numFmt formatCode="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701695"/>
        <c:crosses val="autoZero"/>
        <c:auto val="1"/>
        <c:lblOffset val="100"/>
        <c:baseTimeUnit val="months"/>
      </c:dateAx>
      <c:valAx>
        <c:axId val="1283701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Energy (MMBtu)</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700255"/>
        <c:crosses val="autoZero"/>
        <c:crossBetween val="between"/>
      </c:valAx>
      <c:valAx>
        <c:axId val="13352891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304943"/>
        <c:crosses val="max"/>
        <c:crossBetween val="between"/>
      </c:valAx>
      <c:dateAx>
        <c:axId val="1335304943"/>
        <c:scaling>
          <c:orientation val="minMax"/>
        </c:scaling>
        <c:delete val="1"/>
        <c:axPos val="b"/>
        <c:numFmt formatCode="mmm\ yyyy" sourceLinked="1"/>
        <c:majorTickMark val="out"/>
        <c:minorTickMark val="none"/>
        <c:tickLblPos val="nextTo"/>
        <c:crossAx val="1335289103"/>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Energy Consumption by Category (MMBtu/yr)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'Pre-Analysis Backend'!$G$105</c:f>
              <c:strCache>
                <c:ptCount val="1"/>
                <c:pt idx="0">
                  <c:v>Electric</c:v>
                </c:pt>
              </c:strCache>
            </c:strRef>
          </c:tx>
          <c:spPr>
            <a:solidFill>
              <a:schemeClr val="accent1"/>
            </a:solidFill>
            <a:ln>
              <a:noFill/>
            </a:ln>
            <a:effectLst/>
          </c:spPr>
          <c:invertIfNegative val="0"/>
          <c:cat>
            <c:strRef>
              <c:f>'Pre-Analysis Backend'!$F$106:$F$113</c:f>
              <c:strCache>
                <c:ptCount val="8"/>
                <c:pt idx="0">
                  <c:v>Compressors </c:v>
                </c:pt>
                <c:pt idx="1">
                  <c:v>Boilers </c:v>
                </c:pt>
                <c:pt idx="2">
                  <c:v>Chillers </c:v>
                </c:pt>
                <c:pt idx="3">
                  <c:v>Furnaces </c:v>
                </c:pt>
                <c:pt idx="4">
                  <c:v>Other HVAC </c:v>
                </c:pt>
                <c:pt idx="5">
                  <c:v>Lighting</c:v>
                </c:pt>
                <c:pt idx="6">
                  <c:v>Process Equipment</c:v>
                </c:pt>
                <c:pt idx="7">
                  <c:v>Other </c:v>
                </c:pt>
              </c:strCache>
            </c:strRef>
          </c:cat>
          <c:val>
            <c:numRef>
              <c:f>'Pre-Analysis Backend'!$G$106:$G$113</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C212-49CA-A323-07163031F539}"/>
            </c:ext>
          </c:extLst>
        </c:ser>
        <c:ser>
          <c:idx val="1"/>
          <c:order val="1"/>
          <c:tx>
            <c:strRef>
              <c:f>'Pre-Analysis Backend'!$H$105</c:f>
              <c:strCache>
                <c:ptCount val="1"/>
                <c:pt idx="0">
                  <c:v>Fuel Fired</c:v>
                </c:pt>
              </c:strCache>
            </c:strRef>
          </c:tx>
          <c:spPr>
            <a:solidFill>
              <a:schemeClr val="accent2"/>
            </a:solidFill>
            <a:ln>
              <a:noFill/>
            </a:ln>
            <a:effectLst/>
          </c:spPr>
          <c:invertIfNegative val="0"/>
          <c:cat>
            <c:strRef>
              <c:f>'Pre-Analysis Backend'!$F$106:$F$113</c:f>
              <c:strCache>
                <c:ptCount val="8"/>
                <c:pt idx="0">
                  <c:v>Compressors </c:v>
                </c:pt>
                <c:pt idx="1">
                  <c:v>Boilers </c:v>
                </c:pt>
                <c:pt idx="2">
                  <c:v>Chillers </c:v>
                </c:pt>
                <c:pt idx="3">
                  <c:v>Furnaces </c:v>
                </c:pt>
                <c:pt idx="4">
                  <c:v>Other HVAC </c:v>
                </c:pt>
                <c:pt idx="5">
                  <c:v>Lighting</c:v>
                </c:pt>
                <c:pt idx="6">
                  <c:v>Process Equipment</c:v>
                </c:pt>
                <c:pt idx="7">
                  <c:v>Other </c:v>
                </c:pt>
              </c:strCache>
            </c:strRef>
          </c:cat>
          <c:val>
            <c:numRef>
              <c:f>'Pre-Analysis Backend'!$H$106:$H$113</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C212-49CA-A323-07163031F539}"/>
            </c:ext>
          </c:extLst>
        </c:ser>
        <c:dLbls>
          <c:showLegendKey val="0"/>
          <c:showVal val="0"/>
          <c:showCatName val="0"/>
          <c:showSerName val="0"/>
          <c:showPercent val="0"/>
          <c:showBubbleSize val="0"/>
        </c:dLbls>
        <c:gapWidth val="150"/>
        <c:overlap val="100"/>
        <c:axId val="277049295"/>
        <c:axId val="277054575"/>
      </c:barChart>
      <c:catAx>
        <c:axId val="27704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054575"/>
        <c:crosses val="autoZero"/>
        <c:auto val="1"/>
        <c:lblAlgn val="ctr"/>
        <c:lblOffset val="100"/>
        <c:noMultiLvlLbl val="0"/>
      </c:catAx>
      <c:valAx>
        <c:axId val="277054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MMBtu/yr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049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'Pre-Analysis Backend'!$G$105</c:f>
              <c:strCache>
                <c:ptCount val="1"/>
                <c:pt idx="0">
                  <c:v>Electric</c:v>
                </c:pt>
              </c:strCache>
            </c:strRef>
          </c:tx>
          <c:spPr>
            <a:solidFill>
              <a:schemeClr val="accent1"/>
            </a:solidFill>
            <a:ln>
              <a:noFill/>
            </a:ln>
            <a:effectLst/>
          </c:spPr>
          <c:invertIfNegative val="0"/>
          <c:cat>
            <c:strRef>
              <c:f>'Pre-Analysis Backend'!$F$106:$F$113</c:f>
              <c:strCache>
                <c:ptCount val="8"/>
                <c:pt idx="0">
                  <c:v>Compressors </c:v>
                </c:pt>
                <c:pt idx="1">
                  <c:v>Boilers </c:v>
                </c:pt>
                <c:pt idx="2">
                  <c:v>Chillers </c:v>
                </c:pt>
                <c:pt idx="3">
                  <c:v>Furnaces </c:v>
                </c:pt>
                <c:pt idx="4">
                  <c:v>Other HVAC </c:v>
                </c:pt>
                <c:pt idx="5">
                  <c:v>Lighting</c:v>
                </c:pt>
                <c:pt idx="6">
                  <c:v>Process Equipment</c:v>
                </c:pt>
                <c:pt idx="7">
                  <c:v>Other </c:v>
                </c:pt>
              </c:strCache>
            </c:strRef>
          </c:cat>
          <c:val>
            <c:numRef>
              <c:f>'Pre-Analysis Backend'!$G$106:$G$113</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3CB2-4124-9969-1D0DF5E078B8}"/>
            </c:ext>
          </c:extLst>
        </c:ser>
        <c:ser>
          <c:idx val="1"/>
          <c:order val="1"/>
          <c:tx>
            <c:strRef>
              <c:f>'Pre-Analysis Backend'!$H$105</c:f>
              <c:strCache>
                <c:ptCount val="1"/>
                <c:pt idx="0">
                  <c:v>Fuel Fired</c:v>
                </c:pt>
              </c:strCache>
            </c:strRef>
          </c:tx>
          <c:spPr>
            <a:solidFill>
              <a:schemeClr val="accent2"/>
            </a:solidFill>
            <a:ln>
              <a:noFill/>
            </a:ln>
            <a:effectLst/>
          </c:spPr>
          <c:invertIfNegative val="0"/>
          <c:cat>
            <c:strRef>
              <c:f>'Pre-Analysis Backend'!$F$106:$F$113</c:f>
              <c:strCache>
                <c:ptCount val="8"/>
                <c:pt idx="0">
                  <c:v>Compressors </c:v>
                </c:pt>
                <c:pt idx="1">
                  <c:v>Boilers </c:v>
                </c:pt>
                <c:pt idx="2">
                  <c:v>Chillers </c:v>
                </c:pt>
                <c:pt idx="3">
                  <c:v>Furnaces </c:v>
                </c:pt>
                <c:pt idx="4">
                  <c:v>Other HVAC </c:v>
                </c:pt>
                <c:pt idx="5">
                  <c:v>Lighting</c:v>
                </c:pt>
                <c:pt idx="6">
                  <c:v>Process Equipment</c:v>
                </c:pt>
                <c:pt idx="7">
                  <c:v>Other </c:v>
                </c:pt>
              </c:strCache>
            </c:strRef>
          </c:cat>
          <c:val>
            <c:numRef>
              <c:f>'Pre-Analysis Backend'!$H$106:$H$113</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3CB2-4124-9969-1D0DF5E078B8}"/>
            </c:ext>
          </c:extLst>
        </c:ser>
        <c:dLbls>
          <c:showLegendKey val="0"/>
          <c:showVal val="0"/>
          <c:showCatName val="0"/>
          <c:showSerName val="0"/>
          <c:showPercent val="0"/>
          <c:showBubbleSize val="0"/>
        </c:dLbls>
        <c:gapWidth val="150"/>
        <c:overlap val="100"/>
        <c:axId val="277049295"/>
        <c:axId val="277054575"/>
      </c:barChart>
      <c:catAx>
        <c:axId val="27704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054575"/>
        <c:crosses val="autoZero"/>
        <c:auto val="1"/>
        <c:lblAlgn val="ctr"/>
        <c:lblOffset val="100"/>
        <c:noMultiLvlLbl val="0"/>
      </c:catAx>
      <c:valAx>
        <c:axId val="27705457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049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betterbuildingssolutioncenter.energy.gov/better-plants" TargetMode="External"/><Relationship Id="rId1" Type="http://schemas.openxmlformats.org/officeDocument/2006/relationships/image" Target="../media/image1.jpe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betterbuildingssolutioncenter.energy.gov/better-plants" TargetMode="External"/><Relationship Id="rId1" Type="http://schemas.openxmlformats.org/officeDocument/2006/relationships/image" Target="../media/image1.jpe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https://betterbuildingssolutioncenter.energy.gov/better-plants" TargetMode="External"/></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https://betterbuildingssolutioncenter.energy.gov/better-plants" TargetMode="External"/><Relationship Id="rId1" Type="http://schemas.openxmlformats.org/officeDocument/2006/relationships/image" Target="../media/image1.jpe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hyperlink" Target="https://betterbuildingssolutioncenter.energy.gov/better-plants" TargetMode="External"/><Relationship Id="rId7" Type="http://schemas.openxmlformats.org/officeDocument/2006/relationships/image" Target="../media/image12.png"/><Relationship Id="rId2" Type="http://schemas.openxmlformats.org/officeDocument/2006/relationships/image" Target="../media/image1.jpeg"/><Relationship Id="rId1" Type="http://schemas.openxmlformats.org/officeDocument/2006/relationships/image" Target="../media/image9.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9.xml"/><Relationship Id="rId3" Type="http://schemas.openxmlformats.org/officeDocument/2006/relationships/image" Target="../media/image9.png"/><Relationship Id="rId7" Type="http://schemas.openxmlformats.org/officeDocument/2006/relationships/chart" Target="../charts/chart6.xml"/><Relationship Id="rId12" Type="http://schemas.openxmlformats.org/officeDocument/2006/relationships/hyperlink" Target="https://betterbuildingssolutioncenter.energy.gov/sites/default/files/attachments/BP%20Understanding%20your%20Utility%20Bill%20-%20Electricity_FINAL.pdf" TargetMode="External"/><Relationship Id="rId17" Type="http://schemas.openxmlformats.org/officeDocument/2006/relationships/chart" Target="../charts/chart11.xml"/><Relationship Id="rId2" Type="http://schemas.openxmlformats.org/officeDocument/2006/relationships/chart" Target="../charts/chart2.xml"/><Relationship Id="rId16" Type="http://schemas.openxmlformats.org/officeDocument/2006/relationships/image" Target="../media/image8.png"/><Relationship Id="rId1" Type="http://schemas.openxmlformats.org/officeDocument/2006/relationships/chart" Target="../charts/chart1.xml"/><Relationship Id="rId6" Type="http://schemas.openxmlformats.org/officeDocument/2006/relationships/chart" Target="../charts/chart5.xml"/><Relationship Id="rId11" Type="http://schemas.microsoft.com/office/2007/relationships/hdphoto" Target="../media/hdphoto1.wdp"/><Relationship Id="rId5" Type="http://schemas.openxmlformats.org/officeDocument/2006/relationships/chart" Target="../charts/chart4.xml"/><Relationship Id="rId15" Type="http://schemas.openxmlformats.org/officeDocument/2006/relationships/hyperlink" Target="https://betterbuildingssolutioncenter.energy.gov/better-plants" TargetMode="External"/><Relationship Id="rId10" Type="http://schemas.openxmlformats.org/officeDocument/2006/relationships/image" Target="../media/image13.png"/><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https://betterbuildingssolutioncenter.energy.gov/better-plants" TargetMode="External"/><Relationship Id="rId1" Type="http://schemas.openxmlformats.org/officeDocument/2006/relationships/image" Target="../media/image1.jpeg"/><Relationship Id="rId4"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hyperlink" Target="https://betterbuildingssolutioncenter.energy.gov/better-plants" TargetMode="External"/><Relationship Id="rId7" Type="http://schemas.openxmlformats.org/officeDocument/2006/relationships/image" Target="../media/image12.png"/><Relationship Id="rId2" Type="http://schemas.openxmlformats.org/officeDocument/2006/relationships/image" Target="../media/image1.jpeg"/><Relationship Id="rId1" Type="http://schemas.openxmlformats.org/officeDocument/2006/relationships/image" Target="../media/image9.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8.png"/></Relationships>
</file>

<file path=xl/drawings/_rels/drawing9.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betterbuildingssolutioncenter.energy.gov/better-plants" TargetMode="External"/><Relationship Id="rId1" Type="http://schemas.openxmlformats.org/officeDocument/2006/relationships/image" Target="../media/image1.jpeg"/><Relationship Id="rId5" Type="http://schemas.openxmlformats.org/officeDocument/2006/relationships/image" Target="../media/image4.png"/><Relationship Id="rId4" Type="http://schemas.openxmlformats.org/officeDocument/2006/relationships/image" Target="../media/image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betterbuildingssolutioncenter.energy.gov/better-plants" TargetMode="External"/><Relationship Id="rId1" Type="http://schemas.openxmlformats.org/officeDocument/2006/relationships/image" Target="../media/image1.jpe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xdr:row>
      <xdr:rowOff>200025</xdr:rowOff>
    </xdr:from>
    <xdr:to>
      <xdr:col>4</xdr:col>
      <xdr:colOff>12065</xdr:colOff>
      <xdr:row>2</xdr:row>
      <xdr:rowOff>200660</xdr:rowOff>
    </xdr:to>
    <xdr:pic>
      <xdr:nvPicPr>
        <xdr:cNvPr id="2" name="Picture 2" descr="C:\Documents and Settings\SN6\My Documents\Enhanced Save Energy Now Initiative\DOE logos\New_DOE_Logo_Color_Hi-Res_042808.jpg">
          <a:extLst>
            <a:ext uri="{FF2B5EF4-FFF2-40B4-BE49-F238E27FC236}">
              <a16:creationId xmlns:a16="http://schemas.microsoft.com/office/drawing/2014/main" id="{BE5D49E9-51D5-4DE9-9D4B-D08C8724D256}"/>
            </a:ext>
          </a:extLst>
        </xdr:cNvPr>
        <xdr:cNvPicPr>
          <a:picLocks noChangeAspect="1" noChangeArrowheads="1"/>
        </xdr:cNvPicPr>
      </xdr:nvPicPr>
      <xdr:blipFill>
        <a:blip xmlns:r="http://schemas.openxmlformats.org/officeDocument/2006/relationships" r:embed="rId1">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12830175" y="196850"/>
          <a:ext cx="8890" cy="57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2242561</xdr:colOff>
      <xdr:row>2</xdr:row>
      <xdr:rowOff>177585</xdr:rowOff>
    </xdr:from>
    <xdr:to>
      <xdr:col>3</xdr:col>
      <xdr:colOff>8136610</xdr:colOff>
      <xdr:row>2</xdr:row>
      <xdr:rowOff>1032779</xdr:rowOff>
    </xdr:to>
    <xdr:sp macro="" textlink="">
      <xdr:nvSpPr>
        <xdr:cNvPr id="3" name="Text Box 2">
          <a:extLst>
            <a:ext uri="{FF2B5EF4-FFF2-40B4-BE49-F238E27FC236}">
              <a16:creationId xmlns:a16="http://schemas.microsoft.com/office/drawing/2014/main" id="{1BC72AEE-D936-4270-9F9A-8E284A2301BA}"/>
            </a:ext>
          </a:extLst>
        </xdr:cNvPr>
        <xdr:cNvSpPr txBox="1">
          <a:spLocks noChangeArrowheads="1"/>
        </xdr:cNvSpPr>
      </xdr:nvSpPr>
      <xdr:spPr bwMode="auto">
        <a:xfrm>
          <a:off x="4011036" y="180760"/>
          <a:ext cx="8821399" cy="855194"/>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(ETH</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Application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2</xdr:col>
      <xdr:colOff>723900</xdr:colOff>
      <xdr:row>2</xdr:row>
      <xdr:rowOff>762000</xdr:rowOff>
    </xdr:from>
    <xdr:to>
      <xdr:col>4</xdr:col>
      <xdr:colOff>38100</xdr:colOff>
      <xdr:row>2</xdr:row>
      <xdr:rowOff>901700</xdr:rowOff>
    </xdr:to>
    <xdr:grpSp>
      <xdr:nvGrpSpPr>
        <xdr:cNvPr id="4" name="Group 18">
          <a:extLst>
            <a:ext uri="{FF2B5EF4-FFF2-40B4-BE49-F238E27FC236}">
              <a16:creationId xmlns:a16="http://schemas.microsoft.com/office/drawing/2014/main" id="{FCE35014-DE9F-442A-A80B-9D1F23692B50}"/>
            </a:ext>
          </a:extLst>
        </xdr:cNvPr>
        <xdr:cNvGrpSpPr>
          <a:grpSpLocks/>
        </xdr:cNvGrpSpPr>
      </xdr:nvGrpSpPr>
      <xdr:grpSpPr bwMode="auto">
        <a:xfrm>
          <a:off x="2479488" y="762000"/>
          <a:ext cx="10370671" cy="139700"/>
          <a:chOff x="4170" y="943"/>
          <a:chExt cx="11400" cy="2"/>
        </a:xfrm>
      </xdr:grpSpPr>
      <xdr:sp macro="" textlink="">
        <xdr:nvSpPr>
          <xdr:cNvPr id="5" name="Freeform 21">
            <a:extLst>
              <a:ext uri="{FF2B5EF4-FFF2-40B4-BE49-F238E27FC236}">
                <a16:creationId xmlns:a16="http://schemas.microsoft.com/office/drawing/2014/main" id="{FD2D0E44-52C9-6E34-C86D-2F77CB580787}"/>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xdr:col>
      <xdr:colOff>1170295</xdr:colOff>
      <xdr:row>2</xdr:row>
      <xdr:rowOff>789629</xdr:rowOff>
    </xdr:from>
    <xdr:to>
      <xdr:col>3</xdr:col>
      <xdr:colOff>8018328</xdr:colOff>
      <xdr:row>3</xdr:row>
      <xdr:rowOff>1</xdr:rowOff>
    </xdr:to>
    <xdr:sp macro="" textlink="">
      <xdr:nvSpPr>
        <xdr:cNvPr id="6" name="Text Box 2">
          <a:extLst>
            <a:ext uri="{FF2B5EF4-FFF2-40B4-BE49-F238E27FC236}">
              <a16:creationId xmlns:a16="http://schemas.microsoft.com/office/drawing/2014/main" id="{B6828B75-854D-40CA-B29E-C2E7A4B69D90}"/>
            </a:ext>
          </a:extLst>
        </xdr:cNvPr>
        <xdr:cNvSpPr txBox="1">
          <a:spLocks noChangeArrowheads="1"/>
        </xdr:cNvSpPr>
      </xdr:nvSpPr>
      <xdr:spPr bwMode="auto">
        <a:xfrm>
          <a:off x="2945120" y="792804"/>
          <a:ext cx="9883333" cy="245422"/>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lnSpc>
              <a:spcPts val="1100"/>
            </a:lnSpc>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46470</xdr:colOff>
      <xdr:row>21</xdr:row>
      <xdr:rowOff>144029</xdr:rowOff>
    </xdr:from>
    <xdr:to>
      <xdr:col>4</xdr:col>
      <xdr:colOff>17317</xdr:colOff>
      <xdr:row>21</xdr:row>
      <xdr:rowOff>458931</xdr:rowOff>
    </xdr:to>
    <xdr:grpSp>
      <xdr:nvGrpSpPr>
        <xdr:cNvPr id="7" name="Group 15">
          <a:extLst>
            <a:ext uri="{FF2B5EF4-FFF2-40B4-BE49-F238E27FC236}">
              <a16:creationId xmlns:a16="http://schemas.microsoft.com/office/drawing/2014/main" id="{E4E85059-B1C0-4926-B644-FF3B466F232C}"/>
            </a:ext>
          </a:extLst>
        </xdr:cNvPr>
        <xdr:cNvGrpSpPr>
          <a:grpSpLocks/>
        </xdr:cNvGrpSpPr>
      </xdr:nvGrpSpPr>
      <xdr:grpSpPr bwMode="auto">
        <a:xfrm>
          <a:off x="330352" y="21465088"/>
          <a:ext cx="12499024" cy="314902"/>
          <a:chOff x="4170" y="943"/>
          <a:chExt cx="11103" cy="2"/>
        </a:xfrm>
      </xdr:grpSpPr>
      <xdr:sp macro="" textlink="">
        <xdr:nvSpPr>
          <xdr:cNvPr id="8" name="Freeform 18">
            <a:extLst>
              <a:ext uri="{FF2B5EF4-FFF2-40B4-BE49-F238E27FC236}">
                <a16:creationId xmlns:a16="http://schemas.microsoft.com/office/drawing/2014/main" id="{E22A8120-D8DD-8B51-7313-2520DA43495D}"/>
              </a:ext>
            </a:extLst>
          </xdr:cNvPr>
          <xdr:cNvSpPr>
            <a:spLocks/>
          </xdr:cNvSpPr>
        </xdr:nvSpPr>
        <xdr:spPr bwMode="auto">
          <a:xfrm>
            <a:off x="4170" y="943"/>
            <a:ext cx="11103" cy="2"/>
          </a:xfrm>
          <a:custGeom>
            <a:avLst/>
            <a:gdLst>
              <a:gd name="T0" fmla="*/ 0 w 7402"/>
              <a:gd name="T1" fmla="*/ 0 h 2"/>
              <a:gd name="T2" fmla="*/ 3747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0</xdr:colOff>
      <xdr:row>21</xdr:row>
      <xdr:rowOff>238126</xdr:rowOff>
    </xdr:from>
    <xdr:to>
      <xdr:col>2</xdr:col>
      <xdr:colOff>2695575</xdr:colOff>
      <xdr:row>21</xdr:row>
      <xdr:rowOff>485775</xdr:rowOff>
    </xdr:to>
    <xdr:sp macro="" textlink="">
      <xdr:nvSpPr>
        <xdr:cNvPr id="9" name="Text Box 2">
          <a:hlinkClick xmlns:r="http://schemas.openxmlformats.org/officeDocument/2006/relationships" r:id="rId2"/>
          <a:extLst>
            <a:ext uri="{FF2B5EF4-FFF2-40B4-BE49-F238E27FC236}">
              <a16:creationId xmlns:a16="http://schemas.microsoft.com/office/drawing/2014/main" id="{DA523BDF-C0D3-4EE2-A764-641E2325B39D}"/>
            </a:ext>
          </a:extLst>
        </xdr:cNvPr>
        <xdr:cNvSpPr txBox="1">
          <a:spLocks noChangeArrowheads="1"/>
        </xdr:cNvSpPr>
      </xdr:nvSpPr>
      <xdr:spPr bwMode="auto">
        <a:xfrm>
          <a:off x="295275" y="21590001"/>
          <a:ext cx="4168775" cy="24764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3</xdr:col>
      <xdr:colOff>6869719</xdr:colOff>
      <xdr:row>21</xdr:row>
      <xdr:rowOff>236278</xdr:rowOff>
    </xdr:from>
    <xdr:to>
      <xdr:col>4</xdr:col>
      <xdr:colOff>28401</xdr:colOff>
      <xdr:row>21</xdr:row>
      <xdr:rowOff>638368</xdr:rowOff>
    </xdr:to>
    <xdr:pic>
      <xdr:nvPicPr>
        <xdr:cNvPr id="10" name="Picture 17">
          <a:extLst>
            <a:ext uri="{FF2B5EF4-FFF2-40B4-BE49-F238E27FC236}">
              <a16:creationId xmlns:a16="http://schemas.microsoft.com/office/drawing/2014/main" id="{16ABB593-9914-476F-986F-5708A48EE30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676669" y="21594503"/>
          <a:ext cx="1185082" cy="39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960783</xdr:colOff>
      <xdr:row>6</xdr:row>
      <xdr:rowOff>853108</xdr:rowOff>
    </xdr:from>
    <xdr:to>
      <xdr:col>3</xdr:col>
      <xdr:colOff>7231988</xdr:colOff>
      <xdr:row>7</xdr:row>
      <xdr:rowOff>105748</xdr:rowOff>
    </xdr:to>
    <xdr:pic>
      <xdr:nvPicPr>
        <xdr:cNvPr id="11" name="Picture 10">
          <a:extLst>
            <a:ext uri="{FF2B5EF4-FFF2-40B4-BE49-F238E27FC236}">
              <a16:creationId xmlns:a16="http://schemas.microsoft.com/office/drawing/2014/main" id="{3CA0B7DE-9AB5-4235-98F8-EF239F0408CD}"/>
            </a:ext>
          </a:extLst>
        </xdr:cNvPr>
        <xdr:cNvPicPr>
          <a:picLocks noChangeAspect="1"/>
        </xdr:cNvPicPr>
      </xdr:nvPicPr>
      <xdr:blipFill>
        <a:blip xmlns:r="http://schemas.openxmlformats.org/officeDocument/2006/relationships" r:embed="rId4"/>
        <a:stretch>
          <a:fillRect/>
        </a:stretch>
      </xdr:blipFill>
      <xdr:spPr>
        <a:xfrm>
          <a:off x="1259233" y="2735883"/>
          <a:ext cx="10779705" cy="4453290"/>
        </a:xfrm>
        <a:prstGeom prst="rect">
          <a:avLst/>
        </a:prstGeom>
      </xdr:spPr>
    </xdr:pic>
    <xdr:clientData/>
  </xdr:twoCellAnchor>
  <xdr:twoCellAnchor editAs="oneCell">
    <xdr:from>
      <xdr:col>1</xdr:col>
      <xdr:colOff>124245</xdr:colOff>
      <xdr:row>0</xdr:row>
      <xdr:rowOff>0</xdr:rowOff>
    </xdr:from>
    <xdr:to>
      <xdr:col>2</xdr:col>
      <xdr:colOff>1134641</xdr:colOff>
      <xdr:row>4</xdr:row>
      <xdr:rowOff>102646</xdr:rowOff>
    </xdr:to>
    <xdr:pic>
      <xdr:nvPicPr>
        <xdr:cNvPr id="12" name="Picture 11">
          <a:extLst>
            <a:ext uri="{FF2B5EF4-FFF2-40B4-BE49-F238E27FC236}">
              <a16:creationId xmlns:a16="http://schemas.microsoft.com/office/drawing/2014/main" id="{DA9F9A09-4C28-46A2-9848-EE0A417AD05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6345" y="0"/>
          <a:ext cx="2486771" cy="1534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xdr:row>
      <xdr:rowOff>200025</xdr:rowOff>
    </xdr:from>
    <xdr:to>
      <xdr:col>4</xdr:col>
      <xdr:colOff>12065</xdr:colOff>
      <xdr:row>2</xdr:row>
      <xdr:rowOff>200660</xdr:rowOff>
    </xdr:to>
    <xdr:pic>
      <xdr:nvPicPr>
        <xdr:cNvPr id="2" name="Picture 2" descr="C:\Documents and Settings\SN6\My Documents\Enhanced Save Energy Now Initiative\DOE logos\New_DOE_Logo_Color_Hi-Res_042808.jpg">
          <a:extLst>
            <a:ext uri="{FF2B5EF4-FFF2-40B4-BE49-F238E27FC236}">
              <a16:creationId xmlns:a16="http://schemas.microsoft.com/office/drawing/2014/main" id="{2AF3D235-1D33-4190-8EC1-050C8E0B40FD}"/>
            </a:ext>
          </a:extLst>
        </xdr:cNvPr>
        <xdr:cNvPicPr>
          <a:picLocks noChangeAspect="1" noChangeArrowheads="1"/>
        </xdr:cNvPicPr>
      </xdr:nvPicPr>
      <xdr:blipFill>
        <a:blip xmlns:r="http://schemas.openxmlformats.org/officeDocument/2006/relationships" r:embed="rId1">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12830175" y="196850"/>
          <a:ext cx="8890" cy="57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1853712</xdr:colOff>
      <xdr:row>2</xdr:row>
      <xdr:rowOff>183935</xdr:rowOff>
    </xdr:from>
    <xdr:to>
      <xdr:col>5</xdr:col>
      <xdr:colOff>11477</xdr:colOff>
      <xdr:row>2</xdr:row>
      <xdr:rowOff>1039129</xdr:rowOff>
    </xdr:to>
    <xdr:sp macro="" textlink="">
      <xdr:nvSpPr>
        <xdr:cNvPr id="3" name="Text Box 2">
          <a:extLst>
            <a:ext uri="{FF2B5EF4-FFF2-40B4-BE49-F238E27FC236}">
              <a16:creationId xmlns:a16="http://schemas.microsoft.com/office/drawing/2014/main" id="{F25157E0-365D-4CB3-8247-B0F21E52A9D6}"/>
            </a:ext>
          </a:extLst>
        </xdr:cNvPr>
        <xdr:cNvSpPr txBox="1">
          <a:spLocks noChangeArrowheads="1"/>
        </xdr:cNvSpPr>
      </xdr:nvSpPr>
      <xdr:spPr bwMode="auto">
        <a:xfrm>
          <a:off x="4403481" y="183935"/>
          <a:ext cx="4788631" cy="855194"/>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(ETH</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Request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2</xdr:col>
      <xdr:colOff>723900</xdr:colOff>
      <xdr:row>2</xdr:row>
      <xdr:rowOff>762000</xdr:rowOff>
    </xdr:from>
    <xdr:to>
      <xdr:col>5</xdr:col>
      <xdr:colOff>38100</xdr:colOff>
      <xdr:row>2</xdr:row>
      <xdr:rowOff>901700</xdr:rowOff>
    </xdr:to>
    <xdr:grpSp>
      <xdr:nvGrpSpPr>
        <xdr:cNvPr id="4" name="Group 18">
          <a:extLst>
            <a:ext uri="{FF2B5EF4-FFF2-40B4-BE49-F238E27FC236}">
              <a16:creationId xmlns:a16="http://schemas.microsoft.com/office/drawing/2014/main" id="{C3BD798D-AA8C-4AE3-984F-F3099C3D53D3}"/>
            </a:ext>
          </a:extLst>
        </xdr:cNvPr>
        <xdr:cNvGrpSpPr>
          <a:grpSpLocks/>
        </xdr:cNvGrpSpPr>
      </xdr:nvGrpSpPr>
      <xdr:grpSpPr bwMode="auto">
        <a:xfrm>
          <a:off x="3276600" y="762000"/>
          <a:ext cx="6076950" cy="139700"/>
          <a:chOff x="4170" y="943"/>
          <a:chExt cx="11400" cy="2"/>
        </a:xfrm>
      </xdr:grpSpPr>
      <xdr:sp macro="" textlink="">
        <xdr:nvSpPr>
          <xdr:cNvPr id="5" name="Freeform 21">
            <a:extLst>
              <a:ext uri="{FF2B5EF4-FFF2-40B4-BE49-F238E27FC236}">
                <a16:creationId xmlns:a16="http://schemas.microsoft.com/office/drawing/2014/main" id="{5AD26C43-ADEC-2493-B134-73290BB563B5}"/>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xdr:col>
      <xdr:colOff>1173470</xdr:colOff>
      <xdr:row>2</xdr:row>
      <xdr:rowOff>792804</xdr:rowOff>
    </xdr:from>
    <xdr:to>
      <xdr:col>4</xdr:col>
      <xdr:colOff>805962</xdr:colOff>
      <xdr:row>3</xdr:row>
      <xdr:rowOff>1</xdr:rowOff>
    </xdr:to>
    <xdr:sp macro="" textlink="">
      <xdr:nvSpPr>
        <xdr:cNvPr id="6" name="Text Box 2">
          <a:extLst>
            <a:ext uri="{FF2B5EF4-FFF2-40B4-BE49-F238E27FC236}">
              <a16:creationId xmlns:a16="http://schemas.microsoft.com/office/drawing/2014/main" id="{A70E8733-DD67-4914-8072-D482391298C0}"/>
            </a:ext>
          </a:extLst>
        </xdr:cNvPr>
        <xdr:cNvSpPr txBox="1">
          <a:spLocks noChangeArrowheads="1"/>
        </xdr:cNvSpPr>
      </xdr:nvSpPr>
      <xdr:spPr bwMode="auto">
        <a:xfrm>
          <a:off x="3723239" y="792804"/>
          <a:ext cx="5442742" cy="247620"/>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lnSpc>
              <a:spcPts val="1100"/>
            </a:lnSpc>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46467</xdr:colOff>
      <xdr:row>30</xdr:row>
      <xdr:rowOff>144029</xdr:rowOff>
    </xdr:from>
    <xdr:to>
      <xdr:col>4</xdr:col>
      <xdr:colOff>757765</xdr:colOff>
      <xdr:row>30</xdr:row>
      <xdr:rowOff>458931</xdr:rowOff>
    </xdr:to>
    <xdr:grpSp>
      <xdr:nvGrpSpPr>
        <xdr:cNvPr id="7" name="Group 15">
          <a:extLst>
            <a:ext uri="{FF2B5EF4-FFF2-40B4-BE49-F238E27FC236}">
              <a16:creationId xmlns:a16="http://schemas.microsoft.com/office/drawing/2014/main" id="{D724D4F4-B1AA-4FAE-8FB7-23F13DBA90E2}"/>
            </a:ext>
          </a:extLst>
        </xdr:cNvPr>
        <xdr:cNvGrpSpPr>
          <a:grpSpLocks/>
        </xdr:cNvGrpSpPr>
      </xdr:nvGrpSpPr>
      <xdr:grpSpPr bwMode="auto">
        <a:xfrm>
          <a:off x="332217" y="17136629"/>
          <a:ext cx="8794848" cy="314902"/>
          <a:chOff x="4170" y="943"/>
          <a:chExt cx="11103" cy="2"/>
        </a:xfrm>
      </xdr:grpSpPr>
      <xdr:sp macro="" textlink="">
        <xdr:nvSpPr>
          <xdr:cNvPr id="8" name="Freeform 18">
            <a:extLst>
              <a:ext uri="{FF2B5EF4-FFF2-40B4-BE49-F238E27FC236}">
                <a16:creationId xmlns:a16="http://schemas.microsoft.com/office/drawing/2014/main" id="{1F6DE765-FCFE-2063-7C45-AB2E7601D308}"/>
              </a:ext>
            </a:extLst>
          </xdr:cNvPr>
          <xdr:cNvSpPr>
            <a:spLocks/>
          </xdr:cNvSpPr>
        </xdr:nvSpPr>
        <xdr:spPr bwMode="auto">
          <a:xfrm>
            <a:off x="4170" y="943"/>
            <a:ext cx="11103" cy="2"/>
          </a:xfrm>
          <a:custGeom>
            <a:avLst/>
            <a:gdLst>
              <a:gd name="T0" fmla="*/ 0 w 7402"/>
              <a:gd name="T1" fmla="*/ 0 h 2"/>
              <a:gd name="T2" fmla="*/ 3747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0</xdr:colOff>
      <xdr:row>30</xdr:row>
      <xdr:rowOff>238126</xdr:rowOff>
    </xdr:from>
    <xdr:to>
      <xdr:col>2</xdr:col>
      <xdr:colOff>2695575</xdr:colOff>
      <xdr:row>30</xdr:row>
      <xdr:rowOff>485775</xdr:rowOff>
    </xdr:to>
    <xdr:sp macro="" textlink="">
      <xdr:nvSpPr>
        <xdr:cNvPr id="9" name="Text Box 2">
          <a:hlinkClick xmlns:r="http://schemas.openxmlformats.org/officeDocument/2006/relationships" r:id="rId2"/>
          <a:extLst>
            <a:ext uri="{FF2B5EF4-FFF2-40B4-BE49-F238E27FC236}">
              <a16:creationId xmlns:a16="http://schemas.microsoft.com/office/drawing/2014/main" id="{4F827747-ADE6-4DC0-84DC-801BF29CCB16}"/>
            </a:ext>
          </a:extLst>
        </xdr:cNvPr>
        <xdr:cNvSpPr txBox="1">
          <a:spLocks noChangeArrowheads="1"/>
        </xdr:cNvSpPr>
      </xdr:nvSpPr>
      <xdr:spPr bwMode="auto">
        <a:xfrm>
          <a:off x="295275" y="22761576"/>
          <a:ext cx="4168775" cy="24764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3</xdr:col>
      <xdr:colOff>1202833</xdr:colOff>
      <xdr:row>30</xdr:row>
      <xdr:rowOff>227974</xdr:rowOff>
    </xdr:from>
    <xdr:to>
      <xdr:col>4</xdr:col>
      <xdr:colOff>773046</xdr:colOff>
      <xdr:row>30</xdr:row>
      <xdr:rowOff>620539</xdr:rowOff>
    </xdr:to>
    <xdr:pic>
      <xdr:nvPicPr>
        <xdr:cNvPr id="10" name="Picture 17">
          <a:extLst>
            <a:ext uri="{FF2B5EF4-FFF2-40B4-BE49-F238E27FC236}">
              <a16:creationId xmlns:a16="http://schemas.microsoft.com/office/drawing/2014/main" id="{B373B123-9CDD-4FEA-AFD1-5B1F8869BC8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36275" y="16537705"/>
          <a:ext cx="1193615" cy="39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121070</xdr:colOff>
      <xdr:row>0</xdr:row>
      <xdr:rowOff>0</xdr:rowOff>
    </xdr:from>
    <xdr:to>
      <xdr:col>2</xdr:col>
      <xdr:colOff>351910</xdr:colOff>
      <xdr:row>4</xdr:row>
      <xdr:rowOff>105821</xdr:rowOff>
    </xdr:to>
    <xdr:pic>
      <xdr:nvPicPr>
        <xdr:cNvPr id="12" name="Picture 11">
          <a:extLst>
            <a:ext uri="{FF2B5EF4-FFF2-40B4-BE49-F238E27FC236}">
              <a16:creationId xmlns:a16="http://schemas.microsoft.com/office/drawing/2014/main" id="{D5E11806-BFBF-4DE1-A681-7EBE7B90A3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520" y="0"/>
          <a:ext cx="2486771" cy="1531396"/>
        </a:xfrm>
        <a:prstGeom prst="rect">
          <a:avLst/>
        </a:prstGeom>
      </xdr:spPr>
    </xdr:pic>
    <xdr:clientData/>
  </xdr:twoCellAnchor>
  <xdr:twoCellAnchor editAs="oneCell">
    <xdr:from>
      <xdr:col>1</xdr:col>
      <xdr:colOff>97951</xdr:colOff>
      <xdr:row>7</xdr:row>
      <xdr:rowOff>280149</xdr:rowOff>
    </xdr:from>
    <xdr:to>
      <xdr:col>2</xdr:col>
      <xdr:colOff>1305883</xdr:colOff>
      <xdr:row>7</xdr:row>
      <xdr:rowOff>2344615</xdr:rowOff>
    </xdr:to>
    <xdr:pic>
      <xdr:nvPicPr>
        <xdr:cNvPr id="14" name="Picture 13">
          <a:extLst>
            <a:ext uri="{FF2B5EF4-FFF2-40B4-BE49-F238E27FC236}">
              <a16:creationId xmlns:a16="http://schemas.microsoft.com/office/drawing/2014/main" id="{528DDDB2-61E5-9688-0E94-F185EEE569E0}"/>
            </a:ext>
          </a:extLst>
        </xdr:cNvPr>
        <xdr:cNvPicPr>
          <a:picLocks noChangeAspect="1"/>
        </xdr:cNvPicPr>
      </xdr:nvPicPr>
      <xdr:blipFill>
        <a:blip xmlns:r="http://schemas.openxmlformats.org/officeDocument/2006/relationships" r:embed="rId5"/>
        <a:stretch>
          <a:fillRect/>
        </a:stretch>
      </xdr:blipFill>
      <xdr:spPr>
        <a:xfrm>
          <a:off x="379305" y="3498134"/>
          <a:ext cx="3435316" cy="206446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3208654</xdr:colOff>
      <xdr:row>2</xdr:row>
      <xdr:rowOff>0</xdr:rowOff>
    </xdr:from>
    <xdr:to>
      <xdr:col>5</xdr:col>
      <xdr:colOff>0</xdr:colOff>
      <xdr:row>2</xdr:row>
      <xdr:rowOff>507365</xdr:rowOff>
    </xdr:to>
    <xdr:sp macro="" textlink="">
      <xdr:nvSpPr>
        <xdr:cNvPr id="3" name="Text Box 2">
          <a:extLst>
            <a:ext uri="{FF2B5EF4-FFF2-40B4-BE49-F238E27FC236}">
              <a16:creationId xmlns:a16="http://schemas.microsoft.com/office/drawing/2014/main" id="{85C901E3-1057-46C4-99FE-12C0670CD40D}"/>
            </a:ext>
          </a:extLst>
        </xdr:cNvPr>
        <xdr:cNvSpPr txBox="1">
          <a:spLocks noChangeArrowheads="1"/>
        </xdr:cNvSpPr>
      </xdr:nvSpPr>
      <xdr:spPr bwMode="auto">
        <a:xfrm>
          <a:off x="3507104" y="0"/>
          <a:ext cx="7303771" cy="504190"/>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 (ETH) Request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2082800</xdr:colOff>
      <xdr:row>2</xdr:row>
      <xdr:rowOff>552450</xdr:rowOff>
    </xdr:from>
    <xdr:to>
      <xdr:col>5</xdr:col>
      <xdr:colOff>0</xdr:colOff>
      <xdr:row>2</xdr:row>
      <xdr:rowOff>838200</xdr:rowOff>
    </xdr:to>
    <xdr:grpSp>
      <xdr:nvGrpSpPr>
        <xdr:cNvPr id="4" name="Group 6">
          <a:extLst>
            <a:ext uri="{FF2B5EF4-FFF2-40B4-BE49-F238E27FC236}">
              <a16:creationId xmlns:a16="http://schemas.microsoft.com/office/drawing/2014/main" id="{EF30B048-DD2D-4A3E-B170-6A9E0FCC7581}"/>
            </a:ext>
          </a:extLst>
        </xdr:cNvPr>
        <xdr:cNvGrpSpPr>
          <a:grpSpLocks/>
        </xdr:cNvGrpSpPr>
      </xdr:nvGrpSpPr>
      <xdr:grpSpPr bwMode="auto">
        <a:xfrm>
          <a:off x="2457450" y="552450"/>
          <a:ext cx="7004050" cy="285750"/>
          <a:chOff x="4170" y="943"/>
          <a:chExt cx="11400" cy="2"/>
        </a:xfrm>
      </xdr:grpSpPr>
      <xdr:sp macro="" textlink="">
        <xdr:nvSpPr>
          <xdr:cNvPr id="5" name="Freeform 9">
            <a:extLst>
              <a:ext uri="{FF2B5EF4-FFF2-40B4-BE49-F238E27FC236}">
                <a16:creationId xmlns:a16="http://schemas.microsoft.com/office/drawing/2014/main" id="{A12E98BF-E553-77C3-7156-ADD5B864A3A8}"/>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2016760</xdr:colOff>
      <xdr:row>2</xdr:row>
      <xdr:rowOff>570230</xdr:rowOff>
    </xdr:from>
    <xdr:to>
      <xdr:col>5</xdr:col>
      <xdr:colOff>0</xdr:colOff>
      <xdr:row>2</xdr:row>
      <xdr:rowOff>992505</xdr:rowOff>
    </xdr:to>
    <xdr:sp macro="" textlink="">
      <xdr:nvSpPr>
        <xdr:cNvPr id="6" name="Text Box 2">
          <a:extLst>
            <a:ext uri="{FF2B5EF4-FFF2-40B4-BE49-F238E27FC236}">
              <a16:creationId xmlns:a16="http://schemas.microsoft.com/office/drawing/2014/main" id="{2F50EE95-1BA2-4DF3-A4DF-42E3DC14C809}"/>
            </a:ext>
          </a:extLst>
        </xdr:cNvPr>
        <xdr:cNvSpPr txBox="1">
          <a:spLocks noChangeArrowheads="1"/>
        </xdr:cNvSpPr>
      </xdr:nvSpPr>
      <xdr:spPr bwMode="auto">
        <a:xfrm>
          <a:off x="2312035" y="570230"/>
          <a:ext cx="8479790" cy="422275"/>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spcBef>
              <a:spcPts val="0"/>
            </a:spcBef>
            <a:spcAft>
              <a:spcPts val="0"/>
            </a:spcAft>
          </a:pPr>
          <a:r>
            <a:rPr lang="en-US" sz="11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0</xdr:colOff>
      <xdr:row>54</xdr:row>
      <xdr:rowOff>173934</xdr:rowOff>
    </xdr:from>
    <xdr:to>
      <xdr:col>5</xdr:col>
      <xdr:colOff>0</xdr:colOff>
      <xdr:row>54</xdr:row>
      <xdr:rowOff>438977</xdr:rowOff>
    </xdr:to>
    <xdr:grpSp>
      <xdr:nvGrpSpPr>
        <xdr:cNvPr id="7" name="Group 15">
          <a:extLst>
            <a:ext uri="{FF2B5EF4-FFF2-40B4-BE49-F238E27FC236}">
              <a16:creationId xmlns:a16="http://schemas.microsoft.com/office/drawing/2014/main" id="{74AA086F-3D39-450D-B875-F74AD6E50F35}"/>
            </a:ext>
          </a:extLst>
        </xdr:cNvPr>
        <xdr:cNvGrpSpPr>
          <a:grpSpLocks/>
        </xdr:cNvGrpSpPr>
      </xdr:nvGrpSpPr>
      <xdr:grpSpPr bwMode="auto">
        <a:xfrm>
          <a:off x="374650" y="22424334"/>
          <a:ext cx="9086850" cy="265043"/>
          <a:chOff x="4170" y="943"/>
          <a:chExt cx="11103" cy="2"/>
        </a:xfrm>
      </xdr:grpSpPr>
      <xdr:sp macro="" textlink="">
        <xdr:nvSpPr>
          <xdr:cNvPr id="8" name="Freeform 18">
            <a:extLst>
              <a:ext uri="{FF2B5EF4-FFF2-40B4-BE49-F238E27FC236}">
                <a16:creationId xmlns:a16="http://schemas.microsoft.com/office/drawing/2014/main" id="{409AC604-10F8-718C-2730-2F6874E4DD2D}"/>
              </a:ext>
            </a:extLst>
          </xdr:cNvPr>
          <xdr:cNvSpPr>
            <a:spLocks/>
          </xdr:cNvSpPr>
        </xdr:nvSpPr>
        <xdr:spPr bwMode="auto">
          <a:xfrm>
            <a:off x="4170" y="943"/>
            <a:ext cx="11103" cy="2"/>
          </a:xfrm>
          <a:custGeom>
            <a:avLst/>
            <a:gdLst>
              <a:gd name="T0" fmla="*/ 0 w 7402"/>
              <a:gd name="T1" fmla="*/ 0 h 2"/>
              <a:gd name="T2" fmla="*/ 3747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0</xdr:colOff>
      <xdr:row>54</xdr:row>
      <xdr:rowOff>333374</xdr:rowOff>
    </xdr:from>
    <xdr:to>
      <xdr:col>3</xdr:col>
      <xdr:colOff>1181100</xdr:colOff>
      <xdr:row>54</xdr:row>
      <xdr:rowOff>590549</xdr:rowOff>
    </xdr:to>
    <xdr:sp macro="" textlink="">
      <xdr:nvSpPr>
        <xdr:cNvPr id="9" name="Text Box 2">
          <a:extLst>
            <a:ext uri="{FF2B5EF4-FFF2-40B4-BE49-F238E27FC236}">
              <a16:creationId xmlns:a16="http://schemas.microsoft.com/office/drawing/2014/main" id="{A8806F5F-1B55-44F0-9528-9E39E2FDCC4E}"/>
            </a:ext>
          </a:extLst>
        </xdr:cNvPr>
        <xdr:cNvSpPr txBox="1">
          <a:spLocks noChangeArrowheads="1"/>
        </xdr:cNvSpPr>
      </xdr:nvSpPr>
      <xdr:spPr bwMode="auto">
        <a:xfrm>
          <a:off x="295275" y="24606249"/>
          <a:ext cx="6096000" cy="254000"/>
        </a:xfrm>
        <a:prstGeom prst="rect">
          <a:avLst/>
        </a:prstGeom>
        <a:noFill/>
        <a:ln w="9525">
          <a:noFill/>
          <a:miter lim="800000"/>
          <a:headEnd/>
          <a:tailEnd/>
        </a:ln>
      </xdr:spPr>
      <xdr:txBody>
        <a:bodyPr rot="0" vert="horz" wrap="square" lIns="91440" tIns="45720" rIns="0" bIns="45720" anchor="b"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0</xdr:colOff>
      <xdr:row>54</xdr:row>
      <xdr:rowOff>227439</xdr:rowOff>
    </xdr:from>
    <xdr:to>
      <xdr:col>4</xdr:col>
      <xdr:colOff>671195</xdr:colOff>
      <xdr:row>54</xdr:row>
      <xdr:rowOff>516835</xdr:rowOff>
    </xdr:to>
    <xdr:sp macro="" textlink="">
      <xdr:nvSpPr>
        <xdr:cNvPr id="10" name="Text Box 2">
          <a:hlinkClick xmlns:r="http://schemas.openxmlformats.org/officeDocument/2006/relationships" r:id="rId1"/>
          <a:extLst>
            <a:ext uri="{FF2B5EF4-FFF2-40B4-BE49-F238E27FC236}">
              <a16:creationId xmlns:a16="http://schemas.microsoft.com/office/drawing/2014/main" id="{D43C05AC-0DF6-43AC-8700-D346BC01AEC9}"/>
            </a:ext>
          </a:extLst>
        </xdr:cNvPr>
        <xdr:cNvSpPr txBox="1">
          <a:spLocks noChangeArrowheads="1"/>
        </xdr:cNvSpPr>
      </xdr:nvSpPr>
      <xdr:spPr bwMode="auto">
        <a:xfrm>
          <a:off x="295275" y="24497139"/>
          <a:ext cx="6875145" cy="289396"/>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1</xdr:col>
      <xdr:colOff>150332</xdr:colOff>
      <xdr:row>0</xdr:row>
      <xdr:rowOff>0</xdr:rowOff>
    </xdr:from>
    <xdr:to>
      <xdr:col>1</xdr:col>
      <xdr:colOff>2579152</xdr:colOff>
      <xdr:row>3</xdr:row>
      <xdr:rowOff>26198</xdr:rowOff>
    </xdr:to>
    <xdr:pic>
      <xdr:nvPicPr>
        <xdr:cNvPr id="12" name="Picture 11">
          <a:extLst>
            <a:ext uri="{FF2B5EF4-FFF2-40B4-BE49-F238E27FC236}">
              <a16:creationId xmlns:a16="http://schemas.microsoft.com/office/drawing/2014/main" id="{060B8B47-D457-4B17-93ED-615F3EDD4F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45607" y="0"/>
          <a:ext cx="2431360" cy="1525433"/>
        </a:xfrm>
        <a:prstGeom prst="rect">
          <a:avLst/>
        </a:prstGeom>
      </xdr:spPr>
    </xdr:pic>
    <xdr:clientData/>
  </xdr:twoCellAnchor>
  <xdr:twoCellAnchor editAs="oneCell">
    <xdr:from>
      <xdr:col>4</xdr:col>
      <xdr:colOff>1594757</xdr:colOff>
      <xdr:row>54</xdr:row>
      <xdr:rowOff>297089</xdr:rowOff>
    </xdr:from>
    <xdr:to>
      <xdr:col>4</xdr:col>
      <xdr:colOff>2422015</xdr:colOff>
      <xdr:row>54</xdr:row>
      <xdr:rowOff>540929</xdr:rowOff>
    </xdr:to>
    <xdr:pic>
      <xdr:nvPicPr>
        <xdr:cNvPr id="13" name="Picture 19">
          <a:extLst>
            <a:ext uri="{FF2B5EF4-FFF2-40B4-BE49-F238E27FC236}">
              <a16:creationId xmlns:a16="http://schemas.microsoft.com/office/drawing/2014/main" id="{A4CA37F3-B0E2-4969-98B6-155CF03E45C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088086" y="17257032"/>
          <a:ext cx="837418" cy="2451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3162300</xdr:colOff>
      <xdr:row>44</xdr:row>
      <xdr:rowOff>0</xdr:rowOff>
    </xdr:from>
    <xdr:to>
      <xdr:col>1</xdr:col>
      <xdr:colOff>3174969</xdr:colOff>
      <xdr:row>44</xdr:row>
      <xdr:rowOff>0</xdr:rowOff>
    </xdr:to>
    <xdr:pic>
      <xdr:nvPicPr>
        <xdr:cNvPr id="2" name="Picture 2" descr="C:\Documents and Settings\SN6\My Documents\Enhanced Save Energy Now Initiative\DOE logos\New_DOE_Logo_Color_Hi-Res_042808.jpg">
          <a:extLst>
            <a:ext uri="{FF2B5EF4-FFF2-40B4-BE49-F238E27FC236}">
              <a16:creationId xmlns:a16="http://schemas.microsoft.com/office/drawing/2014/main" id="{3EE3C1FA-381F-4972-98E1-BA5C2D13D2C3}"/>
            </a:ext>
          </a:extLst>
        </xdr:cNvPr>
        <xdr:cNvPicPr>
          <a:picLocks noChangeAspect="1" noChangeArrowheads="1"/>
        </xdr:cNvPicPr>
      </xdr:nvPicPr>
      <xdr:blipFill>
        <a:blip xmlns:r="http://schemas.openxmlformats.org/officeDocument/2006/relationships" r:embed="rId1">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3536950" y="7893050"/>
          <a:ext cx="3273"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210442</xdr:rowOff>
    </xdr:from>
    <xdr:to>
      <xdr:col>1</xdr:col>
      <xdr:colOff>0</xdr:colOff>
      <xdr:row>0</xdr:row>
      <xdr:rowOff>653464</xdr:rowOff>
    </xdr:to>
    <xdr:sp macro="" textlink="">
      <xdr:nvSpPr>
        <xdr:cNvPr id="3" name="Text Box 2">
          <a:extLst>
            <a:ext uri="{FF2B5EF4-FFF2-40B4-BE49-F238E27FC236}">
              <a16:creationId xmlns:a16="http://schemas.microsoft.com/office/drawing/2014/main" id="{1A092245-2353-49C6-AA4B-BE3B83750A1A}"/>
            </a:ext>
          </a:extLst>
        </xdr:cNvPr>
        <xdr:cNvSpPr txBox="1">
          <a:spLocks noChangeArrowheads="1"/>
        </xdr:cNvSpPr>
      </xdr:nvSpPr>
      <xdr:spPr bwMode="auto">
        <a:xfrm>
          <a:off x="374650" y="212982"/>
          <a:ext cx="0" cy="439212"/>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 (ETH) Application Form</a:t>
          </a:r>
          <a:endParaRPr lang="en-US" sz="17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0</xdr:colOff>
      <xdr:row>0</xdr:row>
      <xdr:rowOff>523240</xdr:rowOff>
    </xdr:from>
    <xdr:to>
      <xdr:col>1</xdr:col>
      <xdr:colOff>0</xdr:colOff>
      <xdr:row>0</xdr:row>
      <xdr:rowOff>652780</xdr:rowOff>
    </xdr:to>
    <xdr:grpSp>
      <xdr:nvGrpSpPr>
        <xdr:cNvPr id="4" name="Group 14">
          <a:extLst>
            <a:ext uri="{FF2B5EF4-FFF2-40B4-BE49-F238E27FC236}">
              <a16:creationId xmlns:a16="http://schemas.microsoft.com/office/drawing/2014/main" id="{9AD66B0A-586C-4F6D-9F78-C4D6AE24E8A9}"/>
            </a:ext>
          </a:extLst>
        </xdr:cNvPr>
        <xdr:cNvGrpSpPr>
          <a:grpSpLocks/>
        </xdr:cNvGrpSpPr>
      </xdr:nvGrpSpPr>
      <xdr:grpSpPr bwMode="auto">
        <a:xfrm>
          <a:off x="381000" y="523240"/>
          <a:ext cx="0" cy="129540"/>
          <a:chOff x="4170" y="943"/>
          <a:chExt cx="11400" cy="2"/>
        </a:xfrm>
      </xdr:grpSpPr>
      <xdr:sp macro="" textlink="">
        <xdr:nvSpPr>
          <xdr:cNvPr id="5" name="Freeform 17">
            <a:extLst>
              <a:ext uri="{FF2B5EF4-FFF2-40B4-BE49-F238E27FC236}">
                <a16:creationId xmlns:a16="http://schemas.microsoft.com/office/drawing/2014/main" id="{30348371-6222-3A25-39A2-8603D7993F30}"/>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0</xdr:colOff>
      <xdr:row>0</xdr:row>
      <xdr:rowOff>513491</xdr:rowOff>
    </xdr:from>
    <xdr:to>
      <xdr:col>1</xdr:col>
      <xdr:colOff>0</xdr:colOff>
      <xdr:row>1</xdr:row>
      <xdr:rowOff>46521</xdr:rowOff>
    </xdr:to>
    <xdr:sp macro="" textlink="">
      <xdr:nvSpPr>
        <xdr:cNvPr id="6" name="Text Box 2">
          <a:extLst>
            <a:ext uri="{FF2B5EF4-FFF2-40B4-BE49-F238E27FC236}">
              <a16:creationId xmlns:a16="http://schemas.microsoft.com/office/drawing/2014/main" id="{E739E34A-A990-42CE-B763-4D313E537F7E}"/>
            </a:ext>
          </a:extLst>
        </xdr:cNvPr>
        <xdr:cNvSpPr txBox="1">
          <a:spLocks noChangeArrowheads="1"/>
        </xdr:cNvSpPr>
      </xdr:nvSpPr>
      <xdr:spPr bwMode="auto">
        <a:xfrm>
          <a:off x="374650" y="510951"/>
          <a:ext cx="0" cy="245500"/>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spcBef>
              <a:spcPts val="0"/>
            </a:spcBef>
            <a:spcAft>
              <a:spcPts val="0"/>
            </a:spcAft>
          </a:pPr>
          <a:r>
            <a:rPr lang="en-US" sz="11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0</xdr:col>
      <xdr:colOff>108520</xdr:colOff>
      <xdr:row>139</xdr:row>
      <xdr:rowOff>6058</xdr:rowOff>
    </xdr:from>
    <xdr:to>
      <xdr:col>11</xdr:col>
      <xdr:colOff>83820</xdr:colOff>
      <xdr:row>139</xdr:row>
      <xdr:rowOff>83820</xdr:rowOff>
    </xdr:to>
    <xdr:grpSp>
      <xdr:nvGrpSpPr>
        <xdr:cNvPr id="7" name="Group 18">
          <a:extLst>
            <a:ext uri="{FF2B5EF4-FFF2-40B4-BE49-F238E27FC236}">
              <a16:creationId xmlns:a16="http://schemas.microsoft.com/office/drawing/2014/main" id="{00999D00-6471-455C-B274-11EAC48A84ED}"/>
            </a:ext>
          </a:extLst>
        </xdr:cNvPr>
        <xdr:cNvGrpSpPr>
          <a:grpSpLocks/>
        </xdr:cNvGrpSpPr>
      </xdr:nvGrpSpPr>
      <xdr:grpSpPr bwMode="auto">
        <a:xfrm>
          <a:off x="108520" y="29971708"/>
          <a:ext cx="17729900" cy="77762"/>
          <a:chOff x="4142" y="943"/>
          <a:chExt cx="11400" cy="1"/>
        </a:xfrm>
      </xdr:grpSpPr>
      <xdr:sp macro="" textlink="">
        <xdr:nvSpPr>
          <xdr:cNvPr id="8" name="Freeform 21">
            <a:extLst>
              <a:ext uri="{FF2B5EF4-FFF2-40B4-BE49-F238E27FC236}">
                <a16:creationId xmlns:a16="http://schemas.microsoft.com/office/drawing/2014/main" id="{372F4AFF-EC6E-E6B0-0DE0-6D04F95BF95A}"/>
              </a:ext>
            </a:extLst>
          </xdr:cNvPr>
          <xdr:cNvSpPr>
            <a:spLocks/>
          </xdr:cNvSpPr>
        </xdr:nvSpPr>
        <xdr:spPr bwMode="auto">
          <a:xfrm>
            <a:off x="4142" y="943"/>
            <a:ext cx="11400" cy="1"/>
          </a:xfrm>
          <a:custGeom>
            <a:avLst/>
            <a:gdLst>
              <a:gd name="T0" fmla="*/ 0 w 7402"/>
              <a:gd name="T1" fmla="*/ 0 h 1"/>
              <a:gd name="T2" fmla="*/ 41645 w 7402"/>
              <a:gd name="T3" fmla="*/ 0 h 1"/>
              <a:gd name="T4" fmla="*/ 0 60000 65536"/>
              <a:gd name="T5" fmla="*/ 0 60000 65536"/>
            </a:gdLst>
            <a:ahLst/>
            <a:cxnLst>
              <a:cxn ang="T4">
                <a:pos x="T0" y="T1"/>
              </a:cxn>
              <a:cxn ang="T5">
                <a:pos x="T2" y="T3"/>
              </a:cxn>
            </a:cxnLst>
            <a:rect l="0" t="0" r="r" b="b"/>
            <a:pathLst>
              <a:path w="7402" h="1">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0</xdr:col>
      <xdr:colOff>0</xdr:colOff>
      <xdr:row>139</xdr:row>
      <xdr:rowOff>88631</xdr:rowOff>
    </xdr:from>
    <xdr:to>
      <xdr:col>4</xdr:col>
      <xdr:colOff>236253</xdr:colOff>
      <xdr:row>141</xdr:row>
      <xdr:rowOff>39811</xdr:rowOff>
    </xdr:to>
    <xdr:sp macro="" textlink="">
      <xdr:nvSpPr>
        <xdr:cNvPr id="9" name="Text Box 2">
          <a:hlinkClick xmlns:r="http://schemas.openxmlformats.org/officeDocument/2006/relationships" r:id="rId2"/>
          <a:extLst>
            <a:ext uri="{FF2B5EF4-FFF2-40B4-BE49-F238E27FC236}">
              <a16:creationId xmlns:a16="http://schemas.microsoft.com/office/drawing/2014/main" id="{DE8D69AC-8149-496C-B0CD-7570A99E8BCA}"/>
            </a:ext>
          </a:extLst>
        </xdr:cNvPr>
        <xdr:cNvSpPr txBox="1">
          <a:spLocks noChangeArrowheads="1"/>
        </xdr:cNvSpPr>
      </xdr:nvSpPr>
      <xdr:spPr bwMode="auto">
        <a:xfrm>
          <a:off x="0" y="25492441"/>
          <a:ext cx="6527833" cy="49810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10</xdr:col>
      <xdr:colOff>1926056</xdr:colOff>
      <xdr:row>139</xdr:row>
      <xdr:rowOff>92075</xdr:rowOff>
    </xdr:from>
    <xdr:to>
      <xdr:col>11</xdr:col>
      <xdr:colOff>106309</xdr:colOff>
      <xdr:row>139</xdr:row>
      <xdr:rowOff>339725</xdr:rowOff>
    </xdr:to>
    <xdr:pic>
      <xdr:nvPicPr>
        <xdr:cNvPr id="10" name="Picture 19">
          <a:extLst>
            <a:ext uri="{FF2B5EF4-FFF2-40B4-BE49-F238E27FC236}">
              <a16:creationId xmlns:a16="http://schemas.microsoft.com/office/drawing/2014/main" id="{0BD03869-C556-4AE0-88BA-794F644E897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419296" y="26396315"/>
          <a:ext cx="819948"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160003</xdr:colOff>
      <xdr:row>0</xdr:row>
      <xdr:rowOff>0</xdr:rowOff>
    </xdr:from>
    <xdr:to>
      <xdr:col>1</xdr:col>
      <xdr:colOff>2116560</xdr:colOff>
      <xdr:row>2</xdr:row>
      <xdr:rowOff>2764</xdr:rowOff>
    </xdr:to>
    <xdr:pic>
      <xdr:nvPicPr>
        <xdr:cNvPr id="11" name="Picture 10">
          <a:extLst>
            <a:ext uri="{FF2B5EF4-FFF2-40B4-BE49-F238E27FC236}">
              <a16:creationId xmlns:a16="http://schemas.microsoft.com/office/drawing/2014/main" id="{3A5A507D-8204-4422-BE5B-9757837B2319}"/>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5336" t="14073" r="20476" b="14923"/>
        <a:stretch/>
      </xdr:blipFill>
      <xdr:spPr>
        <a:xfrm>
          <a:off x="533383" y="0"/>
          <a:ext cx="1972151" cy="853664"/>
        </a:xfrm>
        <a:prstGeom prst="rect">
          <a:avLst/>
        </a:prstGeom>
      </xdr:spPr>
    </xdr:pic>
    <xdr:clientData/>
  </xdr:twoCellAnchor>
  <xdr:twoCellAnchor>
    <xdr:from>
      <xdr:col>6</xdr:col>
      <xdr:colOff>512619</xdr:colOff>
      <xdr:row>0</xdr:row>
      <xdr:rowOff>364080</xdr:rowOff>
    </xdr:from>
    <xdr:to>
      <xdr:col>11</xdr:col>
      <xdr:colOff>125750</xdr:colOff>
      <xdr:row>3</xdr:row>
      <xdr:rowOff>162332</xdr:rowOff>
    </xdr:to>
    <xdr:sp macro="" textlink="">
      <xdr:nvSpPr>
        <xdr:cNvPr id="12" name="Text Box 2">
          <a:extLst>
            <a:ext uri="{FF2B5EF4-FFF2-40B4-BE49-F238E27FC236}">
              <a16:creationId xmlns:a16="http://schemas.microsoft.com/office/drawing/2014/main" id="{ACEA1BFC-C041-4901-98E0-0F8C57EAE659}"/>
            </a:ext>
          </a:extLst>
        </xdr:cNvPr>
        <xdr:cNvSpPr txBox="1">
          <a:spLocks noChangeArrowheads="1"/>
        </xdr:cNvSpPr>
      </xdr:nvSpPr>
      <xdr:spPr bwMode="auto">
        <a:xfrm>
          <a:off x="10135590" y="364080"/>
          <a:ext cx="7113389" cy="843281"/>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(ETH</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Host Plant Summary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3114</xdr:colOff>
      <xdr:row>2</xdr:row>
      <xdr:rowOff>68736</xdr:rowOff>
    </xdr:from>
    <xdr:to>
      <xdr:col>11</xdr:col>
      <xdr:colOff>152400</xdr:colOff>
      <xdr:row>3</xdr:row>
      <xdr:rowOff>141514</xdr:rowOff>
    </xdr:to>
    <xdr:grpSp>
      <xdr:nvGrpSpPr>
        <xdr:cNvPr id="13" name="Group 12">
          <a:extLst>
            <a:ext uri="{FF2B5EF4-FFF2-40B4-BE49-F238E27FC236}">
              <a16:creationId xmlns:a16="http://schemas.microsoft.com/office/drawing/2014/main" id="{187BEAAD-0744-4AC4-85C0-F85A09DE9DF1}"/>
            </a:ext>
          </a:extLst>
        </xdr:cNvPr>
        <xdr:cNvGrpSpPr>
          <a:grpSpLocks/>
        </xdr:cNvGrpSpPr>
      </xdr:nvGrpSpPr>
      <xdr:grpSpPr bwMode="auto">
        <a:xfrm>
          <a:off x="384114" y="919636"/>
          <a:ext cx="17522886" cy="263278"/>
          <a:chOff x="4170" y="943"/>
          <a:chExt cx="11400" cy="2"/>
        </a:xfrm>
      </xdr:grpSpPr>
      <xdr:sp macro="" textlink="">
        <xdr:nvSpPr>
          <xdr:cNvPr id="14" name="Freeform 21">
            <a:extLst>
              <a:ext uri="{FF2B5EF4-FFF2-40B4-BE49-F238E27FC236}">
                <a16:creationId xmlns:a16="http://schemas.microsoft.com/office/drawing/2014/main" id="{BB1B80FE-29DF-A8E3-D211-DE9EBCA7A736}"/>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4</xdr:col>
      <xdr:colOff>497874</xdr:colOff>
      <xdr:row>2</xdr:row>
      <xdr:rowOff>84385</xdr:rowOff>
    </xdr:from>
    <xdr:to>
      <xdr:col>11</xdr:col>
      <xdr:colOff>118039</xdr:colOff>
      <xdr:row>3</xdr:row>
      <xdr:rowOff>168205</xdr:rowOff>
    </xdr:to>
    <xdr:sp macro="" textlink="">
      <xdr:nvSpPr>
        <xdr:cNvPr id="15" name="Text Box 2">
          <a:extLst>
            <a:ext uri="{FF2B5EF4-FFF2-40B4-BE49-F238E27FC236}">
              <a16:creationId xmlns:a16="http://schemas.microsoft.com/office/drawing/2014/main" id="{4B7BE642-E48C-4F37-AA5C-6191BA9A655C}"/>
            </a:ext>
          </a:extLst>
        </xdr:cNvPr>
        <xdr:cNvSpPr txBox="1">
          <a:spLocks noChangeArrowheads="1"/>
        </xdr:cNvSpPr>
      </xdr:nvSpPr>
      <xdr:spPr bwMode="auto">
        <a:xfrm>
          <a:off x="7268788" y="933471"/>
          <a:ext cx="9972480" cy="279763"/>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lnSpc>
              <a:spcPts val="1100"/>
            </a:lnSpc>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163178</xdr:colOff>
      <xdr:row>0</xdr:row>
      <xdr:rowOff>3398</xdr:rowOff>
    </xdr:from>
    <xdr:to>
      <xdr:col>3</xdr:col>
      <xdr:colOff>724799</xdr:colOff>
      <xdr:row>0</xdr:row>
      <xdr:rowOff>882804</xdr:rowOff>
    </xdr:to>
    <xdr:pic>
      <xdr:nvPicPr>
        <xdr:cNvPr id="2" name="Picture 1">
          <a:extLst>
            <a:ext uri="{FF2B5EF4-FFF2-40B4-BE49-F238E27FC236}">
              <a16:creationId xmlns:a16="http://schemas.microsoft.com/office/drawing/2014/main" id="{BFBAE562-A831-478E-AE2A-A0C84093DD0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336" t="14073" r="20476" b="14923"/>
        <a:stretch/>
      </xdr:blipFill>
      <xdr:spPr>
        <a:xfrm>
          <a:off x="163178" y="3398"/>
          <a:ext cx="1915134" cy="890201"/>
        </a:xfrm>
        <a:prstGeom prst="rect">
          <a:avLst/>
        </a:prstGeom>
      </xdr:spPr>
    </xdr:pic>
    <xdr:clientData/>
  </xdr:twoCellAnchor>
  <xdr:twoCellAnchor editAs="oneCell">
    <xdr:from>
      <xdr:col>11</xdr:col>
      <xdr:colOff>0</xdr:colOff>
      <xdr:row>0</xdr:row>
      <xdr:rowOff>200025</xdr:rowOff>
    </xdr:from>
    <xdr:to>
      <xdr:col>11</xdr:col>
      <xdr:colOff>0</xdr:colOff>
      <xdr:row>0</xdr:row>
      <xdr:rowOff>197485</xdr:rowOff>
    </xdr:to>
    <xdr:pic>
      <xdr:nvPicPr>
        <xdr:cNvPr id="8" name="Picture 2" descr="C:\Documents and Settings\SN6\My Documents\Enhanced Save Energy Now Initiative\DOE logos\New_DOE_Logo_Color_Hi-Res_042808.jpg">
          <a:extLst>
            <a:ext uri="{FF2B5EF4-FFF2-40B4-BE49-F238E27FC236}">
              <a16:creationId xmlns:a16="http://schemas.microsoft.com/office/drawing/2014/main" id="{A5797795-1606-464F-A383-5D2A5407F2CD}"/>
            </a:ext>
          </a:extLst>
        </xdr:cNvPr>
        <xdr:cNvPicPr>
          <a:picLocks noChangeAspect="1" noChangeArrowheads="1"/>
        </xdr:cNvPicPr>
      </xdr:nvPicPr>
      <xdr:blipFill>
        <a:blip xmlns:r="http://schemas.openxmlformats.org/officeDocument/2006/relationships" r:embed="rId2">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12598400" y="198755"/>
          <a:ext cx="4445" cy="6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131328</xdr:colOff>
      <xdr:row>0</xdr:row>
      <xdr:rowOff>373828</xdr:rowOff>
    </xdr:from>
    <xdr:to>
      <xdr:col>10</xdr:col>
      <xdr:colOff>283792</xdr:colOff>
      <xdr:row>1</xdr:row>
      <xdr:rowOff>107115</xdr:rowOff>
    </xdr:to>
    <xdr:sp macro="" textlink="">
      <xdr:nvSpPr>
        <xdr:cNvPr id="9" name="Text Box 2">
          <a:extLst>
            <a:ext uri="{FF2B5EF4-FFF2-40B4-BE49-F238E27FC236}">
              <a16:creationId xmlns:a16="http://schemas.microsoft.com/office/drawing/2014/main" id="{A373A291-7E89-4129-934C-035EB36DDB37}"/>
            </a:ext>
          </a:extLst>
        </xdr:cNvPr>
        <xdr:cNvSpPr txBox="1">
          <a:spLocks noChangeArrowheads="1"/>
        </xdr:cNvSpPr>
      </xdr:nvSpPr>
      <xdr:spPr bwMode="auto">
        <a:xfrm>
          <a:off x="4051232" y="373828"/>
          <a:ext cx="5706272" cy="846979"/>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(ETH</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Host Plant Utilities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44251</xdr:colOff>
      <xdr:row>0</xdr:row>
      <xdr:rowOff>941791</xdr:rowOff>
    </xdr:from>
    <xdr:to>
      <xdr:col>10</xdr:col>
      <xdr:colOff>283792</xdr:colOff>
      <xdr:row>0</xdr:row>
      <xdr:rowOff>988145</xdr:rowOff>
    </xdr:to>
    <xdr:grpSp>
      <xdr:nvGrpSpPr>
        <xdr:cNvPr id="10" name="Group 18">
          <a:extLst>
            <a:ext uri="{FF2B5EF4-FFF2-40B4-BE49-F238E27FC236}">
              <a16:creationId xmlns:a16="http://schemas.microsoft.com/office/drawing/2014/main" id="{055734B5-011A-4C87-BBA1-AE6AF4F79C39}"/>
            </a:ext>
          </a:extLst>
        </xdr:cNvPr>
        <xdr:cNvGrpSpPr>
          <a:grpSpLocks/>
        </xdr:cNvGrpSpPr>
      </xdr:nvGrpSpPr>
      <xdr:grpSpPr bwMode="auto">
        <a:xfrm>
          <a:off x="425251" y="941791"/>
          <a:ext cx="10837691" cy="46354"/>
          <a:chOff x="4170" y="943"/>
          <a:chExt cx="11400" cy="2"/>
        </a:xfrm>
      </xdr:grpSpPr>
      <xdr:sp macro="" textlink="">
        <xdr:nvSpPr>
          <xdr:cNvPr id="11" name="Freeform 21">
            <a:extLst>
              <a:ext uri="{FF2B5EF4-FFF2-40B4-BE49-F238E27FC236}">
                <a16:creationId xmlns:a16="http://schemas.microsoft.com/office/drawing/2014/main" id="{E60D72E8-1091-BFB5-1DBD-21060E53DC6F}"/>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3</xdr:col>
      <xdr:colOff>114696</xdr:colOff>
      <xdr:row>0</xdr:row>
      <xdr:rowOff>965060</xdr:rowOff>
    </xdr:from>
    <xdr:to>
      <xdr:col>10</xdr:col>
      <xdr:colOff>283792</xdr:colOff>
      <xdr:row>1</xdr:row>
      <xdr:rowOff>170352</xdr:rowOff>
    </xdr:to>
    <xdr:sp macro="" textlink="">
      <xdr:nvSpPr>
        <xdr:cNvPr id="12" name="Text Box 2">
          <a:extLst>
            <a:ext uri="{FF2B5EF4-FFF2-40B4-BE49-F238E27FC236}">
              <a16:creationId xmlns:a16="http://schemas.microsoft.com/office/drawing/2014/main" id="{AD81D013-48A4-4C3A-BD61-1F710960C31A}"/>
            </a:ext>
          </a:extLst>
        </xdr:cNvPr>
        <xdr:cNvSpPr txBox="1">
          <a:spLocks noChangeArrowheads="1"/>
        </xdr:cNvSpPr>
      </xdr:nvSpPr>
      <xdr:spPr bwMode="auto">
        <a:xfrm>
          <a:off x="1880484" y="965060"/>
          <a:ext cx="7877020" cy="318984"/>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lnSpc>
              <a:spcPts val="1100"/>
            </a:lnSpc>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0</xdr:col>
      <xdr:colOff>0</xdr:colOff>
      <xdr:row>181</xdr:row>
      <xdr:rowOff>124905</xdr:rowOff>
    </xdr:from>
    <xdr:to>
      <xdr:col>11</xdr:col>
      <xdr:colOff>453917</xdr:colOff>
      <xdr:row>182</xdr:row>
      <xdr:rowOff>125214</xdr:rowOff>
    </xdr:to>
    <xdr:grpSp>
      <xdr:nvGrpSpPr>
        <xdr:cNvPr id="18" name="Group 18">
          <a:extLst>
            <a:ext uri="{FF2B5EF4-FFF2-40B4-BE49-F238E27FC236}">
              <a16:creationId xmlns:a16="http://schemas.microsoft.com/office/drawing/2014/main" id="{1BE41239-E784-412B-BF8F-7523DA231D10}"/>
            </a:ext>
          </a:extLst>
        </xdr:cNvPr>
        <xdr:cNvGrpSpPr>
          <a:grpSpLocks/>
        </xdr:cNvGrpSpPr>
      </xdr:nvGrpSpPr>
      <xdr:grpSpPr bwMode="auto">
        <a:xfrm>
          <a:off x="0" y="39272655"/>
          <a:ext cx="11601450" cy="184459"/>
          <a:chOff x="4142" y="943"/>
          <a:chExt cx="11271" cy="1"/>
        </a:xfrm>
      </xdr:grpSpPr>
      <xdr:sp macro="" textlink="">
        <xdr:nvSpPr>
          <xdr:cNvPr id="19" name="Freeform 21">
            <a:extLst>
              <a:ext uri="{FF2B5EF4-FFF2-40B4-BE49-F238E27FC236}">
                <a16:creationId xmlns:a16="http://schemas.microsoft.com/office/drawing/2014/main" id="{F61D0CDD-491F-3C8C-336A-C96BDF9D0AFD}"/>
              </a:ext>
            </a:extLst>
          </xdr:cNvPr>
          <xdr:cNvSpPr>
            <a:spLocks/>
          </xdr:cNvSpPr>
        </xdr:nvSpPr>
        <xdr:spPr bwMode="auto">
          <a:xfrm>
            <a:off x="4142" y="943"/>
            <a:ext cx="11271" cy="1"/>
          </a:xfrm>
          <a:custGeom>
            <a:avLst/>
            <a:gdLst>
              <a:gd name="T0" fmla="*/ 0 w 7402"/>
              <a:gd name="T1" fmla="*/ 0 h 1"/>
              <a:gd name="T2" fmla="*/ 41645 w 7402"/>
              <a:gd name="T3" fmla="*/ 0 h 1"/>
              <a:gd name="T4" fmla="*/ 0 60000 65536"/>
              <a:gd name="T5" fmla="*/ 0 60000 65536"/>
            </a:gdLst>
            <a:ahLst/>
            <a:cxnLst>
              <a:cxn ang="T4">
                <a:pos x="T0" y="T1"/>
              </a:cxn>
              <a:cxn ang="T5">
                <a:pos x="T2" y="T3"/>
              </a:cxn>
            </a:cxnLst>
            <a:rect l="0" t="0" r="r" b="b"/>
            <a:pathLst>
              <a:path w="7402" h="1">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0</xdr:col>
      <xdr:colOff>0</xdr:colOff>
      <xdr:row>182</xdr:row>
      <xdr:rowOff>80033</xdr:rowOff>
    </xdr:from>
    <xdr:to>
      <xdr:col>6</xdr:col>
      <xdr:colOff>1227471</xdr:colOff>
      <xdr:row>185</xdr:row>
      <xdr:rowOff>37534</xdr:rowOff>
    </xdr:to>
    <xdr:sp macro="" textlink="">
      <xdr:nvSpPr>
        <xdr:cNvPr id="20" name="Text Box 2">
          <a:hlinkClick xmlns:r="http://schemas.openxmlformats.org/officeDocument/2006/relationships" r:id="rId3"/>
          <a:extLst>
            <a:ext uri="{FF2B5EF4-FFF2-40B4-BE49-F238E27FC236}">
              <a16:creationId xmlns:a16="http://schemas.microsoft.com/office/drawing/2014/main" id="{B3B27550-9CFA-4097-BB7F-E3811AB41F75}"/>
            </a:ext>
          </a:extLst>
        </xdr:cNvPr>
        <xdr:cNvSpPr txBox="1">
          <a:spLocks noChangeArrowheads="1"/>
        </xdr:cNvSpPr>
      </xdr:nvSpPr>
      <xdr:spPr bwMode="auto">
        <a:xfrm>
          <a:off x="0" y="32233344"/>
          <a:ext cx="6642133" cy="49810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9</xdr:col>
      <xdr:colOff>331306</xdr:colOff>
      <xdr:row>182</xdr:row>
      <xdr:rowOff>3909</xdr:rowOff>
    </xdr:from>
    <xdr:to>
      <xdr:col>10</xdr:col>
      <xdr:colOff>487156</xdr:colOff>
      <xdr:row>183</xdr:row>
      <xdr:rowOff>88622</xdr:rowOff>
    </xdr:to>
    <xdr:pic>
      <xdr:nvPicPr>
        <xdr:cNvPr id="21" name="Picture 19">
          <a:extLst>
            <a:ext uri="{FF2B5EF4-FFF2-40B4-BE49-F238E27FC236}">
              <a16:creationId xmlns:a16="http://schemas.microsoft.com/office/drawing/2014/main" id="{B9EBDF1E-64F6-45DB-8985-0D6A5749F6D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95723" y="39588152"/>
          <a:ext cx="768625" cy="2734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486104</xdr:colOff>
      <xdr:row>3</xdr:row>
      <xdr:rowOff>180537</xdr:rowOff>
    </xdr:from>
    <xdr:to>
      <xdr:col>10</xdr:col>
      <xdr:colOff>180756</xdr:colOff>
      <xdr:row>9</xdr:row>
      <xdr:rowOff>36239</xdr:rowOff>
    </xdr:to>
    <xdr:grpSp>
      <xdr:nvGrpSpPr>
        <xdr:cNvPr id="15" name="Group 14">
          <a:extLst>
            <a:ext uri="{FF2B5EF4-FFF2-40B4-BE49-F238E27FC236}">
              <a16:creationId xmlns:a16="http://schemas.microsoft.com/office/drawing/2014/main" id="{B0648817-7201-B525-6B1D-B690D1EA7B57}"/>
            </a:ext>
          </a:extLst>
        </xdr:cNvPr>
        <xdr:cNvGrpSpPr/>
      </xdr:nvGrpSpPr>
      <xdr:grpSpPr>
        <a:xfrm>
          <a:off x="8429954" y="1672787"/>
          <a:ext cx="2729952" cy="1824202"/>
          <a:chOff x="8414845" y="1678261"/>
          <a:chExt cx="2722945" cy="1819823"/>
        </a:xfrm>
      </xdr:grpSpPr>
      <xdr:sp macro="" textlink="">
        <xdr:nvSpPr>
          <xdr:cNvPr id="3" name="Rectangle: Rounded Corners 2">
            <a:extLst>
              <a:ext uri="{FF2B5EF4-FFF2-40B4-BE49-F238E27FC236}">
                <a16:creationId xmlns:a16="http://schemas.microsoft.com/office/drawing/2014/main" id="{7FE831EB-ED1F-5F13-A701-672DC3147AAB}"/>
              </a:ext>
            </a:extLst>
          </xdr:cNvPr>
          <xdr:cNvSpPr/>
        </xdr:nvSpPr>
        <xdr:spPr>
          <a:xfrm>
            <a:off x="8414845" y="1678261"/>
            <a:ext cx="2722945" cy="1819823"/>
          </a:xfrm>
          <a:prstGeom prst="roundRect">
            <a:avLst/>
          </a:prstGeom>
          <a:solidFill>
            <a:sysClr val="window" lastClr="FFFFFF"/>
          </a:solidFill>
          <a:ln w="19050">
            <a:solidFill>
              <a:schemeClr val="accent6"/>
            </a:solidFill>
          </a:ln>
        </xdr:spPr>
        <xdr:style>
          <a:lnRef idx="1">
            <a:schemeClr val="accent1"/>
          </a:lnRef>
          <a:fillRef idx="3">
            <a:schemeClr val="accent1"/>
          </a:fillRef>
          <a:effectRef idx="2">
            <a:schemeClr val="accent1"/>
          </a:effectRef>
          <a:fontRef idx="minor">
            <a:schemeClr val="lt1"/>
          </a:fontRef>
        </xdr:style>
        <xdr:txBody>
          <a:bodyPr rtlCol="0" anchor="ctr"/>
          <a:lstStyle/>
          <a:p>
            <a:pPr lvl="2" algn="ctr"/>
            <a:r>
              <a:rPr lang="en-US" sz="1100" b="1">
                <a:solidFill>
                  <a:sysClr val="windowText" lastClr="000000"/>
                </a:solidFill>
              </a:rPr>
              <a:t>Are you a VERIFI User?</a:t>
            </a:r>
            <a:r>
              <a:rPr lang="en-US" sz="1100" b="1" baseline="0">
                <a:solidFill>
                  <a:sysClr val="windowText" lastClr="000000"/>
                </a:solidFill>
              </a:rPr>
              <a:t> </a:t>
            </a:r>
            <a:r>
              <a:rPr lang="en-US" sz="1100" baseline="0">
                <a:solidFill>
                  <a:sysClr val="windowText" lastClr="000000"/>
                </a:solidFill>
              </a:rPr>
              <a:t>Export your.JSON VERIFI file and associated  "Utility Data" sheets and submit that alongside your application file to skip this tab!</a:t>
            </a:r>
          </a:p>
          <a:p>
            <a:pPr lvl="2" algn="l"/>
            <a:endParaRPr lang="en-US" sz="800" baseline="0">
              <a:solidFill>
                <a:sysClr val="windowText" lastClr="000000"/>
              </a:solidFill>
            </a:endParaRPr>
          </a:p>
          <a:p>
            <a:pPr lvl="1" algn="l"/>
            <a:r>
              <a:rPr lang="en-US" sz="1100" baseline="0">
                <a:solidFill>
                  <a:sysClr val="windowText" lastClr="000000"/>
                </a:solidFill>
              </a:rPr>
              <a:t>Export using this icon</a:t>
            </a:r>
          </a:p>
        </xdr:txBody>
      </xdr:sp>
      <xdr:grpSp>
        <xdr:nvGrpSpPr>
          <xdr:cNvPr id="4" name="Group 3">
            <a:extLst>
              <a:ext uri="{FF2B5EF4-FFF2-40B4-BE49-F238E27FC236}">
                <a16:creationId xmlns:a16="http://schemas.microsoft.com/office/drawing/2014/main" id="{A729417A-D4A6-A052-E6A0-4A3C941FCBEA}"/>
              </a:ext>
            </a:extLst>
          </xdr:cNvPr>
          <xdr:cNvGrpSpPr/>
        </xdr:nvGrpSpPr>
        <xdr:grpSpPr>
          <a:xfrm>
            <a:off x="8526516" y="1908177"/>
            <a:ext cx="860755" cy="824732"/>
            <a:chOff x="1060266" y="4730894"/>
            <a:chExt cx="1560854" cy="1477046"/>
          </a:xfrm>
        </xdr:grpSpPr>
        <xdr:sp macro="" textlink="">
          <xdr:nvSpPr>
            <xdr:cNvPr id="5" name="Rectangle 4">
              <a:extLst>
                <a:ext uri="{FF2B5EF4-FFF2-40B4-BE49-F238E27FC236}">
                  <a16:creationId xmlns:a16="http://schemas.microsoft.com/office/drawing/2014/main" id="{E4ADFDC7-B3A2-6BC0-42C0-926CFDCAD608}"/>
                </a:ext>
              </a:extLst>
            </xdr:cNvPr>
            <xdr:cNvSpPr/>
          </xdr:nvSpPr>
          <xdr:spPr>
            <a:xfrm>
              <a:off x="1060266" y="4730894"/>
              <a:ext cx="1560854" cy="1477046"/>
            </a:xfrm>
            <a:prstGeom prst="rect">
              <a:avLst/>
            </a:prstGeom>
            <a:solidFill>
              <a:schemeClr val="bg1"/>
            </a:solidFill>
            <a:ln w="12700">
              <a:noFill/>
              <a:miter lim="800000"/>
            </a:ln>
            <a:effectLst/>
            <a:scene3d>
              <a:camera prst="orthographicFront">
                <a:rot lat="0" lon="0" rev="0"/>
              </a:camera>
              <a:lightRig rig="threePt" dir="t">
                <a:rot lat="0" lon="0" rev="1200000"/>
              </a:lightRig>
            </a:scene3d>
            <a:sp3d/>
          </xdr:spPr>
          <xdr:style>
            <a:lnRef idx="0">
              <a:schemeClr val="accent1"/>
            </a:lnRef>
            <a:fillRef idx="3">
              <a:schemeClr val="accent1"/>
            </a:fillRef>
            <a:effectRef idx="3">
              <a:schemeClr val="accent1"/>
            </a:effectRef>
            <a:fontRef idx="minor">
              <a:schemeClr val="lt1"/>
            </a:fontRef>
          </xdr:style>
          <xdr:txBody>
            <a:bodyPr rot="0" spcFirstLastPara="0" vert="horz" wrap="square" lIns="182880" tIns="182880" rIns="182880" bIns="18288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lnSpc>
                  <a:spcPct val="90000"/>
                </a:lnSpc>
              </a:pPr>
              <a:endParaRPr lang="en-US">
                <a:solidFill>
                  <a:schemeClr val="tx1"/>
                </a:solidFill>
              </a:endParaRPr>
            </a:p>
          </xdr:txBody>
        </xdr:sp>
        <xdr:grpSp>
          <xdr:nvGrpSpPr>
            <xdr:cNvPr id="6" name="Group 5">
              <a:extLst>
                <a:ext uri="{FF2B5EF4-FFF2-40B4-BE49-F238E27FC236}">
                  <a16:creationId xmlns:a16="http://schemas.microsoft.com/office/drawing/2014/main" id="{C94D7CB2-716E-2D6E-5106-AA79F862FA8F}"/>
                </a:ext>
              </a:extLst>
            </xdr:cNvPr>
            <xdr:cNvGrpSpPr/>
          </xdr:nvGrpSpPr>
          <xdr:grpSpPr>
            <a:xfrm>
              <a:off x="1179068" y="4780450"/>
              <a:ext cx="1315790" cy="1377933"/>
              <a:chOff x="318756" y="4813646"/>
              <a:chExt cx="1315790" cy="1377933"/>
            </a:xfrm>
          </xdr:grpSpPr>
          <xdr:pic>
            <xdr:nvPicPr>
              <xdr:cNvPr id="7" name="Picture 6" descr="Tools &amp; Training – Energy Efficiency">
                <a:extLst>
                  <a:ext uri="{FF2B5EF4-FFF2-40B4-BE49-F238E27FC236}">
                    <a16:creationId xmlns:a16="http://schemas.microsoft.com/office/drawing/2014/main" id="{A5CA8E09-FC0D-87A2-A600-430184596195}"/>
                  </a:ext>
                </a:extLst>
              </xdr:cNvPr>
              <xdr:cNvPicPr>
                <a:picLocks noChangeAspect="1" noChangeArrowheads="1"/>
              </xdr:cNvPicPr>
            </xdr:nvPicPr>
            <xdr:blipFill>
              <a:blip xmlns:r="http://schemas.openxmlformats.org/officeDocument/2006/relationships" r:embed="rId5" cstate="hqprint">
                <a:extLst>
                  <a:ext uri="{28A0092B-C50C-407E-A947-70E740481C1C}">
                    <a14:useLocalDpi xmlns:a14="http://schemas.microsoft.com/office/drawing/2010/main"/>
                  </a:ext>
                </a:extLst>
              </a:blip>
              <a:srcRect/>
              <a:stretch>
                <a:fillRect/>
              </a:stretch>
            </xdr:blipFill>
            <xdr:spPr bwMode="auto">
              <a:xfrm>
                <a:off x="514986" y="4813646"/>
                <a:ext cx="923330" cy="92333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a:extLst>
                  <a:ext uri="{FF2B5EF4-FFF2-40B4-BE49-F238E27FC236}">
                    <a16:creationId xmlns:a16="http://schemas.microsoft.com/office/drawing/2014/main" id="{F711EFE1-EDA5-AFAD-2A14-465A95019F6C}"/>
                  </a:ext>
                </a:extLst>
              </xdr:cNvPr>
              <xdr:cNvPicPr>
                <a:picLocks noChangeAspect="1"/>
              </xdr:cNvPicPr>
            </xdr:nvPicPr>
            <xdr:blipFill>
              <a:blip xmlns:r="http://schemas.openxmlformats.org/officeDocument/2006/relationships" r:embed="rId6"/>
              <a:stretch>
                <a:fillRect/>
              </a:stretch>
            </xdr:blipFill>
            <xdr:spPr>
              <a:xfrm>
                <a:off x="318756" y="5733913"/>
                <a:ext cx="1315790" cy="457666"/>
              </a:xfrm>
              <a:prstGeom prst="rect">
                <a:avLst/>
              </a:prstGeom>
            </xdr:spPr>
          </xdr:pic>
        </xdr:grpSp>
      </xdr:grpSp>
      <xdr:pic>
        <xdr:nvPicPr>
          <xdr:cNvPr id="14" name="Picture 13">
            <a:extLst>
              <a:ext uri="{FF2B5EF4-FFF2-40B4-BE49-F238E27FC236}">
                <a16:creationId xmlns:a16="http://schemas.microsoft.com/office/drawing/2014/main" id="{9CC00958-5641-3D33-E7DE-5E9E9E6F611E}"/>
              </a:ext>
            </a:extLst>
          </xdr:cNvPr>
          <xdr:cNvPicPr>
            <a:picLocks noChangeAspect="1"/>
          </xdr:cNvPicPr>
        </xdr:nvPicPr>
        <xdr:blipFill>
          <a:blip xmlns:r="http://schemas.openxmlformats.org/officeDocument/2006/relationships" r:embed="rId7"/>
          <a:stretch>
            <a:fillRect/>
          </a:stretch>
        </xdr:blipFill>
        <xdr:spPr>
          <a:xfrm>
            <a:off x="8644977" y="3123434"/>
            <a:ext cx="275970" cy="259584"/>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44824</xdr:colOff>
      <xdr:row>4</xdr:row>
      <xdr:rowOff>48481</xdr:rowOff>
    </xdr:from>
    <xdr:to>
      <xdr:col>18</xdr:col>
      <xdr:colOff>2196353</xdr:colOff>
      <xdr:row>31</xdr:row>
      <xdr:rowOff>98611</xdr:rowOff>
    </xdr:to>
    <xdr:graphicFrame macro="">
      <xdr:nvGraphicFramePr>
        <xdr:cNvPr id="2" name="Chart 1">
          <a:extLst>
            <a:ext uri="{FF2B5EF4-FFF2-40B4-BE49-F238E27FC236}">
              <a16:creationId xmlns:a16="http://schemas.microsoft.com/office/drawing/2014/main" id="{9F9AE5E3-0AC2-4051-999F-83B20BB95E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358590</xdr:colOff>
      <xdr:row>4</xdr:row>
      <xdr:rowOff>45945</xdr:rowOff>
    </xdr:from>
    <xdr:to>
      <xdr:col>6</xdr:col>
      <xdr:colOff>493957</xdr:colOff>
      <xdr:row>31</xdr:row>
      <xdr:rowOff>93570</xdr:rowOff>
    </xdr:to>
    <xdr:graphicFrame macro="">
      <xdr:nvGraphicFramePr>
        <xdr:cNvPr id="3" name="Chart 2">
          <a:extLst>
            <a:ext uri="{FF2B5EF4-FFF2-40B4-BE49-F238E27FC236}">
              <a16:creationId xmlns:a16="http://schemas.microsoft.com/office/drawing/2014/main" id="{1B049547-72DD-4DB8-A7CB-B71CB6DEF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112577</xdr:colOff>
      <xdr:row>0</xdr:row>
      <xdr:rowOff>0</xdr:rowOff>
    </xdr:from>
    <xdr:to>
      <xdr:col>4</xdr:col>
      <xdr:colOff>237513</xdr:colOff>
      <xdr:row>0</xdr:row>
      <xdr:rowOff>876231</xdr:rowOff>
    </xdr:to>
    <xdr:pic>
      <xdr:nvPicPr>
        <xdr:cNvPr id="9" name="Picture 8">
          <a:extLst>
            <a:ext uri="{FF2B5EF4-FFF2-40B4-BE49-F238E27FC236}">
              <a16:creationId xmlns:a16="http://schemas.microsoft.com/office/drawing/2014/main" id="{0E535F95-FCAB-45AB-8B0F-9BD96F281CC4}"/>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5336" t="14073" r="20476" b="14923"/>
        <a:stretch/>
      </xdr:blipFill>
      <xdr:spPr>
        <a:xfrm>
          <a:off x="484052" y="0"/>
          <a:ext cx="1956911" cy="876231"/>
        </a:xfrm>
        <a:prstGeom prst="rect">
          <a:avLst/>
        </a:prstGeom>
      </xdr:spPr>
    </xdr:pic>
    <xdr:clientData/>
  </xdr:twoCellAnchor>
  <xdr:twoCellAnchor>
    <xdr:from>
      <xdr:col>11</xdr:col>
      <xdr:colOff>455524</xdr:colOff>
      <xdr:row>0</xdr:row>
      <xdr:rowOff>318360</xdr:rowOff>
    </xdr:from>
    <xdr:to>
      <xdr:col>18</xdr:col>
      <xdr:colOff>2339779</xdr:colOff>
      <xdr:row>1</xdr:row>
      <xdr:rowOff>50914</xdr:rowOff>
    </xdr:to>
    <xdr:sp macro="" textlink="">
      <xdr:nvSpPr>
        <xdr:cNvPr id="10" name="Text Box 2">
          <a:extLst>
            <a:ext uri="{FF2B5EF4-FFF2-40B4-BE49-F238E27FC236}">
              <a16:creationId xmlns:a16="http://schemas.microsoft.com/office/drawing/2014/main" id="{8819FFF5-AB75-4AF4-AF8E-75243D3C0D83}"/>
            </a:ext>
          </a:extLst>
        </xdr:cNvPr>
        <xdr:cNvSpPr txBox="1">
          <a:spLocks noChangeArrowheads="1"/>
        </xdr:cNvSpPr>
      </xdr:nvSpPr>
      <xdr:spPr bwMode="auto">
        <a:xfrm>
          <a:off x="6764884" y="318360"/>
          <a:ext cx="6044775" cy="845074"/>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Arial" panose="020B0604020202020204" pitchFamily="34" charset="0"/>
            </a:rPr>
            <a:t> </a:t>
          </a:r>
          <a:endParaRPr lang="en-US" sz="1100">
            <a:effectLst/>
            <a:latin typeface="Arial" panose="020B0604020202020204" pitchFamily="34" charset="0"/>
            <a:ea typeface="Calibri" panose="020F0502020204030204" pitchFamily="34" charset="0"/>
            <a:cs typeface="Arial" panose="020B0604020202020204" pitchFamily="34"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Arial" panose="020B0604020202020204" pitchFamily="34"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Arial" panose="020B0604020202020204" pitchFamily="34" charset="0"/>
            </a:rPr>
            <a:t> (ETH</a:t>
          </a:r>
          <a:r>
            <a:rPr lang="en-US" sz="1700">
              <a:solidFill>
                <a:srgbClr val="1D428A"/>
              </a:solidFill>
              <a:effectLst/>
              <a:latin typeface="Arial" panose="020B0604020202020204" pitchFamily="34" charset="0"/>
              <a:ea typeface="Calibri" panose="020F0502020204030204" pitchFamily="34" charset="0"/>
              <a:cs typeface="Arial" panose="020B0604020202020204" pitchFamily="34" charset="0"/>
            </a:rPr>
            <a:t>) Pre-Event</a:t>
          </a:r>
          <a:r>
            <a:rPr lang="en-US" sz="1700" baseline="0">
              <a:solidFill>
                <a:srgbClr val="1D428A"/>
              </a:solidFill>
              <a:effectLst/>
              <a:latin typeface="Arial" panose="020B0604020202020204" pitchFamily="34" charset="0"/>
              <a:ea typeface="Calibri" panose="020F0502020204030204" pitchFamily="34" charset="0"/>
              <a:cs typeface="Arial" panose="020B0604020202020204" pitchFamily="34" charset="0"/>
            </a:rPr>
            <a:t> Analysis</a:t>
          </a:r>
          <a:endParaRPr lang="en-US" sz="1100">
            <a:effectLst/>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1</xdr:col>
      <xdr:colOff>0</xdr:colOff>
      <xdr:row>0</xdr:row>
      <xdr:rowOff>938393</xdr:rowOff>
    </xdr:from>
    <xdr:to>
      <xdr:col>18</xdr:col>
      <xdr:colOff>2339340</xdr:colOff>
      <xdr:row>0</xdr:row>
      <xdr:rowOff>984112</xdr:rowOff>
    </xdr:to>
    <xdr:grpSp>
      <xdr:nvGrpSpPr>
        <xdr:cNvPr id="11" name="Group 18">
          <a:extLst>
            <a:ext uri="{FF2B5EF4-FFF2-40B4-BE49-F238E27FC236}">
              <a16:creationId xmlns:a16="http://schemas.microsoft.com/office/drawing/2014/main" id="{D93B4FF0-1391-4919-AD30-69BCB76DB1A7}"/>
            </a:ext>
          </a:extLst>
        </xdr:cNvPr>
        <xdr:cNvGrpSpPr>
          <a:grpSpLocks/>
        </xdr:cNvGrpSpPr>
      </xdr:nvGrpSpPr>
      <xdr:grpSpPr bwMode="auto">
        <a:xfrm>
          <a:off x="374650" y="938393"/>
          <a:ext cx="12594590" cy="45719"/>
          <a:chOff x="4170" y="943"/>
          <a:chExt cx="11400" cy="2"/>
        </a:xfrm>
      </xdr:grpSpPr>
      <xdr:sp macro="" textlink="">
        <xdr:nvSpPr>
          <xdr:cNvPr id="12" name="Freeform 21">
            <a:extLst>
              <a:ext uri="{FF2B5EF4-FFF2-40B4-BE49-F238E27FC236}">
                <a16:creationId xmlns:a16="http://schemas.microsoft.com/office/drawing/2014/main" id="{741E3BE2-8954-C086-806A-8107548AB51A}"/>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7</xdr:col>
      <xdr:colOff>42065</xdr:colOff>
      <xdr:row>0</xdr:row>
      <xdr:rowOff>1001032</xdr:rowOff>
    </xdr:from>
    <xdr:to>
      <xdr:col>18</xdr:col>
      <xdr:colOff>2332159</xdr:colOff>
      <xdr:row>2</xdr:row>
      <xdr:rowOff>33506</xdr:rowOff>
    </xdr:to>
    <xdr:sp macro="" textlink="">
      <xdr:nvSpPr>
        <xdr:cNvPr id="13" name="Text Box 2">
          <a:extLst>
            <a:ext uri="{FF2B5EF4-FFF2-40B4-BE49-F238E27FC236}">
              <a16:creationId xmlns:a16="http://schemas.microsoft.com/office/drawing/2014/main" id="{9037D0EA-40E0-4B14-9C16-F68F77D51807}"/>
            </a:ext>
          </a:extLst>
        </xdr:cNvPr>
        <xdr:cNvSpPr txBox="1">
          <a:spLocks noChangeArrowheads="1"/>
        </xdr:cNvSpPr>
      </xdr:nvSpPr>
      <xdr:spPr bwMode="auto">
        <a:xfrm>
          <a:off x="3973985" y="1001032"/>
          <a:ext cx="8828054" cy="320254"/>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Arial" panose="020B0604020202020204" pitchFamily="34" charset="0"/>
            </a:rPr>
            <a:t>BETTER BUILDINGS, BETTER PLANTS </a:t>
          </a:r>
          <a:endParaRPr lang="en-US" sz="1200" b="1">
            <a:solidFill>
              <a:srgbClr val="004896"/>
            </a:solidFill>
            <a:effectLst/>
            <a:latin typeface="Arial" panose="020B0604020202020204" pitchFamily="34" charset="0"/>
            <a:ea typeface="Calibri" panose="020F0502020204030204" pitchFamily="34" charset="0"/>
            <a:cs typeface="Arial" panose="020B0604020202020204" pitchFamily="34" charset="0"/>
          </a:endParaRPr>
        </a:p>
        <a:p>
          <a:pPr marL="0" marR="0">
            <a:lnSpc>
              <a:spcPts val="1100"/>
            </a:lnSpc>
            <a:spcBef>
              <a:spcPts val="0"/>
            </a:spcBef>
            <a:spcAft>
              <a:spcPts val="0"/>
            </a:spcAft>
          </a:pPr>
          <a:endParaRPr lang="en-US" sz="1100">
            <a:effectLst/>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editAs="oneCell">
    <xdr:from>
      <xdr:col>1</xdr:col>
      <xdr:colOff>37418</xdr:colOff>
      <xdr:row>89</xdr:row>
      <xdr:rowOff>68580</xdr:rowOff>
    </xdr:from>
    <xdr:to>
      <xdr:col>11</xdr:col>
      <xdr:colOff>37418</xdr:colOff>
      <xdr:row>118</xdr:row>
      <xdr:rowOff>8890</xdr:rowOff>
    </xdr:to>
    <xdr:graphicFrame macro="">
      <xdr:nvGraphicFramePr>
        <xdr:cNvPr id="5" name="Chart 4">
          <a:extLst>
            <a:ext uri="{FF2B5EF4-FFF2-40B4-BE49-F238E27FC236}">
              <a16:creationId xmlns:a16="http://schemas.microsoft.com/office/drawing/2014/main" id="{F424DDEA-8F94-4889-8ED3-DAC3235DA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50358</xdr:colOff>
      <xdr:row>119</xdr:row>
      <xdr:rowOff>22859</xdr:rowOff>
    </xdr:from>
    <xdr:to>
      <xdr:col>11</xdr:col>
      <xdr:colOff>30480</xdr:colOff>
      <xdr:row>148</xdr:row>
      <xdr:rowOff>55990</xdr:rowOff>
    </xdr:to>
    <xdr:graphicFrame macro="">
      <xdr:nvGraphicFramePr>
        <xdr:cNvPr id="4" name="Chart 3">
          <a:extLst>
            <a:ext uri="{FF2B5EF4-FFF2-40B4-BE49-F238E27FC236}">
              <a16:creationId xmlns:a16="http://schemas.microsoft.com/office/drawing/2014/main" id="{41E7D599-9A31-41AD-B505-6F557952D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335280</xdr:colOff>
      <xdr:row>89</xdr:row>
      <xdr:rowOff>60960</xdr:rowOff>
    </xdr:from>
    <xdr:to>
      <xdr:col>18</xdr:col>
      <xdr:colOff>2118360</xdr:colOff>
      <xdr:row>118</xdr:row>
      <xdr:rowOff>7620</xdr:rowOff>
    </xdr:to>
    <xdr:graphicFrame macro="">
      <xdr:nvGraphicFramePr>
        <xdr:cNvPr id="8" name="Chart 7">
          <a:extLst>
            <a:ext uri="{FF2B5EF4-FFF2-40B4-BE49-F238E27FC236}">
              <a16:creationId xmlns:a16="http://schemas.microsoft.com/office/drawing/2014/main" id="{96F9F7A4-3C67-4A49-B3C0-AA01F8363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318053</xdr:colOff>
      <xdr:row>119</xdr:row>
      <xdr:rowOff>23698</xdr:rowOff>
    </xdr:from>
    <xdr:to>
      <xdr:col>18</xdr:col>
      <xdr:colOff>2087218</xdr:colOff>
      <xdr:row>148</xdr:row>
      <xdr:rowOff>56829</xdr:rowOff>
    </xdr:to>
    <xdr:graphicFrame macro="">
      <xdr:nvGraphicFramePr>
        <xdr:cNvPr id="17" name="Chart 16">
          <a:extLst>
            <a:ext uri="{FF2B5EF4-FFF2-40B4-BE49-F238E27FC236}">
              <a16:creationId xmlns:a16="http://schemas.microsoft.com/office/drawing/2014/main" id="{3EE814C6-A43B-40D8-8608-A91380861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17558</xdr:colOff>
      <xdr:row>150</xdr:row>
      <xdr:rowOff>8183</xdr:rowOff>
    </xdr:from>
    <xdr:to>
      <xdr:col>11</xdr:col>
      <xdr:colOff>17558</xdr:colOff>
      <xdr:row>179</xdr:row>
      <xdr:rowOff>46283</xdr:rowOff>
    </xdr:to>
    <xdr:graphicFrame macro="">
      <xdr:nvGraphicFramePr>
        <xdr:cNvPr id="22" name="Chart 21">
          <a:extLst>
            <a:ext uri="{FF2B5EF4-FFF2-40B4-BE49-F238E27FC236}">
              <a16:creationId xmlns:a16="http://schemas.microsoft.com/office/drawing/2014/main" id="{F1F8AA3C-542F-4F9D-893B-98AF169F9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35</xdr:row>
      <xdr:rowOff>92766</xdr:rowOff>
    </xdr:from>
    <xdr:to>
      <xdr:col>13</xdr:col>
      <xdr:colOff>304800</xdr:colOff>
      <xdr:row>58</xdr:row>
      <xdr:rowOff>159026</xdr:rowOff>
    </xdr:to>
    <xdr:graphicFrame macro="">
      <xdr:nvGraphicFramePr>
        <xdr:cNvPr id="23" name="Chart 22">
          <a:extLst>
            <a:ext uri="{FF2B5EF4-FFF2-40B4-BE49-F238E27FC236}">
              <a16:creationId xmlns:a16="http://schemas.microsoft.com/office/drawing/2014/main" id="{CF6AD07B-E127-48E7-B695-266C36BD9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178903</xdr:colOff>
      <xdr:row>49</xdr:row>
      <xdr:rowOff>11140</xdr:rowOff>
    </xdr:from>
    <xdr:to>
      <xdr:col>18</xdr:col>
      <xdr:colOff>2086638</xdr:colOff>
      <xdr:row>58</xdr:row>
      <xdr:rowOff>76914</xdr:rowOff>
    </xdr:to>
    <xdr:pic>
      <xdr:nvPicPr>
        <xdr:cNvPr id="25" name="Picture 24">
          <a:extLst>
            <a:ext uri="{FF2B5EF4-FFF2-40B4-BE49-F238E27FC236}">
              <a16:creationId xmlns:a16="http://schemas.microsoft.com/office/drawing/2014/main" id="{A0B0139D-7745-D181-ED8A-3C5DC6943517}"/>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1798" b="95506" l="2538" r="96616">
                      <a14:foregroundMark x1="10491" y1="30787" x2="12098" y2="61348"/>
                      <a14:foregroundMark x1="12098" y1="61348" x2="69797" y2="78427"/>
                      <a14:foregroundMark x1="69797" y1="78427" x2="81303" y2="60899"/>
                      <a14:foregroundMark x1="81303" y1="60899" x2="86971" y2="24944"/>
                      <a14:foregroundMark x1="86971" y1="24944" x2="71743" y2="4270"/>
                      <a14:foregroundMark x1="71743" y1="4270" x2="20305" y2="8315"/>
                      <a14:foregroundMark x1="20305" y1="8315" x2="20558" y2="66067"/>
                      <a14:foregroundMark x1="20558" y1="66067" x2="42470" y2="91461"/>
                      <a14:foregroundMark x1="42470" y1="91461" x2="63621" y2="87640"/>
                      <a14:foregroundMark x1="63621" y1="87640" x2="50338" y2="51910"/>
                      <a14:foregroundMark x1="50338" y1="51910" x2="64805" y2="26742"/>
                      <a14:foregroundMark x1="72843" y1="26067" x2="87817" y2="2247"/>
                      <a14:foregroundMark x1="92301" y1="7865" x2="77157" y2="8764"/>
                      <a14:foregroundMark x1="87394" y1="20225" x2="83672" y2="79775"/>
                      <a14:foregroundMark x1="83672" y1="79775" x2="73096" y2="94831"/>
                      <a14:foregroundMark x1="73096" y1="94831" x2="66497" y2="92809"/>
                      <a14:foregroundMark x1="96277" y1="80449" x2="96616" y2="44045"/>
                      <a14:foregroundMark x1="96616" y1="44045" x2="90440" y2="95730"/>
                      <a14:foregroundMark x1="32403" y1="95281" x2="18951" y2="96404"/>
                      <a14:foregroundMark x1="18951" y1="96404" x2="5584" y2="79551"/>
                      <a14:foregroundMark x1="5584" y1="79551" x2="2538" y2="50562"/>
                      <a14:foregroundMark x1="2538" y1="50562" x2="18359" y2="31461"/>
                      <a14:foregroundMark x1="18359" y1="31461" x2="22420" y2="31685"/>
                      <a14:foregroundMark x1="20812" y1="9213" x2="19882" y2="4719"/>
                      <a14:backgroundMark x1="8376" y1="5393" x2="17428" y2="4944"/>
                    </a14:backgroundRemoval>
                  </a14:imgEffect>
                </a14:imgLayer>
              </a14:imgProps>
            </a:ext>
          </a:extLst>
        </a:blip>
        <a:stretch>
          <a:fillRect/>
        </a:stretch>
      </xdr:blipFill>
      <xdr:spPr>
        <a:xfrm>
          <a:off x="8295860" y="13568114"/>
          <a:ext cx="4293126" cy="1616278"/>
        </a:xfrm>
        <a:prstGeom prst="rect">
          <a:avLst/>
        </a:prstGeom>
      </xdr:spPr>
    </xdr:pic>
    <xdr:clientData/>
  </xdr:twoCellAnchor>
  <xdr:twoCellAnchor>
    <xdr:from>
      <xdr:col>14</xdr:col>
      <xdr:colOff>231912</xdr:colOff>
      <xdr:row>38</xdr:row>
      <xdr:rowOff>46383</xdr:rowOff>
    </xdr:from>
    <xdr:to>
      <xdr:col>18</xdr:col>
      <xdr:colOff>1928190</xdr:colOff>
      <xdr:row>44</xdr:row>
      <xdr:rowOff>145774</xdr:rowOff>
    </xdr:to>
    <xdr:sp macro="" textlink="">
      <xdr:nvSpPr>
        <xdr:cNvPr id="26" name="Rectangle: Rounded Corners 25">
          <a:hlinkClick xmlns:r="http://schemas.openxmlformats.org/officeDocument/2006/relationships" r:id="rId12"/>
          <a:extLst>
            <a:ext uri="{FF2B5EF4-FFF2-40B4-BE49-F238E27FC236}">
              <a16:creationId xmlns:a16="http://schemas.microsoft.com/office/drawing/2014/main" id="{A4C4961D-19F5-FA45-087E-E31DBCA928EA}"/>
            </a:ext>
          </a:extLst>
        </xdr:cNvPr>
        <xdr:cNvSpPr/>
      </xdr:nvSpPr>
      <xdr:spPr>
        <a:xfrm>
          <a:off x="8348869" y="11708296"/>
          <a:ext cx="4081669" cy="1133061"/>
        </a:xfrm>
        <a:prstGeom prst="roundRect">
          <a:avLst/>
        </a:prstGeom>
      </xdr:spPr>
      <xdr:style>
        <a:lnRef idx="1">
          <a:schemeClr val="accent1"/>
        </a:lnRef>
        <a:fillRef idx="2">
          <a:schemeClr val="accent1"/>
        </a:fillRef>
        <a:effectRef idx="1">
          <a:schemeClr val="accent1"/>
        </a:effectRef>
        <a:fontRef idx="minor">
          <a:schemeClr val="dk1"/>
        </a:fontRef>
      </xdr:style>
      <xdr:txBody>
        <a:bodyPr rtlCol="0" anchor="ctr"/>
        <a:lstStyle/>
        <a:p>
          <a:pPr algn="l"/>
          <a:r>
            <a:rPr lang="en-US" sz="1100">
              <a:latin typeface="Arial" panose="020B0604020202020204" pitchFamily="34" charset="0"/>
              <a:cs typeface="Arial" panose="020B0604020202020204" pitchFamily="34" charset="0"/>
            </a:rPr>
            <a:t>For more information about Electrical and Production</a:t>
          </a:r>
          <a:r>
            <a:rPr lang="en-US" sz="1100" baseline="0">
              <a:latin typeface="Arial" panose="020B0604020202020204" pitchFamily="34" charset="0"/>
              <a:cs typeface="Arial" panose="020B0604020202020204" pitchFamily="34" charset="0"/>
            </a:rPr>
            <a:t> load factors please visit the </a:t>
          </a:r>
          <a:r>
            <a:rPr lang="en-US" sz="1100" b="1" u="sng">
              <a:latin typeface="Arial" panose="020B0604020202020204" pitchFamily="34" charset="0"/>
              <a:cs typeface="Arial" panose="020B0604020202020204" pitchFamily="34" charset="0"/>
            </a:rPr>
            <a:t>Understanding Your Utility Bills: </a:t>
          </a:r>
        </a:p>
        <a:p>
          <a:pPr algn="l"/>
          <a:r>
            <a:rPr lang="en-US" sz="1100" b="1" u="sng">
              <a:latin typeface="Arial" panose="020B0604020202020204" pitchFamily="34" charset="0"/>
              <a:cs typeface="Arial" panose="020B0604020202020204" pitchFamily="34" charset="0"/>
            </a:rPr>
            <a:t>Electricity </a:t>
          </a:r>
          <a:r>
            <a:rPr lang="en-US" sz="1100">
              <a:latin typeface="Arial" panose="020B0604020202020204" pitchFamily="34" charset="0"/>
              <a:cs typeface="Arial" panose="020B0604020202020204" pitchFamily="34" charset="0"/>
            </a:rPr>
            <a:t>Guidance Document </a:t>
          </a:r>
        </a:p>
      </xdr:txBody>
    </xdr:sp>
    <xdr:clientData/>
  </xdr:twoCellAnchor>
  <xdr:twoCellAnchor>
    <xdr:from>
      <xdr:col>1</xdr:col>
      <xdr:colOff>73670</xdr:colOff>
      <xdr:row>182</xdr:row>
      <xdr:rowOff>86592</xdr:rowOff>
    </xdr:from>
    <xdr:to>
      <xdr:col>18</xdr:col>
      <xdr:colOff>2407920</xdr:colOff>
      <xdr:row>209</xdr:row>
      <xdr:rowOff>121228</xdr:rowOff>
    </xdr:to>
    <xdr:graphicFrame macro="">
      <xdr:nvGraphicFramePr>
        <xdr:cNvPr id="27" name="Chart 26">
          <a:extLst>
            <a:ext uri="{FF2B5EF4-FFF2-40B4-BE49-F238E27FC236}">
              <a16:creationId xmlns:a16="http://schemas.microsoft.com/office/drawing/2014/main" id="{04691DD7-AF7D-48EE-887E-59720477A3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53786</xdr:colOff>
      <xdr:row>63</xdr:row>
      <xdr:rowOff>134470</xdr:rowOff>
    </xdr:from>
    <xdr:to>
      <xdr:col>18</xdr:col>
      <xdr:colOff>1882586</xdr:colOff>
      <xdr:row>86</xdr:row>
      <xdr:rowOff>34065</xdr:rowOff>
    </xdr:to>
    <xdr:graphicFrame macro="">
      <xdr:nvGraphicFramePr>
        <xdr:cNvPr id="29" name="Chart 28">
          <a:extLst>
            <a:ext uri="{FF2B5EF4-FFF2-40B4-BE49-F238E27FC236}">
              <a16:creationId xmlns:a16="http://schemas.microsoft.com/office/drawing/2014/main" id="{849983A9-6EC0-4362-B3FF-63231ACD0E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294408</xdr:colOff>
      <xdr:row>212</xdr:row>
      <xdr:rowOff>51228</xdr:rowOff>
    </xdr:from>
    <xdr:to>
      <xdr:col>18</xdr:col>
      <xdr:colOff>1582567</xdr:colOff>
      <xdr:row>213</xdr:row>
      <xdr:rowOff>63747</xdr:rowOff>
    </xdr:to>
    <xdr:grpSp>
      <xdr:nvGrpSpPr>
        <xdr:cNvPr id="6" name="Group 18">
          <a:extLst>
            <a:ext uri="{FF2B5EF4-FFF2-40B4-BE49-F238E27FC236}">
              <a16:creationId xmlns:a16="http://schemas.microsoft.com/office/drawing/2014/main" id="{F449BBD0-D34A-41EC-B4C2-2ED1747B529B}"/>
            </a:ext>
          </a:extLst>
        </xdr:cNvPr>
        <xdr:cNvGrpSpPr>
          <a:grpSpLocks/>
        </xdr:cNvGrpSpPr>
      </xdr:nvGrpSpPr>
      <xdr:grpSpPr bwMode="auto">
        <a:xfrm>
          <a:off x="669058" y="38716378"/>
          <a:ext cx="11543409" cy="190319"/>
          <a:chOff x="4142" y="943"/>
          <a:chExt cx="11271" cy="1"/>
        </a:xfrm>
      </xdr:grpSpPr>
      <xdr:sp macro="" textlink="">
        <xdr:nvSpPr>
          <xdr:cNvPr id="7" name="Freeform 21">
            <a:extLst>
              <a:ext uri="{FF2B5EF4-FFF2-40B4-BE49-F238E27FC236}">
                <a16:creationId xmlns:a16="http://schemas.microsoft.com/office/drawing/2014/main" id="{BB847512-2FD6-17BC-6E07-28DA981837D6}"/>
              </a:ext>
            </a:extLst>
          </xdr:cNvPr>
          <xdr:cNvSpPr>
            <a:spLocks/>
          </xdr:cNvSpPr>
        </xdr:nvSpPr>
        <xdr:spPr bwMode="auto">
          <a:xfrm>
            <a:off x="4142" y="943"/>
            <a:ext cx="11271" cy="1"/>
          </a:xfrm>
          <a:custGeom>
            <a:avLst/>
            <a:gdLst>
              <a:gd name="T0" fmla="*/ 0 w 7402"/>
              <a:gd name="T1" fmla="*/ 0 h 1"/>
              <a:gd name="T2" fmla="*/ 41645 w 7402"/>
              <a:gd name="T3" fmla="*/ 0 h 1"/>
              <a:gd name="T4" fmla="*/ 0 60000 65536"/>
              <a:gd name="T5" fmla="*/ 0 60000 65536"/>
            </a:gdLst>
            <a:ahLst/>
            <a:cxnLst>
              <a:cxn ang="T4">
                <a:pos x="T0" y="T1"/>
              </a:cxn>
              <a:cxn ang="T5">
                <a:pos x="T2" y="T3"/>
              </a:cxn>
            </a:cxnLst>
            <a:rect l="0" t="0" r="r" b="b"/>
            <a:pathLst>
              <a:path w="7402" h="1">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294408</xdr:colOff>
      <xdr:row>213</xdr:row>
      <xdr:rowOff>18566</xdr:rowOff>
    </xdr:from>
    <xdr:to>
      <xdr:col>13</xdr:col>
      <xdr:colOff>574223</xdr:colOff>
      <xdr:row>216</xdr:row>
      <xdr:rowOff>0</xdr:rowOff>
    </xdr:to>
    <xdr:sp macro="" textlink="">
      <xdr:nvSpPr>
        <xdr:cNvPr id="14" name="Text Box 2">
          <a:hlinkClick xmlns:r="http://schemas.openxmlformats.org/officeDocument/2006/relationships" r:id="rId15"/>
          <a:extLst>
            <a:ext uri="{FF2B5EF4-FFF2-40B4-BE49-F238E27FC236}">
              <a16:creationId xmlns:a16="http://schemas.microsoft.com/office/drawing/2014/main" id="{302E9A2B-902A-43B5-8287-E632B96F6021}"/>
            </a:ext>
          </a:extLst>
        </xdr:cNvPr>
        <xdr:cNvSpPr txBox="1">
          <a:spLocks noChangeArrowheads="1"/>
        </xdr:cNvSpPr>
      </xdr:nvSpPr>
      <xdr:spPr bwMode="auto">
        <a:xfrm>
          <a:off x="658090" y="37893430"/>
          <a:ext cx="7553451" cy="50097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18</xdr:col>
      <xdr:colOff>863979</xdr:colOff>
      <xdr:row>212</xdr:row>
      <xdr:rowOff>129096</xdr:rowOff>
    </xdr:from>
    <xdr:to>
      <xdr:col>18</xdr:col>
      <xdr:colOff>1645635</xdr:colOff>
      <xdr:row>214</xdr:row>
      <xdr:rowOff>45097</xdr:rowOff>
    </xdr:to>
    <xdr:pic>
      <xdr:nvPicPr>
        <xdr:cNvPr id="15" name="Picture 19">
          <a:extLst>
            <a:ext uri="{FF2B5EF4-FFF2-40B4-BE49-F238E27FC236}">
              <a16:creationId xmlns:a16="http://schemas.microsoft.com/office/drawing/2014/main" id="{E6374642-1711-4170-B437-A8A4ADE21E7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400600" y="40088113"/>
          <a:ext cx="781656" cy="283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259080</xdr:colOff>
      <xdr:row>156</xdr:row>
      <xdr:rowOff>15240</xdr:rowOff>
    </xdr:from>
    <xdr:to>
      <xdr:col>19</xdr:col>
      <xdr:colOff>205740</xdr:colOff>
      <xdr:row>172</xdr:row>
      <xdr:rowOff>106680</xdr:rowOff>
    </xdr:to>
    <xdr:graphicFrame macro="">
      <xdr:nvGraphicFramePr>
        <xdr:cNvPr id="16" name="Chart 15">
          <a:extLst>
            <a:ext uri="{FF2B5EF4-FFF2-40B4-BE49-F238E27FC236}">
              <a16:creationId xmlns:a16="http://schemas.microsoft.com/office/drawing/2014/main" id="{8998C84E-4AC2-4699-9E62-EDD0483F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3162300</xdr:colOff>
      <xdr:row>44</xdr:row>
      <xdr:rowOff>0</xdr:rowOff>
    </xdr:from>
    <xdr:to>
      <xdr:col>1</xdr:col>
      <xdr:colOff>3171794</xdr:colOff>
      <xdr:row>44</xdr:row>
      <xdr:rowOff>0</xdr:rowOff>
    </xdr:to>
    <xdr:pic>
      <xdr:nvPicPr>
        <xdr:cNvPr id="2" name="Picture 2" descr="C:\Documents and Settings\SN6\My Documents\Enhanced Save Energy Now Initiative\DOE logos\New_DOE_Logo_Color_Hi-Res_042808.jpg">
          <a:extLst>
            <a:ext uri="{FF2B5EF4-FFF2-40B4-BE49-F238E27FC236}">
              <a16:creationId xmlns:a16="http://schemas.microsoft.com/office/drawing/2014/main" id="{70939B4C-F776-416E-91CC-44E8D0CCAD72}"/>
            </a:ext>
          </a:extLst>
        </xdr:cNvPr>
        <xdr:cNvPicPr>
          <a:picLocks noChangeAspect="1" noChangeArrowheads="1"/>
        </xdr:cNvPicPr>
      </xdr:nvPicPr>
      <xdr:blipFill>
        <a:blip xmlns:r="http://schemas.openxmlformats.org/officeDocument/2006/relationships" r:embed="rId1">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3535680" y="9837420"/>
          <a:ext cx="9494"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210442</xdr:rowOff>
    </xdr:from>
    <xdr:to>
      <xdr:col>1</xdr:col>
      <xdr:colOff>0</xdr:colOff>
      <xdr:row>0</xdr:row>
      <xdr:rowOff>653464</xdr:rowOff>
    </xdr:to>
    <xdr:sp macro="" textlink="">
      <xdr:nvSpPr>
        <xdr:cNvPr id="3" name="Text Box 2">
          <a:extLst>
            <a:ext uri="{FF2B5EF4-FFF2-40B4-BE49-F238E27FC236}">
              <a16:creationId xmlns:a16="http://schemas.microsoft.com/office/drawing/2014/main" id="{A56FDB71-5434-4347-A9A6-CEE452499C23}"/>
            </a:ext>
          </a:extLst>
        </xdr:cNvPr>
        <xdr:cNvSpPr txBox="1">
          <a:spLocks noChangeArrowheads="1"/>
        </xdr:cNvSpPr>
      </xdr:nvSpPr>
      <xdr:spPr bwMode="auto">
        <a:xfrm>
          <a:off x="373380" y="210442"/>
          <a:ext cx="0" cy="443022"/>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 (ETH) Application Form</a:t>
          </a:r>
          <a:endParaRPr lang="en-US" sz="17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0</xdr:colOff>
      <xdr:row>0</xdr:row>
      <xdr:rowOff>523240</xdr:rowOff>
    </xdr:from>
    <xdr:to>
      <xdr:col>1</xdr:col>
      <xdr:colOff>0</xdr:colOff>
      <xdr:row>0</xdr:row>
      <xdr:rowOff>652780</xdr:rowOff>
    </xdr:to>
    <xdr:grpSp>
      <xdr:nvGrpSpPr>
        <xdr:cNvPr id="4" name="Group 14">
          <a:extLst>
            <a:ext uri="{FF2B5EF4-FFF2-40B4-BE49-F238E27FC236}">
              <a16:creationId xmlns:a16="http://schemas.microsoft.com/office/drawing/2014/main" id="{55DCFFE5-8648-483F-BE5D-FA9D34F4AF16}"/>
            </a:ext>
          </a:extLst>
        </xdr:cNvPr>
        <xdr:cNvGrpSpPr>
          <a:grpSpLocks/>
        </xdr:cNvGrpSpPr>
      </xdr:nvGrpSpPr>
      <xdr:grpSpPr bwMode="auto">
        <a:xfrm>
          <a:off x="381000" y="523240"/>
          <a:ext cx="0" cy="129540"/>
          <a:chOff x="4170" y="943"/>
          <a:chExt cx="11400" cy="2"/>
        </a:xfrm>
      </xdr:grpSpPr>
      <xdr:sp macro="" textlink="">
        <xdr:nvSpPr>
          <xdr:cNvPr id="5" name="Freeform 17">
            <a:extLst>
              <a:ext uri="{FF2B5EF4-FFF2-40B4-BE49-F238E27FC236}">
                <a16:creationId xmlns:a16="http://schemas.microsoft.com/office/drawing/2014/main" id="{AB36D6D7-EB61-D86E-778F-D05D0C66A75E}"/>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0</xdr:colOff>
      <xdr:row>0</xdr:row>
      <xdr:rowOff>513491</xdr:rowOff>
    </xdr:from>
    <xdr:to>
      <xdr:col>1</xdr:col>
      <xdr:colOff>0</xdr:colOff>
      <xdr:row>1</xdr:row>
      <xdr:rowOff>46521</xdr:rowOff>
    </xdr:to>
    <xdr:sp macro="" textlink="">
      <xdr:nvSpPr>
        <xdr:cNvPr id="6" name="Text Box 2">
          <a:extLst>
            <a:ext uri="{FF2B5EF4-FFF2-40B4-BE49-F238E27FC236}">
              <a16:creationId xmlns:a16="http://schemas.microsoft.com/office/drawing/2014/main" id="{30784FFF-8E2F-4015-923D-D1149AB78A60}"/>
            </a:ext>
          </a:extLst>
        </xdr:cNvPr>
        <xdr:cNvSpPr txBox="1">
          <a:spLocks noChangeArrowheads="1"/>
        </xdr:cNvSpPr>
      </xdr:nvSpPr>
      <xdr:spPr bwMode="auto">
        <a:xfrm>
          <a:off x="373380" y="513491"/>
          <a:ext cx="0" cy="241690"/>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spcBef>
              <a:spcPts val="0"/>
            </a:spcBef>
            <a:spcAft>
              <a:spcPts val="0"/>
            </a:spcAft>
          </a:pPr>
          <a:r>
            <a:rPr lang="en-US" sz="11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0</xdr:col>
      <xdr:colOff>108520</xdr:colOff>
      <xdr:row>139</xdr:row>
      <xdr:rowOff>6058</xdr:rowOff>
    </xdr:from>
    <xdr:to>
      <xdr:col>11</xdr:col>
      <xdr:colOff>83820</xdr:colOff>
      <xdr:row>139</xdr:row>
      <xdr:rowOff>83820</xdr:rowOff>
    </xdr:to>
    <xdr:grpSp>
      <xdr:nvGrpSpPr>
        <xdr:cNvPr id="7" name="Group 18">
          <a:extLst>
            <a:ext uri="{FF2B5EF4-FFF2-40B4-BE49-F238E27FC236}">
              <a16:creationId xmlns:a16="http://schemas.microsoft.com/office/drawing/2014/main" id="{E59F5AC5-07A9-414C-837A-D9AB69171FB6}"/>
            </a:ext>
          </a:extLst>
        </xdr:cNvPr>
        <xdr:cNvGrpSpPr>
          <a:grpSpLocks/>
        </xdr:cNvGrpSpPr>
      </xdr:nvGrpSpPr>
      <xdr:grpSpPr bwMode="auto">
        <a:xfrm>
          <a:off x="108520" y="29990758"/>
          <a:ext cx="17729900" cy="77762"/>
          <a:chOff x="4142" y="943"/>
          <a:chExt cx="11400" cy="1"/>
        </a:xfrm>
      </xdr:grpSpPr>
      <xdr:sp macro="" textlink="">
        <xdr:nvSpPr>
          <xdr:cNvPr id="8" name="Freeform 21">
            <a:extLst>
              <a:ext uri="{FF2B5EF4-FFF2-40B4-BE49-F238E27FC236}">
                <a16:creationId xmlns:a16="http://schemas.microsoft.com/office/drawing/2014/main" id="{C6254F0F-9EEC-7E1E-C805-18D05A4AA940}"/>
              </a:ext>
            </a:extLst>
          </xdr:cNvPr>
          <xdr:cNvSpPr>
            <a:spLocks/>
          </xdr:cNvSpPr>
        </xdr:nvSpPr>
        <xdr:spPr bwMode="auto">
          <a:xfrm>
            <a:off x="4142" y="943"/>
            <a:ext cx="11400" cy="1"/>
          </a:xfrm>
          <a:custGeom>
            <a:avLst/>
            <a:gdLst>
              <a:gd name="T0" fmla="*/ 0 w 7402"/>
              <a:gd name="T1" fmla="*/ 0 h 1"/>
              <a:gd name="T2" fmla="*/ 41645 w 7402"/>
              <a:gd name="T3" fmla="*/ 0 h 1"/>
              <a:gd name="T4" fmla="*/ 0 60000 65536"/>
              <a:gd name="T5" fmla="*/ 0 60000 65536"/>
            </a:gdLst>
            <a:ahLst/>
            <a:cxnLst>
              <a:cxn ang="T4">
                <a:pos x="T0" y="T1"/>
              </a:cxn>
              <a:cxn ang="T5">
                <a:pos x="T2" y="T3"/>
              </a:cxn>
            </a:cxnLst>
            <a:rect l="0" t="0" r="r" b="b"/>
            <a:pathLst>
              <a:path w="7402" h="1">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0</xdr:col>
      <xdr:colOff>0</xdr:colOff>
      <xdr:row>139</xdr:row>
      <xdr:rowOff>88631</xdr:rowOff>
    </xdr:from>
    <xdr:to>
      <xdr:col>4</xdr:col>
      <xdr:colOff>236253</xdr:colOff>
      <xdr:row>141</xdr:row>
      <xdr:rowOff>39811</xdr:rowOff>
    </xdr:to>
    <xdr:sp macro="" textlink="">
      <xdr:nvSpPr>
        <xdr:cNvPr id="9" name="Text Box 2">
          <a:hlinkClick xmlns:r="http://schemas.openxmlformats.org/officeDocument/2006/relationships" r:id="rId2"/>
          <a:extLst>
            <a:ext uri="{FF2B5EF4-FFF2-40B4-BE49-F238E27FC236}">
              <a16:creationId xmlns:a16="http://schemas.microsoft.com/office/drawing/2014/main" id="{2BCF238D-B4C0-4629-8C4D-FE96272CE94E}"/>
            </a:ext>
          </a:extLst>
        </xdr:cNvPr>
        <xdr:cNvSpPr txBox="1">
          <a:spLocks noChangeArrowheads="1"/>
        </xdr:cNvSpPr>
      </xdr:nvSpPr>
      <xdr:spPr bwMode="auto">
        <a:xfrm>
          <a:off x="0" y="30004751"/>
          <a:ext cx="7315233" cy="49048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10</xdr:col>
      <xdr:colOff>1926056</xdr:colOff>
      <xdr:row>139</xdr:row>
      <xdr:rowOff>92075</xdr:rowOff>
    </xdr:from>
    <xdr:to>
      <xdr:col>11</xdr:col>
      <xdr:colOff>103134</xdr:colOff>
      <xdr:row>139</xdr:row>
      <xdr:rowOff>339725</xdr:rowOff>
    </xdr:to>
    <xdr:pic>
      <xdr:nvPicPr>
        <xdr:cNvPr id="10" name="Picture 19">
          <a:extLst>
            <a:ext uri="{FF2B5EF4-FFF2-40B4-BE49-F238E27FC236}">
              <a16:creationId xmlns:a16="http://schemas.microsoft.com/office/drawing/2014/main" id="{3DA8AAFB-DFDD-4776-B1C5-01DD1A5E98C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731716" y="30008195"/>
          <a:ext cx="819948"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160003</xdr:colOff>
      <xdr:row>0</xdr:row>
      <xdr:rowOff>0</xdr:rowOff>
    </xdr:from>
    <xdr:to>
      <xdr:col>1</xdr:col>
      <xdr:colOff>2116560</xdr:colOff>
      <xdr:row>2</xdr:row>
      <xdr:rowOff>2764</xdr:rowOff>
    </xdr:to>
    <xdr:pic>
      <xdr:nvPicPr>
        <xdr:cNvPr id="11" name="Picture 10">
          <a:extLst>
            <a:ext uri="{FF2B5EF4-FFF2-40B4-BE49-F238E27FC236}">
              <a16:creationId xmlns:a16="http://schemas.microsoft.com/office/drawing/2014/main" id="{C87B4FE4-33D5-418E-B145-D03B4E27BFA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5336" t="14073" r="20476" b="14923"/>
        <a:stretch/>
      </xdr:blipFill>
      <xdr:spPr>
        <a:xfrm>
          <a:off x="533383" y="0"/>
          <a:ext cx="1956557" cy="848584"/>
        </a:xfrm>
        <a:prstGeom prst="rect">
          <a:avLst/>
        </a:prstGeom>
      </xdr:spPr>
    </xdr:pic>
    <xdr:clientData/>
  </xdr:twoCellAnchor>
  <xdr:twoCellAnchor>
    <xdr:from>
      <xdr:col>6</xdr:col>
      <xdr:colOff>512619</xdr:colOff>
      <xdr:row>0</xdr:row>
      <xdr:rowOff>364080</xdr:rowOff>
    </xdr:from>
    <xdr:to>
      <xdr:col>11</xdr:col>
      <xdr:colOff>125750</xdr:colOff>
      <xdr:row>3</xdr:row>
      <xdr:rowOff>162332</xdr:rowOff>
    </xdr:to>
    <xdr:sp macro="" textlink="">
      <xdr:nvSpPr>
        <xdr:cNvPr id="12" name="Text Box 2">
          <a:extLst>
            <a:ext uri="{FF2B5EF4-FFF2-40B4-BE49-F238E27FC236}">
              <a16:creationId xmlns:a16="http://schemas.microsoft.com/office/drawing/2014/main" id="{A756AB1D-E692-423C-840C-14F3504C6726}"/>
            </a:ext>
          </a:extLst>
        </xdr:cNvPr>
        <xdr:cNvSpPr txBox="1">
          <a:spLocks noChangeArrowheads="1"/>
        </xdr:cNvSpPr>
      </xdr:nvSpPr>
      <xdr:spPr bwMode="auto">
        <a:xfrm>
          <a:off x="10441479" y="364080"/>
          <a:ext cx="7126451" cy="834572"/>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(ETH</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Relay Plant Summary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3114</xdr:colOff>
      <xdr:row>2</xdr:row>
      <xdr:rowOff>68736</xdr:rowOff>
    </xdr:from>
    <xdr:to>
      <xdr:col>11</xdr:col>
      <xdr:colOff>152400</xdr:colOff>
      <xdr:row>3</xdr:row>
      <xdr:rowOff>141514</xdr:rowOff>
    </xdr:to>
    <xdr:grpSp>
      <xdr:nvGrpSpPr>
        <xdr:cNvPr id="13" name="Group 12">
          <a:extLst>
            <a:ext uri="{FF2B5EF4-FFF2-40B4-BE49-F238E27FC236}">
              <a16:creationId xmlns:a16="http://schemas.microsoft.com/office/drawing/2014/main" id="{C96F269E-6773-42A8-A07C-FF40388ABF99}"/>
            </a:ext>
          </a:extLst>
        </xdr:cNvPr>
        <xdr:cNvGrpSpPr>
          <a:grpSpLocks/>
        </xdr:cNvGrpSpPr>
      </xdr:nvGrpSpPr>
      <xdr:grpSpPr bwMode="auto">
        <a:xfrm>
          <a:off x="384114" y="919636"/>
          <a:ext cx="17522886" cy="263278"/>
          <a:chOff x="4170" y="943"/>
          <a:chExt cx="11400" cy="2"/>
        </a:xfrm>
      </xdr:grpSpPr>
      <xdr:sp macro="" textlink="">
        <xdr:nvSpPr>
          <xdr:cNvPr id="14" name="Freeform 21">
            <a:extLst>
              <a:ext uri="{FF2B5EF4-FFF2-40B4-BE49-F238E27FC236}">
                <a16:creationId xmlns:a16="http://schemas.microsoft.com/office/drawing/2014/main" id="{3378FD94-1326-C6E9-7AA6-F9536C79D178}"/>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4</xdr:col>
      <xdr:colOff>497874</xdr:colOff>
      <xdr:row>2</xdr:row>
      <xdr:rowOff>84385</xdr:rowOff>
    </xdr:from>
    <xdr:to>
      <xdr:col>11</xdr:col>
      <xdr:colOff>118039</xdr:colOff>
      <xdr:row>3</xdr:row>
      <xdr:rowOff>168205</xdr:rowOff>
    </xdr:to>
    <xdr:sp macro="" textlink="">
      <xdr:nvSpPr>
        <xdr:cNvPr id="15" name="Text Box 2">
          <a:extLst>
            <a:ext uri="{FF2B5EF4-FFF2-40B4-BE49-F238E27FC236}">
              <a16:creationId xmlns:a16="http://schemas.microsoft.com/office/drawing/2014/main" id="{02F81899-AB27-4CF3-854E-90BAFE4D24B4}"/>
            </a:ext>
          </a:extLst>
        </xdr:cNvPr>
        <xdr:cNvSpPr txBox="1">
          <a:spLocks noChangeArrowheads="1"/>
        </xdr:cNvSpPr>
      </xdr:nvSpPr>
      <xdr:spPr bwMode="auto">
        <a:xfrm>
          <a:off x="7576854" y="930205"/>
          <a:ext cx="9983365" cy="274320"/>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lnSpc>
              <a:spcPts val="1100"/>
            </a:lnSpc>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163178</xdr:colOff>
      <xdr:row>0</xdr:row>
      <xdr:rowOff>3398</xdr:rowOff>
    </xdr:from>
    <xdr:to>
      <xdr:col>3</xdr:col>
      <xdr:colOff>724799</xdr:colOff>
      <xdr:row>0</xdr:row>
      <xdr:rowOff>885979</xdr:rowOff>
    </xdr:to>
    <xdr:pic>
      <xdr:nvPicPr>
        <xdr:cNvPr id="2" name="Picture 1">
          <a:extLst>
            <a:ext uri="{FF2B5EF4-FFF2-40B4-BE49-F238E27FC236}">
              <a16:creationId xmlns:a16="http://schemas.microsoft.com/office/drawing/2014/main" id="{63E519FF-1B4B-4989-A6CF-A9EE5ED8FFD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336" t="14073" r="20476" b="14923"/>
        <a:stretch/>
      </xdr:blipFill>
      <xdr:spPr>
        <a:xfrm>
          <a:off x="536558" y="3398"/>
          <a:ext cx="1925601" cy="882581"/>
        </a:xfrm>
        <a:prstGeom prst="rect">
          <a:avLst/>
        </a:prstGeom>
      </xdr:spPr>
    </xdr:pic>
    <xdr:clientData/>
  </xdr:twoCellAnchor>
  <xdr:twoCellAnchor editAs="oneCell">
    <xdr:from>
      <xdr:col>11</xdr:col>
      <xdr:colOff>0</xdr:colOff>
      <xdr:row>0</xdr:row>
      <xdr:rowOff>200025</xdr:rowOff>
    </xdr:from>
    <xdr:to>
      <xdr:col>11</xdr:col>
      <xdr:colOff>0</xdr:colOff>
      <xdr:row>0</xdr:row>
      <xdr:rowOff>200660</xdr:rowOff>
    </xdr:to>
    <xdr:pic>
      <xdr:nvPicPr>
        <xdr:cNvPr id="3" name="Picture 2" descr="C:\Documents and Settings\SN6\My Documents\Enhanced Save Energy Now Initiative\DOE logos\New_DOE_Logo_Color_Hi-Res_042808.jpg">
          <a:extLst>
            <a:ext uri="{FF2B5EF4-FFF2-40B4-BE49-F238E27FC236}">
              <a16:creationId xmlns:a16="http://schemas.microsoft.com/office/drawing/2014/main" id="{0372B91A-35F2-4AC3-9205-5182BC167287}"/>
            </a:ext>
          </a:extLst>
        </xdr:cNvPr>
        <xdr:cNvPicPr>
          <a:picLocks noChangeAspect="1" noChangeArrowheads="1"/>
        </xdr:cNvPicPr>
      </xdr:nvPicPr>
      <xdr:blipFill>
        <a:blip xmlns:r="http://schemas.openxmlformats.org/officeDocument/2006/relationships" r:embed="rId2">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11391900" y="200025"/>
          <a:ext cx="0" cy="6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131328</xdr:colOff>
      <xdr:row>0</xdr:row>
      <xdr:rowOff>373828</xdr:rowOff>
    </xdr:from>
    <xdr:to>
      <xdr:col>10</xdr:col>
      <xdr:colOff>283792</xdr:colOff>
      <xdr:row>1</xdr:row>
      <xdr:rowOff>107115</xdr:rowOff>
    </xdr:to>
    <xdr:sp macro="" textlink="">
      <xdr:nvSpPr>
        <xdr:cNvPr id="4" name="Text Box 2">
          <a:extLst>
            <a:ext uri="{FF2B5EF4-FFF2-40B4-BE49-F238E27FC236}">
              <a16:creationId xmlns:a16="http://schemas.microsoft.com/office/drawing/2014/main" id="{3DB47179-5FD0-4D58-9636-55FA690F221A}"/>
            </a:ext>
          </a:extLst>
        </xdr:cNvPr>
        <xdr:cNvSpPr txBox="1">
          <a:spLocks noChangeArrowheads="1"/>
        </xdr:cNvSpPr>
      </xdr:nvSpPr>
      <xdr:spPr bwMode="auto">
        <a:xfrm>
          <a:off x="4794768" y="373828"/>
          <a:ext cx="6271324" cy="845807"/>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(ETH</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Relay Plant Utilities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44251</xdr:colOff>
      <xdr:row>0</xdr:row>
      <xdr:rowOff>941791</xdr:rowOff>
    </xdr:from>
    <xdr:to>
      <xdr:col>10</xdr:col>
      <xdr:colOff>283792</xdr:colOff>
      <xdr:row>0</xdr:row>
      <xdr:rowOff>988145</xdr:rowOff>
    </xdr:to>
    <xdr:grpSp>
      <xdr:nvGrpSpPr>
        <xdr:cNvPr id="5" name="Group 18">
          <a:extLst>
            <a:ext uri="{FF2B5EF4-FFF2-40B4-BE49-F238E27FC236}">
              <a16:creationId xmlns:a16="http://schemas.microsoft.com/office/drawing/2014/main" id="{BC4235F9-7548-49B5-AF00-019508B42F6B}"/>
            </a:ext>
          </a:extLst>
        </xdr:cNvPr>
        <xdr:cNvGrpSpPr>
          <a:grpSpLocks/>
        </xdr:cNvGrpSpPr>
      </xdr:nvGrpSpPr>
      <xdr:grpSpPr bwMode="auto">
        <a:xfrm>
          <a:off x="425251" y="941791"/>
          <a:ext cx="10837691" cy="46354"/>
          <a:chOff x="4170" y="943"/>
          <a:chExt cx="11400" cy="2"/>
        </a:xfrm>
      </xdr:grpSpPr>
      <xdr:sp macro="" textlink="">
        <xdr:nvSpPr>
          <xdr:cNvPr id="6" name="Freeform 21">
            <a:extLst>
              <a:ext uri="{FF2B5EF4-FFF2-40B4-BE49-F238E27FC236}">
                <a16:creationId xmlns:a16="http://schemas.microsoft.com/office/drawing/2014/main" id="{918CA954-5176-80D0-D734-3A8FD763FEB5}"/>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3</xdr:col>
      <xdr:colOff>114696</xdr:colOff>
      <xdr:row>0</xdr:row>
      <xdr:rowOff>965060</xdr:rowOff>
    </xdr:from>
    <xdr:to>
      <xdr:col>10</xdr:col>
      <xdr:colOff>283792</xdr:colOff>
      <xdr:row>1</xdr:row>
      <xdr:rowOff>170352</xdr:rowOff>
    </xdr:to>
    <xdr:sp macro="" textlink="">
      <xdr:nvSpPr>
        <xdr:cNvPr id="7" name="Text Box 2">
          <a:extLst>
            <a:ext uri="{FF2B5EF4-FFF2-40B4-BE49-F238E27FC236}">
              <a16:creationId xmlns:a16="http://schemas.microsoft.com/office/drawing/2014/main" id="{9161FECD-B593-43AD-9F72-42B2F1520574}"/>
            </a:ext>
          </a:extLst>
        </xdr:cNvPr>
        <xdr:cNvSpPr txBox="1">
          <a:spLocks noChangeArrowheads="1"/>
        </xdr:cNvSpPr>
      </xdr:nvSpPr>
      <xdr:spPr bwMode="auto">
        <a:xfrm>
          <a:off x="1852056" y="965060"/>
          <a:ext cx="9214036" cy="317812"/>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lnSpc>
              <a:spcPts val="1100"/>
            </a:lnSpc>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0</xdr:col>
      <xdr:colOff>0</xdr:colOff>
      <xdr:row>181</xdr:row>
      <xdr:rowOff>124905</xdr:rowOff>
    </xdr:from>
    <xdr:to>
      <xdr:col>11</xdr:col>
      <xdr:colOff>0</xdr:colOff>
      <xdr:row>182</xdr:row>
      <xdr:rowOff>125214</xdr:rowOff>
    </xdr:to>
    <xdr:grpSp>
      <xdr:nvGrpSpPr>
        <xdr:cNvPr id="8" name="Group 18">
          <a:extLst>
            <a:ext uri="{FF2B5EF4-FFF2-40B4-BE49-F238E27FC236}">
              <a16:creationId xmlns:a16="http://schemas.microsoft.com/office/drawing/2014/main" id="{B68151DA-69C5-43C6-BCA5-6B518BDA0B2C}"/>
            </a:ext>
          </a:extLst>
        </xdr:cNvPr>
        <xdr:cNvGrpSpPr>
          <a:grpSpLocks/>
        </xdr:cNvGrpSpPr>
      </xdr:nvGrpSpPr>
      <xdr:grpSpPr bwMode="auto">
        <a:xfrm>
          <a:off x="0" y="39272655"/>
          <a:ext cx="11601450" cy="184459"/>
          <a:chOff x="4142" y="943"/>
          <a:chExt cx="11271" cy="1"/>
        </a:xfrm>
      </xdr:grpSpPr>
      <xdr:sp macro="" textlink="">
        <xdr:nvSpPr>
          <xdr:cNvPr id="9" name="Freeform 21">
            <a:extLst>
              <a:ext uri="{FF2B5EF4-FFF2-40B4-BE49-F238E27FC236}">
                <a16:creationId xmlns:a16="http://schemas.microsoft.com/office/drawing/2014/main" id="{E9B17DC3-0905-07FE-FCE5-F67272F6653C}"/>
              </a:ext>
            </a:extLst>
          </xdr:cNvPr>
          <xdr:cNvSpPr>
            <a:spLocks/>
          </xdr:cNvSpPr>
        </xdr:nvSpPr>
        <xdr:spPr bwMode="auto">
          <a:xfrm>
            <a:off x="4142" y="943"/>
            <a:ext cx="11271" cy="1"/>
          </a:xfrm>
          <a:custGeom>
            <a:avLst/>
            <a:gdLst>
              <a:gd name="T0" fmla="*/ 0 w 7402"/>
              <a:gd name="T1" fmla="*/ 0 h 1"/>
              <a:gd name="T2" fmla="*/ 41645 w 7402"/>
              <a:gd name="T3" fmla="*/ 0 h 1"/>
              <a:gd name="T4" fmla="*/ 0 60000 65536"/>
              <a:gd name="T5" fmla="*/ 0 60000 65536"/>
            </a:gdLst>
            <a:ahLst/>
            <a:cxnLst>
              <a:cxn ang="T4">
                <a:pos x="T0" y="T1"/>
              </a:cxn>
              <a:cxn ang="T5">
                <a:pos x="T2" y="T3"/>
              </a:cxn>
            </a:cxnLst>
            <a:rect l="0" t="0" r="r" b="b"/>
            <a:pathLst>
              <a:path w="7402" h="1">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0</xdr:col>
      <xdr:colOff>0</xdr:colOff>
      <xdr:row>182</xdr:row>
      <xdr:rowOff>80033</xdr:rowOff>
    </xdr:from>
    <xdr:to>
      <xdr:col>6</xdr:col>
      <xdr:colOff>1227471</xdr:colOff>
      <xdr:row>185</xdr:row>
      <xdr:rowOff>37534</xdr:rowOff>
    </xdr:to>
    <xdr:sp macro="" textlink="">
      <xdr:nvSpPr>
        <xdr:cNvPr id="10" name="Text Box 2">
          <a:hlinkClick xmlns:r="http://schemas.openxmlformats.org/officeDocument/2006/relationships" r:id="rId3"/>
          <a:extLst>
            <a:ext uri="{FF2B5EF4-FFF2-40B4-BE49-F238E27FC236}">
              <a16:creationId xmlns:a16="http://schemas.microsoft.com/office/drawing/2014/main" id="{93C46416-DA9C-4105-82CD-CCAC9ACD2F5E}"/>
            </a:ext>
          </a:extLst>
        </xdr:cNvPr>
        <xdr:cNvSpPr txBox="1">
          <a:spLocks noChangeArrowheads="1"/>
        </xdr:cNvSpPr>
      </xdr:nvSpPr>
      <xdr:spPr bwMode="auto">
        <a:xfrm>
          <a:off x="0" y="39223973"/>
          <a:ext cx="7437771" cy="506141"/>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9</xdr:col>
      <xdr:colOff>331306</xdr:colOff>
      <xdr:row>182</xdr:row>
      <xdr:rowOff>3909</xdr:rowOff>
    </xdr:from>
    <xdr:to>
      <xdr:col>10</xdr:col>
      <xdr:colOff>483981</xdr:colOff>
      <xdr:row>183</xdr:row>
      <xdr:rowOff>85447</xdr:rowOff>
    </xdr:to>
    <xdr:pic>
      <xdr:nvPicPr>
        <xdr:cNvPr id="11" name="Picture 19">
          <a:extLst>
            <a:ext uri="{FF2B5EF4-FFF2-40B4-BE49-F238E27FC236}">
              <a16:creationId xmlns:a16="http://schemas.microsoft.com/office/drawing/2014/main" id="{8C3BA51B-7355-4FCF-BB5C-FF80BD7B8BC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504006" y="39147849"/>
          <a:ext cx="768625" cy="2707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486104</xdr:colOff>
      <xdr:row>3</xdr:row>
      <xdr:rowOff>180537</xdr:rowOff>
    </xdr:from>
    <xdr:to>
      <xdr:col>10</xdr:col>
      <xdr:colOff>180756</xdr:colOff>
      <xdr:row>9</xdr:row>
      <xdr:rowOff>36239</xdr:rowOff>
    </xdr:to>
    <xdr:grpSp>
      <xdr:nvGrpSpPr>
        <xdr:cNvPr id="12" name="Group 11">
          <a:extLst>
            <a:ext uri="{FF2B5EF4-FFF2-40B4-BE49-F238E27FC236}">
              <a16:creationId xmlns:a16="http://schemas.microsoft.com/office/drawing/2014/main" id="{BE0CBC31-2BE5-4D62-A021-CAABEE514E00}"/>
            </a:ext>
          </a:extLst>
        </xdr:cNvPr>
        <xdr:cNvGrpSpPr/>
      </xdr:nvGrpSpPr>
      <xdr:grpSpPr>
        <a:xfrm>
          <a:off x="8429954" y="1672787"/>
          <a:ext cx="2729952" cy="1824202"/>
          <a:chOff x="8414845" y="1678261"/>
          <a:chExt cx="2722945" cy="1819823"/>
        </a:xfrm>
      </xdr:grpSpPr>
      <xdr:sp macro="" textlink="">
        <xdr:nvSpPr>
          <xdr:cNvPr id="13" name="Rectangle: Rounded Corners 12">
            <a:extLst>
              <a:ext uri="{FF2B5EF4-FFF2-40B4-BE49-F238E27FC236}">
                <a16:creationId xmlns:a16="http://schemas.microsoft.com/office/drawing/2014/main" id="{8F747A1D-65AB-0D42-501A-DEBFA9015C35}"/>
              </a:ext>
            </a:extLst>
          </xdr:cNvPr>
          <xdr:cNvSpPr/>
        </xdr:nvSpPr>
        <xdr:spPr>
          <a:xfrm>
            <a:off x="8414845" y="1678261"/>
            <a:ext cx="2722945" cy="1819823"/>
          </a:xfrm>
          <a:prstGeom prst="roundRect">
            <a:avLst/>
          </a:prstGeom>
          <a:solidFill>
            <a:sysClr val="window" lastClr="FFFFFF"/>
          </a:solidFill>
          <a:ln w="19050">
            <a:solidFill>
              <a:schemeClr val="accent6"/>
            </a:solidFill>
          </a:ln>
        </xdr:spPr>
        <xdr:style>
          <a:lnRef idx="1">
            <a:schemeClr val="accent1"/>
          </a:lnRef>
          <a:fillRef idx="3">
            <a:schemeClr val="accent1"/>
          </a:fillRef>
          <a:effectRef idx="2">
            <a:schemeClr val="accent1"/>
          </a:effectRef>
          <a:fontRef idx="minor">
            <a:schemeClr val="lt1"/>
          </a:fontRef>
        </xdr:style>
        <xdr:txBody>
          <a:bodyPr rtlCol="0" anchor="ctr"/>
          <a:lstStyle/>
          <a:p>
            <a:pPr lvl="2" algn="ctr"/>
            <a:r>
              <a:rPr lang="en-US" sz="1100" b="1">
                <a:solidFill>
                  <a:sysClr val="windowText" lastClr="000000"/>
                </a:solidFill>
              </a:rPr>
              <a:t>Are you a VERIFI User?</a:t>
            </a:r>
            <a:r>
              <a:rPr lang="en-US" sz="1100" b="1" baseline="0">
                <a:solidFill>
                  <a:sysClr val="windowText" lastClr="000000"/>
                </a:solidFill>
              </a:rPr>
              <a:t> </a:t>
            </a:r>
            <a:r>
              <a:rPr lang="en-US" sz="1100" baseline="0">
                <a:solidFill>
                  <a:sysClr val="windowText" lastClr="000000"/>
                </a:solidFill>
              </a:rPr>
              <a:t>Export your.JSON VERIFI file and associated  "Utility Data" sheets and submit that alongside your application file to skip this tab!</a:t>
            </a:r>
          </a:p>
          <a:p>
            <a:pPr lvl="2" algn="l"/>
            <a:endParaRPr lang="en-US" sz="800" baseline="0">
              <a:solidFill>
                <a:sysClr val="windowText" lastClr="000000"/>
              </a:solidFill>
            </a:endParaRPr>
          </a:p>
          <a:p>
            <a:pPr lvl="1" algn="l"/>
            <a:r>
              <a:rPr lang="en-US" sz="1100" baseline="0">
                <a:solidFill>
                  <a:sysClr val="windowText" lastClr="000000"/>
                </a:solidFill>
              </a:rPr>
              <a:t>Export using this icon</a:t>
            </a:r>
          </a:p>
        </xdr:txBody>
      </xdr:sp>
      <xdr:grpSp>
        <xdr:nvGrpSpPr>
          <xdr:cNvPr id="14" name="Group 13">
            <a:extLst>
              <a:ext uri="{FF2B5EF4-FFF2-40B4-BE49-F238E27FC236}">
                <a16:creationId xmlns:a16="http://schemas.microsoft.com/office/drawing/2014/main" id="{03FD8489-56C5-7056-BE8E-05F09A4C2AA2}"/>
              </a:ext>
            </a:extLst>
          </xdr:cNvPr>
          <xdr:cNvGrpSpPr/>
        </xdr:nvGrpSpPr>
        <xdr:grpSpPr>
          <a:xfrm>
            <a:off x="8526516" y="1908177"/>
            <a:ext cx="860755" cy="824732"/>
            <a:chOff x="1060266" y="4730894"/>
            <a:chExt cx="1560854" cy="1477046"/>
          </a:xfrm>
        </xdr:grpSpPr>
        <xdr:sp macro="" textlink="">
          <xdr:nvSpPr>
            <xdr:cNvPr id="16" name="Rectangle 15">
              <a:extLst>
                <a:ext uri="{FF2B5EF4-FFF2-40B4-BE49-F238E27FC236}">
                  <a16:creationId xmlns:a16="http://schemas.microsoft.com/office/drawing/2014/main" id="{D3E2DE61-4F74-9DFA-272C-4E78457E6AED}"/>
                </a:ext>
              </a:extLst>
            </xdr:cNvPr>
            <xdr:cNvSpPr/>
          </xdr:nvSpPr>
          <xdr:spPr>
            <a:xfrm>
              <a:off x="1060266" y="4730894"/>
              <a:ext cx="1560854" cy="1477046"/>
            </a:xfrm>
            <a:prstGeom prst="rect">
              <a:avLst/>
            </a:prstGeom>
            <a:solidFill>
              <a:schemeClr val="bg1"/>
            </a:solidFill>
            <a:ln w="12700">
              <a:noFill/>
              <a:miter lim="800000"/>
            </a:ln>
            <a:effectLst/>
            <a:scene3d>
              <a:camera prst="orthographicFront">
                <a:rot lat="0" lon="0" rev="0"/>
              </a:camera>
              <a:lightRig rig="threePt" dir="t">
                <a:rot lat="0" lon="0" rev="1200000"/>
              </a:lightRig>
            </a:scene3d>
            <a:sp3d/>
          </xdr:spPr>
          <xdr:style>
            <a:lnRef idx="0">
              <a:schemeClr val="accent1"/>
            </a:lnRef>
            <a:fillRef idx="3">
              <a:schemeClr val="accent1"/>
            </a:fillRef>
            <a:effectRef idx="3">
              <a:schemeClr val="accent1"/>
            </a:effectRef>
            <a:fontRef idx="minor">
              <a:schemeClr val="lt1"/>
            </a:fontRef>
          </xdr:style>
          <xdr:txBody>
            <a:bodyPr rot="0" spcFirstLastPara="0" vert="horz" wrap="square" lIns="182880" tIns="182880" rIns="182880" bIns="18288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lnSpc>
                  <a:spcPct val="90000"/>
                </a:lnSpc>
              </a:pPr>
              <a:endParaRPr lang="en-US">
                <a:solidFill>
                  <a:schemeClr val="tx1"/>
                </a:solidFill>
              </a:endParaRPr>
            </a:p>
          </xdr:txBody>
        </xdr:sp>
        <xdr:grpSp>
          <xdr:nvGrpSpPr>
            <xdr:cNvPr id="17" name="Group 16">
              <a:extLst>
                <a:ext uri="{FF2B5EF4-FFF2-40B4-BE49-F238E27FC236}">
                  <a16:creationId xmlns:a16="http://schemas.microsoft.com/office/drawing/2014/main" id="{F8A30CE0-CB97-20E0-6C08-30E02A699387}"/>
                </a:ext>
              </a:extLst>
            </xdr:cNvPr>
            <xdr:cNvGrpSpPr/>
          </xdr:nvGrpSpPr>
          <xdr:grpSpPr>
            <a:xfrm>
              <a:off x="1179068" y="4780450"/>
              <a:ext cx="1315790" cy="1377933"/>
              <a:chOff x="318756" y="4813646"/>
              <a:chExt cx="1315790" cy="1377933"/>
            </a:xfrm>
          </xdr:grpSpPr>
          <xdr:pic>
            <xdr:nvPicPr>
              <xdr:cNvPr id="18" name="Picture 17" descr="Tools &amp; Training – Energy Efficiency">
                <a:extLst>
                  <a:ext uri="{FF2B5EF4-FFF2-40B4-BE49-F238E27FC236}">
                    <a16:creationId xmlns:a16="http://schemas.microsoft.com/office/drawing/2014/main" id="{40CB727A-7E93-F205-DF2F-231398F145E9}"/>
                  </a:ext>
                </a:extLst>
              </xdr:cNvPr>
              <xdr:cNvPicPr>
                <a:picLocks noChangeAspect="1" noChangeArrowheads="1"/>
              </xdr:cNvPicPr>
            </xdr:nvPicPr>
            <xdr:blipFill>
              <a:blip xmlns:r="http://schemas.openxmlformats.org/officeDocument/2006/relationships" r:embed="rId5" cstate="hqprint">
                <a:extLst>
                  <a:ext uri="{28A0092B-C50C-407E-A947-70E740481C1C}">
                    <a14:useLocalDpi xmlns:a14="http://schemas.microsoft.com/office/drawing/2010/main"/>
                  </a:ext>
                </a:extLst>
              </a:blip>
              <a:srcRect/>
              <a:stretch>
                <a:fillRect/>
              </a:stretch>
            </xdr:blipFill>
            <xdr:spPr bwMode="auto">
              <a:xfrm>
                <a:off x="514986" y="4813646"/>
                <a:ext cx="923330" cy="92333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 name="Picture 18">
                <a:extLst>
                  <a:ext uri="{FF2B5EF4-FFF2-40B4-BE49-F238E27FC236}">
                    <a16:creationId xmlns:a16="http://schemas.microsoft.com/office/drawing/2014/main" id="{FDC7D943-EEDF-88A5-82E8-D619CAFCA4D9}"/>
                  </a:ext>
                </a:extLst>
              </xdr:cNvPr>
              <xdr:cNvPicPr>
                <a:picLocks noChangeAspect="1"/>
              </xdr:cNvPicPr>
            </xdr:nvPicPr>
            <xdr:blipFill>
              <a:blip xmlns:r="http://schemas.openxmlformats.org/officeDocument/2006/relationships" r:embed="rId6"/>
              <a:stretch>
                <a:fillRect/>
              </a:stretch>
            </xdr:blipFill>
            <xdr:spPr>
              <a:xfrm>
                <a:off x="318756" y="5733913"/>
                <a:ext cx="1315790" cy="457666"/>
              </a:xfrm>
              <a:prstGeom prst="rect">
                <a:avLst/>
              </a:prstGeom>
            </xdr:spPr>
          </xdr:pic>
        </xdr:grpSp>
      </xdr:grpSp>
      <xdr:pic>
        <xdr:nvPicPr>
          <xdr:cNvPr id="15" name="Picture 14">
            <a:extLst>
              <a:ext uri="{FF2B5EF4-FFF2-40B4-BE49-F238E27FC236}">
                <a16:creationId xmlns:a16="http://schemas.microsoft.com/office/drawing/2014/main" id="{7877877F-E405-4BAF-B0FA-7251A7C5856E}"/>
              </a:ext>
            </a:extLst>
          </xdr:cNvPr>
          <xdr:cNvPicPr>
            <a:picLocks noChangeAspect="1"/>
          </xdr:cNvPicPr>
        </xdr:nvPicPr>
        <xdr:blipFill>
          <a:blip xmlns:r="http://schemas.openxmlformats.org/officeDocument/2006/relationships" r:embed="rId7"/>
          <a:stretch>
            <a:fillRect/>
          </a:stretch>
        </xdr:blipFill>
        <xdr:spPr>
          <a:xfrm>
            <a:off x="8644977" y="3123434"/>
            <a:ext cx="275970" cy="259584"/>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2777</xdr:colOff>
      <xdr:row>0</xdr:row>
      <xdr:rowOff>41672</xdr:rowOff>
    </xdr:from>
    <xdr:to>
      <xdr:col>10</xdr:col>
      <xdr:colOff>883000</xdr:colOff>
      <xdr:row>10</xdr:row>
      <xdr:rowOff>69312</xdr:rowOff>
    </xdr:to>
    <xdr:pic>
      <xdr:nvPicPr>
        <xdr:cNvPr id="2" name="Picture 1">
          <a:extLst>
            <a:ext uri="{FF2B5EF4-FFF2-40B4-BE49-F238E27FC236}">
              <a16:creationId xmlns:a16="http://schemas.microsoft.com/office/drawing/2014/main" id="{13D11AE4-8C54-779D-F3FD-2D7D03F9B7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04918" y="41672"/>
          <a:ext cx="3830638" cy="1813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1340223</xdr:colOff>
      <xdr:row>93</xdr:row>
      <xdr:rowOff>134470</xdr:rowOff>
    </xdr:from>
    <xdr:to>
      <xdr:col>10</xdr:col>
      <xdr:colOff>1304365</xdr:colOff>
      <xdr:row>108</xdr:row>
      <xdr:rowOff>125506</xdr:rowOff>
    </xdr:to>
    <xdr:graphicFrame macro="">
      <xdr:nvGraphicFramePr>
        <xdr:cNvPr id="3" name="Chart 2">
          <a:extLst>
            <a:ext uri="{FF2B5EF4-FFF2-40B4-BE49-F238E27FC236}">
              <a16:creationId xmlns:a16="http://schemas.microsoft.com/office/drawing/2014/main" id="{C1098C1F-C9C0-B94C-D0AE-1879C0D010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2</xdr:row>
      <xdr:rowOff>200025</xdr:rowOff>
    </xdr:from>
    <xdr:to>
      <xdr:col>4</xdr:col>
      <xdr:colOff>12065</xdr:colOff>
      <xdr:row>2</xdr:row>
      <xdr:rowOff>200660</xdr:rowOff>
    </xdr:to>
    <xdr:pic>
      <xdr:nvPicPr>
        <xdr:cNvPr id="1924" name="Picture 2" descr="C:\Documents and Settings\SN6\My Documents\Enhanced Save Energy Now Initiative\DOE logos\New_DOE_Logo_Color_Hi-Res_042808.jpg">
          <a:extLst>
            <a:ext uri="{FF2B5EF4-FFF2-40B4-BE49-F238E27FC236}">
              <a16:creationId xmlns:a16="http://schemas.microsoft.com/office/drawing/2014/main" id="{00000000-0008-0000-0100-000084070000}"/>
            </a:ext>
          </a:extLst>
        </xdr:cNvPr>
        <xdr:cNvPicPr>
          <a:picLocks noChangeAspect="1" noChangeArrowheads="1"/>
        </xdr:cNvPicPr>
      </xdr:nvPicPr>
      <xdr:blipFill>
        <a:blip xmlns:r="http://schemas.openxmlformats.org/officeDocument/2006/relationships" r:embed="rId1">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11972925" y="619125"/>
          <a:ext cx="9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2242561</xdr:colOff>
      <xdr:row>2</xdr:row>
      <xdr:rowOff>177585</xdr:rowOff>
    </xdr:from>
    <xdr:to>
      <xdr:col>3</xdr:col>
      <xdr:colOff>8136610</xdr:colOff>
      <xdr:row>2</xdr:row>
      <xdr:rowOff>1032779</xdr:rowOff>
    </xdr:to>
    <xdr:sp macro="" textlink="">
      <xdr:nvSpPr>
        <xdr:cNvPr id="18" name="Text Box 2">
          <a:extLst>
            <a:ext uri="{FF2B5EF4-FFF2-40B4-BE49-F238E27FC236}">
              <a16:creationId xmlns:a16="http://schemas.microsoft.com/office/drawing/2014/main" id="{00000000-0008-0000-0100-000012000000}"/>
            </a:ext>
          </a:extLst>
        </xdr:cNvPr>
        <xdr:cNvSpPr txBox="1">
          <a:spLocks noChangeArrowheads="1"/>
        </xdr:cNvSpPr>
      </xdr:nvSpPr>
      <xdr:spPr bwMode="auto">
        <a:xfrm>
          <a:off x="3760103" y="597331"/>
          <a:ext cx="8816126" cy="855194"/>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a:t>
          </a:r>
          <a:r>
            <a:rPr lang="en-US" sz="1700" baseline="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(ETH</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Application Form</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2</xdr:col>
      <xdr:colOff>723900</xdr:colOff>
      <xdr:row>2</xdr:row>
      <xdr:rowOff>762000</xdr:rowOff>
    </xdr:from>
    <xdr:to>
      <xdr:col>4</xdr:col>
      <xdr:colOff>38100</xdr:colOff>
      <xdr:row>2</xdr:row>
      <xdr:rowOff>904875</xdr:rowOff>
    </xdr:to>
    <xdr:grpSp>
      <xdr:nvGrpSpPr>
        <xdr:cNvPr id="1926" name="Group 18">
          <a:extLst>
            <a:ext uri="{FF2B5EF4-FFF2-40B4-BE49-F238E27FC236}">
              <a16:creationId xmlns:a16="http://schemas.microsoft.com/office/drawing/2014/main" id="{00000000-0008-0000-0100-000086070000}"/>
            </a:ext>
          </a:extLst>
        </xdr:cNvPr>
        <xdr:cNvGrpSpPr>
          <a:grpSpLocks/>
        </xdr:cNvGrpSpPr>
      </xdr:nvGrpSpPr>
      <xdr:grpSpPr bwMode="auto">
        <a:xfrm>
          <a:off x="2479488" y="762000"/>
          <a:ext cx="10370671" cy="142875"/>
          <a:chOff x="4170" y="943"/>
          <a:chExt cx="11400" cy="2"/>
        </a:xfrm>
      </xdr:grpSpPr>
      <xdr:sp macro="" textlink="">
        <xdr:nvSpPr>
          <xdr:cNvPr id="1933" name="Freeform 21">
            <a:extLst>
              <a:ext uri="{FF2B5EF4-FFF2-40B4-BE49-F238E27FC236}">
                <a16:creationId xmlns:a16="http://schemas.microsoft.com/office/drawing/2014/main" id="{00000000-0008-0000-0100-00008D070000}"/>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xdr:col>
      <xdr:colOff>1170295</xdr:colOff>
      <xdr:row>2</xdr:row>
      <xdr:rowOff>789629</xdr:rowOff>
    </xdr:from>
    <xdr:to>
      <xdr:col>3</xdr:col>
      <xdr:colOff>8018328</xdr:colOff>
      <xdr:row>3</xdr:row>
      <xdr:rowOff>1</xdr:rowOff>
    </xdr:to>
    <xdr:sp macro="" textlink="">
      <xdr:nvSpPr>
        <xdr:cNvPr id="20" name="Text Box 2">
          <a:extLst>
            <a:ext uri="{FF2B5EF4-FFF2-40B4-BE49-F238E27FC236}">
              <a16:creationId xmlns:a16="http://schemas.microsoft.com/office/drawing/2014/main" id="{00000000-0008-0000-0100-000014000000}"/>
            </a:ext>
          </a:extLst>
        </xdr:cNvPr>
        <xdr:cNvSpPr txBox="1">
          <a:spLocks noChangeArrowheads="1"/>
        </xdr:cNvSpPr>
      </xdr:nvSpPr>
      <xdr:spPr bwMode="auto">
        <a:xfrm>
          <a:off x="2649845" y="789629"/>
          <a:ext cx="9889683" cy="245422"/>
        </a:xfrm>
        <a:prstGeom prst="rect">
          <a:avLst/>
        </a:prstGeom>
        <a:noFill/>
        <a:ln w="9525">
          <a:noFill/>
          <a:miter lim="800000"/>
          <a:headEnd/>
          <a:tailEnd/>
        </a:ln>
      </xdr:spPr>
      <xdr:txBody>
        <a:bodyPr rot="0" vert="horz" wrap="square" lIns="91440" tIns="45720" rIns="0" bIns="45720" anchor="t" anchorCtr="0">
          <a:noAutofit/>
        </a:bodyPr>
        <a:lstStyle/>
        <a:p>
          <a:pPr marL="0" marR="0" algn="r">
            <a:lnSpc>
              <a:spcPts val="1400"/>
            </a:lnSpc>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lnSpc>
              <a:spcPts val="1100"/>
            </a:lnSpc>
            <a:spcBef>
              <a:spcPts val="0"/>
            </a:spcBef>
            <a:spcAft>
              <a:spcPts val="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43295</xdr:colOff>
      <xdr:row>21</xdr:row>
      <xdr:rowOff>147204</xdr:rowOff>
    </xdr:from>
    <xdr:to>
      <xdr:col>4</xdr:col>
      <xdr:colOff>17317</xdr:colOff>
      <xdr:row>21</xdr:row>
      <xdr:rowOff>458931</xdr:rowOff>
    </xdr:to>
    <xdr:grpSp>
      <xdr:nvGrpSpPr>
        <xdr:cNvPr id="5" name="Group 15">
          <a:extLst>
            <a:ext uri="{FF2B5EF4-FFF2-40B4-BE49-F238E27FC236}">
              <a16:creationId xmlns:a16="http://schemas.microsoft.com/office/drawing/2014/main" id="{D24F37CA-B391-49BC-AB62-BA27B9589BEA}"/>
            </a:ext>
          </a:extLst>
        </xdr:cNvPr>
        <xdr:cNvGrpSpPr>
          <a:grpSpLocks/>
        </xdr:cNvGrpSpPr>
      </xdr:nvGrpSpPr>
      <xdr:grpSpPr bwMode="auto">
        <a:xfrm>
          <a:off x="327177" y="22648616"/>
          <a:ext cx="12502199" cy="311727"/>
          <a:chOff x="4170" y="943"/>
          <a:chExt cx="11103" cy="2"/>
        </a:xfrm>
      </xdr:grpSpPr>
      <xdr:sp macro="" textlink="">
        <xdr:nvSpPr>
          <xdr:cNvPr id="6" name="Freeform 18">
            <a:extLst>
              <a:ext uri="{FF2B5EF4-FFF2-40B4-BE49-F238E27FC236}">
                <a16:creationId xmlns:a16="http://schemas.microsoft.com/office/drawing/2014/main" id="{281BFA62-F49D-BE32-186E-CA74CBA2003B}"/>
              </a:ext>
            </a:extLst>
          </xdr:cNvPr>
          <xdr:cNvSpPr>
            <a:spLocks/>
          </xdr:cNvSpPr>
        </xdr:nvSpPr>
        <xdr:spPr bwMode="auto">
          <a:xfrm>
            <a:off x="4170" y="943"/>
            <a:ext cx="11103" cy="2"/>
          </a:xfrm>
          <a:custGeom>
            <a:avLst/>
            <a:gdLst>
              <a:gd name="T0" fmla="*/ 0 w 7402"/>
              <a:gd name="T1" fmla="*/ 0 h 2"/>
              <a:gd name="T2" fmla="*/ 3747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0</xdr:colOff>
      <xdr:row>21</xdr:row>
      <xdr:rowOff>238126</xdr:rowOff>
    </xdr:from>
    <xdr:to>
      <xdr:col>2</xdr:col>
      <xdr:colOff>2695575</xdr:colOff>
      <xdr:row>21</xdr:row>
      <xdr:rowOff>485775</xdr:rowOff>
    </xdr:to>
    <xdr:sp macro="" textlink="">
      <xdr:nvSpPr>
        <xdr:cNvPr id="17" name="Text Box 2">
          <a:hlinkClick xmlns:r="http://schemas.openxmlformats.org/officeDocument/2006/relationships" r:id="rId2"/>
          <a:extLst>
            <a:ext uri="{FF2B5EF4-FFF2-40B4-BE49-F238E27FC236}">
              <a16:creationId xmlns:a16="http://schemas.microsoft.com/office/drawing/2014/main" id="{8B46FC91-532C-4F59-AF4F-E14B49FD90D5}"/>
            </a:ext>
          </a:extLst>
        </xdr:cNvPr>
        <xdr:cNvSpPr txBox="1">
          <a:spLocks noChangeArrowheads="1"/>
        </xdr:cNvSpPr>
      </xdr:nvSpPr>
      <xdr:spPr bwMode="auto">
        <a:xfrm>
          <a:off x="0" y="6962776"/>
          <a:ext cx="4105275" cy="24764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3</xdr:col>
      <xdr:colOff>6869719</xdr:colOff>
      <xdr:row>21</xdr:row>
      <xdr:rowOff>236278</xdr:rowOff>
    </xdr:from>
    <xdr:to>
      <xdr:col>4</xdr:col>
      <xdr:colOff>28401</xdr:colOff>
      <xdr:row>21</xdr:row>
      <xdr:rowOff>638368</xdr:rowOff>
    </xdr:to>
    <xdr:pic>
      <xdr:nvPicPr>
        <xdr:cNvPr id="19" name="Picture 17">
          <a:extLst>
            <a:ext uri="{FF2B5EF4-FFF2-40B4-BE49-F238E27FC236}">
              <a16:creationId xmlns:a16="http://schemas.microsoft.com/office/drawing/2014/main" id="{E61E1F37-BF2F-4093-B1D7-B6034E4FB7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83741" y="21572278"/>
          <a:ext cx="1174977" cy="393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963958</xdr:colOff>
      <xdr:row>6</xdr:row>
      <xdr:rowOff>849933</xdr:rowOff>
    </xdr:from>
    <xdr:to>
      <xdr:col>3</xdr:col>
      <xdr:colOff>7238338</xdr:colOff>
      <xdr:row>7</xdr:row>
      <xdr:rowOff>102573</xdr:rowOff>
    </xdr:to>
    <xdr:pic>
      <xdr:nvPicPr>
        <xdr:cNvPr id="3" name="Picture 2">
          <a:extLst>
            <a:ext uri="{FF2B5EF4-FFF2-40B4-BE49-F238E27FC236}">
              <a16:creationId xmlns:a16="http://schemas.microsoft.com/office/drawing/2014/main" id="{6398E9B7-6468-4EF7-B863-A92E49A0EB86}"/>
            </a:ext>
          </a:extLst>
        </xdr:cNvPr>
        <xdr:cNvPicPr>
          <a:picLocks noChangeAspect="1"/>
        </xdr:cNvPicPr>
      </xdr:nvPicPr>
      <xdr:blipFill>
        <a:blip xmlns:r="http://schemas.openxmlformats.org/officeDocument/2006/relationships" r:embed="rId4"/>
        <a:stretch>
          <a:fillRect/>
        </a:stretch>
      </xdr:blipFill>
      <xdr:spPr>
        <a:xfrm>
          <a:off x="1255311" y="2743727"/>
          <a:ext cx="10787176" cy="4452170"/>
        </a:xfrm>
        <a:prstGeom prst="rect">
          <a:avLst/>
        </a:prstGeom>
      </xdr:spPr>
    </xdr:pic>
    <xdr:clientData/>
  </xdr:twoCellAnchor>
  <xdr:twoCellAnchor editAs="oneCell">
    <xdr:from>
      <xdr:col>1</xdr:col>
      <xdr:colOff>121070</xdr:colOff>
      <xdr:row>0</xdr:row>
      <xdr:rowOff>0</xdr:rowOff>
    </xdr:from>
    <xdr:to>
      <xdr:col>2</xdr:col>
      <xdr:colOff>1131466</xdr:colOff>
      <xdr:row>4</xdr:row>
      <xdr:rowOff>105821</xdr:rowOff>
    </xdr:to>
    <xdr:pic>
      <xdr:nvPicPr>
        <xdr:cNvPr id="8" name="Picture 7">
          <a:extLst>
            <a:ext uri="{FF2B5EF4-FFF2-40B4-BE49-F238E27FC236}">
              <a16:creationId xmlns:a16="http://schemas.microsoft.com/office/drawing/2014/main" id="{C8E566BF-8267-C8C0-E1A5-539EF9260B8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2423" y="0"/>
          <a:ext cx="2492747" cy="153699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0</xdr:row>
      <xdr:rowOff>200025</xdr:rowOff>
    </xdr:from>
    <xdr:to>
      <xdr:col>4</xdr:col>
      <xdr:colOff>9525</xdr:colOff>
      <xdr:row>0</xdr:row>
      <xdr:rowOff>200025</xdr:rowOff>
    </xdr:to>
    <xdr:pic>
      <xdr:nvPicPr>
        <xdr:cNvPr id="6520" name="Picture 2" descr="C:\Documents and Settings\SN6\My Documents\Enhanced Save Energy Now Initiative\DOE logos\New_DOE_Logo_Color_Hi-Res_042808.jpg">
          <a:extLst>
            <a:ext uri="{FF2B5EF4-FFF2-40B4-BE49-F238E27FC236}">
              <a16:creationId xmlns:a16="http://schemas.microsoft.com/office/drawing/2014/main" id="{00000000-0008-0000-0400-000078190000}"/>
            </a:ext>
          </a:extLst>
        </xdr:cNvPr>
        <xdr:cNvPicPr>
          <a:picLocks noChangeAspect="1" noChangeArrowheads="1"/>
        </xdr:cNvPicPr>
      </xdr:nvPicPr>
      <xdr:blipFill>
        <a:blip xmlns:r="http://schemas.openxmlformats.org/officeDocument/2006/relationships" r:embed="rId1">
          <a:clrChange>
            <a:clrFrom>
              <a:srgbClr val="FEFFFF"/>
            </a:clrFrom>
            <a:clrTo>
              <a:srgbClr val="FEFFFF">
                <a:alpha val="0"/>
              </a:srgbClr>
            </a:clrTo>
          </a:clrChange>
          <a:extLst>
            <a:ext uri="{28A0092B-C50C-407E-A947-70E740481C1C}">
              <a14:useLocalDpi xmlns:a14="http://schemas.microsoft.com/office/drawing/2010/main" val="0"/>
            </a:ext>
          </a:extLst>
        </a:blip>
        <a:srcRect/>
        <a:stretch>
          <a:fillRect/>
        </a:stretch>
      </xdr:blipFill>
      <xdr:spPr bwMode="auto">
        <a:xfrm>
          <a:off x="10134600" y="200025"/>
          <a:ext cx="9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3370580</xdr:colOff>
      <xdr:row>0</xdr:row>
      <xdr:rowOff>9525</xdr:rowOff>
    </xdr:from>
    <xdr:to>
      <xdr:col>4</xdr:col>
      <xdr:colOff>26670</xdr:colOff>
      <xdr:row>0</xdr:row>
      <xdr:rowOff>516890</xdr:rowOff>
    </xdr:to>
    <xdr:sp macro="" textlink="">
      <xdr:nvSpPr>
        <xdr:cNvPr id="5" name="Text Box 2">
          <a:extLst>
            <a:ext uri="{FF2B5EF4-FFF2-40B4-BE49-F238E27FC236}">
              <a16:creationId xmlns:a16="http://schemas.microsoft.com/office/drawing/2014/main" id="{00000000-0008-0000-0400-000005000000}"/>
            </a:ext>
          </a:extLst>
        </xdr:cNvPr>
        <xdr:cNvSpPr txBox="1">
          <a:spLocks noChangeArrowheads="1"/>
        </xdr:cNvSpPr>
      </xdr:nvSpPr>
      <xdr:spPr bwMode="auto">
        <a:xfrm>
          <a:off x="4780280" y="9525"/>
          <a:ext cx="5380990" cy="507365"/>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0" tIns="0" rIns="0" bIns="0" anchor="t" anchorCtr="0" upright="1">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800">
              <a:solidFill>
                <a:srgbClr val="004896"/>
              </a:solidFill>
              <a:effectLst/>
              <a:latin typeface="Arial" panose="020B0604020202020204" pitchFamily="34" charset="0"/>
              <a:ea typeface="Calibri" panose="020F0502020204030204" pitchFamily="34" charset="0"/>
              <a:cs typeface="Times New Roman" panose="02020603050405020304" pitchFamily="18" charset="0"/>
            </a:rPr>
            <a:t> </a:t>
          </a:r>
          <a:r>
            <a:rPr lang="en-US" sz="1700" kern="12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Energy Treasure Hunt (ETH) </a:t>
          </a: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Application Form </a:t>
          </a:r>
        </a:p>
        <a:p>
          <a:pPr marL="0" marR="0" algn="r">
            <a:spcBef>
              <a:spcPts val="0"/>
            </a:spcBef>
            <a:spcAft>
              <a:spcPts val="0"/>
            </a:spcAft>
          </a:pPr>
          <a:r>
            <a:rPr lang="en-US" sz="17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Frequently Asked Questions</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2</xdr:col>
      <xdr:colOff>676275</xdr:colOff>
      <xdr:row>0</xdr:row>
      <xdr:rowOff>552450</xdr:rowOff>
    </xdr:from>
    <xdr:to>
      <xdr:col>4</xdr:col>
      <xdr:colOff>38100</xdr:colOff>
      <xdr:row>0</xdr:row>
      <xdr:rowOff>876300</xdr:rowOff>
    </xdr:to>
    <xdr:grpSp>
      <xdr:nvGrpSpPr>
        <xdr:cNvPr id="6522" name="Group 5">
          <a:extLst>
            <a:ext uri="{FF2B5EF4-FFF2-40B4-BE49-F238E27FC236}">
              <a16:creationId xmlns:a16="http://schemas.microsoft.com/office/drawing/2014/main" id="{00000000-0008-0000-0400-00007A190000}"/>
            </a:ext>
          </a:extLst>
        </xdr:cNvPr>
        <xdr:cNvGrpSpPr>
          <a:grpSpLocks/>
        </xdr:cNvGrpSpPr>
      </xdr:nvGrpSpPr>
      <xdr:grpSpPr bwMode="auto">
        <a:xfrm>
          <a:off x="2771775" y="552450"/>
          <a:ext cx="8505825" cy="323850"/>
          <a:chOff x="4170" y="943"/>
          <a:chExt cx="11400" cy="2"/>
        </a:xfrm>
      </xdr:grpSpPr>
      <xdr:sp macro="" textlink="">
        <xdr:nvSpPr>
          <xdr:cNvPr id="6529" name="Freeform 8">
            <a:extLst>
              <a:ext uri="{FF2B5EF4-FFF2-40B4-BE49-F238E27FC236}">
                <a16:creationId xmlns:a16="http://schemas.microsoft.com/office/drawing/2014/main" id="{00000000-0008-0000-0400-000081190000}"/>
              </a:ext>
            </a:extLst>
          </xdr:cNvPr>
          <xdr:cNvSpPr>
            <a:spLocks/>
          </xdr:cNvSpPr>
        </xdr:nvSpPr>
        <xdr:spPr bwMode="auto">
          <a:xfrm>
            <a:off x="4170" y="943"/>
            <a:ext cx="11400" cy="2"/>
          </a:xfrm>
          <a:custGeom>
            <a:avLst/>
            <a:gdLst>
              <a:gd name="T0" fmla="*/ 0 w 7402"/>
              <a:gd name="T1" fmla="*/ 0 h 2"/>
              <a:gd name="T2" fmla="*/ 41645 w 7402"/>
              <a:gd name="T3" fmla="*/ 0 h 2"/>
              <a:gd name="T4" fmla="*/ 0 60000 65536"/>
              <a:gd name="T5" fmla="*/ 0 60000 65536"/>
            </a:gdLst>
            <a:ahLst/>
            <a:cxnLst>
              <a:cxn ang="T4">
                <a:pos x="T0" y="T1"/>
              </a:cxn>
              <a:cxn ang="T5">
                <a:pos x="T2" y="T3"/>
              </a:cxn>
            </a:cxnLst>
            <a:rect l="0" t="0" r="r" b="b"/>
            <a:pathLst>
              <a:path w="7402" h="2">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xdr:col>
      <xdr:colOff>2178685</xdr:colOff>
      <xdr:row>0</xdr:row>
      <xdr:rowOff>579755</xdr:rowOff>
    </xdr:from>
    <xdr:to>
      <xdr:col>4</xdr:col>
      <xdr:colOff>36195</xdr:colOff>
      <xdr:row>0</xdr:row>
      <xdr:rowOff>1002030</xdr:rowOff>
    </xdr:to>
    <xdr:sp macro="" textlink="">
      <xdr:nvSpPr>
        <xdr:cNvPr id="7" name="Text Box 2">
          <a:extLst>
            <a:ext uri="{FF2B5EF4-FFF2-40B4-BE49-F238E27FC236}">
              <a16:creationId xmlns:a16="http://schemas.microsoft.com/office/drawing/2014/main" id="{00000000-0008-0000-0400-000007000000}"/>
            </a:ext>
          </a:extLst>
        </xdr:cNvPr>
        <xdr:cNvSpPr txBox="1">
          <a:spLocks noChangeArrowheads="1"/>
        </xdr:cNvSpPr>
      </xdr:nvSpPr>
      <xdr:spPr bwMode="auto">
        <a:xfrm>
          <a:off x="3588385" y="579755"/>
          <a:ext cx="6582410" cy="422275"/>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algn="r">
            <a:spcBef>
              <a:spcPts val="0"/>
            </a:spcBef>
            <a:spcAft>
              <a:spcPts val="0"/>
            </a:spcAft>
          </a:pPr>
          <a:r>
            <a:rPr lang="en-US" sz="1200" b="1">
              <a:solidFill>
                <a:srgbClr val="1D428A"/>
              </a:solidFill>
              <a:effectLst/>
              <a:latin typeface="Arial" panose="020B0604020202020204" pitchFamily="34" charset="0"/>
              <a:ea typeface="Calibri" panose="020F0502020204030204" pitchFamily="34" charset="0"/>
              <a:cs typeface="Times New Roman" panose="02020603050405020304" pitchFamily="18" charset="0"/>
            </a:rPr>
            <a:t>BETTER BUILDINGS, BETTER PLANTS </a:t>
          </a:r>
          <a:endParaRPr lang="en-US" sz="1200" b="1">
            <a:solidFill>
              <a:srgbClr val="004896"/>
            </a:solidFill>
            <a:effectLst/>
            <a:latin typeface="Avenir LT 65 Medium" panose="02000603020000020003" pitchFamily="2" charset="0"/>
            <a:ea typeface="Calibri" panose="020F0502020204030204" pitchFamily="34" charset="0"/>
            <a:cs typeface="Times New Roman" panose="02020603050405020304" pitchFamily="18" charset="0"/>
          </a:endParaRPr>
        </a:p>
        <a:p>
          <a:pPr marL="0" marR="0">
            <a:spcBef>
              <a:spcPts val="0"/>
            </a:spcBef>
            <a:spcAft>
              <a:spcPts val="0"/>
            </a:spcAft>
          </a:pPr>
          <a:r>
            <a:rPr lang="en-US" sz="1100">
              <a:solidFill>
                <a:srgbClr val="1D428A"/>
              </a:solidFill>
              <a:effectLst/>
              <a:latin typeface="Arial" panose="020B0604020202020204" pitchFamily="34" charset="0"/>
              <a:ea typeface="Calibri" panose="020F0502020204030204" pitchFamily="34" charset="0"/>
              <a:cs typeface="Times New Roman" panose="02020603050405020304" pitchFamily="18" charset="0"/>
            </a:rPr>
            <a:t> </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85725</xdr:colOff>
      <xdr:row>16</xdr:row>
      <xdr:rowOff>171450</xdr:rowOff>
    </xdr:from>
    <xdr:to>
      <xdr:col>4</xdr:col>
      <xdr:colOff>9525</xdr:colOff>
      <xdr:row>16</xdr:row>
      <xdr:rowOff>352425</xdr:rowOff>
    </xdr:to>
    <xdr:grpSp>
      <xdr:nvGrpSpPr>
        <xdr:cNvPr id="6525" name="Group 9">
          <a:extLst>
            <a:ext uri="{FF2B5EF4-FFF2-40B4-BE49-F238E27FC236}">
              <a16:creationId xmlns:a16="http://schemas.microsoft.com/office/drawing/2014/main" id="{00000000-0008-0000-0400-00007D190000}"/>
            </a:ext>
          </a:extLst>
        </xdr:cNvPr>
        <xdr:cNvGrpSpPr>
          <a:grpSpLocks/>
        </xdr:cNvGrpSpPr>
      </xdr:nvGrpSpPr>
      <xdr:grpSpPr bwMode="auto">
        <a:xfrm>
          <a:off x="710142" y="7034742"/>
          <a:ext cx="10538883" cy="180975"/>
          <a:chOff x="4208" y="943"/>
          <a:chExt cx="11400" cy="1"/>
        </a:xfrm>
      </xdr:grpSpPr>
      <xdr:sp macro="" textlink="">
        <xdr:nvSpPr>
          <xdr:cNvPr id="6528" name="Freeform 12">
            <a:extLst>
              <a:ext uri="{FF2B5EF4-FFF2-40B4-BE49-F238E27FC236}">
                <a16:creationId xmlns:a16="http://schemas.microsoft.com/office/drawing/2014/main" id="{00000000-0008-0000-0400-000080190000}"/>
              </a:ext>
            </a:extLst>
          </xdr:cNvPr>
          <xdr:cNvSpPr>
            <a:spLocks/>
          </xdr:cNvSpPr>
        </xdr:nvSpPr>
        <xdr:spPr bwMode="auto">
          <a:xfrm>
            <a:off x="4208" y="943"/>
            <a:ext cx="11400" cy="1"/>
          </a:xfrm>
          <a:custGeom>
            <a:avLst/>
            <a:gdLst>
              <a:gd name="T0" fmla="*/ 0 w 7402"/>
              <a:gd name="T1" fmla="*/ 0 h 1"/>
              <a:gd name="T2" fmla="*/ 41645 w 7402"/>
              <a:gd name="T3" fmla="*/ 0 h 1"/>
              <a:gd name="T4" fmla="*/ 0 60000 65536"/>
              <a:gd name="T5" fmla="*/ 0 60000 65536"/>
            </a:gdLst>
            <a:ahLst/>
            <a:cxnLst>
              <a:cxn ang="T4">
                <a:pos x="T0" y="T1"/>
              </a:cxn>
              <a:cxn ang="T5">
                <a:pos x="T2" y="T3"/>
              </a:cxn>
            </a:cxnLst>
            <a:rect l="0" t="0" r="r" b="b"/>
            <a:pathLst>
              <a:path w="7402" h="1">
                <a:moveTo>
                  <a:pt x="0" y="0"/>
                </a:moveTo>
                <a:lnTo>
                  <a:pt x="7402" y="0"/>
                </a:lnTo>
              </a:path>
            </a:pathLst>
          </a:custGeom>
          <a:noFill/>
          <a:ln w="50800">
            <a:solidFill>
              <a:srgbClr val="1D428A"/>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0</xdr:colOff>
      <xdr:row>16</xdr:row>
      <xdr:rowOff>238126</xdr:rowOff>
    </xdr:from>
    <xdr:to>
      <xdr:col>2</xdr:col>
      <xdr:colOff>2695575</xdr:colOff>
      <xdr:row>16</xdr:row>
      <xdr:rowOff>485775</xdr:rowOff>
    </xdr:to>
    <xdr:sp macro="" textlink="">
      <xdr:nvSpPr>
        <xdr:cNvPr id="12" name="Text Box 2">
          <a:hlinkClick xmlns:r="http://schemas.openxmlformats.org/officeDocument/2006/relationships" r:id="rId2"/>
          <a:extLst>
            <a:ext uri="{FF2B5EF4-FFF2-40B4-BE49-F238E27FC236}">
              <a16:creationId xmlns:a16="http://schemas.microsoft.com/office/drawing/2014/main" id="{00000000-0008-0000-0400-00000C000000}"/>
            </a:ext>
          </a:extLst>
        </xdr:cNvPr>
        <xdr:cNvSpPr txBox="1">
          <a:spLocks noChangeArrowheads="1"/>
        </xdr:cNvSpPr>
      </xdr:nvSpPr>
      <xdr:spPr bwMode="auto">
        <a:xfrm>
          <a:off x="0" y="6962776"/>
          <a:ext cx="4105275" cy="247649"/>
        </a:xfrm>
        <a:prstGeom prst="rect">
          <a:avLst/>
        </a:prstGeom>
        <a:noFill/>
        <a:ln w="9525">
          <a:noFill/>
          <a:miter lim="800000"/>
          <a:headEnd/>
          <a:tailEnd/>
        </a:ln>
      </xdr:spPr>
      <xdr:txBody>
        <a:bodyPr rot="0" vert="horz" wrap="square" lIns="91440" tIns="45720" rIns="0" bIns="4572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0">
            <a:lnSpc>
              <a:spcPts val="1195"/>
            </a:lnSpc>
            <a:spcBef>
              <a:spcPts val="0"/>
            </a:spcBef>
            <a:spcAft>
              <a:spcPts val="0"/>
            </a:spcAft>
          </a:pPr>
          <a:r>
            <a:rPr lang="en-US" sz="1100">
              <a:effectLst/>
              <a:latin typeface="Arial" panose="020B0604020202020204" pitchFamily="34" charset="0"/>
              <a:ea typeface="Lucida Sans" panose="020B0602030504020204" pitchFamily="34" charset="0"/>
              <a:cs typeface="Times New Roman" panose="02020603050405020304" pitchFamily="18" charset="0"/>
            </a:rPr>
            <a:t>Learn</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spc="-5">
              <a:effectLst/>
              <a:latin typeface="Arial" panose="020B0604020202020204" pitchFamily="34" charset="0"/>
              <a:ea typeface="Lucida Sans" panose="020B0602030504020204" pitchFamily="34" charset="0"/>
              <a:cs typeface="Times New Roman" panose="02020603050405020304" pitchFamily="18" charset="0"/>
            </a:rPr>
            <a:t>more</a:t>
          </a:r>
          <a:r>
            <a:rPr lang="en-US" sz="1100" spc="60">
              <a:effectLst/>
              <a:latin typeface="Arial" panose="020B0604020202020204" pitchFamily="34" charset="0"/>
              <a:ea typeface="Lucida Sans" panose="020B0602030504020204" pitchFamily="34" charset="0"/>
              <a:cs typeface="Times New Roman" panose="02020603050405020304" pitchFamily="18" charset="0"/>
            </a:rPr>
            <a:t> </a:t>
          </a:r>
          <a:r>
            <a:rPr lang="en-US" sz="1100">
              <a:effectLst/>
              <a:latin typeface="Arial" panose="020B0604020202020204" pitchFamily="34" charset="0"/>
              <a:ea typeface="Lucida Sans" panose="020B0602030504020204" pitchFamily="34" charset="0"/>
              <a:cs typeface="Times New Roman" panose="02020603050405020304" pitchFamily="18" charset="0"/>
            </a:rPr>
            <a:t>at</a:t>
          </a:r>
          <a:r>
            <a:rPr lang="en-US" sz="1100" spc="65">
              <a:effectLst/>
              <a:latin typeface="Arial" panose="020B0604020202020204" pitchFamily="34" charset="0"/>
              <a:ea typeface="Lucida Sans" panose="020B0602030504020204" pitchFamily="34" charset="0"/>
              <a:cs typeface="Times New Roman" panose="02020603050405020304" pitchFamily="18" charset="0"/>
            </a:rPr>
            <a:t> </a:t>
          </a:r>
          <a:r>
            <a:rPr lang="en-US" sz="1100">
              <a:hlinkClick xmlns:r="http://schemas.openxmlformats.org/officeDocument/2006/relationships" r:id=""/>
            </a:rPr>
            <a:t>Better Plants | Better Buildings Initiative (energy.gov)</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2</xdr:col>
      <xdr:colOff>7917180</xdr:colOff>
      <xdr:row>16</xdr:row>
      <xdr:rowOff>259080</xdr:rowOff>
    </xdr:from>
    <xdr:to>
      <xdr:col>4</xdr:col>
      <xdr:colOff>0</xdr:colOff>
      <xdr:row>17</xdr:row>
      <xdr:rowOff>0</xdr:rowOff>
    </xdr:to>
    <xdr:pic>
      <xdr:nvPicPr>
        <xdr:cNvPr id="6527" name="Picture 17">
          <a:extLst>
            <a:ext uri="{FF2B5EF4-FFF2-40B4-BE49-F238E27FC236}">
              <a16:creationId xmlns:a16="http://schemas.microsoft.com/office/drawing/2014/main" id="{00000000-0008-0000-0400-00007F19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26880" y="6964680"/>
          <a:ext cx="807720" cy="2590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175260</xdr:colOff>
      <xdr:row>0</xdr:row>
      <xdr:rowOff>16929</xdr:rowOff>
    </xdr:from>
    <xdr:to>
      <xdr:col>2</xdr:col>
      <xdr:colOff>659939</xdr:colOff>
      <xdr:row>0</xdr:row>
      <xdr:rowOff>905358</xdr:rowOff>
    </xdr:to>
    <xdr:pic>
      <xdr:nvPicPr>
        <xdr:cNvPr id="2" name="Picture 1">
          <a:extLst>
            <a:ext uri="{FF2B5EF4-FFF2-40B4-BE49-F238E27FC236}">
              <a16:creationId xmlns:a16="http://schemas.microsoft.com/office/drawing/2014/main" id="{57DC6DD1-E837-4597-804F-77BFF52A57C7}"/>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5336" t="14073" r="20476" b="14923"/>
        <a:stretch/>
      </xdr:blipFill>
      <xdr:spPr>
        <a:xfrm>
          <a:off x="175260" y="16929"/>
          <a:ext cx="1888029" cy="882079"/>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List1" displayName="List1" ref="C1:C26" totalsRowShown="0" headerRowDxfId="31" dataDxfId="29" headerRowBorderDxfId="30" tableBorderDxfId="28" totalsRowBorderDxfId="27">
  <autoFilter ref="C1:C26" xr:uid="{00000000-0009-0000-0100-000001000000}"/>
  <tableColumns count="1">
    <tableColumn id="1" xr3:uid="{00000000-0010-0000-0000-000001000000}" name="Industry " dataDxfId="2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List2" displayName="List2" ref="C31:C38" totalsRowShown="0" headerRowDxfId="25" dataDxfId="23" headerRowBorderDxfId="24" tableBorderDxfId="22">
  <autoFilter ref="C31:C38" xr:uid="{00000000-0009-0000-0100-000002000000}"/>
  <tableColumns count="1">
    <tableColumn id="1" xr3:uid="{00000000-0010-0000-0100-000001000000}" name="Training type" dataDxfId="2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81736-1D58-42C1-8211-6CFBC837B600}">
  <sheetPr>
    <pageSetUpPr fitToPage="1"/>
  </sheetPr>
  <dimension ref="B1:G25"/>
  <sheetViews>
    <sheetView showGridLines="0" topLeftCell="A3" zoomScale="85" zoomScaleNormal="85" zoomScaleSheetLayoutView="100" zoomScalePageLayoutView="59" workbookViewId="0">
      <selection activeCell="B12" sqref="B12"/>
    </sheetView>
  </sheetViews>
  <sheetFormatPr defaultColWidth="0" defaultRowHeight="14.4" customHeight="1" zeroHeight="1" x14ac:dyDescent="0.35"/>
  <cols>
    <col min="1" max="1" width="4.08984375" customWidth="1"/>
    <col min="2" max="2" width="21.08984375" style="26" customWidth="1"/>
    <col min="3" max="3" width="43.453125" style="26" customWidth="1"/>
    <col min="4" max="4" width="114.90625" style="26" customWidth="1"/>
    <col min="5" max="5" width="4.08984375" customWidth="1"/>
  </cols>
  <sheetData>
    <row r="1" spans="2:4" ht="14.5" hidden="1" x14ac:dyDescent="0.35">
      <c r="B1"/>
      <c r="C1"/>
      <c r="D1" s="15"/>
    </row>
    <row r="2" spans="2:4" ht="18" hidden="1" customHeight="1" x14ac:dyDescent="0.35">
      <c r="B2"/>
      <c r="C2"/>
      <c r="D2" s="27"/>
    </row>
    <row r="3" spans="2:4" ht="81.650000000000006" customHeight="1" x14ac:dyDescent="0.35">
      <c r="B3" s="309"/>
      <c r="C3" s="309"/>
      <c r="D3" s="309"/>
    </row>
    <row r="4" spans="2:4" ht="30.75" customHeight="1" x14ac:dyDescent="0.35">
      <c r="B4"/>
      <c r="C4" s="53"/>
      <c r="D4" s="158" t="s">
        <v>0</v>
      </c>
    </row>
    <row r="5" spans="2:4" ht="17.399999999999999" customHeight="1" thickBot="1" x14ac:dyDescent="0.4">
      <c r="B5" s="53"/>
      <c r="C5" s="53"/>
      <c r="D5" s="157" t="s">
        <v>1</v>
      </c>
    </row>
    <row r="6" spans="2:4" s="9" customFormat="1" ht="18.5" thickBot="1" x14ac:dyDescent="0.4">
      <c r="B6" s="310" t="s">
        <v>2</v>
      </c>
      <c r="C6" s="311"/>
      <c r="D6" s="312"/>
    </row>
    <row r="7" spans="2:4" s="9" customFormat="1" ht="409.6" customHeight="1" x14ac:dyDescent="0.35">
      <c r="B7" s="313" t="s">
        <v>3</v>
      </c>
      <c r="C7" s="314"/>
      <c r="D7" s="315"/>
    </row>
    <row r="8" spans="2:4" s="9" customFormat="1" ht="20.149999999999999" customHeight="1" thickBot="1" x14ac:dyDescent="0.4">
      <c r="B8" s="123"/>
      <c r="C8" s="124"/>
      <c r="D8" s="125"/>
    </row>
    <row r="9" spans="2:4" s="9" customFormat="1" ht="20.5" thickBot="1" x14ac:dyDescent="0.4">
      <c r="B9" s="316" t="s">
        <v>4</v>
      </c>
      <c r="C9" s="317"/>
      <c r="D9" s="318"/>
    </row>
    <row r="10" spans="2:4" s="9" customFormat="1" ht="36.65" customHeight="1" thickBot="1" x14ac:dyDescent="0.4">
      <c r="B10" s="319" t="s">
        <v>5</v>
      </c>
      <c r="C10" s="320"/>
      <c r="D10" s="321"/>
    </row>
    <row r="11" spans="2:4" s="9" customFormat="1" ht="18" customHeight="1" thickBot="1" x14ac:dyDescent="0.4">
      <c r="B11" s="34" t="s">
        <v>6</v>
      </c>
      <c r="C11" s="35" t="s">
        <v>7</v>
      </c>
      <c r="D11" s="35" t="s">
        <v>8</v>
      </c>
    </row>
    <row r="12" spans="2:4" s="9" customFormat="1" ht="73.5" customHeight="1" thickBot="1" x14ac:dyDescent="0.4">
      <c r="B12" s="23">
        <v>1</v>
      </c>
      <c r="C12" s="24" t="s">
        <v>9</v>
      </c>
      <c r="D12" s="73" t="s">
        <v>10</v>
      </c>
    </row>
    <row r="13" spans="2:4" s="9" customFormat="1" ht="140" thickBot="1" x14ac:dyDescent="0.4">
      <c r="B13" s="23">
        <v>2</v>
      </c>
      <c r="C13" s="25" t="s">
        <v>11</v>
      </c>
      <c r="D13" s="73" t="s">
        <v>12</v>
      </c>
    </row>
    <row r="14" spans="2:4" s="9" customFormat="1" ht="93.5" thickBot="1" x14ac:dyDescent="0.4">
      <c r="B14" s="23">
        <v>3</v>
      </c>
      <c r="C14" s="24" t="s">
        <v>13</v>
      </c>
      <c r="D14" s="73" t="s">
        <v>14</v>
      </c>
    </row>
    <row r="15" spans="2:4" s="9" customFormat="1" ht="153.9" customHeight="1" thickBot="1" x14ac:dyDescent="0.4">
      <c r="B15" s="23">
        <v>4</v>
      </c>
      <c r="C15" s="24" t="s">
        <v>15</v>
      </c>
      <c r="D15" s="73" t="s">
        <v>16</v>
      </c>
    </row>
    <row r="16" spans="2:4" s="9" customFormat="1" ht="93.5" thickBot="1" x14ac:dyDescent="0.4">
      <c r="B16" s="23">
        <v>5</v>
      </c>
      <c r="C16" s="25" t="s">
        <v>17</v>
      </c>
      <c r="D16" s="73" t="s">
        <v>18</v>
      </c>
    </row>
    <row r="17" spans="2:7" s="9" customFormat="1" ht="74.150000000000006" customHeight="1" thickBot="1" x14ac:dyDescent="0.4">
      <c r="B17" s="23">
        <v>6</v>
      </c>
      <c r="C17" s="24" t="s">
        <v>19</v>
      </c>
      <c r="D17" s="73" t="s">
        <v>20</v>
      </c>
    </row>
    <row r="18" spans="2:7" s="9" customFormat="1" ht="57.65" customHeight="1" thickBot="1" x14ac:dyDescent="0.4">
      <c r="B18" s="23">
        <v>7</v>
      </c>
      <c r="C18" s="25" t="s">
        <v>21</v>
      </c>
      <c r="D18" s="73" t="s">
        <v>22</v>
      </c>
    </row>
    <row r="19" spans="2:7" s="9" customFormat="1" ht="107.15" customHeight="1" thickBot="1" x14ac:dyDescent="0.4">
      <c r="B19" s="23">
        <v>8</v>
      </c>
      <c r="C19" s="25" t="s">
        <v>23</v>
      </c>
      <c r="D19" s="73" t="s">
        <v>24</v>
      </c>
    </row>
    <row r="20" spans="2:7" s="9" customFormat="1" ht="47" thickBot="1" x14ac:dyDescent="0.4">
      <c r="B20" s="23">
        <v>9</v>
      </c>
      <c r="C20" s="25" t="s">
        <v>25</v>
      </c>
      <c r="D20" s="73" t="s">
        <v>26</v>
      </c>
    </row>
    <row r="21" spans="2:7" s="52" customFormat="1" ht="186.75" customHeight="1" x14ac:dyDescent="0.35">
      <c r="B21" s="322" t="s">
        <v>27</v>
      </c>
      <c r="C21" s="322"/>
      <c r="D21" s="322"/>
      <c r="E21" s="322"/>
      <c r="F21" s="322"/>
      <c r="G21" s="322"/>
    </row>
    <row r="22" spans="2:7" s="63" customFormat="1" ht="60" customHeight="1" x14ac:dyDescent="0.35">
      <c r="B22" s="308"/>
      <c r="C22" s="308"/>
      <c r="D22" s="308"/>
      <c r="E22" s="62"/>
      <c r="F22" s="62"/>
      <c r="G22" s="62"/>
    </row>
    <row r="23" spans="2:7" ht="2.25" hidden="1" customHeight="1" x14ac:dyDescent="0.35"/>
    <row r="24" spans="2:7" ht="7.5" hidden="1" customHeight="1" x14ac:dyDescent="0.35"/>
    <row r="25" spans="2:7" ht="3.75" hidden="1" customHeight="1" x14ac:dyDescent="0.35"/>
  </sheetData>
  <mergeCells count="7">
    <mergeCell ref="B22:D22"/>
    <mergeCell ref="B3:D3"/>
    <mergeCell ref="B6:D6"/>
    <mergeCell ref="B7:D7"/>
    <mergeCell ref="B9:D9"/>
    <mergeCell ref="B10:D10"/>
    <mergeCell ref="B21:G21"/>
  </mergeCells>
  <pageMargins left="0.45" right="0.45" top="0.5" bottom="0.5" header="0.3" footer="0.3"/>
  <pageSetup scale="68" fitToHeight="0" orientation="landscape" r:id="rId1"/>
  <headerFooter>
    <oddFooter>Page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51563-1CD8-4222-9991-3056B2CD3396}">
  <sheetPr>
    <pageSetUpPr fitToPage="1"/>
  </sheetPr>
  <dimension ref="A1:XFC35"/>
  <sheetViews>
    <sheetView showGridLines="0" tabSelected="1" topLeftCell="A3" zoomScaleNormal="100" zoomScaleSheetLayoutView="100" zoomScalePageLayoutView="59" workbookViewId="0">
      <selection activeCell="B6" sqref="B6:E6"/>
    </sheetView>
  </sheetViews>
  <sheetFormatPr defaultColWidth="0" defaultRowHeight="14.4" customHeight="1" zeroHeight="1" x14ac:dyDescent="0.35"/>
  <cols>
    <col min="1" max="1" width="4.08984375" customWidth="1"/>
    <col min="2" max="2" width="32.453125" style="26" customWidth="1"/>
    <col min="3" max="3" width="59.90625" style="26" customWidth="1"/>
    <col min="4" max="4" width="23.36328125" style="26" customWidth="1"/>
    <col min="5" max="5" width="13.54296875" customWidth="1"/>
    <col min="6" max="6" width="4.08984375" customWidth="1"/>
    <col min="16382" max="16383" width="8.6328125" hidden="1"/>
    <col min="16384" max="16384" width="5" hidden="1" customWidth="1"/>
  </cols>
  <sheetData>
    <row r="1" spans="2:6" ht="14.5" hidden="1" x14ac:dyDescent="0.35">
      <c r="B1"/>
      <c r="C1"/>
      <c r="D1" s="15"/>
    </row>
    <row r="2" spans="2:6" ht="18" hidden="1" customHeight="1" x14ac:dyDescent="0.35">
      <c r="B2"/>
      <c r="C2"/>
      <c r="D2" s="27"/>
    </row>
    <row r="3" spans="2:6" ht="81.650000000000006" customHeight="1" x14ac:dyDescent="0.35">
      <c r="B3" s="309"/>
      <c r="C3" s="309"/>
      <c r="D3" s="309"/>
    </row>
    <row r="4" spans="2:6" ht="30.75" customHeight="1" x14ac:dyDescent="0.35">
      <c r="B4"/>
      <c r="C4" s="53"/>
      <c r="D4" s="323" t="s">
        <v>403</v>
      </c>
      <c r="E4" s="323"/>
    </row>
    <row r="5" spans="2:6" ht="17.399999999999999" customHeight="1" thickBot="1" x14ac:dyDescent="0.4">
      <c r="B5" s="53"/>
      <c r="C5" s="53"/>
      <c r="D5" s="346"/>
      <c r="E5" s="346"/>
    </row>
    <row r="6" spans="2:6" s="9" customFormat="1" ht="24.65" customHeight="1" thickBot="1" x14ac:dyDescent="0.4">
      <c r="B6" s="347" t="s">
        <v>2</v>
      </c>
      <c r="C6" s="348"/>
      <c r="D6" s="348"/>
      <c r="E6" s="349"/>
    </row>
    <row r="7" spans="2:6" s="9" customFormat="1" ht="99" customHeight="1" x14ac:dyDescent="0.35">
      <c r="B7" s="350" t="s">
        <v>288</v>
      </c>
      <c r="C7" s="351"/>
      <c r="D7" s="351"/>
      <c r="E7" s="352"/>
    </row>
    <row r="8" spans="2:6" s="9" customFormat="1" ht="239.4" customHeight="1" thickBot="1" x14ac:dyDescent="0.4">
      <c r="B8" s="141"/>
      <c r="C8" s="353" t="s">
        <v>386</v>
      </c>
      <c r="D8" s="353"/>
      <c r="E8" s="354"/>
    </row>
    <row r="9" spans="2:6" s="9" customFormat="1" ht="20.149999999999999" customHeight="1" thickBot="1" x14ac:dyDescent="0.4">
      <c r="B9" s="142"/>
      <c r="C9" s="142"/>
      <c r="D9" s="142"/>
    </row>
    <row r="10" spans="2:6" ht="24.9" customHeight="1" thickBot="1" x14ac:dyDescent="0.4">
      <c r="B10" s="355" t="s">
        <v>74</v>
      </c>
      <c r="C10" s="356"/>
      <c r="D10" s="356"/>
      <c r="E10" s="357"/>
      <c r="F10" s="32"/>
    </row>
    <row r="11" spans="2:6" ht="18.899999999999999" customHeight="1" x14ac:dyDescent="0.35">
      <c r="B11" s="324" t="s">
        <v>363</v>
      </c>
      <c r="C11" s="325"/>
      <c r="D11" s="325"/>
      <c r="E11" s="326"/>
      <c r="F11" s="32"/>
    </row>
    <row r="12" spans="2:6" ht="32.15" customHeight="1" x14ac:dyDescent="0.35">
      <c r="B12" s="327" t="s">
        <v>362</v>
      </c>
      <c r="C12" s="328"/>
      <c r="D12" s="328"/>
      <c r="E12" s="329"/>
      <c r="F12" s="32"/>
    </row>
    <row r="13" spans="2:6" ht="15.5" x14ac:dyDescent="0.35">
      <c r="B13" s="327" t="s">
        <v>76</v>
      </c>
      <c r="C13" s="328"/>
      <c r="D13" s="328"/>
      <c r="E13" s="329"/>
      <c r="F13" s="32"/>
    </row>
    <row r="14" spans="2:6" ht="18.899999999999999" customHeight="1" x14ac:dyDescent="0.35">
      <c r="B14" s="330" t="s">
        <v>361</v>
      </c>
      <c r="C14" s="331"/>
      <c r="D14" s="331"/>
      <c r="E14" s="332"/>
      <c r="F14" s="32"/>
    </row>
    <row r="15" spans="2:6" ht="32.4" customHeight="1" x14ac:dyDescent="0.35">
      <c r="B15" s="327" t="s">
        <v>364</v>
      </c>
      <c r="C15" s="328"/>
      <c r="D15" s="328"/>
      <c r="E15" s="329"/>
      <c r="F15" s="32"/>
    </row>
    <row r="16" spans="2:6" ht="32.4" customHeight="1" x14ac:dyDescent="0.35">
      <c r="B16" s="327" t="s">
        <v>365</v>
      </c>
      <c r="C16" s="328"/>
      <c r="D16" s="328"/>
      <c r="E16" s="329"/>
      <c r="F16" s="32"/>
    </row>
    <row r="17" spans="2:7" ht="64.75" customHeight="1" thickBot="1" x14ac:dyDescent="0.4">
      <c r="B17" s="333" t="s">
        <v>348</v>
      </c>
      <c r="C17" s="334"/>
      <c r="D17" s="334"/>
      <c r="E17" s="335"/>
      <c r="F17" s="32"/>
    </row>
    <row r="18" spans="2:7" ht="24.65" customHeight="1" thickBot="1" x14ac:dyDescent="0.4">
      <c r="B18" s="161"/>
      <c r="C18" s="161"/>
      <c r="D18" s="161"/>
      <c r="E18" s="161"/>
      <c r="F18" s="32"/>
    </row>
    <row r="19" spans="2:7" s="9" customFormat="1" ht="20.5" thickBot="1" x14ac:dyDescent="0.4">
      <c r="B19" s="355" t="s">
        <v>4</v>
      </c>
      <c r="C19" s="356"/>
      <c r="D19" s="356"/>
      <c r="E19" s="357"/>
    </row>
    <row r="20" spans="2:7" s="9" customFormat="1" ht="64.25" customHeight="1" thickBot="1" x14ac:dyDescent="0.4">
      <c r="B20" s="319" t="s">
        <v>382</v>
      </c>
      <c r="C20" s="320"/>
      <c r="D20" s="320"/>
      <c r="E20" s="321"/>
    </row>
    <row r="21" spans="2:7" s="9" customFormat="1" ht="18" customHeight="1" thickBot="1" x14ac:dyDescent="0.4">
      <c r="B21" s="34" t="s">
        <v>77</v>
      </c>
      <c r="C21" s="35" t="s">
        <v>7</v>
      </c>
      <c r="D21" s="336" t="s">
        <v>78</v>
      </c>
      <c r="E21" s="337"/>
    </row>
    <row r="22" spans="2:7" s="9" customFormat="1" ht="34.5" customHeight="1" x14ac:dyDescent="0.35">
      <c r="B22" s="152" t="s">
        <v>79</v>
      </c>
      <c r="C22" s="153" t="s">
        <v>80</v>
      </c>
      <c r="D22" s="359" t="str">
        <f>IF(ISBLANK('Event Form'!B28),"Not Complete","Complete")</f>
        <v>Not Complete</v>
      </c>
      <c r="E22" s="360"/>
    </row>
    <row r="23" spans="2:7" s="9" customFormat="1" ht="18" customHeight="1" x14ac:dyDescent="0.35">
      <c r="B23" s="143" t="s">
        <v>81</v>
      </c>
      <c r="C23" s="147" t="s">
        <v>82</v>
      </c>
      <c r="D23" s="340" t="str">
        <f>IF(ISBLANK('Event Form'!B37),"Not Complete","Complete")</f>
        <v>Not Complete</v>
      </c>
      <c r="E23" s="341"/>
    </row>
    <row r="24" spans="2:7" s="9" customFormat="1" ht="29" x14ac:dyDescent="0.35">
      <c r="B24" s="154" t="s">
        <v>83</v>
      </c>
      <c r="C24" s="155" t="s">
        <v>84</v>
      </c>
      <c r="D24" s="338" t="str">
        <f>IF(ISBLANK('Event Form'!E39),"Not Complete","Complete")</f>
        <v>Not Complete</v>
      </c>
      <c r="E24" s="339"/>
    </row>
    <row r="25" spans="2:7" s="9" customFormat="1" ht="43.5" x14ac:dyDescent="0.35">
      <c r="B25" s="146" t="s">
        <v>85</v>
      </c>
      <c r="C25" s="147" t="s">
        <v>86</v>
      </c>
      <c r="D25" s="340" t="str">
        <f>IF(ISBLANK('Event Form'!E40),"Not Complete","Complete")</f>
        <v>Not Complete</v>
      </c>
      <c r="E25" s="341"/>
    </row>
    <row r="26" spans="2:7" s="9" customFormat="1" ht="31.5" customHeight="1" x14ac:dyDescent="0.35">
      <c r="B26" s="146" t="s">
        <v>87</v>
      </c>
      <c r="C26" s="148" t="s">
        <v>366</v>
      </c>
      <c r="D26" s="361" t="str">
        <f>IF('Event Form'!C31="","Not Complete",IF('Event Form'!C31=1,IF('Event Form'!E50&lt;10,"Higher Commitment Needed","Complete"),IF('Event Form'!C31&gt;1,IF('Event Form'!E50&gt;19,"Complete","Higher Commitment Needed"),"Not Complete")))</f>
        <v>Not Complete</v>
      </c>
      <c r="E26" s="362"/>
      <c r="F26" s="145"/>
    </row>
    <row r="27" spans="2:7" s="9" customFormat="1" ht="29" x14ac:dyDescent="0.35">
      <c r="B27" s="146" t="s">
        <v>88</v>
      </c>
      <c r="C27" s="148" t="s">
        <v>89</v>
      </c>
      <c r="D27" s="361" t="str" cm="1">
        <f t="array" ref="D27">IF(AND(ISBLANK('Host Plant Utilities'!D8:D31),ISBLANK('Host Plant Utilities'!D38:D61)),"Not Complete","Complete")</f>
        <v>Not Complete</v>
      </c>
      <c r="E27" s="362"/>
      <c r="F27" s="144"/>
    </row>
    <row r="28" spans="2:7" s="9" customFormat="1" ht="15.5" x14ac:dyDescent="0.35">
      <c r="B28" s="146" t="s">
        <v>90</v>
      </c>
      <c r="C28" s="147" t="s">
        <v>91</v>
      </c>
      <c r="D28" s="342" t="str" cm="1">
        <f t="array" ref="D28">_xlfn.IFS('Host Plant Summary'!E65&gt;400000,"Complete",'Host Plant Summary'!E65=0,"Not Complete",AND('Host Plant Summary'!E65&gt;1,'Host Plant Summary'!E65&lt;400000),"Facility must incur an annual utility cost of at least $400,000")</f>
        <v>Not Complete</v>
      </c>
      <c r="E28" s="343"/>
    </row>
    <row r="29" spans="2:7" s="9" customFormat="1" ht="44" thickBot="1" x14ac:dyDescent="0.4">
      <c r="B29" s="149" t="s">
        <v>92</v>
      </c>
      <c r="C29" s="150" t="s">
        <v>384</v>
      </c>
      <c r="D29" s="344" t="str" cm="1">
        <f t="array" ref="D29">IF(AND('Host Plant Summary'!B84:J108 = "",'Host Plant Summary'!B113:J137 = ""),"Not Complete","Complete")</f>
        <v>Not Complete</v>
      </c>
      <c r="E29" s="345"/>
      <c r="F29" s="144"/>
    </row>
    <row r="30" spans="2:7" s="52" customFormat="1" ht="217.25" customHeight="1" x14ac:dyDescent="0.35">
      <c r="B30" s="358" t="s">
        <v>387</v>
      </c>
      <c r="C30" s="358"/>
      <c r="D30" s="358"/>
      <c r="E30" s="358"/>
      <c r="F30" s="307"/>
      <c r="G30" s="307"/>
    </row>
    <row r="31" spans="2:7" s="63" customFormat="1" ht="60" customHeight="1" x14ac:dyDescent="0.35">
      <c r="B31" s="308"/>
      <c r="C31" s="308"/>
      <c r="D31" s="308"/>
      <c r="E31" s="62"/>
      <c r="F31" s="62"/>
      <c r="G31" s="62"/>
    </row>
    <row r="32" spans="2:7" ht="2.25" hidden="1" customHeight="1" x14ac:dyDescent="0.35"/>
    <row r="33" ht="7.5" hidden="1" customHeight="1" x14ac:dyDescent="0.35"/>
    <row r="34" ht="3.75" hidden="1" customHeight="1" x14ac:dyDescent="0.35"/>
    <row r="35" ht="14.5" hidden="1" x14ac:dyDescent="0.35"/>
  </sheetData>
  <sheetProtection algorithmName="SHA-512" hashValue="PfvzGqAEaqL52bd7M+NyhQ9IX687VH9xoWGMNy7FuvOCHLpS/xk+t0yofX/J1kCJnygYUX18BhOfQYBEqtQtzg==" saltValue="Yf7uQ6h8tLTWyDN7/AJ1Bg==" spinCount="100000" sheet="1" objects="1" scenarios="1"/>
  <mergeCells count="27">
    <mergeCell ref="B30:E30"/>
    <mergeCell ref="D22:E22"/>
    <mergeCell ref="D23:E23"/>
    <mergeCell ref="D26:E26"/>
    <mergeCell ref="D27:E27"/>
    <mergeCell ref="B7:E7"/>
    <mergeCell ref="C8:E8"/>
    <mergeCell ref="B10:E10"/>
    <mergeCell ref="B19:E19"/>
    <mergeCell ref="B13:E13"/>
    <mergeCell ref="B16:E16"/>
    <mergeCell ref="B3:D3"/>
    <mergeCell ref="D4:E4"/>
    <mergeCell ref="B31:D31"/>
    <mergeCell ref="B11:E11"/>
    <mergeCell ref="B12:E12"/>
    <mergeCell ref="B14:E14"/>
    <mergeCell ref="B15:E15"/>
    <mergeCell ref="B17:E17"/>
    <mergeCell ref="B20:E20"/>
    <mergeCell ref="D21:E21"/>
    <mergeCell ref="D24:E24"/>
    <mergeCell ref="D25:E25"/>
    <mergeCell ref="D28:E28"/>
    <mergeCell ref="D29:E29"/>
    <mergeCell ref="D5:E5"/>
    <mergeCell ref="B6:E6"/>
  </mergeCells>
  <conditionalFormatting sqref="D22:E29">
    <cfRule type="containsText" dxfId="20" priority="1" operator="containsText" text="Higher Commitment Needed">
      <formula>NOT(ISERROR(SEARCH("Higher Commitment Needed",D22)))</formula>
    </cfRule>
    <cfRule type="beginsWith" dxfId="19" priority="2" operator="beginsWith" text="Complete">
      <formula>LEFT(D22,LEN("Complete"))="Complete"</formula>
    </cfRule>
    <cfRule type="beginsWith" dxfId="18" priority="3" operator="beginsWith" text="Not">
      <formula>LEFT(D22,LEN("Not"))="Not"</formula>
    </cfRule>
  </conditionalFormatting>
  <pageMargins left="0.45" right="0.45" top="0.5" bottom="0.5" header="0.3" footer="0.3"/>
  <pageSetup scale="68" fitToHeight="0" orientation="landscape" r:id="rId1"/>
  <headerFooter>
    <oddFooter>Page &amp;P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C0E21-2E75-424F-96B8-2188FE2AA4CE}">
  <sheetPr>
    <tabColor theme="8"/>
    <pageSetUpPr fitToPage="1"/>
  </sheetPr>
  <dimension ref="A1:XFA250"/>
  <sheetViews>
    <sheetView showGridLines="0" topLeftCell="A3" zoomScaleNormal="100" zoomScaleSheetLayoutView="66" workbookViewId="0">
      <selection activeCell="B28" sqref="B28:E28"/>
    </sheetView>
  </sheetViews>
  <sheetFormatPr defaultColWidth="0" defaultRowHeight="0" customHeight="1" zeroHeight="1" x14ac:dyDescent="0.35"/>
  <cols>
    <col min="1" max="1" width="5.36328125" customWidth="1"/>
    <col min="2" max="2" width="48.08984375" customWidth="1"/>
    <col min="3" max="3" width="22.08984375" customWidth="1"/>
    <col min="4" max="4" width="18.453125" customWidth="1"/>
    <col min="5" max="5" width="41.453125" customWidth="1"/>
    <col min="6" max="6" width="5.36328125" customWidth="1"/>
    <col min="7" max="7" width="7.453125" hidden="1"/>
    <col min="8" max="8" width="8.6328125" hidden="1"/>
    <col min="9" max="16381" width="0.54296875" hidden="1"/>
    <col min="16382" max="16384" width="1.54296875" hidden="1"/>
  </cols>
  <sheetData>
    <row r="1" spans="2:6" ht="14.25" hidden="1" customHeight="1" x14ac:dyDescent="0.35"/>
    <row r="2" spans="2:6" ht="14.25" hidden="1" customHeight="1" x14ac:dyDescent="0.35"/>
    <row r="3" spans="2:6" ht="117.65" customHeight="1" x14ac:dyDescent="0.55000000000000004">
      <c r="B3" s="398"/>
      <c r="C3" s="399"/>
      <c r="D3" s="399"/>
      <c r="E3" s="399"/>
    </row>
    <row r="4" spans="2:6" ht="9.65" customHeight="1" x14ac:dyDescent="0.55000000000000004">
      <c r="B4" s="159"/>
      <c r="C4" s="160"/>
      <c r="D4" s="160"/>
      <c r="E4" s="160"/>
      <c r="F4" s="32"/>
    </row>
    <row r="5" spans="2:6" ht="18.649999999999999" customHeight="1" x14ac:dyDescent="0.35">
      <c r="B5" s="28" t="s">
        <v>74</v>
      </c>
      <c r="C5" s="29"/>
      <c r="D5" s="30"/>
      <c r="E5" s="30"/>
      <c r="F5" s="32"/>
    </row>
    <row r="6" spans="2:6" ht="14.5" x14ac:dyDescent="0.35">
      <c r="B6" s="401" t="s">
        <v>75</v>
      </c>
      <c r="C6" s="401"/>
      <c r="D6" s="401"/>
      <c r="E6" s="401"/>
      <c r="F6" s="32"/>
    </row>
    <row r="7" spans="2:6" ht="14" customHeight="1" x14ac:dyDescent="0.35">
      <c r="B7" s="370" t="s">
        <v>323</v>
      </c>
      <c r="C7" s="370"/>
      <c r="D7" s="370"/>
      <c r="E7" s="370"/>
      <c r="F7" s="32"/>
    </row>
    <row r="8" spans="2:6" ht="17.399999999999999" customHeight="1" x14ac:dyDescent="0.35">
      <c r="B8" s="370" t="s">
        <v>76</v>
      </c>
      <c r="C8" s="370"/>
      <c r="D8" s="370"/>
      <c r="E8" s="370"/>
      <c r="F8" s="32"/>
    </row>
    <row r="9" spans="2:6" ht="14.5" x14ac:dyDescent="0.35">
      <c r="B9" s="400" t="s">
        <v>360</v>
      </c>
      <c r="C9" s="400"/>
      <c r="D9" s="400"/>
      <c r="E9" s="400"/>
      <c r="F9" s="32"/>
    </row>
    <row r="10" spans="2:6" ht="29.5" customHeight="1" x14ac:dyDescent="0.35">
      <c r="B10" s="370" t="s">
        <v>325</v>
      </c>
      <c r="C10" s="370"/>
      <c r="D10" s="370"/>
      <c r="E10" s="370"/>
      <c r="F10" s="32"/>
    </row>
    <row r="11" spans="2:6" ht="27.5" customHeight="1" x14ac:dyDescent="0.35">
      <c r="B11" s="370" t="s">
        <v>347</v>
      </c>
      <c r="C11" s="370"/>
      <c r="D11" s="370"/>
      <c r="E11" s="370"/>
      <c r="F11" s="32"/>
    </row>
    <row r="12" spans="2:6" ht="51.5" customHeight="1" x14ac:dyDescent="0.35">
      <c r="B12" s="371" t="s">
        <v>388</v>
      </c>
      <c r="C12" s="371"/>
      <c r="D12" s="371"/>
      <c r="E12" s="371"/>
      <c r="F12" s="32"/>
    </row>
    <row r="13" spans="2:6" ht="17.399999999999999" customHeight="1" x14ac:dyDescent="0.55000000000000004">
      <c r="B13" s="159"/>
      <c r="C13" s="160"/>
      <c r="D13" s="160"/>
      <c r="E13" s="160"/>
      <c r="F13" s="32"/>
    </row>
    <row r="14" spans="2:6" ht="18" customHeight="1" x14ac:dyDescent="0.35">
      <c r="B14" s="28" t="s">
        <v>93</v>
      </c>
      <c r="C14" s="29"/>
      <c r="D14" s="30"/>
      <c r="E14" s="30"/>
    </row>
    <row r="15" spans="2:6" s="10" customFormat="1" ht="14.5" customHeight="1" x14ac:dyDescent="0.3">
      <c r="B15" s="409" t="s">
        <v>378</v>
      </c>
      <c r="C15" s="409"/>
      <c r="D15" s="409"/>
      <c r="E15" s="409"/>
      <c r="F15" s="31"/>
    </row>
    <row r="16" spans="2:6" s="10" customFormat="1" ht="45" customHeight="1" x14ac:dyDescent="0.3">
      <c r="B16" s="418" t="s">
        <v>383</v>
      </c>
      <c r="C16" s="418"/>
      <c r="D16" s="418"/>
      <c r="E16" s="418"/>
      <c r="F16" s="31"/>
    </row>
    <row r="17" spans="2:6" s="10" customFormat="1" ht="31.25" customHeight="1" x14ac:dyDescent="0.3">
      <c r="B17" s="420" t="s">
        <v>385</v>
      </c>
      <c r="C17" s="420"/>
      <c r="D17" s="420"/>
      <c r="E17" s="420"/>
      <c r="F17" s="31"/>
    </row>
    <row r="18" spans="2:6" s="10" customFormat="1" ht="18.899999999999999" customHeight="1" x14ac:dyDescent="0.3">
      <c r="B18" s="417" t="s">
        <v>94</v>
      </c>
      <c r="C18" s="417"/>
      <c r="D18" s="417"/>
      <c r="E18" s="417"/>
      <c r="F18" s="31"/>
    </row>
    <row r="19" spans="2:6" s="10" customFormat="1" ht="18" customHeight="1" x14ac:dyDescent="0.3">
      <c r="B19" s="416" t="s">
        <v>95</v>
      </c>
      <c r="C19" s="416"/>
      <c r="D19" s="416"/>
      <c r="E19" s="416"/>
      <c r="F19" s="31"/>
    </row>
    <row r="20" spans="2:6" s="10" customFormat="1" ht="18" customHeight="1" x14ac:dyDescent="0.3">
      <c r="B20" s="416" t="s">
        <v>326</v>
      </c>
      <c r="C20" s="416"/>
      <c r="D20" s="416"/>
      <c r="E20" s="416"/>
      <c r="F20" s="31"/>
    </row>
    <row r="21" spans="2:6" s="301" customFormat="1" ht="46.5" customHeight="1" x14ac:dyDescent="0.3">
      <c r="B21" s="419" t="s">
        <v>316</v>
      </c>
      <c r="C21" s="419"/>
      <c r="D21" s="419"/>
      <c r="E21" s="419"/>
      <c r="F21" s="61"/>
    </row>
    <row r="22" spans="2:6" s="22" customFormat="1" ht="31.5" customHeight="1" x14ac:dyDescent="0.3">
      <c r="B22" s="405" t="s">
        <v>324</v>
      </c>
      <c r="C22" s="405"/>
      <c r="D22" s="405"/>
      <c r="E22" s="405"/>
      <c r="F22" s="21"/>
    </row>
    <row r="23" spans="2:6" s="20" customFormat="1" ht="31" customHeight="1" x14ac:dyDescent="0.3">
      <c r="B23" s="405" t="s">
        <v>317</v>
      </c>
      <c r="C23" s="405"/>
      <c r="D23" s="405"/>
      <c r="E23" s="405"/>
      <c r="F23" s="16"/>
    </row>
    <row r="24" spans="2:6" s="20" customFormat="1" ht="58.5" customHeight="1" x14ac:dyDescent="0.3">
      <c r="B24" s="405" t="s">
        <v>346</v>
      </c>
      <c r="C24" s="405"/>
      <c r="D24" s="405"/>
      <c r="E24" s="405"/>
      <c r="F24" s="16"/>
    </row>
    <row r="25" spans="2:6" s="20" customFormat="1" ht="29.5" customHeight="1" x14ac:dyDescent="0.3">
      <c r="B25" s="405" t="s">
        <v>389</v>
      </c>
      <c r="C25" s="405"/>
      <c r="D25" s="405"/>
      <c r="E25" s="405"/>
      <c r="F25" s="16"/>
    </row>
    <row r="26" spans="2:6" s="20" customFormat="1" ht="18.649999999999999" customHeight="1" thickBot="1" x14ac:dyDescent="0.4">
      <c r="B26" s="74"/>
      <c r="C26" s="75"/>
      <c r="D26" s="75"/>
      <c r="E26" s="75"/>
      <c r="F26" s="60"/>
    </row>
    <row r="27" spans="2:6" s="10" customFormat="1" ht="47" customHeight="1" thickBot="1" x14ac:dyDescent="0.4">
      <c r="B27" s="367" t="s">
        <v>336</v>
      </c>
      <c r="C27" s="368"/>
      <c r="D27" s="368"/>
      <c r="E27" s="369"/>
    </row>
    <row r="28" spans="2:6" s="10" customFormat="1" ht="104.25" customHeight="1" thickBot="1" x14ac:dyDescent="0.4">
      <c r="B28" s="364"/>
      <c r="C28" s="365"/>
      <c r="D28" s="365"/>
      <c r="E28" s="366"/>
    </row>
    <row r="29" spans="2:6" ht="16" thickBot="1" x14ac:dyDescent="0.4">
      <c r="B29" s="413" t="s">
        <v>96</v>
      </c>
      <c r="C29" s="414"/>
      <c r="D29" s="414"/>
      <c r="E29" s="415"/>
    </row>
    <row r="30" spans="2:6" ht="14.5" x14ac:dyDescent="0.35">
      <c r="B30" s="67" t="s">
        <v>97</v>
      </c>
      <c r="C30" s="402"/>
      <c r="D30" s="403"/>
      <c r="E30" s="404"/>
    </row>
    <row r="31" spans="2:6" ht="14.5" x14ac:dyDescent="0.35">
      <c r="B31" s="79" t="s">
        <v>367</v>
      </c>
      <c r="C31" s="410"/>
      <c r="D31" s="411"/>
      <c r="E31" s="412"/>
    </row>
    <row r="32" spans="2:6" ht="14.5" x14ac:dyDescent="0.35">
      <c r="B32" s="39" t="s">
        <v>98</v>
      </c>
      <c r="C32" s="406"/>
      <c r="D32" s="407"/>
      <c r="E32" s="408"/>
    </row>
    <row r="33" spans="2:5" ht="14.5" x14ac:dyDescent="0.35">
      <c r="B33" s="39" t="s">
        <v>99</v>
      </c>
      <c r="C33" s="406"/>
      <c r="D33" s="407"/>
      <c r="E33" s="408"/>
    </row>
    <row r="34" spans="2:5" ht="14.5" x14ac:dyDescent="0.35">
      <c r="B34" s="39" t="s">
        <v>100</v>
      </c>
      <c r="C34" s="406"/>
      <c r="D34" s="407"/>
      <c r="E34" s="408"/>
    </row>
    <row r="35" spans="2:5" ht="15" thickBot="1" x14ac:dyDescent="0.4">
      <c r="B35" s="39" t="s">
        <v>101</v>
      </c>
      <c r="C35" s="395"/>
      <c r="D35" s="396"/>
      <c r="E35" s="397"/>
    </row>
    <row r="36" spans="2:5" ht="16" customHeight="1" thickBot="1" x14ac:dyDescent="0.4">
      <c r="B36" s="367" t="s">
        <v>102</v>
      </c>
      <c r="C36" s="368"/>
      <c r="D36" s="368"/>
      <c r="E36" s="369"/>
    </row>
    <row r="37" spans="2:5" ht="83.15" customHeight="1" thickBot="1" x14ac:dyDescent="0.4">
      <c r="B37" s="364"/>
      <c r="C37" s="365"/>
      <c r="D37" s="365"/>
      <c r="E37" s="366"/>
    </row>
    <row r="38" spans="2:5" ht="15.9" customHeight="1" thickBot="1" x14ac:dyDescent="0.4">
      <c r="B38" s="367" t="s">
        <v>103</v>
      </c>
      <c r="C38" s="368"/>
      <c r="D38" s="368"/>
      <c r="E38" s="369"/>
    </row>
    <row r="39" spans="2:5" ht="28.5" customHeight="1" x14ac:dyDescent="0.35">
      <c r="B39" s="386" t="s">
        <v>104</v>
      </c>
      <c r="C39" s="387"/>
      <c r="D39" s="388"/>
      <c r="E39" s="137"/>
    </row>
    <row r="40" spans="2:5" ht="28.5" customHeight="1" x14ac:dyDescent="0.35">
      <c r="B40" s="392" t="s">
        <v>105</v>
      </c>
      <c r="C40" s="393"/>
      <c r="D40" s="394"/>
      <c r="E40" s="138"/>
    </row>
    <row r="41" spans="2:5" ht="28.5" customHeight="1" x14ac:dyDescent="0.35">
      <c r="B41" s="392" t="s">
        <v>106</v>
      </c>
      <c r="C41" s="393"/>
      <c r="D41" s="394"/>
      <c r="E41" s="139"/>
    </row>
    <row r="42" spans="2:5" ht="28.5" customHeight="1" x14ac:dyDescent="0.35">
      <c r="B42" s="372" t="s">
        <v>107</v>
      </c>
      <c r="C42" s="373"/>
      <c r="D42" s="374"/>
      <c r="E42" s="138"/>
    </row>
    <row r="43" spans="2:5" ht="28.5" customHeight="1" x14ac:dyDescent="0.35">
      <c r="B43" s="392" t="s">
        <v>108</v>
      </c>
      <c r="C43" s="393"/>
      <c r="D43" s="394"/>
      <c r="E43" s="139"/>
    </row>
    <row r="44" spans="2:5" ht="37.25" customHeight="1" x14ac:dyDescent="0.35">
      <c r="B44" s="372" t="s">
        <v>109</v>
      </c>
      <c r="C44" s="373"/>
      <c r="D44" s="374"/>
      <c r="E44" s="138"/>
    </row>
    <row r="45" spans="2:5" ht="37.25" customHeight="1" x14ac:dyDescent="0.35">
      <c r="B45" s="378" t="s">
        <v>392</v>
      </c>
      <c r="C45" s="379"/>
      <c r="D45" s="380"/>
      <c r="E45" s="139"/>
    </row>
    <row r="46" spans="2:5" ht="37.75" customHeight="1" x14ac:dyDescent="0.35">
      <c r="B46" s="372" t="s">
        <v>390</v>
      </c>
      <c r="C46" s="373"/>
      <c r="D46" s="374"/>
      <c r="E46" s="156"/>
    </row>
    <row r="47" spans="2:5" ht="44" customHeight="1" x14ac:dyDescent="0.35">
      <c r="B47" s="381" t="s">
        <v>391</v>
      </c>
      <c r="C47" s="382"/>
      <c r="D47" s="383"/>
      <c r="E47" s="139"/>
    </row>
    <row r="48" spans="2:5" ht="33.65" customHeight="1" x14ac:dyDescent="0.35">
      <c r="B48" s="378" t="s">
        <v>374</v>
      </c>
      <c r="C48" s="379"/>
      <c r="D48" s="380"/>
      <c r="E48" s="262">
        <f>'Host Plant Summary'!E64</f>
        <v>0</v>
      </c>
    </row>
    <row r="49" spans="2:5" ht="18.5" hidden="1" x14ac:dyDescent="0.35">
      <c r="B49" s="389" t="s">
        <v>113</v>
      </c>
      <c r="C49" s="390"/>
      <c r="D49" s="391"/>
      <c r="E49" s="140" t="e">
        <f>#REF!</f>
        <v>#REF!</v>
      </c>
    </row>
    <row r="50" spans="2:5" ht="88.75" customHeight="1" x14ac:dyDescent="0.35">
      <c r="B50" s="375" t="s">
        <v>393</v>
      </c>
      <c r="C50" s="376"/>
      <c r="D50" s="377"/>
      <c r="E50" s="138"/>
    </row>
    <row r="51" spans="2:5" ht="31.5" customHeight="1" x14ac:dyDescent="0.35">
      <c r="B51" s="372" t="s">
        <v>394</v>
      </c>
      <c r="C51" s="373"/>
      <c r="D51" s="374"/>
      <c r="E51" s="138"/>
    </row>
    <row r="52" spans="2:5" ht="74.400000000000006" customHeight="1" x14ac:dyDescent="0.35">
      <c r="B52" s="378" t="s">
        <v>377</v>
      </c>
      <c r="C52" s="379"/>
      <c r="D52" s="380"/>
      <c r="E52" s="139"/>
    </row>
    <row r="53" spans="2:5" ht="56" customHeight="1" x14ac:dyDescent="0.35">
      <c r="B53" s="381" t="s">
        <v>376</v>
      </c>
      <c r="C53" s="384"/>
      <c r="D53" s="385"/>
      <c r="E53" s="138"/>
    </row>
    <row r="54" spans="2:5" ht="92.4" customHeight="1" thickBot="1" x14ac:dyDescent="0.4">
      <c r="B54" s="378" t="s">
        <v>375</v>
      </c>
      <c r="C54" s="379"/>
      <c r="D54" s="380"/>
      <c r="E54" s="139"/>
    </row>
    <row r="55" spans="2:5" ht="48" customHeight="1" x14ac:dyDescent="0.35">
      <c r="B55" s="363"/>
      <c r="C55" s="363"/>
      <c r="D55" s="363"/>
      <c r="E55" s="363"/>
    </row>
    <row r="56" spans="2:5" ht="14.5" hidden="1" x14ac:dyDescent="0.35">
      <c r="B56" s="126"/>
      <c r="C56" s="26"/>
      <c r="D56" s="26"/>
      <c r="E56" s="26"/>
    </row>
    <row r="57" spans="2:5" ht="14.4" hidden="1" customHeight="1" x14ac:dyDescent="0.35">
      <c r="B57" s="26"/>
      <c r="C57" s="26"/>
      <c r="D57" s="26"/>
      <c r="E57" s="26"/>
    </row>
    <row r="58" spans="2:5" ht="14.5" hidden="1" x14ac:dyDescent="0.35"/>
    <row r="59" spans="2:5" ht="14.4" hidden="1" customHeight="1" thickBot="1" x14ac:dyDescent="0.4"/>
    <row r="60" spans="2:5" ht="15.5" hidden="1" thickTop="1" thickBot="1" x14ac:dyDescent="0.4">
      <c r="E60" s="11"/>
    </row>
    <row r="61" spans="2:5" ht="14.4" hidden="1" customHeight="1" thickTop="1" x14ac:dyDescent="0.35"/>
    <row r="62" spans="2:5" ht="14.4" hidden="1" customHeight="1" x14ac:dyDescent="0.35"/>
    <row r="63" spans="2:5" ht="14.4" hidden="1" customHeight="1" x14ac:dyDescent="0.35"/>
    <row r="64" spans="2:5" ht="14.4" hidden="1" customHeight="1" x14ac:dyDescent="0.35"/>
    <row r="65" ht="14.4" hidden="1" customHeight="1" x14ac:dyDescent="0.35"/>
    <row r="66" ht="14.4" hidden="1" customHeight="1" x14ac:dyDescent="0.35"/>
    <row r="67" ht="14.4" hidden="1" customHeight="1" x14ac:dyDescent="0.35"/>
    <row r="68" ht="14.4" hidden="1" customHeight="1" x14ac:dyDescent="0.35"/>
    <row r="74" ht="14.5" hidden="1" x14ac:dyDescent="0.35"/>
    <row r="76" ht="14.4" hidden="1" customHeight="1" x14ac:dyDescent="0.35"/>
    <row r="81" ht="14.5" hidden="1" x14ac:dyDescent="0.35"/>
    <row r="82" ht="14.5" hidden="1" x14ac:dyDescent="0.35"/>
    <row r="83" ht="14.5" hidden="1" x14ac:dyDescent="0.35"/>
    <row r="84" ht="14.4" hidden="1" customHeight="1" x14ac:dyDescent="0.35"/>
    <row r="90" ht="14.5" hidden="1" x14ac:dyDescent="0.35"/>
    <row r="91" ht="14.5" hidden="1" x14ac:dyDescent="0.35"/>
    <row r="92" ht="14.5" hidden="1" x14ac:dyDescent="0.35"/>
    <row r="93" ht="14.5" hidden="1" x14ac:dyDescent="0.35"/>
    <row r="94" ht="14.5" hidden="1" x14ac:dyDescent="0.35"/>
    <row r="95" ht="14.5" hidden="1" x14ac:dyDescent="0.35"/>
    <row r="96" ht="14.5" hidden="1" x14ac:dyDescent="0.35"/>
    <row r="97" spans="2:4" ht="14.5" hidden="1" x14ac:dyDescent="0.35"/>
    <row r="98" spans="2:4" ht="14.5" hidden="1" x14ac:dyDescent="0.35"/>
    <row r="99" spans="2:4" ht="14.5" hidden="1" x14ac:dyDescent="0.35"/>
    <row r="100" spans="2:4" ht="14.5" hidden="1" x14ac:dyDescent="0.35"/>
    <row r="106" spans="2:4" ht="21" hidden="1" x14ac:dyDescent="0.5">
      <c r="B106" s="50"/>
      <c r="C106" s="50"/>
      <c r="D106" s="50"/>
    </row>
    <row r="107" spans="2:4" ht="21" hidden="1" x14ac:dyDescent="0.5">
      <c r="B107" s="51"/>
      <c r="C107" s="51"/>
      <c r="D107" s="51"/>
    </row>
    <row r="108" spans="2:4" ht="21" hidden="1" x14ac:dyDescent="0.5">
      <c r="B108" s="51"/>
      <c r="C108" s="51"/>
      <c r="D108" s="51"/>
    </row>
    <row r="109" spans="2:4" ht="21" hidden="1" x14ac:dyDescent="0.5">
      <c r="B109" s="51"/>
      <c r="C109" s="51"/>
      <c r="D109" s="51"/>
    </row>
    <row r="110" spans="2:4" ht="21" hidden="1" x14ac:dyDescent="0.5">
      <c r="B110" s="51"/>
      <c r="C110" s="51"/>
      <c r="D110" s="51"/>
    </row>
    <row r="111" spans="2:4" ht="21" hidden="1" x14ac:dyDescent="0.5">
      <c r="B111" s="51"/>
      <c r="C111" s="51"/>
      <c r="D111" s="51"/>
    </row>
    <row r="112" spans="2:4" ht="21" hidden="1" x14ac:dyDescent="0.5">
      <c r="B112" s="51"/>
      <c r="C112" s="51"/>
      <c r="D112" s="51"/>
    </row>
    <row r="113" spans="2:4" ht="21" hidden="1" x14ac:dyDescent="0.5">
      <c r="B113" s="51"/>
      <c r="C113" s="51"/>
      <c r="D113" s="51"/>
    </row>
    <row r="114" spans="2:4" ht="21" hidden="1" x14ac:dyDescent="0.5">
      <c r="B114" s="51"/>
      <c r="C114" s="51"/>
      <c r="D114" s="51"/>
    </row>
    <row r="115" spans="2:4" ht="21" hidden="1" x14ac:dyDescent="0.5">
      <c r="B115" s="51"/>
      <c r="C115" s="51"/>
      <c r="D115" s="51"/>
    </row>
    <row r="116" spans="2:4" ht="21" hidden="1" x14ac:dyDescent="0.5">
      <c r="B116" s="51"/>
      <c r="C116" s="51"/>
      <c r="D116" s="51"/>
    </row>
    <row r="117" spans="2:4" ht="21" hidden="1" x14ac:dyDescent="0.5">
      <c r="B117" s="51"/>
    </row>
    <row r="122" spans="2:4" ht="14.5" hidden="1" x14ac:dyDescent="0.35"/>
    <row r="123" spans="2:4" ht="14.4" hidden="1" customHeight="1" x14ac:dyDescent="0.35"/>
    <row r="124" spans="2:4" ht="14.4" hidden="1" customHeight="1" x14ac:dyDescent="0.35"/>
    <row r="125" spans="2:4" ht="14.4" hidden="1" customHeight="1" x14ac:dyDescent="0.35"/>
    <row r="126" spans="2:4" ht="14.4" hidden="1" customHeight="1" x14ac:dyDescent="0.35"/>
    <row r="127" spans="2:4" ht="14.4" hidden="1" customHeight="1" x14ac:dyDescent="0.35"/>
    <row r="128" spans="2:4" ht="14.4" hidden="1" customHeight="1" x14ac:dyDescent="0.35"/>
    <row r="129" ht="1.5" hidden="1" customHeight="1" x14ac:dyDescent="0.35"/>
    <row r="130" ht="1.5" hidden="1" customHeight="1" x14ac:dyDescent="0.35"/>
    <row r="131" ht="14.5" hidden="1" x14ac:dyDescent="0.35"/>
    <row r="132" ht="14.5" hidden="1" x14ac:dyDescent="0.35"/>
    <row r="138" ht="14.4" hidden="1" customHeight="1" x14ac:dyDescent="0.35"/>
    <row r="145" ht="14.5" hidden="1" x14ac:dyDescent="0.35"/>
    <row r="146" ht="0.75" hidden="1" customHeight="1" x14ac:dyDescent="0.35"/>
    <row r="147" ht="14.5" hidden="1" x14ac:dyDescent="0.35"/>
    <row r="148" ht="14.4" hidden="1" customHeight="1" x14ac:dyDescent="0.35"/>
    <row r="161" ht="14.5" hidden="1" x14ac:dyDescent="0.35"/>
    <row r="162" ht="14.5" hidden="1" x14ac:dyDescent="0.35"/>
    <row r="163" ht="14.5" hidden="1" x14ac:dyDescent="0.35"/>
    <row r="164" ht="14.4" hidden="1" customHeight="1" x14ac:dyDescent="0.35"/>
    <row r="177" ht="14.4" hidden="1" customHeight="1" x14ac:dyDescent="0.35"/>
    <row r="178" ht="14.5" hidden="1" x14ac:dyDescent="0.35"/>
    <row r="179" ht="14.5" hidden="1" x14ac:dyDescent="0.35"/>
    <row r="193" ht="14.5" hidden="1" x14ac:dyDescent="0.35"/>
    <row r="194" ht="14.5" hidden="1" x14ac:dyDescent="0.35"/>
    <row r="195" ht="14.5" hidden="1" x14ac:dyDescent="0.35"/>
    <row r="202" ht="14.5" hidden="1" x14ac:dyDescent="0.35"/>
    <row r="209" ht="14.5" hidden="1" x14ac:dyDescent="0.35"/>
    <row r="210" ht="14.5" hidden="1" x14ac:dyDescent="0.35"/>
    <row r="211" ht="14.5" hidden="1" x14ac:dyDescent="0.35"/>
    <row r="217" ht="14.4" hidden="1" customHeight="1" x14ac:dyDescent="0.35"/>
    <row r="218" ht="14.4" hidden="1" customHeight="1" x14ac:dyDescent="0.35"/>
    <row r="225" spans="2:2" ht="14.4" hidden="1" customHeight="1" x14ac:dyDescent="0.35"/>
    <row r="226" spans="2:2" ht="14.4" hidden="1" customHeight="1" x14ac:dyDescent="0.35"/>
    <row r="227" spans="2:2" ht="14.4" hidden="1" customHeight="1" x14ac:dyDescent="0.35"/>
    <row r="233" spans="2:2" ht="14.5" hidden="1" x14ac:dyDescent="0.35"/>
    <row r="234" spans="2:2" ht="14.5" hidden="1" x14ac:dyDescent="0.35">
      <c r="B234" s="14"/>
    </row>
    <row r="235" spans="2:2" ht="14.5" hidden="1" x14ac:dyDescent="0.35">
      <c r="B235" s="14"/>
    </row>
    <row r="236" spans="2:2" ht="14.5" hidden="1" x14ac:dyDescent="0.35">
      <c r="B236" s="12"/>
    </row>
    <row r="237" spans="2:2" ht="14.4" hidden="1" customHeight="1" x14ac:dyDescent="0.35"/>
    <row r="238" spans="2:2" ht="14.4" hidden="1" customHeight="1" x14ac:dyDescent="0.35"/>
    <row r="239" spans="2:2" ht="14.4" hidden="1" customHeight="1" x14ac:dyDescent="0.35"/>
    <row r="240" spans="2:2" ht="14.4" hidden="1" customHeight="1" x14ac:dyDescent="0.35"/>
    <row r="241" ht="14.4" hidden="1" customHeight="1" x14ac:dyDescent="0.35"/>
    <row r="242" ht="14.4" hidden="1" customHeight="1" x14ac:dyDescent="0.35"/>
    <row r="243" ht="14.4" hidden="1" customHeight="1" x14ac:dyDescent="0.35"/>
    <row r="245" ht="14.4" hidden="1" customHeight="1" x14ac:dyDescent="0.35"/>
    <row r="246" ht="14.4" hidden="1" customHeight="1" x14ac:dyDescent="0.35"/>
    <row r="247" ht="14.4" hidden="1" customHeight="1" x14ac:dyDescent="0.35"/>
    <row r="248" ht="14.4" hidden="1" customHeight="1" x14ac:dyDescent="0.35"/>
    <row r="249" ht="14.4" hidden="1" customHeight="1" x14ac:dyDescent="0.35"/>
    <row r="250" ht="14.4" hidden="1" customHeight="1" x14ac:dyDescent="0.35"/>
  </sheetData>
  <sheetProtection algorithmName="SHA-512" hashValue="WH2o96ajGaNO7FE/HvrUFFj4mbeNphGH/NsiqrkoiAAiAnGIKenPQ3fMvc8c5XYPfIq+orqSEeQJsuAO2HF3bQ==" saltValue="wlU1DsSehFTfgUFGYj9kYg==" spinCount="100000" sheet="1"/>
  <mergeCells count="48">
    <mergeCell ref="C31:E31"/>
    <mergeCell ref="B29:E29"/>
    <mergeCell ref="B19:E19"/>
    <mergeCell ref="B18:E18"/>
    <mergeCell ref="B16:E16"/>
    <mergeCell ref="B23:E23"/>
    <mergeCell ref="B22:E22"/>
    <mergeCell ref="B21:E21"/>
    <mergeCell ref="B20:E20"/>
    <mergeCell ref="B25:E25"/>
    <mergeCell ref="B17:E17"/>
    <mergeCell ref="C35:E35"/>
    <mergeCell ref="B38:E38"/>
    <mergeCell ref="B3:E3"/>
    <mergeCell ref="B9:E9"/>
    <mergeCell ref="B8:E8"/>
    <mergeCell ref="B7:E7"/>
    <mergeCell ref="B6:E6"/>
    <mergeCell ref="C30:E30"/>
    <mergeCell ref="B27:E27"/>
    <mergeCell ref="B24:E24"/>
    <mergeCell ref="C34:E34"/>
    <mergeCell ref="C33:E33"/>
    <mergeCell ref="C32:E32"/>
    <mergeCell ref="B15:E15"/>
    <mergeCell ref="B10:E10"/>
    <mergeCell ref="B28:E28"/>
    <mergeCell ref="B41:D41"/>
    <mergeCell ref="B43:D43"/>
    <mergeCell ref="B45:D45"/>
    <mergeCell ref="B40:D40"/>
    <mergeCell ref="B42:D42"/>
    <mergeCell ref="B55:E55"/>
    <mergeCell ref="B37:E37"/>
    <mergeCell ref="B36:E36"/>
    <mergeCell ref="B11:E11"/>
    <mergeCell ref="B12:E12"/>
    <mergeCell ref="B44:D44"/>
    <mergeCell ref="B46:D46"/>
    <mergeCell ref="B50:D50"/>
    <mergeCell ref="B51:D51"/>
    <mergeCell ref="B52:D52"/>
    <mergeCell ref="B54:D54"/>
    <mergeCell ref="B47:D47"/>
    <mergeCell ref="B53:D53"/>
    <mergeCell ref="B39:D39"/>
    <mergeCell ref="B48:D48"/>
    <mergeCell ref="B49:D49"/>
  </mergeCells>
  <conditionalFormatting sqref="B28:E28">
    <cfRule type="containsBlanks" dxfId="17" priority="8">
      <formula>LEN(TRIM(B28))=0</formula>
    </cfRule>
  </conditionalFormatting>
  <conditionalFormatting sqref="B37:E37">
    <cfRule type="containsBlanks" dxfId="16" priority="7">
      <formula>LEN(TRIM(B37))=0</formula>
    </cfRule>
  </conditionalFormatting>
  <conditionalFormatting sqref="E41 E52 E54">
    <cfRule type="containsText" dxfId="15" priority="17" stopIfTrue="1" operator="containsText" text="Yes">
      <formula>NOT(ISERROR(SEARCH("Yes",E41)))</formula>
    </cfRule>
    <cfRule type="containsText" dxfId="14" priority="18" stopIfTrue="1" operator="containsText" text="No">
      <formula>NOT(ISERROR(SEARCH("No",E41)))</formula>
    </cfRule>
  </conditionalFormatting>
  <conditionalFormatting sqref="E43">
    <cfRule type="containsText" dxfId="13" priority="9" stopIfTrue="1" operator="containsText" text="Yes">
      <formula>NOT(ISERROR(SEARCH("Yes",E43)))</formula>
    </cfRule>
    <cfRule type="containsText" dxfId="12" priority="10" stopIfTrue="1" operator="containsText" text="No">
      <formula>NOT(ISERROR(SEARCH("No",E43)))</formula>
    </cfRule>
  </conditionalFormatting>
  <conditionalFormatting sqref="E45">
    <cfRule type="containsText" dxfId="11" priority="19" stopIfTrue="1" operator="containsText" text="Yes">
      <formula>NOT(ISERROR(SEARCH("Yes",E45)))</formula>
    </cfRule>
    <cfRule type="containsText" dxfId="10" priority="20" stopIfTrue="1" operator="containsText" text="No">
      <formula>NOT(ISERROR(SEARCH("No",E45)))</formula>
    </cfRule>
  </conditionalFormatting>
  <conditionalFormatting sqref="E47">
    <cfRule type="containsText" dxfId="9" priority="1" stopIfTrue="1" operator="containsText" text="designate">
      <formula>NOT(ISERROR(SEARCH("designate",E47)))</formula>
    </cfRule>
    <cfRule type="containsText" dxfId="8" priority="2" stopIfTrue="1" operator="containsText" text="not">
      <formula>NOT(ISERROR(SEARCH("not",E47)))</formula>
    </cfRule>
  </conditionalFormatting>
  <dataValidations count="4">
    <dataValidation type="list" allowBlank="1" showInputMessage="1" showErrorMessage="1" sqref="E45" xr:uid="{52A6FB2B-16BE-429A-8AAC-75C6DA38DB28}">
      <formula1>"Yes - With Other Company, Yes - With An Internal Plant, No"</formula1>
    </dataValidation>
    <dataValidation type="list" allowBlank="1" showInputMessage="1" showErrorMessage="1" sqref="E52 E54" xr:uid="{C4F8E1A8-38AF-425D-ABA6-DAA5069DFB79}">
      <formula1>"Yes, No"</formula1>
    </dataValidation>
    <dataValidation type="list" allowBlank="1" showInputMessage="1" showErrorMessage="1" sqref="E41 E43" xr:uid="{D053F60F-355B-4747-8028-AA68FDE7E278}">
      <formula1>"Yes - At this Facility, Yes- At a Different Facility, No"</formula1>
    </dataValidation>
    <dataValidation type="list" allowBlank="1" showInputMessage="1" showErrorMessage="1" sqref="E47" xr:uid="{0D66AD79-0D29-487D-A000-4E6618A3658B}">
      <formula1>"Agree and will designate and internal facilitator, Do not agree and will not host an exchange, N/A"</formula1>
    </dataValidation>
  </dataValidations>
  <pageMargins left="0.45" right="0.45" top="0.5" bottom="0.5" header="0.3" footer="0.3"/>
  <pageSetup scale="84" fitToHeight="0" orientation="landscape" r:id="rId1"/>
  <headerFooter>
    <oddFooter>&amp;R&amp;P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9AA6D-33A7-44BB-9D95-4038A5C60182}">
  <sheetPr>
    <tabColor theme="5"/>
  </sheetPr>
  <dimension ref="B1:L18"/>
  <sheetViews>
    <sheetView showGridLines="0" zoomScale="85" zoomScaleNormal="85" workbookViewId="0">
      <selection activeCell="L6" sqref="L6"/>
    </sheetView>
  </sheetViews>
  <sheetFormatPr defaultRowHeight="14.5" x14ac:dyDescent="0.35"/>
  <cols>
    <col min="2" max="2" width="22.54296875" customWidth="1"/>
    <col min="5" max="5" width="25.90625" customWidth="1"/>
    <col min="8" max="8" width="30.36328125" customWidth="1"/>
    <col min="11" max="11" width="35.90625" customWidth="1"/>
  </cols>
  <sheetData>
    <row r="1" spans="2:12" ht="15" thickBot="1" x14ac:dyDescent="0.4">
      <c r="B1" t="s">
        <v>119</v>
      </c>
      <c r="H1" t="s">
        <v>120</v>
      </c>
    </row>
    <row r="2" spans="2:12" ht="48" customHeight="1" thickBot="1" x14ac:dyDescent="0.4">
      <c r="B2" s="166" t="s">
        <v>77</v>
      </c>
      <c r="C2" s="167"/>
      <c r="D2" s="168"/>
      <c r="E2" s="56" t="s">
        <v>121</v>
      </c>
      <c r="H2" s="432" t="s">
        <v>104</v>
      </c>
      <c r="I2" s="433"/>
      <c r="J2" s="434"/>
      <c r="K2" s="54" t="s">
        <v>122</v>
      </c>
    </row>
    <row r="3" spans="2:12" ht="56.5" thickBot="1" x14ac:dyDescent="0.4">
      <c r="B3" s="421" t="s">
        <v>123</v>
      </c>
      <c r="C3" s="422"/>
      <c r="D3" s="423"/>
      <c r="E3" s="54" t="s">
        <v>31</v>
      </c>
      <c r="H3" s="432" t="s">
        <v>105</v>
      </c>
      <c r="I3" s="433"/>
      <c r="J3" s="434"/>
      <c r="K3" s="54" t="s">
        <v>124</v>
      </c>
      <c r="L3">
        <f>IF(2025-'Event Form'!E40&lt;3,15,0)</f>
        <v>0</v>
      </c>
    </row>
    <row r="4" spans="2:12" ht="49.5" customHeight="1" thickBot="1" x14ac:dyDescent="0.4">
      <c r="B4" s="424" t="s">
        <v>125</v>
      </c>
      <c r="C4" s="425"/>
      <c r="D4" s="426"/>
      <c r="E4" s="55" t="s">
        <v>37</v>
      </c>
      <c r="H4" s="432" t="s">
        <v>126</v>
      </c>
      <c r="I4" s="433"/>
      <c r="J4" s="434"/>
      <c r="K4" s="54" t="s">
        <v>127</v>
      </c>
      <c r="L4" t="e" cm="1">
        <f t="array" ref="L4">_xlfn.IFS('Event Form'!E41="no",15,'Event Form'!E3="Yea - At Another Facility",5,'Event Form'!E41="Yes - At This Facility",0)</f>
        <v>#N/A</v>
      </c>
    </row>
    <row r="5" spans="2:12" ht="98.5" thickBot="1" x14ac:dyDescent="0.4">
      <c r="B5" s="427" t="s">
        <v>128</v>
      </c>
      <c r="C5" s="428"/>
      <c r="D5" s="429"/>
      <c r="E5" s="68" t="s">
        <v>39</v>
      </c>
      <c r="H5" s="435" t="s">
        <v>129</v>
      </c>
      <c r="I5" s="436"/>
      <c r="J5" s="437"/>
    </row>
    <row r="6" spans="2:12" ht="98.5" thickBot="1" x14ac:dyDescent="0.4">
      <c r="B6" s="430" t="s">
        <v>130</v>
      </c>
      <c r="C6" s="431"/>
      <c r="D6" s="431"/>
      <c r="E6" s="70" t="s">
        <v>39</v>
      </c>
      <c r="H6" s="432" t="s">
        <v>108</v>
      </c>
      <c r="I6" s="433"/>
      <c r="J6" s="434"/>
      <c r="K6" s="54" t="s">
        <v>131</v>
      </c>
    </row>
    <row r="7" spans="2:12" ht="43" thickBot="1" x14ac:dyDescent="0.4">
      <c r="B7" s="421" t="s">
        <v>132</v>
      </c>
      <c r="C7" s="422"/>
      <c r="D7" s="423"/>
      <c r="E7" s="71" t="s">
        <v>42</v>
      </c>
      <c r="H7" s="435" t="s">
        <v>109</v>
      </c>
      <c r="I7" s="436"/>
      <c r="J7" s="437"/>
      <c r="K7" s="54" t="s">
        <v>131</v>
      </c>
    </row>
    <row r="8" spans="2:12" ht="42.5" thickBot="1" x14ac:dyDescent="0.4">
      <c r="B8" s="421" t="s">
        <v>133</v>
      </c>
      <c r="C8" s="422"/>
      <c r="D8" s="423"/>
      <c r="E8" s="72" t="s">
        <v>42</v>
      </c>
      <c r="H8" s="421" t="s">
        <v>110</v>
      </c>
      <c r="I8" s="422"/>
      <c r="J8" s="423"/>
      <c r="K8" s="54" t="s">
        <v>31</v>
      </c>
    </row>
    <row r="9" spans="2:12" ht="57" thickTop="1" thickBot="1" x14ac:dyDescent="0.4">
      <c r="B9" s="438" t="s">
        <v>134</v>
      </c>
      <c r="C9" s="439"/>
      <c r="D9" s="439"/>
      <c r="E9" s="68" t="s">
        <v>45</v>
      </c>
      <c r="H9" s="435" t="s">
        <v>111</v>
      </c>
      <c r="I9" s="436"/>
      <c r="J9" s="437"/>
    </row>
    <row r="10" spans="2:12" ht="57" thickTop="1" thickBot="1" x14ac:dyDescent="0.4">
      <c r="B10" s="440" t="s">
        <v>135</v>
      </c>
      <c r="C10" s="441"/>
      <c r="D10" s="442"/>
      <c r="E10" s="69" t="s">
        <v>45</v>
      </c>
      <c r="H10" s="438" t="s">
        <v>112</v>
      </c>
      <c r="I10" s="439"/>
      <c r="J10" s="439"/>
      <c r="K10" s="68" t="s">
        <v>45</v>
      </c>
    </row>
    <row r="11" spans="2:12" ht="127" thickTop="1" thickBot="1" x14ac:dyDescent="0.4">
      <c r="B11" s="432" t="s">
        <v>136</v>
      </c>
      <c r="C11" s="433"/>
      <c r="D11" s="434"/>
      <c r="E11" s="54" t="s">
        <v>48</v>
      </c>
      <c r="H11" s="440" t="s">
        <v>137</v>
      </c>
      <c r="I11" s="441"/>
      <c r="J11" s="442"/>
      <c r="K11" s="68" t="s">
        <v>45</v>
      </c>
    </row>
    <row r="12" spans="2:12" ht="98.5" thickBot="1" x14ac:dyDescent="0.4">
      <c r="B12" s="443" t="s">
        <v>138</v>
      </c>
      <c r="C12" s="444"/>
      <c r="D12" s="445"/>
      <c r="E12" s="54" t="s">
        <v>50</v>
      </c>
      <c r="H12" s="427" t="s">
        <v>114</v>
      </c>
      <c r="I12" s="428"/>
      <c r="J12" s="429"/>
      <c r="K12" s="68" t="s">
        <v>39</v>
      </c>
    </row>
    <row r="13" spans="2:12" ht="98.5" thickBot="1" x14ac:dyDescent="0.4">
      <c r="B13" s="446" t="s">
        <v>139</v>
      </c>
      <c r="C13" s="447"/>
      <c r="D13" s="448"/>
      <c r="E13" s="54" t="s">
        <v>52</v>
      </c>
      <c r="H13" s="430" t="s">
        <v>115</v>
      </c>
      <c r="I13" s="431"/>
      <c r="J13" s="431"/>
      <c r="K13" s="68" t="s">
        <v>39</v>
      </c>
    </row>
    <row r="14" spans="2:12" ht="70.5" thickBot="1" x14ac:dyDescent="0.4">
      <c r="B14" s="432" t="s">
        <v>140</v>
      </c>
      <c r="C14" s="433"/>
      <c r="D14" s="434"/>
      <c r="E14" s="54" t="s">
        <v>127</v>
      </c>
      <c r="H14" s="421" t="s">
        <v>116</v>
      </c>
      <c r="I14" s="422"/>
      <c r="J14" s="423"/>
      <c r="K14" s="71" t="s">
        <v>42</v>
      </c>
    </row>
    <row r="15" spans="2:12" ht="42.5" thickBot="1" x14ac:dyDescent="0.4">
      <c r="B15" s="432" t="s">
        <v>141</v>
      </c>
      <c r="C15" s="433"/>
      <c r="D15" s="434"/>
      <c r="E15" s="54" t="s">
        <v>131</v>
      </c>
      <c r="H15" s="421" t="s">
        <v>142</v>
      </c>
      <c r="I15" s="422"/>
      <c r="J15" s="423"/>
      <c r="K15" s="72" t="s">
        <v>42</v>
      </c>
    </row>
    <row r="16" spans="2:12" ht="42.5" thickBot="1" x14ac:dyDescent="0.4">
      <c r="H16" s="443" t="s">
        <v>117</v>
      </c>
      <c r="I16" s="444"/>
      <c r="J16" s="445"/>
      <c r="K16" s="54" t="s">
        <v>50</v>
      </c>
    </row>
    <row r="17" spans="8:11" ht="15" thickBot="1" x14ac:dyDescent="0.4">
      <c r="H17" s="446" t="s">
        <v>118</v>
      </c>
      <c r="I17" s="447"/>
      <c r="J17" s="448"/>
      <c r="K17" s="54" t="s">
        <v>52</v>
      </c>
    </row>
    <row r="18" spans="8:11" ht="15" thickBot="1" x14ac:dyDescent="0.4">
      <c r="H18" s="446" t="s">
        <v>143</v>
      </c>
      <c r="I18" s="447"/>
      <c r="J18" s="448"/>
      <c r="K18" s="54" t="s">
        <v>52</v>
      </c>
    </row>
  </sheetData>
  <mergeCells count="30">
    <mergeCell ref="H17:J17"/>
    <mergeCell ref="H18:J18"/>
    <mergeCell ref="H11:J11"/>
    <mergeCell ref="H12:J12"/>
    <mergeCell ref="H13:J13"/>
    <mergeCell ref="H14:J14"/>
    <mergeCell ref="H15:J15"/>
    <mergeCell ref="H16:J16"/>
    <mergeCell ref="B15:D15"/>
    <mergeCell ref="H2:J2"/>
    <mergeCell ref="H3:J3"/>
    <mergeCell ref="H4:J4"/>
    <mergeCell ref="H5:J5"/>
    <mergeCell ref="H6:J6"/>
    <mergeCell ref="H7:J7"/>
    <mergeCell ref="H8:J8"/>
    <mergeCell ref="H9:J9"/>
    <mergeCell ref="H10:J10"/>
    <mergeCell ref="B9:D9"/>
    <mergeCell ref="B10:D10"/>
    <mergeCell ref="B11:D11"/>
    <mergeCell ref="B12:D12"/>
    <mergeCell ref="B13:D13"/>
    <mergeCell ref="B14:D14"/>
    <mergeCell ref="B8:D8"/>
    <mergeCell ref="B3:D3"/>
    <mergeCell ref="B4:D4"/>
    <mergeCell ref="B5:D5"/>
    <mergeCell ref="B6:D6"/>
    <mergeCell ref="B7:D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86C64-BB23-4B61-BE90-FB21AF7F8781}">
  <sheetPr>
    <tabColor theme="6"/>
  </sheetPr>
  <dimension ref="A1:W25"/>
  <sheetViews>
    <sheetView workbookViewId="0">
      <selection activeCell="G27" sqref="G27"/>
    </sheetView>
  </sheetViews>
  <sheetFormatPr defaultRowHeight="14.5" x14ac:dyDescent="0.35"/>
  <cols>
    <col min="1" max="23" width="13.36328125" style="260" customWidth="1"/>
  </cols>
  <sheetData>
    <row r="1" spans="1:23" s="257" customFormat="1" ht="57" customHeight="1" thickBot="1" x14ac:dyDescent="0.4">
      <c r="A1" s="258" t="str">
        <f>'Host Plant Utilities'!B7</f>
        <v xml:space="preserve">Month </v>
      </c>
      <c r="B1" s="258" t="str">
        <f>'Host Plant Utilities'!C7</f>
        <v xml:space="preserve">Year </v>
      </c>
      <c r="C1" s="258" t="s">
        <v>231</v>
      </c>
      <c r="D1" s="258" t="str">
        <f>'Host Plant Utilities'!D7</f>
        <v>Electric Consumption (kWh) Site</v>
      </c>
      <c r="E1" s="258" t="str">
        <f>'Host Plant Utilities'!E7</f>
        <v>Electric Consumption (MMBtu) Source</v>
      </c>
      <c r="F1" s="258" t="str">
        <f>'Host Plant Utilities'!F7</f>
        <v>Peak Demand 
(kW-month)</v>
      </c>
      <c r="G1" s="258" t="str">
        <f>'Host Plant Utilities'!G7</f>
        <v>Total Electricity Cost ($)</v>
      </c>
      <c r="H1" s="258" t="str">
        <f>'Host Plant Utilities'!D37</f>
        <v>NG Consumption (MMBtu) Site</v>
      </c>
      <c r="I1" s="258" t="str">
        <f>'Host Plant Utilities'!E37</f>
        <v>NG Consumption (MMBtu) Source</v>
      </c>
      <c r="J1" s="258" t="str">
        <f>'Host Plant Utilities'!F37</f>
        <v>Total Natural Gas Cost ($)</v>
      </c>
      <c r="K1" s="258" t="str">
        <f>'Host Plant Utilities'!D67</f>
        <v xml:space="preserve"> Coal and/or Oil Consumption     (MMBtu) Site</v>
      </c>
      <c r="L1" s="258" t="str">
        <f>'Host Plant Utilities'!E67</f>
        <v xml:space="preserve"> Coal and/or Oil Consumption     (MMBtu) Source</v>
      </c>
      <c r="M1" s="258" t="str">
        <f>'Host Plant Utilities'!F67</f>
        <v>Total Coal/ Oil Cost ($)</v>
      </c>
      <c r="N1" s="258" t="str">
        <f>'Host Plant Utilities'!D97</f>
        <v>Other Energy  Consumption     (MMBtu) Site</v>
      </c>
      <c r="O1" s="258" t="str">
        <f>'Host Plant Utilities'!E97</f>
        <v>Other Consumption     (MMBtu) Source</v>
      </c>
      <c r="P1" s="258" t="str">
        <f>'Host Plant Utilities'!F97</f>
        <v>Total Other Energy Cost ($)</v>
      </c>
      <c r="Q1" s="258" t="str">
        <f>'Host Plant Utilities'!D127</f>
        <v>Utility Water
(kGal)</v>
      </c>
      <c r="R1" s="258" t="str">
        <f>'Host Plant Utilities'!E127</f>
        <v>Utility Sewer
 (kGal)</v>
      </c>
      <c r="S1" s="258" t="str">
        <f>'Host Plant Utilities'!F127</f>
        <v>Self Sourced Water (well, surface, etc) (kGal)</v>
      </c>
      <c r="T1" s="258" t="str">
        <f>'Host Plant Utilities'!G127</f>
        <v>Consumption Cost  
($)</v>
      </c>
      <c r="U1" s="258" t="str">
        <f>'Host Plant Utilities'!H127</f>
        <v>Sewer Cost  ($)</v>
      </c>
      <c r="V1" s="258" t="str">
        <f>'Host Plant Utilities'!I127</f>
        <v xml:space="preserve">Total Water Cost 
($) </v>
      </c>
      <c r="W1" s="258" t="str">
        <f>'Host Plant Utilities'!G155</f>
        <v>Total Production
(Sum of all Products)</v>
      </c>
    </row>
    <row r="2" spans="1:23" ht="15" thickBot="1" x14ac:dyDescent="0.4">
      <c r="A2" s="259">
        <f>'Host Plant Utilities'!B8</f>
        <v>0</v>
      </c>
      <c r="B2" s="260">
        <f>'Host Plant Utilities'!C8</f>
        <v>0</v>
      </c>
      <c r="C2" s="261">
        <f>DATE(B2,MONTH(A2),1)</f>
        <v>1</v>
      </c>
      <c r="D2" s="260">
        <f>'Host Plant Utilities'!D8</f>
        <v>0</v>
      </c>
      <c r="E2" s="260">
        <f>'Host Plant Utilities'!E8</f>
        <v>0</v>
      </c>
      <c r="F2" s="260">
        <f>'Host Plant Utilities'!F8</f>
        <v>0</v>
      </c>
      <c r="G2" s="260">
        <f>'Host Plant Utilities'!G8</f>
        <v>0</v>
      </c>
      <c r="H2" s="260">
        <f>'Host Plant Utilities'!D38</f>
        <v>0</v>
      </c>
      <c r="I2" s="260">
        <f>'Host Plant Utilities'!E38</f>
        <v>0</v>
      </c>
      <c r="J2" s="260">
        <f>'Host Plant Utilities'!F38</f>
        <v>0</v>
      </c>
      <c r="K2" s="260">
        <f>IF($K$1="","",'Host Plant Utilities'!D68)</f>
        <v>0</v>
      </c>
      <c r="L2" s="260">
        <f>IF($K$1="","",'Host Plant Utilities'!E68)</f>
        <v>0</v>
      </c>
      <c r="M2" s="260">
        <f>IF($K$1="","",'Host Plant Utilities'!F68)</f>
        <v>0</v>
      </c>
      <c r="N2" s="260">
        <f>'Host Plant Utilities'!D98</f>
        <v>0</v>
      </c>
      <c r="O2" s="260">
        <f>'Host Plant Utilities'!E98</f>
        <v>0</v>
      </c>
      <c r="P2" s="260">
        <f>'Host Plant Utilities'!F98</f>
        <v>0</v>
      </c>
      <c r="Q2" s="260">
        <f>'Host Plant Utilities'!D128</f>
        <v>0</v>
      </c>
      <c r="R2" s="260">
        <f>'Host Plant Utilities'!E128</f>
        <v>0</v>
      </c>
      <c r="S2" s="260">
        <f>'Host Plant Utilities'!F128</f>
        <v>0</v>
      </c>
      <c r="T2" s="260">
        <f>'Host Plant Utilities'!G128</f>
        <v>0</v>
      </c>
      <c r="U2" s="260">
        <f>'Host Plant Utilities'!H128</f>
        <v>0</v>
      </c>
      <c r="V2" s="260">
        <f>'Host Plant Utilities'!I128</f>
        <v>0</v>
      </c>
      <c r="W2" s="260">
        <f>'Host Plant Utilities'!G156</f>
        <v>0</v>
      </c>
    </row>
    <row r="3" spans="1:23" ht="15" thickBot="1" x14ac:dyDescent="0.4">
      <c r="A3" s="259" t="str">
        <f>'Host Plant Utilities'!B9</f>
        <v/>
      </c>
      <c r="B3" s="260">
        <f>'Host Plant Utilities'!C9</f>
        <v>0</v>
      </c>
      <c r="C3" s="261" t="e">
        <f t="shared" ref="C3:C25" si="0">DATE(B3,MONTH(A3),1)</f>
        <v>#VALUE!</v>
      </c>
      <c r="D3" s="260">
        <f>'Host Plant Utilities'!D9</f>
        <v>0</v>
      </c>
      <c r="E3" s="260">
        <f>'Host Plant Utilities'!E9</f>
        <v>0</v>
      </c>
      <c r="F3" s="260">
        <f>'Host Plant Utilities'!F9</f>
        <v>0</v>
      </c>
      <c r="G3" s="260">
        <f>'Host Plant Utilities'!G9</f>
        <v>0</v>
      </c>
      <c r="H3" s="260">
        <f>'Host Plant Utilities'!D39</f>
        <v>0</v>
      </c>
      <c r="I3" s="260">
        <f>'Host Plant Utilities'!E39</f>
        <v>0</v>
      </c>
      <c r="J3" s="260">
        <f>'Host Plant Utilities'!F39</f>
        <v>0</v>
      </c>
      <c r="K3" s="260">
        <f>IF($K$1="","",'Host Plant Utilities'!D69)</f>
        <v>0</v>
      </c>
      <c r="L3" s="260">
        <f>IF($K$1="","",'Host Plant Utilities'!E69)</f>
        <v>0</v>
      </c>
      <c r="M3" s="260">
        <f>IF($K$1="","",'Host Plant Utilities'!F69)</f>
        <v>0</v>
      </c>
      <c r="N3" s="260">
        <f>'Host Plant Utilities'!D99</f>
        <v>0</v>
      </c>
      <c r="O3" s="260">
        <f>'Host Plant Utilities'!E99</f>
        <v>0</v>
      </c>
      <c r="P3" s="260">
        <f>'Host Plant Utilities'!F99</f>
        <v>0</v>
      </c>
      <c r="Q3" s="260">
        <f>'Host Plant Utilities'!D129</f>
        <v>0</v>
      </c>
      <c r="R3" s="260">
        <f>'Host Plant Utilities'!E129</f>
        <v>0</v>
      </c>
      <c r="S3" s="260">
        <f>'Host Plant Utilities'!F129</f>
        <v>0</v>
      </c>
      <c r="T3" s="260">
        <f>'Host Plant Utilities'!G129</f>
        <v>0</v>
      </c>
      <c r="U3" s="260">
        <f>'Host Plant Utilities'!H129</f>
        <v>0</v>
      </c>
      <c r="V3" s="260">
        <f>'Host Plant Utilities'!I129</f>
        <v>0</v>
      </c>
      <c r="W3" s="260">
        <f>'Host Plant Utilities'!G157</f>
        <v>0</v>
      </c>
    </row>
    <row r="4" spans="1:23" ht="15" thickBot="1" x14ac:dyDescent="0.4">
      <c r="A4" s="259" t="str">
        <f>'Host Plant Utilities'!B10</f>
        <v/>
      </c>
      <c r="B4" s="260">
        <f>'Host Plant Utilities'!C10</f>
        <v>0</v>
      </c>
      <c r="C4" s="261" t="e">
        <f t="shared" si="0"/>
        <v>#VALUE!</v>
      </c>
      <c r="D4" s="260">
        <f>'Host Plant Utilities'!D10</f>
        <v>0</v>
      </c>
      <c r="E4" s="260">
        <f>'Host Plant Utilities'!E10</f>
        <v>0</v>
      </c>
      <c r="F4" s="260">
        <f>'Host Plant Utilities'!F10</f>
        <v>0</v>
      </c>
      <c r="G4" s="260">
        <f>'Host Plant Utilities'!G10</f>
        <v>0</v>
      </c>
      <c r="H4" s="260">
        <f>'Host Plant Utilities'!D40</f>
        <v>0</v>
      </c>
      <c r="I4" s="260">
        <f>'Host Plant Utilities'!E40</f>
        <v>0</v>
      </c>
      <c r="J4" s="260">
        <f>'Host Plant Utilities'!F40</f>
        <v>0</v>
      </c>
      <c r="K4" s="260">
        <f>IF($K$1="","",'Host Plant Utilities'!D70)</f>
        <v>0</v>
      </c>
      <c r="L4" s="260">
        <f>IF($K$1="","",'Host Plant Utilities'!E70)</f>
        <v>0</v>
      </c>
      <c r="M4" s="260">
        <f>IF($K$1="","",'Host Plant Utilities'!F70)</f>
        <v>0</v>
      </c>
      <c r="N4" s="260">
        <f>'Host Plant Utilities'!D100</f>
        <v>0</v>
      </c>
      <c r="O4" s="260">
        <f>'Host Plant Utilities'!E100</f>
        <v>0</v>
      </c>
      <c r="P4" s="260">
        <f>'Host Plant Utilities'!F100</f>
        <v>0</v>
      </c>
      <c r="Q4" s="260">
        <f>'Host Plant Utilities'!D130</f>
        <v>0</v>
      </c>
      <c r="R4" s="260">
        <f>'Host Plant Utilities'!E130</f>
        <v>0</v>
      </c>
      <c r="S4" s="260">
        <f>'Host Plant Utilities'!F130</f>
        <v>0</v>
      </c>
      <c r="T4" s="260">
        <f>'Host Plant Utilities'!G130</f>
        <v>0</v>
      </c>
      <c r="U4" s="260">
        <f>'Host Plant Utilities'!H130</f>
        <v>0</v>
      </c>
      <c r="V4" s="260">
        <f>'Host Plant Utilities'!I130</f>
        <v>0</v>
      </c>
      <c r="W4" s="260">
        <f>'Host Plant Utilities'!G158</f>
        <v>0</v>
      </c>
    </row>
    <row r="5" spans="1:23" ht="15" thickBot="1" x14ac:dyDescent="0.4">
      <c r="A5" s="259" t="str">
        <f>'Host Plant Utilities'!B11</f>
        <v/>
      </c>
      <c r="B5" s="260">
        <f>'Host Plant Utilities'!C11</f>
        <v>0</v>
      </c>
      <c r="C5" s="261" t="e">
        <f t="shared" si="0"/>
        <v>#VALUE!</v>
      </c>
      <c r="D5" s="260">
        <f>'Host Plant Utilities'!D11</f>
        <v>0</v>
      </c>
      <c r="E5" s="260">
        <f>'Host Plant Utilities'!E11</f>
        <v>0</v>
      </c>
      <c r="F5" s="260">
        <f>'Host Plant Utilities'!F11</f>
        <v>0</v>
      </c>
      <c r="G5" s="260">
        <f>'Host Plant Utilities'!G11</f>
        <v>0</v>
      </c>
      <c r="H5" s="260">
        <f>'Host Plant Utilities'!D41</f>
        <v>0</v>
      </c>
      <c r="I5" s="260">
        <f>'Host Plant Utilities'!E41</f>
        <v>0</v>
      </c>
      <c r="J5" s="260">
        <f>'Host Plant Utilities'!F41</f>
        <v>0</v>
      </c>
      <c r="K5" s="260">
        <f>IF($K$1="","",'Host Plant Utilities'!D71)</f>
        <v>0</v>
      </c>
      <c r="L5" s="260">
        <f>IF($K$1="","",'Host Plant Utilities'!E71)</f>
        <v>0</v>
      </c>
      <c r="M5" s="260">
        <f>IF($K$1="","",'Host Plant Utilities'!F71)</f>
        <v>0</v>
      </c>
      <c r="N5" s="260">
        <f>'Host Plant Utilities'!D101</f>
        <v>0</v>
      </c>
      <c r="O5" s="260">
        <f>'Host Plant Utilities'!E101</f>
        <v>0</v>
      </c>
      <c r="P5" s="260">
        <f>'Host Plant Utilities'!F101</f>
        <v>0</v>
      </c>
      <c r="Q5" s="260">
        <f>'Host Plant Utilities'!D131</f>
        <v>0</v>
      </c>
      <c r="R5" s="260">
        <f>'Host Plant Utilities'!E131</f>
        <v>0</v>
      </c>
      <c r="S5" s="260">
        <f>'Host Plant Utilities'!F131</f>
        <v>0</v>
      </c>
      <c r="T5" s="260">
        <f>'Host Plant Utilities'!G131</f>
        <v>0</v>
      </c>
      <c r="U5" s="260">
        <f>'Host Plant Utilities'!H131</f>
        <v>0</v>
      </c>
      <c r="V5" s="260">
        <f>'Host Plant Utilities'!I131</f>
        <v>0</v>
      </c>
      <c r="W5" s="260">
        <f>'Host Plant Utilities'!G159</f>
        <v>0</v>
      </c>
    </row>
    <row r="6" spans="1:23" ht="15" thickBot="1" x14ac:dyDescent="0.4">
      <c r="A6" s="259" t="str">
        <f>'Host Plant Utilities'!B12</f>
        <v/>
      </c>
      <c r="B6" s="260">
        <f>'Host Plant Utilities'!C12</f>
        <v>0</v>
      </c>
      <c r="C6" s="261" t="e">
        <f t="shared" si="0"/>
        <v>#VALUE!</v>
      </c>
      <c r="D6" s="260">
        <f>'Host Plant Utilities'!D12</f>
        <v>0</v>
      </c>
      <c r="E6" s="260">
        <f>'Host Plant Utilities'!E12</f>
        <v>0</v>
      </c>
      <c r="F6" s="260">
        <f>'Host Plant Utilities'!F12</f>
        <v>0</v>
      </c>
      <c r="G6" s="260">
        <f>'Host Plant Utilities'!G12</f>
        <v>0</v>
      </c>
      <c r="H6" s="260">
        <f>'Host Plant Utilities'!D42</f>
        <v>0</v>
      </c>
      <c r="I6" s="260">
        <f>'Host Plant Utilities'!E42</f>
        <v>0</v>
      </c>
      <c r="J6" s="260">
        <f>'Host Plant Utilities'!F42</f>
        <v>0</v>
      </c>
      <c r="K6" s="260">
        <f>IF($K$1="","",'Host Plant Utilities'!D72)</f>
        <v>0</v>
      </c>
      <c r="L6" s="260">
        <f>IF($K$1="","",'Host Plant Utilities'!E72)</f>
        <v>0</v>
      </c>
      <c r="M6" s="260">
        <f>IF($K$1="","",'Host Plant Utilities'!F72)</f>
        <v>0</v>
      </c>
      <c r="N6" s="260">
        <f>'Host Plant Utilities'!D102</f>
        <v>0</v>
      </c>
      <c r="O6" s="260">
        <f>'Host Plant Utilities'!E102</f>
        <v>0</v>
      </c>
      <c r="P6" s="260">
        <f>'Host Plant Utilities'!F102</f>
        <v>0</v>
      </c>
      <c r="Q6" s="260">
        <f>'Host Plant Utilities'!D132</f>
        <v>0</v>
      </c>
      <c r="R6" s="260">
        <f>'Host Plant Utilities'!E132</f>
        <v>0</v>
      </c>
      <c r="S6" s="260">
        <f>'Host Plant Utilities'!F132</f>
        <v>0</v>
      </c>
      <c r="T6" s="260">
        <f>'Host Plant Utilities'!G132</f>
        <v>0</v>
      </c>
      <c r="U6" s="260">
        <f>'Host Plant Utilities'!H132</f>
        <v>0</v>
      </c>
      <c r="V6" s="260">
        <f>'Host Plant Utilities'!I132</f>
        <v>0</v>
      </c>
      <c r="W6" s="260">
        <f>'Host Plant Utilities'!G160</f>
        <v>0</v>
      </c>
    </row>
    <row r="7" spans="1:23" ht="15" thickBot="1" x14ac:dyDescent="0.4">
      <c r="A7" s="259" t="str">
        <f>'Host Plant Utilities'!B13</f>
        <v/>
      </c>
      <c r="B7" s="260">
        <f>'Host Plant Utilities'!C13</f>
        <v>0</v>
      </c>
      <c r="C7" s="261" t="e">
        <f t="shared" si="0"/>
        <v>#VALUE!</v>
      </c>
      <c r="D7" s="260">
        <f>'Host Plant Utilities'!D13</f>
        <v>0</v>
      </c>
      <c r="E7" s="260">
        <f>'Host Plant Utilities'!E13</f>
        <v>0</v>
      </c>
      <c r="F7" s="260">
        <f>'Host Plant Utilities'!F13</f>
        <v>0</v>
      </c>
      <c r="G7" s="260">
        <f>'Host Plant Utilities'!G13</f>
        <v>0</v>
      </c>
      <c r="H7" s="260">
        <f>'Host Plant Utilities'!D43</f>
        <v>0</v>
      </c>
      <c r="I7" s="260">
        <f>'Host Plant Utilities'!E43</f>
        <v>0</v>
      </c>
      <c r="J7" s="260">
        <f>'Host Plant Utilities'!F43</f>
        <v>0</v>
      </c>
      <c r="K7" s="260">
        <f>IF($K$1="","",'Host Plant Utilities'!D73)</f>
        <v>0</v>
      </c>
      <c r="L7" s="260">
        <f>IF($K$1="","",'Host Plant Utilities'!E73)</f>
        <v>0</v>
      </c>
      <c r="M7" s="260">
        <f>IF($K$1="","",'Host Plant Utilities'!F73)</f>
        <v>0</v>
      </c>
      <c r="N7" s="260">
        <f>'Host Plant Utilities'!D103</f>
        <v>0</v>
      </c>
      <c r="O7" s="260">
        <f>'Host Plant Utilities'!E103</f>
        <v>0</v>
      </c>
      <c r="P7" s="260">
        <f>'Host Plant Utilities'!F103</f>
        <v>0</v>
      </c>
      <c r="Q7" s="260">
        <f>'Host Plant Utilities'!D133</f>
        <v>0</v>
      </c>
      <c r="R7" s="260">
        <f>'Host Plant Utilities'!E133</f>
        <v>0</v>
      </c>
      <c r="S7" s="260">
        <f>'Host Plant Utilities'!F133</f>
        <v>0</v>
      </c>
      <c r="T7" s="260">
        <f>'Host Plant Utilities'!G133</f>
        <v>0</v>
      </c>
      <c r="U7" s="260">
        <f>'Host Plant Utilities'!H133</f>
        <v>0</v>
      </c>
      <c r="V7" s="260">
        <f>'Host Plant Utilities'!I133</f>
        <v>0</v>
      </c>
      <c r="W7" s="260">
        <f>'Host Plant Utilities'!G161</f>
        <v>0</v>
      </c>
    </row>
    <row r="8" spans="1:23" ht="15" thickBot="1" x14ac:dyDescent="0.4">
      <c r="A8" s="259" t="str">
        <f>'Host Plant Utilities'!B14</f>
        <v/>
      </c>
      <c r="B8" s="260">
        <f>'Host Plant Utilities'!C14</f>
        <v>0</v>
      </c>
      <c r="C8" s="261" t="e">
        <f t="shared" si="0"/>
        <v>#VALUE!</v>
      </c>
      <c r="D8" s="260">
        <f>'Host Plant Utilities'!D14</f>
        <v>0</v>
      </c>
      <c r="E8" s="260">
        <f>'Host Plant Utilities'!E14</f>
        <v>0</v>
      </c>
      <c r="F8" s="260">
        <f>'Host Plant Utilities'!F14</f>
        <v>0</v>
      </c>
      <c r="G8" s="260">
        <f>'Host Plant Utilities'!G14</f>
        <v>0</v>
      </c>
      <c r="H8" s="260">
        <f>'Host Plant Utilities'!D44</f>
        <v>0</v>
      </c>
      <c r="I8" s="260">
        <f>'Host Plant Utilities'!E44</f>
        <v>0</v>
      </c>
      <c r="J8" s="260">
        <f>'Host Plant Utilities'!F44</f>
        <v>0</v>
      </c>
      <c r="K8" s="260">
        <f>IF($K$1="","",'Host Plant Utilities'!D74)</f>
        <v>0</v>
      </c>
      <c r="L8" s="260">
        <f>IF($K$1="","",'Host Plant Utilities'!E74)</f>
        <v>0</v>
      </c>
      <c r="M8" s="260">
        <f>IF($K$1="","",'Host Plant Utilities'!F74)</f>
        <v>0</v>
      </c>
      <c r="N8" s="260">
        <f>'Host Plant Utilities'!D104</f>
        <v>0</v>
      </c>
      <c r="O8" s="260">
        <f>'Host Plant Utilities'!E104</f>
        <v>0</v>
      </c>
      <c r="P8" s="260">
        <f>'Host Plant Utilities'!F104</f>
        <v>0</v>
      </c>
      <c r="Q8" s="260">
        <f>'Host Plant Utilities'!D134</f>
        <v>0</v>
      </c>
      <c r="R8" s="260">
        <f>'Host Plant Utilities'!E134</f>
        <v>0</v>
      </c>
      <c r="S8" s="260">
        <f>'Host Plant Utilities'!F134</f>
        <v>0</v>
      </c>
      <c r="T8" s="260">
        <f>'Host Plant Utilities'!G134</f>
        <v>0</v>
      </c>
      <c r="U8" s="260">
        <f>'Host Plant Utilities'!H134</f>
        <v>0</v>
      </c>
      <c r="V8" s="260">
        <f>'Host Plant Utilities'!I134</f>
        <v>0</v>
      </c>
      <c r="W8" s="260">
        <f>'Host Plant Utilities'!G162</f>
        <v>0</v>
      </c>
    </row>
    <row r="9" spans="1:23" ht="15" thickBot="1" x14ac:dyDescent="0.4">
      <c r="A9" s="259" t="str">
        <f>'Host Plant Utilities'!B15</f>
        <v/>
      </c>
      <c r="B9" s="260">
        <f>'Host Plant Utilities'!C15</f>
        <v>0</v>
      </c>
      <c r="C9" s="261" t="e">
        <f t="shared" si="0"/>
        <v>#VALUE!</v>
      </c>
      <c r="D9" s="260">
        <f>'Host Plant Utilities'!D15</f>
        <v>0</v>
      </c>
      <c r="E9" s="260">
        <f>'Host Plant Utilities'!E15</f>
        <v>0</v>
      </c>
      <c r="F9" s="260">
        <f>'Host Plant Utilities'!F15</f>
        <v>0</v>
      </c>
      <c r="G9" s="260">
        <f>'Host Plant Utilities'!G15</f>
        <v>0</v>
      </c>
      <c r="H9" s="260">
        <f>'Host Plant Utilities'!D45</f>
        <v>0</v>
      </c>
      <c r="I9" s="260">
        <f>'Host Plant Utilities'!E45</f>
        <v>0</v>
      </c>
      <c r="J9" s="260">
        <f>'Host Plant Utilities'!F45</f>
        <v>0</v>
      </c>
      <c r="K9" s="260">
        <f>IF($K$1="","",'Host Plant Utilities'!D75)</f>
        <v>0</v>
      </c>
      <c r="L9" s="260">
        <f>IF($K$1="","",'Host Plant Utilities'!E75)</f>
        <v>0</v>
      </c>
      <c r="M9" s="260">
        <f>IF($K$1="","",'Host Plant Utilities'!F75)</f>
        <v>0</v>
      </c>
      <c r="N9" s="260">
        <f>'Host Plant Utilities'!D105</f>
        <v>0</v>
      </c>
      <c r="O9" s="260">
        <f>'Host Plant Utilities'!E105</f>
        <v>0</v>
      </c>
      <c r="P9" s="260">
        <f>'Host Plant Utilities'!F105</f>
        <v>0</v>
      </c>
      <c r="Q9" s="260">
        <f>'Host Plant Utilities'!D135</f>
        <v>0</v>
      </c>
      <c r="R9" s="260">
        <f>'Host Plant Utilities'!E135</f>
        <v>0</v>
      </c>
      <c r="S9" s="260">
        <f>'Host Plant Utilities'!F135</f>
        <v>0</v>
      </c>
      <c r="T9" s="260">
        <f>'Host Plant Utilities'!G135</f>
        <v>0</v>
      </c>
      <c r="U9" s="260">
        <f>'Host Plant Utilities'!H135</f>
        <v>0</v>
      </c>
      <c r="V9" s="260">
        <f>'Host Plant Utilities'!I135</f>
        <v>0</v>
      </c>
      <c r="W9" s="260">
        <f>'Host Plant Utilities'!G163</f>
        <v>0</v>
      </c>
    </row>
    <row r="10" spans="1:23" ht="15" thickBot="1" x14ac:dyDescent="0.4">
      <c r="A10" s="259" t="str">
        <f>'Host Plant Utilities'!B16</f>
        <v/>
      </c>
      <c r="B10" s="260">
        <f>'Host Plant Utilities'!C16</f>
        <v>0</v>
      </c>
      <c r="C10" s="261" t="e">
        <f t="shared" si="0"/>
        <v>#VALUE!</v>
      </c>
      <c r="D10" s="260">
        <f>'Host Plant Utilities'!D16</f>
        <v>0</v>
      </c>
      <c r="E10" s="260">
        <f>'Host Plant Utilities'!E16</f>
        <v>0</v>
      </c>
      <c r="F10" s="260">
        <f>'Host Plant Utilities'!F16</f>
        <v>0</v>
      </c>
      <c r="G10" s="260">
        <f>'Host Plant Utilities'!G16</f>
        <v>0</v>
      </c>
      <c r="H10" s="260">
        <f>'Host Plant Utilities'!D46</f>
        <v>0</v>
      </c>
      <c r="I10" s="260">
        <f>'Host Plant Utilities'!E46</f>
        <v>0</v>
      </c>
      <c r="J10" s="260">
        <f>'Host Plant Utilities'!F46</f>
        <v>0</v>
      </c>
      <c r="K10" s="260">
        <f>IF($K$1="","",'Host Plant Utilities'!D76)</f>
        <v>0</v>
      </c>
      <c r="L10" s="260">
        <f>IF($K$1="","",'Host Plant Utilities'!E76)</f>
        <v>0</v>
      </c>
      <c r="M10" s="260">
        <f>IF($K$1="","",'Host Plant Utilities'!F76)</f>
        <v>0</v>
      </c>
      <c r="N10" s="260">
        <f>'Host Plant Utilities'!D106</f>
        <v>0</v>
      </c>
      <c r="O10" s="260">
        <f>'Host Plant Utilities'!E106</f>
        <v>0</v>
      </c>
      <c r="P10" s="260">
        <f>'Host Plant Utilities'!F106</f>
        <v>0</v>
      </c>
      <c r="Q10" s="260">
        <f>'Host Plant Utilities'!D136</f>
        <v>0</v>
      </c>
      <c r="R10" s="260">
        <f>'Host Plant Utilities'!E136</f>
        <v>0</v>
      </c>
      <c r="S10" s="260">
        <f>'Host Plant Utilities'!F136</f>
        <v>0</v>
      </c>
      <c r="T10" s="260">
        <f>'Host Plant Utilities'!G136</f>
        <v>0</v>
      </c>
      <c r="U10" s="260">
        <f>'Host Plant Utilities'!H136</f>
        <v>0</v>
      </c>
      <c r="V10" s="260">
        <f>'Host Plant Utilities'!I136</f>
        <v>0</v>
      </c>
      <c r="W10" s="260">
        <f>'Host Plant Utilities'!G164</f>
        <v>0</v>
      </c>
    </row>
    <row r="11" spans="1:23" ht="15" thickBot="1" x14ac:dyDescent="0.4">
      <c r="A11" s="259" t="str">
        <f>'Host Plant Utilities'!B17</f>
        <v/>
      </c>
      <c r="B11" s="260">
        <f>'Host Plant Utilities'!C17</f>
        <v>0</v>
      </c>
      <c r="C11" s="261" t="e">
        <f t="shared" si="0"/>
        <v>#VALUE!</v>
      </c>
      <c r="D11" s="260">
        <f>'Host Plant Utilities'!D17</f>
        <v>0</v>
      </c>
      <c r="E11" s="260">
        <f>'Host Plant Utilities'!E17</f>
        <v>0</v>
      </c>
      <c r="F11" s="260">
        <f>'Host Plant Utilities'!F17</f>
        <v>0</v>
      </c>
      <c r="G11" s="260">
        <f>'Host Plant Utilities'!G17</f>
        <v>0</v>
      </c>
      <c r="H11" s="260">
        <f>'Host Plant Utilities'!D47</f>
        <v>0</v>
      </c>
      <c r="I11" s="260">
        <f>'Host Plant Utilities'!E47</f>
        <v>0</v>
      </c>
      <c r="J11" s="260">
        <f>'Host Plant Utilities'!F47</f>
        <v>0</v>
      </c>
      <c r="K11" s="260">
        <f>IF($K$1="","",'Host Plant Utilities'!D77)</f>
        <v>0</v>
      </c>
      <c r="L11" s="260">
        <f>IF($K$1="","",'Host Plant Utilities'!E77)</f>
        <v>0</v>
      </c>
      <c r="M11" s="260">
        <f>IF($K$1="","",'Host Plant Utilities'!F77)</f>
        <v>0</v>
      </c>
      <c r="N11" s="260">
        <f>'Host Plant Utilities'!D107</f>
        <v>0</v>
      </c>
      <c r="O11" s="260">
        <f>'Host Plant Utilities'!E107</f>
        <v>0</v>
      </c>
      <c r="P11" s="260">
        <f>'Host Plant Utilities'!F107</f>
        <v>0</v>
      </c>
      <c r="Q11" s="260">
        <f>'Host Plant Utilities'!D137</f>
        <v>0</v>
      </c>
      <c r="R11" s="260">
        <f>'Host Plant Utilities'!E137</f>
        <v>0</v>
      </c>
      <c r="S11" s="260">
        <f>'Host Plant Utilities'!F137</f>
        <v>0</v>
      </c>
      <c r="T11" s="260">
        <f>'Host Plant Utilities'!G137</f>
        <v>0</v>
      </c>
      <c r="U11" s="260">
        <f>'Host Plant Utilities'!H137</f>
        <v>0</v>
      </c>
      <c r="V11" s="260">
        <f>'Host Plant Utilities'!I137</f>
        <v>0</v>
      </c>
      <c r="W11" s="260">
        <f>'Host Plant Utilities'!G165</f>
        <v>0</v>
      </c>
    </row>
    <row r="12" spans="1:23" ht="15" thickBot="1" x14ac:dyDescent="0.4">
      <c r="A12" s="259" t="str">
        <f>'Host Plant Utilities'!B18</f>
        <v/>
      </c>
      <c r="B12" s="260">
        <f>'Host Plant Utilities'!C18</f>
        <v>0</v>
      </c>
      <c r="C12" s="261" t="e">
        <f t="shared" si="0"/>
        <v>#VALUE!</v>
      </c>
      <c r="D12" s="260">
        <f>'Host Plant Utilities'!D18</f>
        <v>0</v>
      </c>
      <c r="E12" s="260">
        <f>'Host Plant Utilities'!E18</f>
        <v>0</v>
      </c>
      <c r="F12" s="260">
        <f>'Host Plant Utilities'!F18</f>
        <v>0</v>
      </c>
      <c r="G12" s="260">
        <f>'Host Plant Utilities'!G18</f>
        <v>0</v>
      </c>
      <c r="H12" s="260">
        <f>'Host Plant Utilities'!D48</f>
        <v>0</v>
      </c>
      <c r="I12" s="260">
        <f>'Host Plant Utilities'!E48</f>
        <v>0</v>
      </c>
      <c r="J12" s="260">
        <f>'Host Plant Utilities'!F48</f>
        <v>0</v>
      </c>
      <c r="K12" s="260">
        <f>IF($K$1="","",'Host Plant Utilities'!D78)</f>
        <v>0</v>
      </c>
      <c r="L12" s="260">
        <f>IF($K$1="","",'Host Plant Utilities'!E78)</f>
        <v>0</v>
      </c>
      <c r="M12" s="260">
        <f>IF($K$1="","",'Host Plant Utilities'!F78)</f>
        <v>0</v>
      </c>
      <c r="N12" s="260">
        <f>'Host Plant Utilities'!D108</f>
        <v>0</v>
      </c>
      <c r="O12" s="260">
        <f>'Host Plant Utilities'!E108</f>
        <v>0</v>
      </c>
      <c r="P12" s="260">
        <f>'Host Plant Utilities'!F108</f>
        <v>0</v>
      </c>
      <c r="Q12" s="260">
        <f>'Host Plant Utilities'!D138</f>
        <v>0</v>
      </c>
      <c r="R12" s="260">
        <f>'Host Plant Utilities'!E138</f>
        <v>0</v>
      </c>
      <c r="S12" s="260">
        <f>'Host Plant Utilities'!F138</f>
        <v>0</v>
      </c>
      <c r="T12" s="260">
        <f>'Host Plant Utilities'!G138</f>
        <v>0</v>
      </c>
      <c r="U12" s="260">
        <f>'Host Plant Utilities'!H138</f>
        <v>0</v>
      </c>
      <c r="V12" s="260">
        <f>'Host Plant Utilities'!I138</f>
        <v>0</v>
      </c>
      <c r="W12" s="260">
        <f>'Host Plant Utilities'!G166</f>
        <v>0</v>
      </c>
    </row>
    <row r="13" spans="1:23" ht="15" thickBot="1" x14ac:dyDescent="0.4">
      <c r="A13" s="259" t="str">
        <f>'Host Plant Utilities'!B19</f>
        <v/>
      </c>
      <c r="B13" s="260">
        <f>'Host Plant Utilities'!C19</f>
        <v>0</v>
      </c>
      <c r="C13" s="261" t="e">
        <f t="shared" si="0"/>
        <v>#VALUE!</v>
      </c>
      <c r="D13" s="260">
        <f>'Host Plant Utilities'!D19</f>
        <v>0</v>
      </c>
      <c r="E13" s="260">
        <f>'Host Plant Utilities'!E19</f>
        <v>0</v>
      </c>
      <c r="F13" s="260">
        <f>'Host Plant Utilities'!F19</f>
        <v>0</v>
      </c>
      <c r="G13" s="260">
        <f>'Host Plant Utilities'!G19</f>
        <v>0</v>
      </c>
      <c r="H13" s="260">
        <f>'Host Plant Utilities'!D49</f>
        <v>0</v>
      </c>
      <c r="I13" s="260">
        <f>'Host Plant Utilities'!E49</f>
        <v>0</v>
      </c>
      <c r="J13" s="260">
        <f>'Host Plant Utilities'!F49</f>
        <v>0</v>
      </c>
      <c r="K13" s="260">
        <f>IF($K$1="","",'Host Plant Utilities'!D79)</f>
        <v>0</v>
      </c>
      <c r="L13" s="260">
        <f>IF($K$1="","",'Host Plant Utilities'!E79)</f>
        <v>0</v>
      </c>
      <c r="M13" s="260">
        <f>IF($K$1="","",'Host Plant Utilities'!F79)</f>
        <v>0</v>
      </c>
      <c r="N13" s="260">
        <f>'Host Plant Utilities'!D109</f>
        <v>0</v>
      </c>
      <c r="O13" s="260">
        <f>'Host Plant Utilities'!E109</f>
        <v>0</v>
      </c>
      <c r="P13" s="260">
        <f>'Host Plant Utilities'!F109</f>
        <v>0</v>
      </c>
      <c r="Q13" s="260">
        <f>'Host Plant Utilities'!D139</f>
        <v>0</v>
      </c>
      <c r="R13" s="260">
        <f>'Host Plant Utilities'!E139</f>
        <v>0</v>
      </c>
      <c r="S13" s="260">
        <f>'Host Plant Utilities'!F139</f>
        <v>0</v>
      </c>
      <c r="T13" s="260">
        <f>'Host Plant Utilities'!G139</f>
        <v>0</v>
      </c>
      <c r="U13" s="260">
        <f>'Host Plant Utilities'!H139</f>
        <v>0</v>
      </c>
      <c r="V13" s="260">
        <f>'Host Plant Utilities'!I139</f>
        <v>0</v>
      </c>
      <c r="W13" s="260">
        <f>'Host Plant Utilities'!G167</f>
        <v>0</v>
      </c>
    </row>
    <row r="14" spans="1:23" ht="15" thickBot="1" x14ac:dyDescent="0.4">
      <c r="A14" s="259" t="str">
        <f>'Host Plant Utilities'!B20</f>
        <v/>
      </c>
      <c r="B14" s="260">
        <f>'Host Plant Utilities'!C20</f>
        <v>0</v>
      </c>
      <c r="C14" s="261" t="e">
        <f t="shared" si="0"/>
        <v>#VALUE!</v>
      </c>
      <c r="D14" s="260">
        <f>'Host Plant Utilities'!D20</f>
        <v>0</v>
      </c>
      <c r="E14" s="260">
        <f>'Host Plant Utilities'!E20</f>
        <v>0</v>
      </c>
      <c r="F14" s="260">
        <f>'Host Plant Utilities'!F20</f>
        <v>0</v>
      </c>
      <c r="G14" s="260">
        <f>'Host Plant Utilities'!G20</f>
        <v>0</v>
      </c>
      <c r="H14" s="260">
        <f>'Host Plant Utilities'!D50</f>
        <v>0</v>
      </c>
      <c r="I14" s="260">
        <f>'Host Plant Utilities'!E50</f>
        <v>0</v>
      </c>
      <c r="J14" s="260">
        <f>'Host Plant Utilities'!F50</f>
        <v>0</v>
      </c>
      <c r="K14" s="260">
        <f>IF($K$1="","",'Host Plant Utilities'!D80)</f>
        <v>0</v>
      </c>
      <c r="L14" s="260">
        <f>IF($K$1="","",'Host Plant Utilities'!E80)</f>
        <v>0</v>
      </c>
      <c r="M14" s="260">
        <f>IF($K$1="","",'Host Plant Utilities'!F80)</f>
        <v>0</v>
      </c>
      <c r="N14" s="260">
        <f>'Host Plant Utilities'!D110</f>
        <v>0</v>
      </c>
      <c r="O14" s="260">
        <f>'Host Plant Utilities'!E110</f>
        <v>0</v>
      </c>
      <c r="P14" s="260">
        <f>'Host Plant Utilities'!F110</f>
        <v>0</v>
      </c>
      <c r="Q14" s="260">
        <f>'Host Plant Utilities'!D140</f>
        <v>0</v>
      </c>
      <c r="R14" s="260">
        <f>'Host Plant Utilities'!E140</f>
        <v>0</v>
      </c>
      <c r="S14" s="260">
        <f>'Host Plant Utilities'!F140</f>
        <v>0</v>
      </c>
      <c r="T14" s="260">
        <f>'Host Plant Utilities'!G140</f>
        <v>0</v>
      </c>
      <c r="U14" s="260">
        <f>'Host Plant Utilities'!H140</f>
        <v>0</v>
      </c>
      <c r="V14" s="260">
        <f>'Host Plant Utilities'!I140</f>
        <v>0</v>
      </c>
      <c r="W14" s="260">
        <f>'Host Plant Utilities'!G168</f>
        <v>0</v>
      </c>
    </row>
    <row r="15" spans="1:23" ht="15" thickBot="1" x14ac:dyDescent="0.4">
      <c r="A15" s="259" t="str">
        <f>'Host Plant Utilities'!B21</f>
        <v/>
      </c>
      <c r="B15" s="260">
        <f>'Host Plant Utilities'!C21</f>
        <v>0</v>
      </c>
      <c r="C15" s="261" t="e">
        <f t="shared" si="0"/>
        <v>#VALUE!</v>
      </c>
      <c r="D15" s="260">
        <f>'Host Plant Utilities'!D21</f>
        <v>0</v>
      </c>
      <c r="E15" s="260">
        <f>'Host Plant Utilities'!E21</f>
        <v>0</v>
      </c>
      <c r="F15" s="260">
        <f>'Host Plant Utilities'!F21</f>
        <v>0</v>
      </c>
      <c r="G15" s="260">
        <f>'Host Plant Utilities'!G21</f>
        <v>0</v>
      </c>
      <c r="H15" s="260">
        <f>'Host Plant Utilities'!D51</f>
        <v>0</v>
      </c>
      <c r="I15" s="260">
        <f>'Host Plant Utilities'!E51</f>
        <v>0</v>
      </c>
      <c r="J15" s="260">
        <f>'Host Plant Utilities'!F51</f>
        <v>0</v>
      </c>
      <c r="K15" s="260">
        <f>IF($K$1="","",'Host Plant Utilities'!D81)</f>
        <v>0</v>
      </c>
      <c r="L15" s="260">
        <f>IF($K$1="","",'Host Plant Utilities'!E81)</f>
        <v>0</v>
      </c>
      <c r="M15" s="260">
        <f>IF($K$1="","",'Host Plant Utilities'!F81)</f>
        <v>0</v>
      </c>
      <c r="N15" s="260">
        <f>'Host Plant Utilities'!D111</f>
        <v>0</v>
      </c>
      <c r="O15" s="260">
        <f>'Host Plant Utilities'!E111</f>
        <v>0</v>
      </c>
      <c r="P15" s="260">
        <f>'Host Plant Utilities'!F111</f>
        <v>0</v>
      </c>
      <c r="Q15" s="260">
        <f>'Host Plant Utilities'!D141</f>
        <v>0</v>
      </c>
      <c r="R15" s="260">
        <f>'Host Plant Utilities'!E141</f>
        <v>0</v>
      </c>
      <c r="S15" s="260">
        <f>'Host Plant Utilities'!F141</f>
        <v>0</v>
      </c>
      <c r="T15" s="260">
        <f>'Host Plant Utilities'!G141</f>
        <v>0</v>
      </c>
      <c r="U15" s="260">
        <f>'Host Plant Utilities'!H141</f>
        <v>0</v>
      </c>
      <c r="V15" s="260">
        <f>'Host Plant Utilities'!I141</f>
        <v>0</v>
      </c>
      <c r="W15" s="260">
        <f>'Host Plant Utilities'!G169</f>
        <v>0</v>
      </c>
    </row>
    <row r="16" spans="1:23" ht="15" thickBot="1" x14ac:dyDescent="0.4">
      <c r="A16" s="259" t="str">
        <f>'Host Plant Utilities'!B22</f>
        <v/>
      </c>
      <c r="B16" s="260">
        <f>'Host Plant Utilities'!C22</f>
        <v>0</v>
      </c>
      <c r="C16" s="261" t="e">
        <f t="shared" si="0"/>
        <v>#VALUE!</v>
      </c>
      <c r="D16" s="260">
        <f>'Host Plant Utilities'!D22</f>
        <v>0</v>
      </c>
      <c r="E16" s="260">
        <f>'Host Plant Utilities'!E22</f>
        <v>0</v>
      </c>
      <c r="F16" s="260">
        <f>'Host Plant Utilities'!F22</f>
        <v>0</v>
      </c>
      <c r="G16" s="260">
        <f>'Host Plant Utilities'!G22</f>
        <v>0</v>
      </c>
      <c r="H16" s="260">
        <f>'Host Plant Utilities'!D52</f>
        <v>0</v>
      </c>
      <c r="I16" s="260">
        <f>'Host Plant Utilities'!E52</f>
        <v>0</v>
      </c>
      <c r="J16" s="260">
        <f>'Host Plant Utilities'!F52</f>
        <v>0</v>
      </c>
      <c r="K16" s="260">
        <f>IF($K$1="","",'Host Plant Utilities'!D82)</f>
        <v>0</v>
      </c>
      <c r="L16" s="260">
        <f>IF($K$1="","",'Host Plant Utilities'!E82)</f>
        <v>0</v>
      </c>
      <c r="M16" s="260">
        <f>IF($K$1="","",'Host Plant Utilities'!F82)</f>
        <v>0</v>
      </c>
      <c r="N16" s="260">
        <f>'Host Plant Utilities'!D112</f>
        <v>0</v>
      </c>
      <c r="O16" s="260">
        <f>'Host Plant Utilities'!E112</f>
        <v>0</v>
      </c>
      <c r="P16" s="260">
        <f>'Host Plant Utilities'!F112</f>
        <v>0</v>
      </c>
      <c r="Q16" s="260">
        <f>'Host Plant Utilities'!D142</f>
        <v>0</v>
      </c>
      <c r="R16" s="260">
        <f>'Host Plant Utilities'!E142</f>
        <v>0</v>
      </c>
      <c r="S16" s="260">
        <f>'Host Plant Utilities'!F142</f>
        <v>0</v>
      </c>
      <c r="T16" s="260">
        <f>'Host Plant Utilities'!G142</f>
        <v>0</v>
      </c>
      <c r="U16" s="260">
        <f>'Host Plant Utilities'!H142</f>
        <v>0</v>
      </c>
      <c r="V16" s="260">
        <f>'Host Plant Utilities'!I142</f>
        <v>0</v>
      </c>
      <c r="W16" s="260">
        <f>'Host Plant Utilities'!G170</f>
        <v>0</v>
      </c>
    </row>
    <row r="17" spans="1:23" ht="15" thickBot="1" x14ac:dyDescent="0.4">
      <c r="A17" s="259" t="str">
        <f>'Host Plant Utilities'!B23</f>
        <v/>
      </c>
      <c r="B17" s="260">
        <f>'Host Plant Utilities'!C23</f>
        <v>0</v>
      </c>
      <c r="C17" s="261" t="e">
        <f t="shared" si="0"/>
        <v>#VALUE!</v>
      </c>
      <c r="D17" s="260">
        <f>'Host Plant Utilities'!D23</f>
        <v>0</v>
      </c>
      <c r="E17" s="260">
        <f>'Host Plant Utilities'!E23</f>
        <v>0</v>
      </c>
      <c r="F17" s="260">
        <f>'Host Plant Utilities'!F23</f>
        <v>0</v>
      </c>
      <c r="G17" s="260">
        <f>'Host Plant Utilities'!G23</f>
        <v>0</v>
      </c>
      <c r="H17" s="260">
        <f>'Host Plant Utilities'!D53</f>
        <v>0</v>
      </c>
      <c r="I17" s="260">
        <f>'Host Plant Utilities'!E53</f>
        <v>0</v>
      </c>
      <c r="J17" s="260">
        <f>'Host Plant Utilities'!F53</f>
        <v>0</v>
      </c>
      <c r="K17" s="260">
        <f>IF($K$1="","",'Host Plant Utilities'!D83)</f>
        <v>0</v>
      </c>
      <c r="L17" s="260">
        <f>IF($K$1="","",'Host Plant Utilities'!E83)</f>
        <v>0</v>
      </c>
      <c r="M17" s="260">
        <f>IF($K$1="","",'Host Plant Utilities'!F83)</f>
        <v>0</v>
      </c>
      <c r="N17" s="260">
        <f>'Host Plant Utilities'!D113</f>
        <v>0</v>
      </c>
      <c r="O17" s="260">
        <f>'Host Plant Utilities'!E113</f>
        <v>0</v>
      </c>
      <c r="P17" s="260">
        <f>'Host Plant Utilities'!F113</f>
        <v>0</v>
      </c>
      <c r="Q17" s="260">
        <f>'Host Plant Utilities'!D143</f>
        <v>0</v>
      </c>
      <c r="R17" s="260">
        <f>'Host Plant Utilities'!E143</f>
        <v>0</v>
      </c>
      <c r="S17" s="260">
        <f>'Host Plant Utilities'!F143</f>
        <v>0</v>
      </c>
      <c r="T17" s="260">
        <f>'Host Plant Utilities'!G143</f>
        <v>0</v>
      </c>
      <c r="U17" s="260">
        <f>'Host Plant Utilities'!H143</f>
        <v>0</v>
      </c>
      <c r="V17" s="260">
        <f>'Host Plant Utilities'!I143</f>
        <v>0</v>
      </c>
      <c r="W17" s="260">
        <f>'Host Plant Utilities'!G171</f>
        <v>0</v>
      </c>
    </row>
    <row r="18" spans="1:23" ht="15" thickBot="1" x14ac:dyDescent="0.4">
      <c r="A18" s="259" t="str">
        <f>'Host Plant Utilities'!B24</f>
        <v/>
      </c>
      <c r="B18" s="260">
        <f>'Host Plant Utilities'!C24</f>
        <v>0</v>
      </c>
      <c r="C18" s="261" t="e">
        <f t="shared" si="0"/>
        <v>#VALUE!</v>
      </c>
      <c r="D18" s="260">
        <f>'Host Plant Utilities'!D24</f>
        <v>0</v>
      </c>
      <c r="E18" s="260">
        <f>'Host Plant Utilities'!E24</f>
        <v>0</v>
      </c>
      <c r="F18" s="260">
        <f>'Host Plant Utilities'!F24</f>
        <v>0</v>
      </c>
      <c r="G18" s="260">
        <f>'Host Plant Utilities'!G24</f>
        <v>0</v>
      </c>
      <c r="H18" s="260">
        <f>'Host Plant Utilities'!D54</f>
        <v>0</v>
      </c>
      <c r="I18" s="260">
        <f>'Host Plant Utilities'!E54</f>
        <v>0</v>
      </c>
      <c r="J18" s="260">
        <f>'Host Plant Utilities'!F54</f>
        <v>0</v>
      </c>
      <c r="K18" s="260">
        <f>IF($K$1="","",'Host Plant Utilities'!D84)</f>
        <v>0</v>
      </c>
      <c r="L18" s="260">
        <f>IF($K$1="","",'Host Plant Utilities'!E84)</f>
        <v>0</v>
      </c>
      <c r="M18" s="260">
        <f>IF($K$1="","",'Host Plant Utilities'!F84)</f>
        <v>0</v>
      </c>
      <c r="N18" s="260">
        <f>'Host Plant Utilities'!D114</f>
        <v>0</v>
      </c>
      <c r="O18" s="260">
        <f>'Host Plant Utilities'!E114</f>
        <v>0</v>
      </c>
      <c r="P18" s="260">
        <f>'Host Plant Utilities'!F114</f>
        <v>0</v>
      </c>
      <c r="Q18" s="260">
        <f>'Host Plant Utilities'!D144</f>
        <v>0</v>
      </c>
      <c r="R18" s="260">
        <f>'Host Plant Utilities'!E144</f>
        <v>0</v>
      </c>
      <c r="S18" s="260">
        <f>'Host Plant Utilities'!F144</f>
        <v>0</v>
      </c>
      <c r="T18" s="260">
        <f>'Host Plant Utilities'!G144</f>
        <v>0</v>
      </c>
      <c r="U18" s="260">
        <f>'Host Plant Utilities'!H144</f>
        <v>0</v>
      </c>
      <c r="V18" s="260">
        <f>'Host Plant Utilities'!I144</f>
        <v>0</v>
      </c>
      <c r="W18" s="260">
        <f>'Host Plant Utilities'!G172</f>
        <v>0</v>
      </c>
    </row>
    <row r="19" spans="1:23" ht="15" thickBot="1" x14ac:dyDescent="0.4">
      <c r="A19" s="259" t="str">
        <f>'Host Plant Utilities'!B25</f>
        <v/>
      </c>
      <c r="B19" s="260">
        <f>'Host Plant Utilities'!C25</f>
        <v>0</v>
      </c>
      <c r="C19" s="261" t="e">
        <f t="shared" si="0"/>
        <v>#VALUE!</v>
      </c>
      <c r="D19" s="260">
        <f>'Host Plant Utilities'!D25</f>
        <v>0</v>
      </c>
      <c r="E19" s="260">
        <f>'Host Plant Utilities'!E25</f>
        <v>0</v>
      </c>
      <c r="F19" s="260">
        <f>'Host Plant Utilities'!F25</f>
        <v>0</v>
      </c>
      <c r="G19" s="260">
        <f>'Host Plant Utilities'!G25</f>
        <v>0</v>
      </c>
      <c r="H19" s="260">
        <f>'Host Plant Utilities'!D55</f>
        <v>0</v>
      </c>
      <c r="I19" s="260">
        <f>'Host Plant Utilities'!E55</f>
        <v>0</v>
      </c>
      <c r="J19" s="260">
        <f>'Host Plant Utilities'!F55</f>
        <v>0</v>
      </c>
      <c r="K19" s="260">
        <f>IF($K$1="","",'Host Plant Utilities'!D85)</f>
        <v>0</v>
      </c>
      <c r="L19" s="260">
        <f>IF($K$1="","",'Host Plant Utilities'!E85)</f>
        <v>0</v>
      </c>
      <c r="M19" s="260">
        <f>IF($K$1="","",'Host Plant Utilities'!F85)</f>
        <v>0</v>
      </c>
      <c r="N19" s="260">
        <f>'Host Plant Utilities'!D115</f>
        <v>0</v>
      </c>
      <c r="O19" s="260">
        <f>'Host Plant Utilities'!E115</f>
        <v>0</v>
      </c>
      <c r="P19" s="260">
        <f>'Host Plant Utilities'!F115</f>
        <v>0</v>
      </c>
      <c r="Q19" s="260">
        <f>'Host Plant Utilities'!D145</f>
        <v>0</v>
      </c>
      <c r="R19" s="260">
        <f>'Host Plant Utilities'!E145</f>
        <v>0</v>
      </c>
      <c r="S19" s="260">
        <f>'Host Plant Utilities'!F145</f>
        <v>0</v>
      </c>
      <c r="T19" s="260">
        <f>'Host Plant Utilities'!G145</f>
        <v>0</v>
      </c>
      <c r="U19" s="260">
        <f>'Host Plant Utilities'!H145</f>
        <v>0</v>
      </c>
      <c r="V19" s="260">
        <f>'Host Plant Utilities'!I145</f>
        <v>0</v>
      </c>
      <c r="W19" s="260">
        <f>'Host Plant Utilities'!G173</f>
        <v>0</v>
      </c>
    </row>
    <row r="20" spans="1:23" ht="15" thickBot="1" x14ac:dyDescent="0.4">
      <c r="A20" s="259" t="str">
        <f>'Host Plant Utilities'!B26</f>
        <v/>
      </c>
      <c r="B20" s="260">
        <f>'Host Plant Utilities'!C26</f>
        <v>0</v>
      </c>
      <c r="C20" s="261" t="e">
        <f t="shared" si="0"/>
        <v>#VALUE!</v>
      </c>
      <c r="D20" s="260">
        <f>'Host Plant Utilities'!D26</f>
        <v>0</v>
      </c>
      <c r="E20" s="260">
        <f>'Host Plant Utilities'!E26</f>
        <v>0</v>
      </c>
      <c r="F20" s="260">
        <f>'Host Plant Utilities'!F26</f>
        <v>0</v>
      </c>
      <c r="G20" s="260">
        <f>'Host Plant Utilities'!G26</f>
        <v>0</v>
      </c>
      <c r="H20" s="260">
        <f>'Host Plant Utilities'!D56</f>
        <v>0</v>
      </c>
      <c r="I20" s="260">
        <f>'Host Plant Utilities'!E56</f>
        <v>0</v>
      </c>
      <c r="J20" s="260">
        <f>'Host Plant Utilities'!F56</f>
        <v>0</v>
      </c>
      <c r="K20" s="260">
        <f>IF($K$1="","",'Host Plant Utilities'!D86)</f>
        <v>0</v>
      </c>
      <c r="L20" s="260">
        <f>IF($K$1="","",'Host Plant Utilities'!E86)</f>
        <v>0</v>
      </c>
      <c r="M20" s="260">
        <f>IF($K$1="","",'Host Plant Utilities'!F86)</f>
        <v>0</v>
      </c>
      <c r="N20" s="260">
        <f>'Host Plant Utilities'!D116</f>
        <v>0</v>
      </c>
      <c r="O20" s="260">
        <f>'Host Plant Utilities'!E116</f>
        <v>0</v>
      </c>
      <c r="P20" s="260">
        <f>'Host Plant Utilities'!F116</f>
        <v>0</v>
      </c>
      <c r="Q20" s="260">
        <f>'Host Plant Utilities'!D146</f>
        <v>0</v>
      </c>
      <c r="R20" s="260">
        <f>'Host Plant Utilities'!E146</f>
        <v>0</v>
      </c>
      <c r="S20" s="260">
        <f>'Host Plant Utilities'!F146</f>
        <v>0</v>
      </c>
      <c r="T20" s="260">
        <f>'Host Plant Utilities'!G146</f>
        <v>0</v>
      </c>
      <c r="U20" s="260">
        <f>'Host Plant Utilities'!H146</f>
        <v>0</v>
      </c>
      <c r="V20" s="260">
        <f>'Host Plant Utilities'!I146</f>
        <v>0</v>
      </c>
      <c r="W20" s="260">
        <f>'Host Plant Utilities'!G174</f>
        <v>0</v>
      </c>
    </row>
    <row r="21" spans="1:23" ht="15" thickBot="1" x14ac:dyDescent="0.4">
      <c r="A21" s="259" t="str">
        <f>'Host Plant Utilities'!B27</f>
        <v/>
      </c>
      <c r="B21" s="260">
        <f>'Host Plant Utilities'!C27</f>
        <v>0</v>
      </c>
      <c r="C21" s="261" t="e">
        <f t="shared" si="0"/>
        <v>#VALUE!</v>
      </c>
      <c r="D21" s="260">
        <f>'Host Plant Utilities'!D27</f>
        <v>0</v>
      </c>
      <c r="E21" s="260">
        <f>'Host Plant Utilities'!E27</f>
        <v>0</v>
      </c>
      <c r="F21" s="260">
        <f>'Host Plant Utilities'!F27</f>
        <v>0</v>
      </c>
      <c r="G21" s="260">
        <f>'Host Plant Utilities'!G27</f>
        <v>0</v>
      </c>
      <c r="H21" s="260">
        <f>'Host Plant Utilities'!D57</f>
        <v>0</v>
      </c>
      <c r="I21" s="260">
        <f>'Host Plant Utilities'!E57</f>
        <v>0</v>
      </c>
      <c r="J21" s="260">
        <f>'Host Plant Utilities'!F57</f>
        <v>0</v>
      </c>
      <c r="K21" s="260">
        <f>IF($K$1="","",'Host Plant Utilities'!D87)</f>
        <v>0</v>
      </c>
      <c r="L21" s="260">
        <f>IF($K$1="","",'Host Plant Utilities'!E87)</f>
        <v>0</v>
      </c>
      <c r="M21" s="260">
        <f>IF($K$1="","",'Host Plant Utilities'!F87)</f>
        <v>0</v>
      </c>
      <c r="N21" s="260">
        <f>'Host Plant Utilities'!D117</f>
        <v>0</v>
      </c>
      <c r="O21" s="260">
        <f>'Host Plant Utilities'!E117</f>
        <v>0</v>
      </c>
      <c r="P21" s="260">
        <f>'Host Plant Utilities'!F117</f>
        <v>0</v>
      </c>
      <c r="Q21" s="260">
        <f>'Host Plant Utilities'!D147</f>
        <v>0</v>
      </c>
      <c r="R21" s="260">
        <f>'Host Plant Utilities'!E147</f>
        <v>0</v>
      </c>
      <c r="S21" s="260">
        <f>'Host Plant Utilities'!F147</f>
        <v>0</v>
      </c>
      <c r="T21" s="260">
        <f>'Host Plant Utilities'!G147</f>
        <v>0</v>
      </c>
      <c r="U21" s="260">
        <f>'Host Plant Utilities'!H147</f>
        <v>0</v>
      </c>
      <c r="V21" s="260">
        <f>'Host Plant Utilities'!I147</f>
        <v>0</v>
      </c>
      <c r="W21" s="260">
        <f>'Host Plant Utilities'!G175</f>
        <v>0</v>
      </c>
    </row>
    <row r="22" spans="1:23" ht="15" thickBot="1" x14ac:dyDescent="0.4">
      <c r="A22" s="259" t="str">
        <f>'Host Plant Utilities'!B28</f>
        <v/>
      </c>
      <c r="B22" s="260">
        <f>'Host Plant Utilities'!C28</f>
        <v>0</v>
      </c>
      <c r="C22" s="261" t="e">
        <f t="shared" si="0"/>
        <v>#VALUE!</v>
      </c>
      <c r="D22" s="260">
        <f>'Host Plant Utilities'!D28</f>
        <v>0</v>
      </c>
      <c r="E22" s="260">
        <f>'Host Plant Utilities'!E28</f>
        <v>0</v>
      </c>
      <c r="F22" s="260">
        <f>'Host Plant Utilities'!F28</f>
        <v>0</v>
      </c>
      <c r="G22" s="260">
        <f>'Host Plant Utilities'!G28</f>
        <v>0</v>
      </c>
      <c r="H22" s="260">
        <f>'Host Plant Utilities'!D58</f>
        <v>0</v>
      </c>
      <c r="I22" s="260">
        <f>'Host Plant Utilities'!E58</f>
        <v>0</v>
      </c>
      <c r="J22" s="260">
        <f>'Host Plant Utilities'!F58</f>
        <v>0</v>
      </c>
      <c r="K22" s="260">
        <f>IF($K$1="","",'Host Plant Utilities'!D88)</f>
        <v>0</v>
      </c>
      <c r="L22" s="260">
        <f>IF($K$1="","",'Host Plant Utilities'!E88)</f>
        <v>0</v>
      </c>
      <c r="M22" s="260">
        <f>IF($K$1="","",'Host Plant Utilities'!F88)</f>
        <v>0</v>
      </c>
      <c r="N22" s="260">
        <f>'Host Plant Utilities'!D118</f>
        <v>0</v>
      </c>
      <c r="O22" s="260">
        <f>'Host Plant Utilities'!E118</f>
        <v>0</v>
      </c>
      <c r="P22" s="260">
        <f>'Host Plant Utilities'!F118</f>
        <v>0</v>
      </c>
      <c r="Q22" s="260">
        <f>'Host Plant Utilities'!D148</f>
        <v>0</v>
      </c>
      <c r="R22" s="260">
        <f>'Host Plant Utilities'!E148</f>
        <v>0</v>
      </c>
      <c r="S22" s="260">
        <f>'Host Plant Utilities'!F148</f>
        <v>0</v>
      </c>
      <c r="T22" s="260">
        <f>'Host Plant Utilities'!G148</f>
        <v>0</v>
      </c>
      <c r="U22" s="260">
        <f>'Host Plant Utilities'!H148</f>
        <v>0</v>
      </c>
      <c r="V22" s="260">
        <f>'Host Plant Utilities'!I148</f>
        <v>0</v>
      </c>
      <c r="W22" s="260">
        <f>'Host Plant Utilities'!G176</f>
        <v>0</v>
      </c>
    </row>
    <row r="23" spans="1:23" ht="15" thickBot="1" x14ac:dyDescent="0.4">
      <c r="A23" s="259" t="str">
        <f>'Host Plant Utilities'!B29</f>
        <v/>
      </c>
      <c r="B23" s="260">
        <f>'Host Plant Utilities'!C29</f>
        <v>0</v>
      </c>
      <c r="C23" s="261" t="e">
        <f t="shared" si="0"/>
        <v>#VALUE!</v>
      </c>
      <c r="D23" s="260">
        <f>'Host Plant Utilities'!D29</f>
        <v>0</v>
      </c>
      <c r="E23" s="260">
        <f>'Host Plant Utilities'!E29</f>
        <v>0</v>
      </c>
      <c r="F23" s="260">
        <f>'Host Plant Utilities'!F29</f>
        <v>0</v>
      </c>
      <c r="G23" s="260">
        <f>'Host Plant Utilities'!G29</f>
        <v>0</v>
      </c>
      <c r="H23" s="260">
        <f>'Host Plant Utilities'!D59</f>
        <v>0</v>
      </c>
      <c r="I23" s="260">
        <f>'Host Plant Utilities'!E59</f>
        <v>0</v>
      </c>
      <c r="J23" s="260">
        <f>'Host Plant Utilities'!F59</f>
        <v>0</v>
      </c>
      <c r="K23" s="260">
        <f>IF($K$1="","",'Host Plant Utilities'!D89)</f>
        <v>0</v>
      </c>
      <c r="L23" s="260">
        <f>IF($K$1="","",'Host Plant Utilities'!E89)</f>
        <v>0</v>
      </c>
      <c r="M23" s="260">
        <f>IF($K$1="","",'Host Plant Utilities'!F89)</f>
        <v>0</v>
      </c>
      <c r="N23" s="260">
        <f>'Host Plant Utilities'!D119</f>
        <v>0</v>
      </c>
      <c r="O23" s="260">
        <f>'Host Plant Utilities'!E119</f>
        <v>0</v>
      </c>
      <c r="P23" s="260">
        <f>'Host Plant Utilities'!F119</f>
        <v>0</v>
      </c>
      <c r="Q23" s="260">
        <f>'Host Plant Utilities'!D149</f>
        <v>0</v>
      </c>
      <c r="R23" s="260">
        <f>'Host Plant Utilities'!E149</f>
        <v>0</v>
      </c>
      <c r="S23" s="260">
        <f>'Host Plant Utilities'!F149</f>
        <v>0</v>
      </c>
      <c r="T23" s="260">
        <f>'Host Plant Utilities'!G149</f>
        <v>0</v>
      </c>
      <c r="U23" s="260">
        <f>'Host Plant Utilities'!H149</f>
        <v>0</v>
      </c>
      <c r="V23" s="260">
        <f>'Host Plant Utilities'!I149</f>
        <v>0</v>
      </c>
      <c r="W23" s="260">
        <f>'Host Plant Utilities'!G177</f>
        <v>0</v>
      </c>
    </row>
    <row r="24" spans="1:23" ht="15" thickBot="1" x14ac:dyDescent="0.4">
      <c r="A24" s="259" t="str">
        <f>'Host Plant Utilities'!B30</f>
        <v/>
      </c>
      <c r="B24" s="260">
        <f>'Host Plant Utilities'!C30</f>
        <v>0</v>
      </c>
      <c r="C24" s="261" t="e">
        <f t="shared" si="0"/>
        <v>#VALUE!</v>
      </c>
      <c r="D24" s="260">
        <f>'Host Plant Utilities'!D30</f>
        <v>0</v>
      </c>
      <c r="E24" s="260">
        <f>'Host Plant Utilities'!E30</f>
        <v>0</v>
      </c>
      <c r="F24" s="260">
        <f>'Host Plant Utilities'!F30</f>
        <v>0</v>
      </c>
      <c r="G24" s="260">
        <f>'Host Plant Utilities'!G30</f>
        <v>0</v>
      </c>
      <c r="H24" s="260">
        <f>'Host Plant Utilities'!D60</f>
        <v>0</v>
      </c>
      <c r="I24" s="260">
        <f>'Host Plant Utilities'!E60</f>
        <v>0</v>
      </c>
      <c r="J24" s="260">
        <f>'Host Plant Utilities'!F60</f>
        <v>0</v>
      </c>
      <c r="K24" s="260">
        <f>IF($K$1="","",'Host Plant Utilities'!D90)</f>
        <v>0</v>
      </c>
      <c r="L24" s="260">
        <f>IF($K$1="","",'Host Plant Utilities'!E90)</f>
        <v>0</v>
      </c>
      <c r="M24" s="260">
        <f>IF($K$1="","",'Host Plant Utilities'!F90)</f>
        <v>0</v>
      </c>
      <c r="N24" s="260">
        <f>'Host Plant Utilities'!D120</f>
        <v>0</v>
      </c>
      <c r="O24" s="260">
        <f>'Host Plant Utilities'!E120</f>
        <v>0</v>
      </c>
      <c r="P24" s="260">
        <f>'Host Plant Utilities'!F120</f>
        <v>0</v>
      </c>
      <c r="Q24" s="260">
        <f>'Host Plant Utilities'!D150</f>
        <v>0</v>
      </c>
      <c r="R24" s="260">
        <f>'Host Plant Utilities'!E150</f>
        <v>0</v>
      </c>
      <c r="S24" s="260">
        <f>'Host Plant Utilities'!F150</f>
        <v>0</v>
      </c>
      <c r="T24" s="260">
        <f>'Host Plant Utilities'!G150</f>
        <v>0</v>
      </c>
      <c r="U24" s="260">
        <f>'Host Plant Utilities'!H150</f>
        <v>0</v>
      </c>
      <c r="V24" s="260">
        <f>'Host Plant Utilities'!I150</f>
        <v>0</v>
      </c>
      <c r="W24" s="260">
        <f>'Host Plant Utilities'!G178</f>
        <v>0</v>
      </c>
    </row>
    <row r="25" spans="1:23" x14ac:dyDescent="0.35">
      <c r="A25" s="259" t="str">
        <f>'Host Plant Utilities'!B31</f>
        <v/>
      </c>
      <c r="B25" s="260">
        <f>'Host Plant Utilities'!C31</f>
        <v>0</v>
      </c>
      <c r="C25" s="261" t="e">
        <f t="shared" si="0"/>
        <v>#VALUE!</v>
      </c>
      <c r="D25" s="260">
        <f>'Host Plant Utilities'!D31</f>
        <v>0</v>
      </c>
      <c r="E25" s="260">
        <f>'Host Plant Utilities'!E31</f>
        <v>0</v>
      </c>
      <c r="F25" s="260">
        <f>'Host Plant Utilities'!F31</f>
        <v>0</v>
      </c>
      <c r="G25" s="260">
        <f>'Host Plant Utilities'!G31</f>
        <v>0</v>
      </c>
      <c r="H25" s="260">
        <f>'Host Plant Utilities'!D61</f>
        <v>0</v>
      </c>
      <c r="I25" s="260">
        <f>'Host Plant Utilities'!E61</f>
        <v>0</v>
      </c>
      <c r="J25" s="260">
        <f>'Host Plant Utilities'!F61</f>
        <v>0</v>
      </c>
      <c r="K25" s="260">
        <f>IF($K$1="","",'Host Plant Utilities'!D91)</f>
        <v>0</v>
      </c>
      <c r="L25" s="260">
        <f>IF($K$1="","",'Host Plant Utilities'!E91)</f>
        <v>0</v>
      </c>
      <c r="M25" s="260">
        <f>IF($K$1="","",'Host Plant Utilities'!F91)</f>
        <v>0</v>
      </c>
      <c r="N25" s="260">
        <f>'Host Plant Utilities'!D121</f>
        <v>0</v>
      </c>
      <c r="O25" s="260">
        <f>'Host Plant Utilities'!E121</f>
        <v>0</v>
      </c>
      <c r="P25" s="260">
        <f>'Host Plant Utilities'!F121</f>
        <v>0</v>
      </c>
      <c r="Q25" s="260">
        <f>'Host Plant Utilities'!D151</f>
        <v>0</v>
      </c>
      <c r="R25" s="260">
        <f>'Host Plant Utilities'!E151</f>
        <v>0</v>
      </c>
      <c r="S25" s="260">
        <f>'Host Plant Utilities'!F151</f>
        <v>0</v>
      </c>
      <c r="T25" s="260">
        <f>'Host Plant Utilities'!G151</f>
        <v>0</v>
      </c>
      <c r="U25" s="260">
        <f>'Host Plant Utilities'!H151</f>
        <v>0</v>
      </c>
      <c r="V25" s="260">
        <f>'Host Plant Utilities'!I151</f>
        <v>0</v>
      </c>
      <c r="W25" s="260">
        <f>'Host Plant Utilities'!G179</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B1531-2637-41BA-8434-32F4C489E269}">
  <sheetPr>
    <tabColor theme="6"/>
    <pageSetUpPr fitToPage="1"/>
  </sheetPr>
  <dimension ref="A1:M141"/>
  <sheetViews>
    <sheetView showGridLines="0" zoomScaleNormal="100" zoomScaleSheetLayoutView="98" workbookViewId="0">
      <selection activeCell="C8" sqref="C8:D8"/>
    </sheetView>
  </sheetViews>
  <sheetFormatPr defaultColWidth="0" defaultRowHeight="0" customHeight="1" zeroHeight="1" x14ac:dyDescent="0.3"/>
  <cols>
    <col min="1" max="1" width="5.453125" style="13" customWidth="1"/>
    <col min="2" max="2" width="50.1796875" style="13" customWidth="1"/>
    <col min="3" max="3" width="21.6328125" style="13" bestFit="1" customWidth="1"/>
    <col min="4" max="4" width="25.90625" style="13" customWidth="1"/>
    <col min="5" max="5" width="29" style="13" customWidth="1"/>
    <col min="6" max="6" width="12.54296875" style="13" bestFit="1" customWidth="1"/>
    <col min="7" max="7" width="15.453125" style="13" customWidth="1"/>
    <col min="8" max="9" width="20.1796875" style="13" customWidth="1"/>
    <col min="10" max="10" width="15.1796875" style="13" customWidth="1"/>
    <col min="11" max="11" width="38.453125" style="13" customWidth="1"/>
    <col min="12" max="12" width="9.1796875" style="13" customWidth="1"/>
    <col min="13" max="13" width="10.54296875" style="13" hidden="1" customWidth="1"/>
    <col min="14" max="16384" width="1.08984375" style="13" hidden="1"/>
  </cols>
  <sheetData>
    <row r="1" spans="1:11" ht="56.25" customHeight="1" x14ac:dyDescent="0.3">
      <c r="B1" s="537"/>
      <c r="C1" s="537"/>
      <c r="D1" s="537"/>
      <c r="E1" s="537"/>
    </row>
    <row r="2" spans="1:11" ht="11.25" customHeight="1" x14ac:dyDescent="0.3">
      <c r="B2" s="33"/>
      <c r="C2" s="33"/>
      <c r="D2" s="33"/>
      <c r="E2" s="538"/>
    </row>
    <row r="3" spans="1:11" ht="15" customHeight="1" x14ac:dyDescent="0.3">
      <c r="B3" s="33"/>
      <c r="C3" s="33"/>
      <c r="D3" s="33"/>
      <c r="E3" s="538"/>
    </row>
    <row r="4" spans="1:11" s="10" customFormat="1" ht="15.9" customHeight="1" x14ac:dyDescent="0.35">
      <c r="A4" s="17"/>
      <c r="B4" s="82"/>
      <c r="C4" s="82"/>
      <c r="D4" s="82"/>
      <c r="E4" s="82"/>
      <c r="F4" s="82"/>
      <c r="G4" s="82"/>
      <c r="H4" s="84"/>
      <c r="I4" s="17"/>
    </row>
    <row r="5" spans="1:11" s="10" customFormat="1" ht="15.9" customHeight="1" x14ac:dyDescent="0.35">
      <c r="A5" s="17"/>
      <c r="B5" s="543" t="s">
        <v>381</v>
      </c>
      <c r="C5" s="543"/>
      <c r="D5" s="543"/>
      <c r="E5" s="543"/>
      <c r="F5" s="543"/>
      <c r="G5" s="543"/>
      <c r="H5" s="543"/>
      <c r="I5" s="543"/>
      <c r="J5" s="543"/>
      <c r="K5" s="543"/>
    </row>
    <row r="6" spans="1:11" s="10" customFormat="1" ht="15.9" customHeight="1" thickBot="1" x14ac:dyDescent="0.4">
      <c r="A6" s="17"/>
      <c r="B6" s="82"/>
      <c r="C6" s="82"/>
      <c r="D6" s="82"/>
      <c r="E6" s="82"/>
      <c r="F6" s="82"/>
      <c r="G6" s="82"/>
      <c r="H6" s="84"/>
      <c r="I6" s="17"/>
    </row>
    <row r="7" spans="1:11" customFormat="1" ht="16" thickBot="1" x14ac:dyDescent="0.4">
      <c r="B7" s="413" t="s">
        <v>144</v>
      </c>
      <c r="C7" s="414"/>
      <c r="D7" s="414"/>
      <c r="E7" s="414"/>
      <c r="F7" s="414"/>
      <c r="G7" s="414"/>
      <c r="H7" s="414"/>
      <c r="I7" s="415"/>
    </row>
    <row r="8" spans="1:11" customFormat="1" ht="14.5" x14ac:dyDescent="0.35">
      <c r="B8" s="66" t="s">
        <v>145</v>
      </c>
      <c r="C8" s="539"/>
      <c r="D8" s="540"/>
      <c r="E8" s="87" t="s">
        <v>146</v>
      </c>
      <c r="F8" s="541"/>
      <c r="G8" s="541"/>
      <c r="H8" s="541"/>
      <c r="I8" s="542"/>
    </row>
    <row r="9" spans="1:11" customFormat="1" ht="14.5" x14ac:dyDescent="0.35">
      <c r="B9" s="36" t="s">
        <v>147</v>
      </c>
      <c r="C9" s="529"/>
      <c r="D9" s="530"/>
      <c r="E9" s="37" t="s">
        <v>148</v>
      </c>
      <c r="F9" s="531"/>
      <c r="G9" s="531"/>
      <c r="H9" s="531"/>
      <c r="I9" s="532"/>
    </row>
    <row r="10" spans="1:11" customFormat="1" ht="15" customHeight="1" x14ac:dyDescent="0.35">
      <c r="B10" s="36" t="s">
        <v>149</v>
      </c>
      <c r="C10" s="529"/>
      <c r="D10" s="530"/>
      <c r="E10" s="37" t="s">
        <v>150</v>
      </c>
      <c r="F10" s="531"/>
      <c r="G10" s="531"/>
      <c r="H10" s="531"/>
      <c r="I10" s="532"/>
    </row>
    <row r="11" spans="1:11" customFormat="1" ht="14.5" x14ac:dyDescent="0.35">
      <c r="B11" s="37" t="s">
        <v>151</v>
      </c>
      <c r="C11" s="533" t="s">
        <v>29</v>
      </c>
      <c r="D11" s="534"/>
      <c r="E11" s="37" t="s">
        <v>152</v>
      </c>
      <c r="F11" s="531"/>
      <c r="G11" s="531"/>
      <c r="H11" s="531"/>
      <c r="I11" s="532"/>
    </row>
    <row r="12" spans="1:11" customFormat="1" ht="14.5" x14ac:dyDescent="0.35">
      <c r="B12" s="38" t="s">
        <v>153</v>
      </c>
      <c r="C12" s="535" t="str">
        <f>VLOOKUP(C11,'Dropdown Options'!C:D,2,FALSE)</f>
        <v>NAICS Codes</v>
      </c>
      <c r="D12" s="536"/>
      <c r="E12" s="37" t="s">
        <v>154</v>
      </c>
      <c r="F12" s="531"/>
      <c r="G12" s="531"/>
      <c r="H12" s="531"/>
      <c r="I12" s="532"/>
    </row>
    <row r="13" spans="1:11" customFormat="1" ht="29.4" customHeight="1" x14ac:dyDescent="0.35">
      <c r="B13" s="39" t="s">
        <v>155</v>
      </c>
      <c r="C13" s="561"/>
      <c r="D13" s="562"/>
      <c r="E13" s="164" t="s">
        <v>156</v>
      </c>
      <c r="F13" s="406"/>
      <c r="G13" s="407"/>
      <c r="H13" s="407"/>
      <c r="I13" s="408"/>
    </row>
    <row r="14" spans="1:11" customFormat="1" ht="24" customHeight="1" x14ac:dyDescent="0.35">
      <c r="B14" s="79" t="s">
        <v>157</v>
      </c>
      <c r="C14" s="529"/>
      <c r="D14" s="530"/>
      <c r="E14" s="563" t="s">
        <v>158</v>
      </c>
      <c r="F14" s="531"/>
      <c r="G14" s="531"/>
      <c r="H14" s="531"/>
      <c r="I14" s="532"/>
    </row>
    <row r="15" spans="1:11" customFormat="1" ht="24.65" customHeight="1" thickBot="1" x14ac:dyDescent="0.4">
      <c r="B15" s="80" t="s">
        <v>159</v>
      </c>
      <c r="C15" s="567"/>
      <c r="D15" s="568"/>
      <c r="E15" s="564"/>
      <c r="F15" s="565"/>
      <c r="G15" s="565"/>
      <c r="H15" s="565"/>
      <c r="I15" s="566"/>
    </row>
    <row r="16" spans="1:11" s="18" customFormat="1" ht="15" thickBot="1" x14ac:dyDescent="0.4">
      <c r="B16" s="85"/>
      <c r="C16" s="82"/>
      <c r="D16" s="82"/>
      <c r="E16" s="83"/>
      <c r="F16" s="83"/>
      <c r="G16" s="83"/>
    </row>
    <row r="17" spans="1:9" customFormat="1" ht="16" thickBot="1" x14ac:dyDescent="0.4">
      <c r="B17" s="413" t="s">
        <v>160</v>
      </c>
      <c r="C17" s="414"/>
      <c r="D17" s="414"/>
      <c r="E17" s="414"/>
      <c r="F17" s="414"/>
      <c r="G17" s="415"/>
    </row>
    <row r="18" spans="1:9" customFormat="1" ht="15" thickBot="1" x14ac:dyDescent="0.4">
      <c r="B18" s="59" t="s">
        <v>161</v>
      </c>
      <c r="C18" s="544" t="s">
        <v>162</v>
      </c>
      <c r="D18" s="545"/>
      <c r="E18" s="90" t="s">
        <v>163</v>
      </c>
      <c r="F18" s="544" t="s">
        <v>164</v>
      </c>
      <c r="G18" s="545"/>
    </row>
    <row r="19" spans="1:9" customFormat="1" ht="14.5" x14ac:dyDescent="0.35">
      <c r="B19" s="67" t="s">
        <v>98</v>
      </c>
      <c r="C19" s="546"/>
      <c r="D19" s="546"/>
      <c r="E19" s="88"/>
      <c r="F19" s="546"/>
      <c r="G19" s="547"/>
    </row>
    <row r="20" spans="1:9" customFormat="1" ht="14.5" x14ac:dyDescent="0.35">
      <c r="B20" s="89" t="s">
        <v>165</v>
      </c>
      <c r="C20" s="548"/>
      <c r="D20" s="548"/>
      <c r="E20" s="57"/>
      <c r="F20" s="548"/>
      <c r="G20" s="549"/>
    </row>
    <row r="21" spans="1:9" customFormat="1" ht="14.5" x14ac:dyDescent="0.35">
      <c r="B21" s="89" t="s">
        <v>166</v>
      </c>
      <c r="C21" s="548"/>
      <c r="D21" s="548"/>
      <c r="E21" s="57"/>
      <c r="F21" s="548"/>
      <c r="G21" s="549"/>
    </row>
    <row r="22" spans="1:9" customFormat="1" ht="14.5" x14ac:dyDescent="0.35">
      <c r="B22" s="89" t="s">
        <v>167</v>
      </c>
      <c r="C22" s="548"/>
      <c r="D22" s="548"/>
      <c r="E22" s="57"/>
      <c r="F22" s="548"/>
      <c r="G22" s="549"/>
    </row>
    <row r="23" spans="1:9" customFormat="1" ht="14.5" x14ac:dyDescent="0.35">
      <c r="B23" s="93" t="s">
        <v>168</v>
      </c>
      <c r="C23" s="406"/>
      <c r="D23" s="550"/>
      <c r="E23" s="57"/>
      <c r="F23" s="406"/>
      <c r="G23" s="408"/>
    </row>
    <row r="24" spans="1:9" customFormat="1" ht="14.5" x14ac:dyDescent="0.35">
      <c r="B24" s="91"/>
      <c r="C24" s="406"/>
      <c r="D24" s="550"/>
      <c r="E24" s="57"/>
      <c r="F24" s="406"/>
      <c r="G24" s="408"/>
    </row>
    <row r="25" spans="1:9" customFormat="1" ht="14.5" x14ac:dyDescent="0.35">
      <c r="B25" s="91"/>
      <c r="C25" s="406"/>
      <c r="D25" s="550"/>
      <c r="E25" s="57"/>
      <c r="F25" s="406"/>
      <c r="G25" s="408"/>
    </row>
    <row r="26" spans="1:9" customFormat="1" ht="15" thickBot="1" x14ac:dyDescent="0.4">
      <c r="B26" s="92"/>
      <c r="C26" s="395"/>
      <c r="D26" s="551"/>
      <c r="E26" s="58"/>
      <c r="F26" s="395"/>
      <c r="G26" s="397"/>
    </row>
    <row r="27" spans="1:9" customFormat="1" ht="15" thickBot="1" x14ac:dyDescent="0.4">
      <c r="A27" s="18"/>
      <c r="B27" s="85"/>
      <c r="C27" s="82"/>
      <c r="D27" s="82"/>
      <c r="E27" s="81"/>
      <c r="F27" s="82"/>
      <c r="G27" s="86"/>
      <c r="H27" s="18"/>
    </row>
    <row r="28" spans="1:9" customFormat="1" ht="16" thickBot="1" x14ac:dyDescent="0.4">
      <c r="A28" s="18"/>
      <c r="B28" s="413" t="s">
        <v>169</v>
      </c>
      <c r="C28" s="414"/>
      <c r="D28" s="414"/>
      <c r="E28" s="414"/>
      <c r="F28" s="414"/>
      <c r="G28" s="414"/>
      <c r="H28" s="414"/>
      <c r="I28" s="415"/>
    </row>
    <row r="29" spans="1:9" customFormat="1" ht="29.4" customHeight="1" thickBot="1" x14ac:dyDescent="0.4">
      <c r="A29" s="18"/>
      <c r="B29" s="569" t="s">
        <v>327</v>
      </c>
      <c r="C29" s="570"/>
      <c r="D29" s="570"/>
      <c r="E29" s="570"/>
      <c r="F29" s="570"/>
      <c r="G29" s="570"/>
      <c r="H29" s="570"/>
      <c r="I29" s="571"/>
    </row>
    <row r="30" spans="1:9" customFormat="1" ht="15" customHeight="1" thickBot="1" x14ac:dyDescent="0.4">
      <c r="A30" s="18"/>
      <c r="B30" s="59" t="s">
        <v>170</v>
      </c>
      <c r="C30" s="572" t="s">
        <v>171</v>
      </c>
      <c r="D30" s="572"/>
      <c r="E30" s="119" t="s">
        <v>172</v>
      </c>
      <c r="F30" s="555" t="s">
        <v>173</v>
      </c>
      <c r="G30" s="556"/>
      <c r="H30" s="557" t="s">
        <v>174</v>
      </c>
      <c r="I30" s="558"/>
    </row>
    <row r="31" spans="1:9" customFormat="1" ht="14.5" x14ac:dyDescent="0.35">
      <c r="A31" s="18"/>
      <c r="B31" s="118">
        <v>1</v>
      </c>
      <c r="C31" s="559"/>
      <c r="D31" s="560"/>
      <c r="E31" s="97"/>
      <c r="F31" s="502"/>
      <c r="G31" s="503"/>
      <c r="H31" s="504"/>
      <c r="I31" s="505"/>
    </row>
    <row r="32" spans="1:9" customFormat="1" ht="14.5" x14ac:dyDescent="0.35">
      <c r="A32" s="18"/>
      <c r="B32" s="102">
        <v>2</v>
      </c>
      <c r="C32" s="509"/>
      <c r="D32" s="510"/>
      <c r="E32" s="95"/>
      <c r="F32" s="511"/>
      <c r="G32" s="512"/>
      <c r="H32" s="515"/>
      <c r="I32" s="516"/>
    </row>
    <row r="33" spans="1:9" customFormat="1" ht="14.5" x14ac:dyDescent="0.35">
      <c r="A33" s="18"/>
      <c r="B33" s="102">
        <v>3</v>
      </c>
      <c r="C33" s="509"/>
      <c r="D33" s="510"/>
      <c r="E33" s="95"/>
      <c r="F33" s="511"/>
      <c r="G33" s="512"/>
      <c r="H33" s="515"/>
      <c r="I33" s="516"/>
    </row>
    <row r="34" spans="1:9" customFormat="1" ht="14.5" x14ac:dyDescent="0.35">
      <c r="A34" s="18"/>
      <c r="B34" s="102" t="s">
        <v>175</v>
      </c>
      <c r="C34" s="509"/>
      <c r="D34" s="510"/>
      <c r="E34" s="95"/>
      <c r="F34" s="511"/>
      <c r="G34" s="512"/>
      <c r="H34" s="515"/>
      <c r="I34" s="516"/>
    </row>
    <row r="35" spans="1:9" customFormat="1" ht="15" thickBot="1" x14ac:dyDescent="0.4">
      <c r="A35" s="18"/>
      <c r="B35" s="103" t="s">
        <v>57</v>
      </c>
      <c r="C35" s="517"/>
      <c r="D35" s="518"/>
      <c r="E35" s="99"/>
      <c r="F35" s="519"/>
      <c r="G35" s="520"/>
      <c r="H35" s="521"/>
      <c r="I35" s="522"/>
    </row>
    <row r="36" spans="1:9" customFormat="1" ht="15" thickBot="1" x14ac:dyDescent="0.4">
      <c r="A36" s="18"/>
      <c r="B36" s="245"/>
      <c r="C36" s="246"/>
      <c r="D36" s="246"/>
      <c r="E36" s="113"/>
      <c r="F36" s="247"/>
      <c r="G36" s="247"/>
      <c r="H36" s="247"/>
      <c r="I36" s="247"/>
    </row>
    <row r="37" spans="1:9" customFormat="1" ht="16" thickBot="1" x14ac:dyDescent="0.4">
      <c r="A37" s="18"/>
      <c r="B37" s="476" t="s">
        <v>339</v>
      </c>
      <c r="C37" s="477"/>
      <c r="D37" s="477"/>
      <c r="E37" s="478"/>
    </row>
    <row r="38" spans="1:9" customFormat="1" ht="15" customHeight="1" thickBot="1" x14ac:dyDescent="0.4">
      <c r="A38" s="18"/>
      <c r="B38" s="552" t="s">
        <v>340</v>
      </c>
      <c r="C38" s="553"/>
      <c r="D38" s="553"/>
      <c r="E38" s="554"/>
    </row>
    <row r="39" spans="1:9" customFormat="1" ht="14.5" x14ac:dyDescent="0.35">
      <c r="A39" s="18"/>
      <c r="B39" s="463" t="s">
        <v>341</v>
      </c>
      <c r="C39" s="464"/>
      <c r="D39" s="464"/>
      <c r="E39" s="248"/>
      <c r="F39" s="247"/>
      <c r="G39" s="247"/>
      <c r="H39" s="247"/>
      <c r="I39" s="247"/>
    </row>
    <row r="40" spans="1:9" customFormat="1" ht="14.5" x14ac:dyDescent="0.35">
      <c r="A40" s="18"/>
      <c r="B40" s="527" t="s">
        <v>342</v>
      </c>
      <c r="C40" s="528"/>
      <c r="D40" s="528"/>
      <c r="E40" s="249"/>
      <c r="F40" s="247"/>
      <c r="G40" s="247"/>
      <c r="H40" s="247"/>
      <c r="I40" s="247"/>
    </row>
    <row r="41" spans="1:9" customFormat="1" ht="14.5" x14ac:dyDescent="0.35">
      <c r="A41" s="18"/>
      <c r="B41" s="527" t="s">
        <v>343</v>
      </c>
      <c r="C41" s="528"/>
      <c r="D41" s="528"/>
      <c r="E41" s="249"/>
      <c r="F41" s="247"/>
      <c r="G41" s="247"/>
      <c r="H41" s="247"/>
      <c r="I41" s="247"/>
    </row>
    <row r="42" spans="1:9" customFormat="1" ht="32.4" customHeight="1" x14ac:dyDescent="0.35">
      <c r="A42" s="18"/>
      <c r="B42" s="525" t="s">
        <v>344</v>
      </c>
      <c r="C42" s="526"/>
      <c r="D42" s="526"/>
      <c r="E42" s="249"/>
      <c r="F42" s="247"/>
      <c r="G42" s="247"/>
      <c r="H42" s="247"/>
      <c r="I42" s="247"/>
    </row>
    <row r="43" spans="1:9" customFormat="1" ht="32.4" customHeight="1" thickBot="1" x14ac:dyDescent="0.4">
      <c r="A43" s="18"/>
      <c r="B43" s="523" t="s">
        <v>345</v>
      </c>
      <c r="C43" s="524"/>
      <c r="D43" s="524"/>
      <c r="E43" s="250"/>
      <c r="F43" s="247"/>
      <c r="G43" s="247"/>
      <c r="H43" s="247"/>
      <c r="I43" s="247"/>
    </row>
    <row r="44" spans="1:9" customFormat="1" ht="15" thickBot="1" x14ac:dyDescent="0.4">
      <c r="A44" s="18"/>
      <c r="B44" s="85"/>
      <c r="C44" s="82"/>
      <c r="D44" s="82"/>
      <c r="E44" s="81"/>
      <c r="F44" s="82"/>
      <c r="G44" s="86"/>
      <c r="H44" s="18"/>
    </row>
    <row r="45" spans="1:9" ht="16" thickBot="1" x14ac:dyDescent="0.35">
      <c r="B45" s="413" t="s">
        <v>337</v>
      </c>
      <c r="C45" s="414"/>
      <c r="D45" s="414"/>
      <c r="E45" s="414"/>
      <c r="F45" s="414"/>
      <c r="G45" s="414"/>
      <c r="H45" s="414"/>
      <c r="I45" s="415"/>
    </row>
    <row r="46" spans="1:9" ht="29.4" customHeight="1" thickBot="1" x14ac:dyDescent="0.35">
      <c r="B46" s="459" t="s">
        <v>328</v>
      </c>
      <c r="C46" s="460"/>
      <c r="D46" s="460"/>
      <c r="E46" s="460"/>
      <c r="F46" s="460"/>
      <c r="G46" s="460"/>
      <c r="H46" s="460"/>
      <c r="I46" s="460"/>
    </row>
    <row r="47" spans="1:9" ht="28.5" customHeight="1" thickBot="1" x14ac:dyDescent="0.35">
      <c r="B47" s="162" t="s">
        <v>176</v>
      </c>
      <c r="C47" s="506" t="s">
        <v>177</v>
      </c>
      <c r="D47" s="507"/>
      <c r="E47" s="56" t="s">
        <v>178</v>
      </c>
      <c r="F47" s="507" t="s">
        <v>359</v>
      </c>
      <c r="G47" s="508"/>
      <c r="H47" s="218" t="s">
        <v>314</v>
      </c>
      <c r="I47" s="218" t="s">
        <v>315</v>
      </c>
    </row>
    <row r="48" spans="1:9" ht="14" x14ac:dyDescent="0.3">
      <c r="B48" s="78" t="s">
        <v>179</v>
      </c>
      <c r="C48" s="492"/>
      <c r="D48" s="493"/>
      <c r="E48" s="494">
        <f>C48*3*3.412/1000</f>
        <v>0</v>
      </c>
      <c r="F48" s="482" t="str">
        <f>IF(C48=0,"",C49/C48)</f>
        <v/>
      </c>
      <c r="G48" s="483"/>
      <c r="H48" s="490"/>
      <c r="I48" s="513"/>
    </row>
    <row r="49" spans="2:9" ht="14.5" thickBot="1" x14ac:dyDescent="0.35">
      <c r="B49" s="77" t="s">
        <v>180</v>
      </c>
      <c r="C49" s="449"/>
      <c r="D49" s="486"/>
      <c r="E49" s="496"/>
      <c r="F49" s="484"/>
      <c r="G49" s="485"/>
      <c r="H49" s="491"/>
      <c r="I49" s="514"/>
    </row>
    <row r="50" spans="2:9" ht="14" x14ac:dyDescent="0.3">
      <c r="B50" s="78" t="s">
        <v>181</v>
      </c>
      <c r="C50" s="492"/>
      <c r="D50" s="493"/>
      <c r="E50" s="494">
        <f>C50</f>
        <v>0</v>
      </c>
      <c r="F50" s="482" t="str">
        <f>IF(C50=0,"",C51/C50)</f>
        <v/>
      </c>
      <c r="G50" s="483"/>
      <c r="H50" s="490"/>
      <c r="I50" s="513"/>
    </row>
    <row r="51" spans="2:9" ht="14.5" thickBot="1" x14ac:dyDescent="0.35">
      <c r="B51" s="77" t="s">
        <v>182</v>
      </c>
      <c r="C51" s="449"/>
      <c r="D51" s="486"/>
      <c r="E51" s="496"/>
      <c r="F51" s="484"/>
      <c r="G51" s="485"/>
      <c r="H51" s="491"/>
      <c r="I51" s="514"/>
    </row>
    <row r="52" spans="2:9" ht="14" x14ac:dyDescent="0.3">
      <c r="B52" s="78" t="s">
        <v>183</v>
      </c>
      <c r="C52" s="492"/>
      <c r="D52" s="493"/>
      <c r="E52" s="494">
        <f>C52</f>
        <v>0</v>
      </c>
      <c r="F52" s="482" t="str">
        <f t="shared" ref="F52" si="0">IF(C52=0,"",C53/C52)</f>
        <v/>
      </c>
      <c r="G52" s="483"/>
      <c r="H52" s="490"/>
      <c r="I52" s="488"/>
    </row>
    <row r="53" spans="2:9" ht="14.5" thickBot="1" x14ac:dyDescent="0.35">
      <c r="B53" s="77" t="s">
        <v>184</v>
      </c>
      <c r="C53" s="449"/>
      <c r="D53" s="486"/>
      <c r="E53" s="496"/>
      <c r="F53" s="484"/>
      <c r="G53" s="485"/>
      <c r="H53" s="491"/>
      <c r="I53" s="489"/>
    </row>
    <row r="54" spans="2:9" ht="14" x14ac:dyDescent="0.3">
      <c r="B54" s="78" t="s">
        <v>185</v>
      </c>
      <c r="C54" s="492"/>
      <c r="D54" s="493"/>
      <c r="E54" s="494">
        <f>C54</f>
        <v>0</v>
      </c>
      <c r="F54" s="482" t="str">
        <f t="shared" ref="F54" si="1">IF(C54=0,"",C55/C54)</f>
        <v/>
      </c>
      <c r="G54" s="483"/>
      <c r="H54" s="490"/>
      <c r="I54" s="488"/>
    </row>
    <row r="55" spans="2:9" ht="14.5" thickBot="1" x14ac:dyDescent="0.35">
      <c r="B55" s="77" t="s">
        <v>186</v>
      </c>
      <c r="C55" s="449"/>
      <c r="D55" s="486"/>
      <c r="E55" s="495"/>
      <c r="F55" s="484"/>
      <c r="G55" s="485"/>
      <c r="H55" s="491"/>
      <c r="I55" s="489"/>
    </row>
    <row r="56" spans="2:9" ht="15" customHeight="1" x14ac:dyDescent="0.3">
      <c r="B56" s="78" t="s">
        <v>187</v>
      </c>
      <c r="C56" s="479"/>
      <c r="D56" s="480"/>
      <c r="E56" s="501"/>
      <c r="F56" s="497" t="str">
        <f t="shared" ref="F56" si="2">IF(C56=0,"",C57/C56)</f>
        <v/>
      </c>
      <c r="G56" s="498"/>
      <c r="H56" s="256"/>
      <c r="I56" s="220"/>
    </row>
    <row r="57" spans="2:9" ht="15" customHeight="1" thickBot="1" x14ac:dyDescent="0.35">
      <c r="B57" s="77" t="s">
        <v>188</v>
      </c>
      <c r="C57" s="449"/>
      <c r="D57" s="486"/>
      <c r="E57" s="481"/>
      <c r="F57" s="499"/>
      <c r="G57" s="500"/>
      <c r="H57" s="219"/>
      <c r="I57" s="220"/>
    </row>
    <row r="58" spans="2:9" ht="14" x14ac:dyDescent="0.3">
      <c r="B58" s="78" t="s">
        <v>351</v>
      </c>
      <c r="C58" s="479"/>
      <c r="D58" s="480"/>
      <c r="E58" s="481"/>
      <c r="F58" s="482" t="str">
        <f t="shared" ref="F58" si="3">IF(C58=0,"",C59/C58)</f>
        <v/>
      </c>
      <c r="G58" s="483"/>
      <c r="H58" s="490"/>
      <c r="I58" s="488"/>
    </row>
    <row r="59" spans="2:9" ht="14.5" thickBot="1" x14ac:dyDescent="0.35">
      <c r="B59" s="77" t="s">
        <v>352</v>
      </c>
      <c r="C59" s="449"/>
      <c r="D59" s="486"/>
      <c r="E59" s="481"/>
      <c r="F59" s="484"/>
      <c r="G59" s="485"/>
      <c r="H59" s="491"/>
      <c r="I59" s="489"/>
    </row>
    <row r="60" spans="2:9" ht="14" x14ac:dyDescent="0.3">
      <c r="B60" s="78" t="s">
        <v>189</v>
      </c>
      <c r="C60" s="479"/>
      <c r="D60" s="480"/>
      <c r="E60" s="481"/>
      <c r="F60" s="482" t="str">
        <f t="shared" ref="F60" si="4">IF(C60=0,"",C61/C60)</f>
        <v/>
      </c>
      <c r="G60" s="483"/>
      <c r="H60" s="490"/>
      <c r="I60" s="488"/>
    </row>
    <row r="61" spans="2:9" ht="14.5" thickBot="1" x14ac:dyDescent="0.35">
      <c r="B61" s="77" t="s">
        <v>190</v>
      </c>
      <c r="C61" s="449"/>
      <c r="D61" s="486"/>
      <c r="E61" s="481"/>
      <c r="F61" s="484"/>
      <c r="G61" s="485"/>
      <c r="H61" s="491"/>
      <c r="I61" s="489"/>
    </row>
    <row r="62" spans="2:9" ht="14" x14ac:dyDescent="0.3">
      <c r="B62" s="78" t="s">
        <v>191</v>
      </c>
      <c r="C62" s="479"/>
      <c r="D62" s="480"/>
      <c r="E62" s="481"/>
      <c r="F62" s="482" t="str">
        <f t="shared" ref="F62" si="5">IF(C62=0,"",C63/C62)</f>
        <v/>
      </c>
      <c r="G62" s="483"/>
      <c r="H62" s="490"/>
      <c r="I62" s="488"/>
    </row>
    <row r="63" spans="2:9" ht="14.5" thickBot="1" x14ac:dyDescent="0.35">
      <c r="B63" s="77" t="s">
        <v>192</v>
      </c>
      <c r="C63" s="449"/>
      <c r="D63" s="486"/>
      <c r="E63" s="487"/>
      <c r="F63" s="484"/>
      <c r="G63" s="485"/>
      <c r="H63" s="491"/>
      <c r="I63" s="489"/>
    </row>
    <row r="64" spans="2:9" s="76" customFormat="1" ht="20.399999999999999" customHeight="1" thickBot="1" x14ac:dyDescent="0.4">
      <c r="B64" s="471" t="s">
        <v>193</v>
      </c>
      <c r="C64" s="472"/>
      <c r="D64" s="472"/>
      <c r="E64" s="101">
        <f>SUM(E48:E55)/1000000</f>
        <v>0</v>
      </c>
      <c r="F64" s="473"/>
      <c r="G64" s="473"/>
    </row>
    <row r="65" spans="2:10" s="76" customFormat="1" ht="20.399999999999999" customHeight="1" thickBot="1" x14ac:dyDescent="0.4">
      <c r="B65" s="474" t="s">
        <v>194</v>
      </c>
      <c r="C65" s="475"/>
      <c r="D65" s="475"/>
      <c r="E65" s="255">
        <f>C49+C51+C53+C55+C61+C63</f>
        <v>0</v>
      </c>
      <c r="F65" s="473"/>
      <c r="G65" s="473"/>
    </row>
    <row r="66" spans="2:10" s="76" customFormat="1" ht="20.399999999999999" customHeight="1" thickBot="1" x14ac:dyDescent="0.4">
      <c r="B66" s="474" t="s">
        <v>353</v>
      </c>
      <c r="C66" s="475"/>
      <c r="D66" s="475"/>
      <c r="E66" s="255">
        <f>C49+C51+C53+C55+C57+C59+C61+C63</f>
        <v>0</v>
      </c>
      <c r="F66" s="252"/>
      <c r="G66" s="252"/>
    </row>
    <row r="67" spans="2:10" s="76" customFormat="1" ht="20.399999999999999" customHeight="1" thickBot="1" x14ac:dyDescent="0.4">
      <c r="C67" s="253"/>
      <c r="D67" s="253"/>
      <c r="E67" s="254"/>
      <c r="F67" s="252"/>
      <c r="G67" s="252"/>
    </row>
    <row r="68" spans="2:10" ht="16" thickBot="1" x14ac:dyDescent="0.35">
      <c r="B68" s="476" t="s">
        <v>338</v>
      </c>
      <c r="C68" s="477"/>
      <c r="D68" s="477"/>
      <c r="E68" s="477"/>
      <c r="F68" s="477"/>
      <c r="G68" s="477"/>
      <c r="H68" s="477"/>
      <c r="I68" s="477"/>
      <c r="J68" s="478"/>
    </row>
    <row r="69" spans="2:10" ht="14.4" customHeight="1" thickBot="1" x14ac:dyDescent="0.35">
      <c r="B69" s="104" t="s">
        <v>195</v>
      </c>
      <c r="C69" s="105" t="s">
        <v>196</v>
      </c>
      <c r="D69" s="121" t="s">
        <v>197</v>
      </c>
      <c r="E69" s="451" t="s">
        <v>198</v>
      </c>
      <c r="F69" s="451"/>
      <c r="G69" s="451"/>
      <c r="H69" s="451"/>
      <c r="I69" s="451"/>
      <c r="J69" s="452"/>
    </row>
    <row r="70" spans="2:10" ht="14.4" customHeight="1" x14ac:dyDescent="0.3">
      <c r="B70" s="106" t="s">
        <v>199</v>
      </c>
      <c r="C70" s="107" t="s">
        <v>200</v>
      </c>
      <c r="D70" s="120">
        <v>1000000</v>
      </c>
      <c r="E70" s="453"/>
      <c r="F70" s="453"/>
      <c r="G70" s="453"/>
      <c r="H70" s="453"/>
      <c r="I70" s="453"/>
      <c r="J70" s="454"/>
    </row>
    <row r="71" spans="2:10" ht="15" customHeight="1" x14ac:dyDescent="0.3">
      <c r="B71" s="65"/>
      <c r="C71" s="94"/>
      <c r="D71" s="116"/>
      <c r="E71" s="455"/>
      <c r="F71" s="455"/>
      <c r="G71" s="455"/>
      <c r="H71" s="455"/>
      <c r="I71" s="455"/>
      <c r="J71" s="456"/>
    </row>
    <row r="72" spans="2:10" ht="14" x14ac:dyDescent="0.3">
      <c r="B72" s="65"/>
      <c r="C72" s="94"/>
      <c r="D72" s="116"/>
      <c r="E72" s="457"/>
      <c r="F72" s="457"/>
      <c r="G72" s="457"/>
      <c r="H72" s="457"/>
      <c r="I72" s="457"/>
      <c r="J72" s="458"/>
    </row>
    <row r="73" spans="2:10" ht="14" x14ac:dyDescent="0.3">
      <c r="B73" s="65"/>
      <c r="C73" s="94"/>
      <c r="D73" s="116"/>
      <c r="E73" s="457"/>
      <c r="F73" s="457"/>
      <c r="G73" s="457"/>
      <c r="H73" s="457"/>
      <c r="I73" s="457"/>
      <c r="J73" s="458"/>
    </row>
    <row r="74" spans="2:10" ht="14" x14ac:dyDescent="0.3">
      <c r="B74" s="65"/>
      <c r="C74" s="94"/>
      <c r="D74" s="116"/>
      <c r="E74" s="457"/>
      <c r="F74" s="457"/>
      <c r="G74" s="457"/>
      <c r="H74" s="457"/>
      <c r="I74" s="457"/>
      <c r="J74" s="458"/>
    </row>
    <row r="75" spans="2:10" ht="15" customHeight="1" thickBot="1" x14ac:dyDescent="0.35">
      <c r="B75" s="64"/>
      <c r="C75" s="98"/>
      <c r="D75" s="115"/>
      <c r="E75" s="449"/>
      <c r="F75" s="449"/>
      <c r="G75" s="449"/>
      <c r="H75" s="449"/>
      <c r="I75" s="449"/>
      <c r="J75" s="450"/>
    </row>
    <row r="76" spans="2:10" ht="13.5" thickBot="1" x14ac:dyDescent="0.35">
      <c r="B76" s="163"/>
      <c r="C76" s="163"/>
      <c r="D76" s="163"/>
      <c r="E76" s="163"/>
    </row>
    <row r="77" spans="2:10" ht="16" thickBot="1" x14ac:dyDescent="0.35">
      <c r="B77" s="413" t="s">
        <v>354</v>
      </c>
      <c r="C77" s="414"/>
      <c r="D77" s="414"/>
      <c r="E77" s="414"/>
      <c r="F77" s="414"/>
      <c r="G77" s="415"/>
      <c r="H77" s="189"/>
      <c r="I77" s="189"/>
      <c r="J77" s="189"/>
    </row>
    <row r="78" spans="2:10" ht="28.75" customHeight="1" x14ac:dyDescent="0.3">
      <c r="B78" s="463" t="s">
        <v>356</v>
      </c>
      <c r="C78" s="464"/>
      <c r="D78" s="464"/>
      <c r="E78" s="467"/>
      <c r="F78" s="467"/>
      <c r="G78" s="468"/>
    </row>
    <row r="79" spans="2:10" ht="50.4" customHeight="1" thickBot="1" x14ac:dyDescent="0.35">
      <c r="B79" s="465" t="s">
        <v>355</v>
      </c>
      <c r="C79" s="466"/>
      <c r="D79" s="466"/>
      <c r="E79" s="469"/>
      <c r="F79" s="469"/>
      <c r="G79" s="470"/>
    </row>
    <row r="80" spans="2:10" ht="13" x14ac:dyDescent="0.3">
      <c r="B80" s="163"/>
      <c r="C80" s="163"/>
      <c r="D80" s="163"/>
      <c r="E80" s="163"/>
    </row>
    <row r="81" spans="2:11" ht="15.5" x14ac:dyDescent="0.3">
      <c r="B81" s="461" t="s">
        <v>357</v>
      </c>
      <c r="C81" s="462"/>
      <c r="D81" s="462"/>
      <c r="E81" s="462"/>
      <c r="F81" s="462"/>
      <c r="G81" s="462"/>
      <c r="H81" s="462"/>
      <c r="I81" s="462"/>
      <c r="J81" s="462"/>
      <c r="K81" s="462"/>
    </row>
    <row r="82" spans="2:11" ht="30.65" customHeight="1" thickBot="1" x14ac:dyDescent="0.35">
      <c r="B82" s="459" t="s">
        <v>329</v>
      </c>
      <c r="C82" s="460"/>
      <c r="D82" s="460"/>
      <c r="E82" s="460"/>
      <c r="F82" s="460"/>
      <c r="G82" s="460"/>
      <c r="H82" s="460"/>
      <c r="I82" s="460"/>
      <c r="J82" s="460"/>
      <c r="K82" s="460"/>
    </row>
    <row r="83" spans="2:11" ht="59.4" customHeight="1" thickBot="1" x14ac:dyDescent="0.35">
      <c r="B83" s="181" t="s">
        <v>289</v>
      </c>
      <c r="C83" s="182" t="s">
        <v>281</v>
      </c>
      <c r="D83" s="175" t="s">
        <v>277</v>
      </c>
      <c r="E83" s="175" t="s">
        <v>276</v>
      </c>
      <c r="F83" s="175" t="s">
        <v>201</v>
      </c>
      <c r="G83" s="175" t="s">
        <v>274</v>
      </c>
      <c r="H83" s="175" t="s">
        <v>273</v>
      </c>
      <c r="I83" s="175" t="s">
        <v>330</v>
      </c>
      <c r="J83" s="175" t="s">
        <v>290</v>
      </c>
      <c r="K83" s="183" t="s">
        <v>280</v>
      </c>
    </row>
    <row r="84" spans="2:11" ht="14.4" customHeight="1" x14ac:dyDescent="0.3">
      <c r="B84" s="184"/>
      <c r="C84" s="180"/>
      <c r="D84" s="100"/>
      <c r="E84" s="100"/>
      <c r="F84" s="110"/>
      <c r="G84" s="171"/>
      <c r="H84" s="171"/>
      <c r="I84" s="297" t="str">
        <f>IF(E84="","",(D84*F84*G84*(1/H84)*VLOOKUP(E84,'Dropdown Options'!$L$2:$M$6,2,FALSE))/3414)</f>
        <v/>
      </c>
      <c r="J84" s="110"/>
      <c r="K84" s="185"/>
    </row>
    <row r="85" spans="2:11" ht="14" x14ac:dyDescent="0.3">
      <c r="B85" s="184"/>
      <c r="C85" s="180"/>
      <c r="D85" s="100"/>
      <c r="E85" s="100"/>
      <c r="F85" s="110"/>
      <c r="G85" s="171"/>
      <c r="H85" s="171"/>
      <c r="I85" s="296" t="str">
        <f>IF(E85="","",(D85*F85*G85*(1/H85)*VLOOKUP(E85,'Dropdown Options'!$L$2:$M$6,2,FALSE))/3414)</f>
        <v/>
      </c>
      <c r="J85" s="110"/>
      <c r="K85" s="186"/>
    </row>
    <row r="86" spans="2:11" ht="14" x14ac:dyDescent="0.3">
      <c r="B86" s="184"/>
      <c r="C86" s="180"/>
      <c r="D86" s="100"/>
      <c r="E86" s="100"/>
      <c r="F86" s="110"/>
      <c r="G86" s="171"/>
      <c r="H86" s="171"/>
      <c r="I86" s="296" t="str">
        <f>IF(E86="","",(D86*F86*G86*(1/H86)*VLOOKUP(E86,'Dropdown Options'!$L$2:$M$6,2,FALSE))/3414)</f>
        <v/>
      </c>
      <c r="J86" s="110"/>
      <c r="K86" s="186"/>
    </row>
    <row r="87" spans="2:11" ht="14" x14ac:dyDescent="0.3">
      <c r="B87" s="184"/>
      <c r="C87" s="180"/>
      <c r="D87" s="100"/>
      <c r="E87" s="100"/>
      <c r="F87" s="110"/>
      <c r="G87" s="171"/>
      <c r="H87" s="171"/>
      <c r="I87" s="296" t="str">
        <f>IF(E87="","",(D87*F87*G87*(1/H87)*VLOOKUP(E87,'Dropdown Options'!$L$2:$M$6,2,FALSE))/3414)</f>
        <v/>
      </c>
      <c r="J87" s="110"/>
      <c r="K87" s="186"/>
    </row>
    <row r="88" spans="2:11" ht="14" x14ac:dyDescent="0.3">
      <c r="B88" s="184"/>
      <c r="C88" s="180"/>
      <c r="D88" s="100"/>
      <c r="E88" s="100"/>
      <c r="F88" s="110"/>
      <c r="G88" s="171"/>
      <c r="H88" s="171"/>
      <c r="I88" s="296" t="str">
        <f>IF(E88="","",(D88*F88*G88*(1/H88)*VLOOKUP(E88,'Dropdown Options'!$L$2:$M$6,2,FALSE))/3414)</f>
        <v/>
      </c>
      <c r="J88" s="110"/>
      <c r="K88" s="186"/>
    </row>
    <row r="89" spans="2:11" ht="14" x14ac:dyDescent="0.3">
      <c r="B89" s="184"/>
      <c r="C89" s="180"/>
      <c r="D89" s="100"/>
      <c r="E89" s="100"/>
      <c r="F89" s="110"/>
      <c r="G89" s="171"/>
      <c r="H89" s="171"/>
      <c r="I89" s="296" t="str">
        <f>IF(E89="","",(D89*F89*G89*(1/H89)*VLOOKUP(E89,'Dropdown Options'!$L$2:$M$6,2,FALSE))/3414)</f>
        <v/>
      </c>
      <c r="J89" s="110"/>
      <c r="K89" s="186"/>
    </row>
    <row r="90" spans="2:11" ht="14" x14ac:dyDescent="0.3">
      <c r="B90" s="184"/>
      <c r="C90" s="180"/>
      <c r="D90" s="100"/>
      <c r="E90" s="100"/>
      <c r="F90" s="110"/>
      <c r="G90" s="171"/>
      <c r="H90" s="171"/>
      <c r="I90" s="296" t="str">
        <f>IF(E90="","",(D90*F90*G90*(1/H90)*VLOOKUP(E90,'Dropdown Options'!$L$2:$M$6,2,FALSE))/3414)</f>
        <v/>
      </c>
      <c r="J90" s="110"/>
      <c r="K90" s="186"/>
    </row>
    <row r="91" spans="2:11" ht="14" x14ac:dyDescent="0.3">
      <c r="B91" s="184"/>
      <c r="C91" s="180"/>
      <c r="D91" s="100"/>
      <c r="E91" s="100"/>
      <c r="F91" s="110"/>
      <c r="G91" s="171"/>
      <c r="H91" s="171"/>
      <c r="I91" s="296" t="str">
        <f>IF(E91="","",(D91*F91*G91*(1/H91)*VLOOKUP(E91,'Dropdown Options'!$L$2:$M$6,2,FALSE))/3414)</f>
        <v/>
      </c>
      <c r="J91" s="110"/>
      <c r="K91" s="186"/>
    </row>
    <row r="92" spans="2:11" ht="14" x14ac:dyDescent="0.3">
      <c r="B92" s="184"/>
      <c r="C92" s="180"/>
      <c r="D92" s="100"/>
      <c r="E92" s="100"/>
      <c r="F92" s="110"/>
      <c r="G92" s="171"/>
      <c r="H92" s="171"/>
      <c r="I92" s="296" t="str">
        <f>IF(E92="","",(D92*F92*G92*(1/H92)*VLOOKUP(E92,'Dropdown Options'!$L$2:$M$6,2,FALSE))/3414)</f>
        <v/>
      </c>
      <c r="J92" s="110"/>
      <c r="K92" s="186"/>
    </row>
    <row r="93" spans="2:11" ht="14" x14ac:dyDescent="0.3">
      <c r="B93" s="117"/>
      <c r="C93" s="179"/>
      <c r="D93" s="95"/>
      <c r="E93" s="95"/>
      <c r="F93" s="110"/>
      <c r="G93" s="170"/>
      <c r="H93" s="170"/>
      <c r="I93" s="296" t="str">
        <f>IF(E93="","",(D93*F93*G93*(1/H93)*VLOOKUP(E93,'Dropdown Options'!$L$2:$M$6,2,FALSE))/3414)</f>
        <v/>
      </c>
      <c r="J93" s="110"/>
      <c r="K93" s="186"/>
    </row>
    <row r="94" spans="2:11" ht="14" x14ac:dyDescent="0.3">
      <c r="B94" s="117"/>
      <c r="C94" s="179"/>
      <c r="D94" s="95"/>
      <c r="E94" s="95"/>
      <c r="F94" s="110"/>
      <c r="G94" s="170"/>
      <c r="H94" s="170"/>
      <c r="I94" s="296" t="str">
        <f>IF(E94="","",(D94*F94*G94*(1/H94)*VLOOKUP(E94,'Dropdown Options'!$L$2:$M$6,2,FALSE))/3414)</f>
        <v/>
      </c>
      <c r="J94" s="110"/>
      <c r="K94" s="186"/>
    </row>
    <row r="95" spans="2:11" ht="14" x14ac:dyDescent="0.3">
      <c r="B95" s="117"/>
      <c r="C95" s="179"/>
      <c r="D95" s="100"/>
      <c r="E95" s="100"/>
      <c r="F95" s="110"/>
      <c r="G95" s="171"/>
      <c r="H95" s="171"/>
      <c r="I95" s="296" t="str">
        <f>IF(E95="","",(D95*F95*G95*(1/H95)*VLOOKUP(E95,'Dropdown Options'!$L$2:$M$6,2,FALSE))/3414)</f>
        <v/>
      </c>
      <c r="J95" s="110"/>
      <c r="K95" s="186"/>
    </row>
    <row r="96" spans="2:11" ht="14" x14ac:dyDescent="0.3">
      <c r="B96" s="117"/>
      <c r="C96" s="179"/>
      <c r="D96" s="100"/>
      <c r="E96" s="100"/>
      <c r="F96" s="110"/>
      <c r="G96" s="171"/>
      <c r="H96" s="170"/>
      <c r="I96" s="296" t="str">
        <f>IF(E96="","",(D96*F96*G96*(1/H96)*VLOOKUP(E96,'Dropdown Options'!$L$2:$M$6,2,FALSE))/3414)</f>
        <v/>
      </c>
      <c r="J96" s="110"/>
      <c r="K96" s="186"/>
    </row>
    <row r="97" spans="1:13" ht="14" x14ac:dyDescent="0.3">
      <c r="B97" s="117"/>
      <c r="C97" s="179"/>
      <c r="D97" s="100"/>
      <c r="E97" s="100"/>
      <c r="F97" s="110"/>
      <c r="G97" s="171"/>
      <c r="H97" s="170"/>
      <c r="I97" s="296" t="str">
        <f>IF(E97="","",(D97*F97*G97*(1/H97)*VLOOKUP(E97,'Dropdown Options'!$L$2:$M$6,2,FALSE))/3414)</f>
        <v/>
      </c>
      <c r="J97" s="110"/>
      <c r="K97" s="186"/>
    </row>
    <row r="98" spans="1:13" ht="14" x14ac:dyDescent="0.3">
      <c r="B98" s="117"/>
      <c r="C98" s="179"/>
      <c r="D98" s="100"/>
      <c r="E98" s="100"/>
      <c r="F98" s="110"/>
      <c r="G98" s="171"/>
      <c r="H98" s="170"/>
      <c r="I98" s="296" t="str">
        <f>IF(E98="","",(D98*F98*G98*(1/H98)*VLOOKUP(E98,'Dropdown Options'!$L$2:$M$6,2,FALSE))/3414)</f>
        <v/>
      </c>
      <c r="J98" s="110"/>
      <c r="K98" s="186"/>
    </row>
    <row r="99" spans="1:13" ht="14" x14ac:dyDescent="0.3">
      <c r="B99" s="117"/>
      <c r="C99" s="179"/>
      <c r="D99" s="100"/>
      <c r="E99" s="100"/>
      <c r="F99" s="110"/>
      <c r="G99" s="171"/>
      <c r="H99" s="170"/>
      <c r="I99" s="296" t="str">
        <f>IF(E99="","",(D99*F99*G99*(1/H99)*VLOOKUP(E99,'Dropdown Options'!$L$2:$M$6,2,FALSE))/3414)</f>
        <v/>
      </c>
      <c r="J99" s="110"/>
      <c r="K99" s="186"/>
    </row>
    <row r="100" spans="1:13" ht="14" x14ac:dyDescent="0.3">
      <c r="B100" s="117"/>
      <c r="C100" s="179"/>
      <c r="D100" s="100"/>
      <c r="E100" s="100"/>
      <c r="F100" s="110"/>
      <c r="G100" s="171"/>
      <c r="H100" s="170"/>
      <c r="I100" s="296" t="str">
        <f>IF(E100="","",(D100*F100*G100*(1/H100)*VLOOKUP(E100,'Dropdown Options'!$L$2:$M$6,2,FALSE))/3414)</f>
        <v/>
      </c>
      <c r="J100" s="110"/>
      <c r="K100" s="186"/>
    </row>
    <row r="101" spans="1:13" ht="14" x14ac:dyDescent="0.3">
      <c r="B101" s="117"/>
      <c r="C101" s="179"/>
      <c r="D101" s="100"/>
      <c r="E101" s="100"/>
      <c r="F101" s="110"/>
      <c r="G101" s="171"/>
      <c r="H101" s="170"/>
      <c r="I101" s="296" t="str">
        <f>IF(E101="","",(D101*F101*G101*(1/H101)*VLOOKUP(E101,'Dropdown Options'!$L$2:$M$6,2,FALSE))/3414)</f>
        <v/>
      </c>
      <c r="J101" s="110"/>
      <c r="K101" s="186"/>
    </row>
    <row r="102" spans="1:13" ht="14.5" x14ac:dyDescent="0.3">
      <c r="B102" s="108"/>
      <c r="C102" s="176"/>
      <c r="D102" s="100"/>
      <c r="E102" s="100"/>
      <c r="F102" s="110"/>
      <c r="G102" s="171"/>
      <c r="H102" s="170"/>
      <c r="I102" s="296" t="str">
        <f>IF(E102="","",(D102*F102*G102*(1/H102)*VLOOKUP(E102,'Dropdown Options'!$L$2:$M$6,2,FALSE))/3414)</f>
        <v/>
      </c>
      <c r="J102" s="110"/>
      <c r="K102" s="186"/>
    </row>
    <row r="103" spans="1:13" ht="14.5" x14ac:dyDescent="0.3">
      <c r="B103" s="108"/>
      <c r="C103" s="176"/>
      <c r="D103" s="100"/>
      <c r="E103" s="100"/>
      <c r="F103" s="110"/>
      <c r="G103" s="171"/>
      <c r="H103" s="170"/>
      <c r="I103" s="296" t="str">
        <f>IF(E103="","",(D103*F103*G103*(1/H103)*VLOOKUP(E103,'Dropdown Options'!$L$2:$M$6,2,FALSE))/3414)</f>
        <v/>
      </c>
      <c r="J103" s="110"/>
      <c r="K103" s="186"/>
    </row>
    <row r="104" spans="1:13" ht="14" x14ac:dyDescent="0.3">
      <c r="B104" s="65"/>
      <c r="C104" s="177"/>
      <c r="D104" s="94"/>
      <c r="E104" s="96"/>
      <c r="F104" s="96"/>
      <c r="G104" s="172"/>
      <c r="H104" s="172"/>
      <c r="I104" s="296" t="str">
        <f>IF(E104="","",(D104*F104*G104*(1/H104)*VLOOKUP(E104,'Dropdown Options'!$L$2:$M$6,2,FALSE))/3414)</f>
        <v/>
      </c>
      <c r="J104" s="110"/>
      <c r="K104" s="187"/>
    </row>
    <row r="105" spans="1:13" ht="14" x14ac:dyDescent="0.3">
      <c r="B105" s="65"/>
      <c r="C105" s="177"/>
      <c r="D105" s="94"/>
      <c r="E105" s="96"/>
      <c r="F105" s="96"/>
      <c r="G105" s="172"/>
      <c r="H105" s="172"/>
      <c r="I105" s="296" t="str">
        <f>IF(E105="","",(D105*F105*G105*(1/H105)*VLOOKUP(E105,'Dropdown Options'!$L$2:$M$6,2,FALSE))/3414)</f>
        <v/>
      </c>
      <c r="J105" s="110"/>
      <c r="K105" s="187"/>
    </row>
    <row r="106" spans="1:13" ht="14" x14ac:dyDescent="0.3">
      <c r="B106" s="65"/>
      <c r="C106" s="177"/>
      <c r="D106" s="94"/>
      <c r="E106" s="96"/>
      <c r="F106" s="96"/>
      <c r="G106" s="172"/>
      <c r="H106" s="172"/>
      <c r="I106" s="296" t="str">
        <f>IF(E106="","",(D106*F106*G106*(1/H106)*VLOOKUP(E106,'Dropdown Options'!$L$2:$M$6,2,FALSE))/3414)</f>
        <v/>
      </c>
      <c r="J106" s="110"/>
      <c r="K106" s="187"/>
    </row>
    <row r="107" spans="1:13" ht="14" x14ac:dyDescent="0.3">
      <c r="B107" s="65"/>
      <c r="C107" s="177"/>
      <c r="D107" s="94"/>
      <c r="E107" s="96"/>
      <c r="F107" s="96"/>
      <c r="G107" s="172"/>
      <c r="H107" s="172"/>
      <c r="I107" s="296" t="str">
        <f>IF(E107="","",(D107*F107*G107*(1/H107)*VLOOKUP(E107,'Dropdown Options'!$L$2:$M$6,2,FALSE))/3414)</f>
        <v/>
      </c>
      <c r="J107" s="110"/>
      <c r="K107" s="187"/>
    </row>
    <row r="108" spans="1:13" ht="14.5" thickBot="1" x14ac:dyDescent="0.35">
      <c r="B108" s="64"/>
      <c r="C108" s="178"/>
      <c r="D108" s="98"/>
      <c r="E108" s="99"/>
      <c r="F108" s="99"/>
      <c r="G108" s="173"/>
      <c r="H108" s="173"/>
      <c r="I108" s="298" t="str">
        <f>IF(E108="","",(D108*F108*G108*(1/H108)*VLOOKUP(E108,'Dropdown Options'!$L$2:$M$6,2,FALSE))/3414)</f>
        <v/>
      </c>
      <c r="J108" s="299"/>
      <c r="K108" s="188"/>
    </row>
    <row r="109" spans="1:13" ht="12.9" customHeight="1" x14ac:dyDescent="0.3">
      <c r="A109" s="86"/>
      <c r="B109" s="111"/>
      <c r="C109" s="112"/>
      <c r="D109" s="113"/>
      <c r="E109" s="113"/>
      <c r="F109" s="113"/>
      <c r="G109" s="113"/>
      <c r="H109" s="114"/>
      <c r="I109" s="114"/>
      <c r="J109" s="114"/>
      <c r="K109" s="86"/>
      <c r="L109" s="86"/>
      <c r="M109" s="86"/>
    </row>
    <row r="110" spans="1:13" ht="15.5" x14ac:dyDescent="0.3">
      <c r="B110" s="461" t="s">
        <v>358</v>
      </c>
      <c r="C110" s="462"/>
      <c r="D110" s="462"/>
      <c r="E110" s="462"/>
      <c r="F110" s="462"/>
      <c r="G110" s="462"/>
      <c r="H110" s="462"/>
      <c r="I110" s="462"/>
      <c r="J110" s="462"/>
      <c r="K110" s="462"/>
    </row>
    <row r="111" spans="1:13" ht="28.75" customHeight="1" thickBot="1" x14ac:dyDescent="0.35">
      <c r="B111" s="459" t="s">
        <v>329</v>
      </c>
      <c r="C111" s="460"/>
      <c r="D111" s="460"/>
      <c r="E111" s="460"/>
      <c r="F111" s="460"/>
      <c r="G111" s="460"/>
      <c r="H111" s="460"/>
      <c r="I111" s="460"/>
      <c r="J111" s="460"/>
      <c r="K111" s="460"/>
    </row>
    <row r="112" spans="1:13" ht="76.25" customHeight="1" thickBot="1" x14ac:dyDescent="0.35">
      <c r="B112" s="181" t="s">
        <v>291</v>
      </c>
      <c r="C112" s="182" t="s">
        <v>281</v>
      </c>
      <c r="D112" s="175" t="s">
        <v>277</v>
      </c>
      <c r="E112" s="175" t="s">
        <v>276</v>
      </c>
      <c r="F112" s="175" t="s">
        <v>201</v>
      </c>
      <c r="G112" s="175" t="s">
        <v>274</v>
      </c>
      <c r="H112" s="175" t="s">
        <v>273</v>
      </c>
      <c r="I112" s="175" t="s">
        <v>331</v>
      </c>
      <c r="J112" s="175" t="s">
        <v>279</v>
      </c>
      <c r="K112" s="183" t="s">
        <v>280</v>
      </c>
    </row>
    <row r="113" spans="2:11" ht="14" x14ac:dyDescent="0.3">
      <c r="B113" s="240"/>
      <c r="C113" s="241"/>
      <c r="D113" s="97"/>
      <c r="E113" s="97"/>
      <c r="F113" s="109"/>
      <c r="G113" s="242"/>
      <c r="H113" s="242"/>
      <c r="I113" s="296" t="str">
        <f>IF(E113="","",(D113*F113*G113*(1/H113)*VLOOKUP(E113,'Dropdown Options'!$L$2:$M$6,2,FALSE))/1000000)</f>
        <v/>
      </c>
      <c r="J113" s="109"/>
      <c r="K113" s="243"/>
    </row>
    <row r="114" spans="2:11" ht="14" x14ac:dyDescent="0.3">
      <c r="B114" s="117"/>
      <c r="C114" s="179"/>
      <c r="D114" s="95"/>
      <c r="E114" s="95"/>
      <c r="F114" s="110"/>
      <c r="G114" s="170"/>
      <c r="H114" s="170"/>
      <c r="I114" s="300" t="str">
        <f>IF(E114="","",(D114*F114*G114*(1/H114)*VLOOKUP(E114,'Dropdown Options'!$L$2:$M$6,2,FALSE))/1000000)</f>
        <v/>
      </c>
      <c r="J114" s="110"/>
      <c r="K114" s="186"/>
    </row>
    <row r="115" spans="2:11" ht="14" x14ac:dyDescent="0.3">
      <c r="B115" s="117"/>
      <c r="C115" s="179"/>
      <c r="D115" s="95"/>
      <c r="E115" s="95"/>
      <c r="F115" s="110"/>
      <c r="G115" s="170"/>
      <c r="H115" s="170"/>
      <c r="I115" s="300" t="str">
        <f>IF(E115="","",(D115*F115*G115*(1/H115)*VLOOKUP(E115,'Dropdown Options'!$L$2:$M$6,2,FALSE))/1000000)</f>
        <v/>
      </c>
      <c r="J115" s="110"/>
      <c r="K115" s="186"/>
    </row>
    <row r="116" spans="2:11" ht="14" x14ac:dyDescent="0.3">
      <c r="B116" s="117"/>
      <c r="C116" s="179"/>
      <c r="D116" s="95"/>
      <c r="E116" s="95"/>
      <c r="F116" s="110"/>
      <c r="G116" s="170"/>
      <c r="H116" s="170"/>
      <c r="I116" s="300" t="str">
        <f>IF(E116="","",(D116*F116*G116*(1/H116)*VLOOKUP(E116,'Dropdown Options'!$L$2:$M$6,2,FALSE))/1000000)</f>
        <v/>
      </c>
      <c r="J116" s="110"/>
      <c r="K116" s="186"/>
    </row>
    <row r="117" spans="2:11" ht="14" x14ac:dyDescent="0.3">
      <c r="B117" s="117"/>
      <c r="C117" s="179"/>
      <c r="D117" s="95"/>
      <c r="E117" s="95"/>
      <c r="F117" s="110"/>
      <c r="G117" s="170"/>
      <c r="H117" s="170"/>
      <c r="I117" s="300" t="str">
        <f>IF(E117="","",(D117*F117*G117*(1/H117)*VLOOKUP(E117,'Dropdown Options'!$L$2:$M$6,2,FALSE))/1000000)</f>
        <v/>
      </c>
      <c r="J117" s="110"/>
      <c r="K117" s="186"/>
    </row>
    <row r="118" spans="2:11" ht="14" x14ac:dyDescent="0.3">
      <c r="B118" s="117"/>
      <c r="C118" s="179"/>
      <c r="D118" s="95"/>
      <c r="E118" s="95"/>
      <c r="F118" s="110"/>
      <c r="G118" s="170"/>
      <c r="H118" s="170"/>
      <c r="I118" s="300" t="str">
        <f>IF(E118="","",(D118*F118*G118*(1/H118)*VLOOKUP(E118,'Dropdown Options'!$L$2:$M$6,2,FALSE))/1000000)</f>
        <v/>
      </c>
      <c r="J118" s="110"/>
      <c r="K118" s="186"/>
    </row>
    <row r="119" spans="2:11" ht="14" x14ac:dyDescent="0.3">
      <c r="B119" s="117"/>
      <c r="C119" s="179"/>
      <c r="D119" s="95"/>
      <c r="E119" s="95"/>
      <c r="F119" s="110"/>
      <c r="G119" s="170"/>
      <c r="H119" s="170"/>
      <c r="I119" s="300" t="str">
        <f>IF(E119="","",(D119*F119*G119*(1/H119)*VLOOKUP(E119,'Dropdown Options'!$L$2:$M$6,2,FALSE))/1000000)</f>
        <v/>
      </c>
      <c r="J119" s="110"/>
      <c r="K119" s="186"/>
    </row>
    <row r="120" spans="2:11" ht="14" x14ac:dyDescent="0.3">
      <c r="B120" s="117"/>
      <c r="C120" s="179"/>
      <c r="D120" s="95"/>
      <c r="E120" s="95"/>
      <c r="F120" s="110"/>
      <c r="G120" s="170"/>
      <c r="H120" s="170"/>
      <c r="I120" s="300" t="str">
        <f>IF(E120="","",(D120*F120*G120*(1/H120)*VLOOKUP(E120,'Dropdown Options'!$L$2:$M$6,2,FALSE))/1000000)</f>
        <v/>
      </c>
      <c r="J120" s="110"/>
      <c r="K120" s="186"/>
    </row>
    <row r="121" spans="2:11" ht="14" x14ac:dyDescent="0.3">
      <c r="B121" s="117"/>
      <c r="C121" s="179"/>
      <c r="D121" s="95"/>
      <c r="E121" s="95"/>
      <c r="F121" s="110"/>
      <c r="G121" s="170"/>
      <c r="H121" s="170"/>
      <c r="I121" s="300" t="str">
        <f>IF(E121="","",(D121*F121*G121*(1/H121)*VLOOKUP(E121,'Dropdown Options'!$L$2:$M$6,2,FALSE))/1000000)</f>
        <v/>
      </c>
      <c r="J121" s="110"/>
      <c r="K121" s="186"/>
    </row>
    <row r="122" spans="2:11" ht="14" x14ac:dyDescent="0.3">
      <c r="B122" s="117"/>
      <c r="C122" s="179"/>
      <c r="D122" s="95"/>
      <c r="E122" s="95"/>
      <c r="F122" s="110"/>
      <c r="G122" s="170"/>
      <c r="H122" s="170"/>
      <c r="I122" s="300" t="str">
        <f>IF(E122="","",(D122*F122*G122*(1/H122)*VLOOKUP(E122,'Dropdown Options'!$L$2:$M$6,2,FALSE))/1000000)</f>
        <v/>
      </c>
      <c r="J122" s="110"/>
      <c r="K122" s="186"/>
    </row>
    <row r="123" spans="2:11" ht="14" x14ac:dyDescent="0.3">
      <c r="B123" s="117"/>
      <c r="C123" s="179"/>
      <c r="D123" s="95"/>
      <c r="E123" s="95"/>
      <c r="F123" s="110"/>
      <c r="G123" s="170"/>
      <c r="H123" s="170"/>
      <c r="I123" s="300" t="str">
        <f>IF(E123="","",(D123*F123*G123*(1/H123)*VLOOKUP(E123,'Dropdown Options'!$L$2:$M$6,2,FALSE))/1000000)</f>
        <v/>
      </c>
      <c r="J123" s="110"/>
      <c r="K123" s="186"/>
    </row>
    <row r="124" spans="2:11" ht="14" x14ac:dyDescent="0.3">
      <c r="B124" s="117"/>
      <c r="C124" s="179"/>
      <c r="D124" s="95"/>
      <c r="E124" s="95"/>
      <c r="F124" s="110"/>
      <c r="G124" s="170"/>
      <c r="H124" s="170"/>
      <c r="I124" s="300" t="str">
        <f>IF(E124="","",(D124*F124*G124*(1/H124)*VLOOKUP(E124,'Dropdown Options'!$L$2:$M$6,2,FALSE))/1000000)</f>
        <v/>
      </c>
      <c r="J124" s="110"/>
      <c r="K124" s="186"/>
    </row>
    <row r="125" spans="2:11" ht="14" x14ac:dyDescent="0.3">
      <c r="B125" s="117"/>
      <c r="C125" s="179"/>
      <c r="D125" s="100"/>
      <c r="E125" s="100"/>
      <c r="F125" s="110"/>
      <c r="G125" s="171"/>
      <c r="H125" s="170"/>
      <c r="I125" s="300" t="str">
        <f>IF(E125="","",(D125*F125*G125*(1/H125)*VLOOKUP(E125,'Dropdown Options'!$L$2:$M$6,2,FALSE))/1000000)</f>
        <v/>
      </c>
      <c r="J125" s="110"/>
      <c r="K125" s="186"/>
    </row>
    <row r="126" spans="2:11" ht="14" x14ac:dyDescent="0.3">
      <c r="B126" s="117"/>
      <c r="C126" s="179"/>
      <c r="D126" s="100"/>
      <c r="E126" s="100"/>
      <c r="F126" s="110"/>
      <c r="G126" s="171"/>
      <c r="H126" s="170"/>
      <c r="I126" s="300" t="str">
        <f>IF(E126="","",(D126*F126*G126*(1/H126)*VLOOKUP(E126,'Dropdown Options'!$L$2:$M$6,2,FALSE))/1000000)</f>
        <v/>
      </c>
      <c r="J126" s="110"/>
      <c r="K126" s="186"/>
    </row>
    <row r="127" spans="2:11" ht="14" x14ac:dyDescent="0.3">
      <c r="B127" s="117"/>
      <c r="C127" s="179"/>
      <c r="D127" s="100"/>
      <c r="E127" s="100"/>
      <c r="F127" s="110"/>
      <c r="G127" s="171"/>
      <c r="H127" s="170"/>
      <c r="I127" s="300" t="str">
        <f>IF(E127="","",(D127*F127*G127*(1/H127)*VLOOKUP(E127,'Dropdown Options'!$L$2:$M$6,2,FALSE))/1000000)</f>
        <v/>
      </c>
      <c r="J127" s="110"/>
      <c r="K127" s="186"/>
    </row>
    <row r="128" spans="2:11" ht="14" x14ac:dyDescent="0.3">
      <c r="B128" s="117"/>
      <c r="C128" s="179"/>
      <c r="D128" s="100"/>
      <c r="E128" s="100"/>
      <c r="F128" s="110"/>
      <c r="G128" s="171"/>
      <c r="H128" s="170"/>
      <c r="I128" s="300" t="str">
        <f>IF(E128="","",(D128*F128*G128*(1/H128)*VLOOKUP(E128,'Dropdown Options'!$L$2:$M$6,2,FALSE))/1000000)</f>
        <v/>
      </c>
      <c r="J128" s="110"/>
      <c r="K128" s="186"/>
    </row>
    <row r="129" spans="2:11" ht="14" x14ac:dyDescent="0.3">
      <c r="B129" s="117"/>
      <c r="C129" s="179"/>
      <c r="D129" s="100"/>
      <c r="E129" s="100"/>
      <c r="F129" s="110"/>
      <c r="G129" s="171"/>
      <c r="H129" s="170"/>
      <c r="I129" s="300" t="str">
        <f>IF(E129="","",(D129*F129*G129*(1/H129)*VLOOKUP(E129,'Dropdown Options'!$L$2:$M$6,2,FALSE))/1000000)</f>
        <v/>
      </c>
      <c r="J129" s="110"/>
      <c r="K129" s="186"/>
    </row>
    <row r="130" spans="2:11" ht="14" x14ac:dyDescent="0.3">
      <c r="B130" s="117"/>
      <c r="C130" s="179"/>
      <c r="D130" s="100"/>
      <c r="E130" s="100"/>
      <c r="F130" s="110"/>
      <c r="G130" s="171"/>
      <c r="H130" s="170"/>
      <c r="I130" s="300" t="str">
        <f>IF(E130="","",(D130*F130*G130*(1/H130)*VLOOKUP(E130,'Dropdown Options'!$L$2:$M$6,2,FALSE))/1000000)</f>
        <v/>
      </c>
      <c r="J130" s="110"/>
      <c r="K130" s="186"/>
    </row>
    <row r="131" spans="2:11" ht="14.5" x14ac:dyDescent="0.3">
      <c r="B131" s="108"/>
      <c r="C131" s="176"/>
      <c r="D131" s="100"/>
      <c r="E131" s="100"/>
      <c r="F131" s="110"/>
      <c r="G131" s="171"/>
      <c r="H131" s="170"/>
      <c r="I131" s="300" t="str">
        <f>IF(E131="","",(D131*F131*G131*(1/H131)*VLOOKUP(E131,'Dropdown Options'!$L$2:$M$6,2,FALSE))/1000000)</f>
        <v/>
      </c>
      <c r="J131" s="110"/>
      <c r="K131" s="186"/>
    </row>
    <row r="132" spans="2:11" ht="14.5" x14ac:dyDescent="0.3">
      <c r="B132" s="108"/>
      <c r="C132" s="176"/>
      <c r="D132" s="100"/>
      <c r="E132" s="100"/>
      <c r="F132" s="110"/>
      <c r="G132" s="171"/>
      <c r="H132" s="170"/>
      <c r="I132" s="300" t="str">
        <f>IF(E132="","",(D132*F132*G132*(1/H132)*VLOOKUP(E132,'Dropdown Options'!$L$2:$M$6,2,FALSE))/1000000)</f>
        <v/>
      </c>
      <c r="J132" s="110"/>
      <c r="K132" s="186"/>
    </row>
    <row r="133" spans="2:11" ht="14" x14ac:dyDescent="0.3">
      <c r="B133" s="65"/>
      <c r="C133" s="177"/>
      <c r="D133" s="94"/>
      <c r="E133" s="96"/>
      <c r="F133" s="96"/>
      <c r="G133" s="172"/>
      <c r="H133" s="172"/>
      <c r="I133" s="300" t="str">
        <f>IF(E133="","",(D133*F133*G133*(1/H133)*VLOOKUP(E133,'Dropdown Options'!$L$2:$M$6,2,FALSE))/1000000)</f>
        <v/>
      </c>
      <c r="J133" s="110"/>
      <c r="K133" s="187"/>
    </row>
    <row r="134" spans="2:11" ht="14" x14ac:dyDescent="0.3">
      <c r="B134" s="65"/>
      <c r="C134" s="177"/>
      <c r="D134" s="94"/>
      <c r="E134" s="96"/>
      <c r="F134" s="96"/>
      <c r="G134" s="172"/>
      <c r="H134" s="172"/>
      <c r="I134" s="300" t="str">
        <f>IF(E134="","",(D134*F134*G134*(1/H134)*VLOOKUP(E134,'Dropdown Options'!$L$2:$M$6,2,FALSE))/1000000)</f>
        <v/>
      </c>
      <c r="J134" s="110"/>
      <c r="K134" s="187"/>
    </row>
    <row r="135" spans="2:11" ht="14" x14ac:dyDescent="0.3">
      <c r="B135" s="65"/>
      <c r="C135" s="177"/>
      <c r="D135" s="94"/>
      <c r="E135" s="96"/>
      <c r="F135" s="96"/>
      <c r="G135" s="172"/>
      <c r="H135" s="172"/>
      <c r="I135" s="300" t="str">
        <f>IF(E135="","",(D135*F135*G135*(1/H135)*VLOOKUP(E135,'Dropdown Options'!$L$2:$M$6,2,FALSE))/1000000)</f>
        <v/>
      </c>
      <c r="J135" s="110"/>
      <c r="K135" s="187"/>
    </row>
    <row r="136" spans="2:11" ht="14" x14ac:dyDescent="0.3">
      <c r="B136" s="65"/>
      <c r="C136" s="177"/>
      <c r="D136" s="94"/>
      <c r="E136" s="96"/>
      <c r="F136" s="96"/>
      <c r="G136" s="172"/>
      <c r="H136" s="172"/>
      <c r="I136" s="300" t="str">
        <f>IF(E136="","",(D136*F136*G136*(1/H136)*VLOOKUP(E136,'Dropdown Options'!$L$2:$M$6,2,FALSE))/1000000)</f>
        <v/>
      </c>
      <c r="J136" s="110"/>
      <c r="K136" s="187"/>
    </row>
    <row r="137" spans="2:11" ht="14.5" thickBot="1" x14ac:dyDescent="0.35">
      <c r="B137" s="64"/>
      <c r="C137" s="178"/>
      <c r="D137" s="98"/>
      <c r="E137" s="99"/>
      <c r="F137" s="99"/>
      <c r="G137" s="173"/>
      <c r="H137" s="173"/>
      <c r="I137" s="298" t="str">
        <f>IF(E137="","",(D137*F137*G137*(1/H137)*VLOOKUP(E137,'Dropdown Options'!$L$2:$M$6,2,FALSE))/1000000)</f>
        <v/>
      </c>
      <c r="J137" s="244"/>
      <c r="K137" s="188"/>
    </row>
    <row r="138" spans="2:11" ht="12.9" customHeight="1" x14ac:dyDescent="0.3">
      <c r="B138" s="163"/>
      <c r="C138" s="163"/>
      <c r="D138" s="163"/>
      <c r="E138" s="163"/>
    </row>
    <row r="139" spans="2:11" ht="12.9" customHeight="1" x14ac:dyDescent="0.3"/>
    <row r="140" spans="2:11" ht="29.15" customHeight="1" x14ac:dyDescent="0.3"/>
    <row r="141" spans="2:11" ht="17.149999999999999" customHeight="1" x14ac:dyDescent="0.3"/>
  </sheetData>
  <sheetProtection algorithmName="SHA-512" hashValue="lqHHeqcp+V0bKtv+dRAtzCQ3ktfCTvn67Cg4oiTYyn4XNp6xIcXkapMQ2R7m0MrOyyWughmAnmRUE9SkAUn8Ig==" saltValue="EW3Q/8KvDf4c4ta0LC9teA==" spinCount="100000" sheet="1" objects="1" scenarios="1"/>
  <mergeCells count="138">
    <mergeCell ref="C13:D13"/>
    <mergeCell ref="F13:I13"/>
    <mergeCell ref="I50:I51"/>
    <mergeCell ref="I52:I53"/>
    <mergeCell ref="I54:I55"/>
    <mergeCell ref="I58:I59"/>
    <mergeCell ref="I60:I61"/>
    <mergeCell ref="C14:D14"/>
    <mergeCell ref="E14:E15"/>
    <mergeCell ref="F14:I15"/>
    <mergeCell ref="C15:D15"/>
    <mergeCell ref="C23:D23"/>
    <mergeCell ref="F23:G23"/>
    <mergeCell ref="C32:D32"/>
    <mergeCell ref="F32:G32"/>
    <mergeCell ref="H32:I32"/>
    <mergeCell ref="C33:D33"/>
    <mergeCell ref="F33:G33"/>
    <mergeCell ref="H33:I33"/>
    <mergeCell ref="B28:I28"/>
    <mergeCell ref="B29:I29"/>
    <mergeCell ref="C30:D30"/>
    <mergeCell ref="H58:H59"/>
    <mergeCell ref="H54:H55"/>
    <mergeCell ref="H52:H53"/>
    <mergeCell ref="H50:H51"/>
    <mergeCell ref="B17:G17"/>
    <mergeCell ref="C18:D18"/>
    <mergeCell ref="F18:G18"/>
    <mergeCell ref="C19:D19"/>
    <mergeCell ref="F19:G19"/>
    <mergeCell ref="C20:D20"/>
    <mergeCell ref="F20:G20"/>
    <mergeCell ref="C24:D24"/>
    <mergeCell ref="F24:G24"/>
    <mergeCell ref="C25:D25"/>
    <mergeCell ref="F25:G25"/>
    <mergeCell ref="C26:D26"/>
    <mergeCell ref="F26:G26"/>
    <mergeCell ref="C21:D21"/>
    <mergeCell ref="F21:G21"/>
    <mergeCell ref="C22:D22"/>
    <mergeCell ref="F22:G22"/>
    <mergeCell ref="B38:E38"/>
    <mergeCell ref="B37:E37"/>
    <mergeCell ref="F30:G30"/>
    <mergeCell ref="H30:I30"/>
    <mergeCell ref="C31:D31"/>
    <mergeCell ref="C10:D10"/>
    <mergeCell ref="F10:I10"/>
    <mergeCell ref="C11:D11"/>
    <mergeCell ref="F11:I11"/>
    <mergeCell ref="C12:D12"/>
    <mergeCell ref="F12:I12"/>
    <mergeCell ref="B1:E1"/>
    <mergeCell ref="E2:E3"/>
    <mergeCell ref="B7:I7"/>
    <mergeCell ref="C8:D8"/>
    <mergeCell ref="F8:I8"/>
    <mergeCell ref="C9:D9"/>
    <mergeCell ref="F9:I9"/>
    <mergeCell ref="B5:K5"/>
    <mergeCell ref="F31:G31"/>
    <mergeCell ref="H31:I31"/>
    <mergeCell ref="C47:D47"/>
    <mergeCell ref="F47:G47"/>
    <mergeCell ref="C48:D48"/>
    <mergeCell ref="E48:E49"/>
    <mergeCell ref="F48:G49"/>
    <mergeCell ref="C49:D49"/>
    <mergeCell ref="C34:D34"/>
    <mergeCell ref="F34:G34"/>
    <mergeCell ref="B45:I45"/>
    <mergeCell ref="B46:I46"/>
    <mergeCell ref="I48:I49"/>
    <mergeCell ref="H48:H49"/>
    <mergeCell ref="H34:I34"/>
    <mergeCell ref="C35:D35"/>
    <mergeCell ref="F35:G35"/>
    <mergeCell ref="H35:I35"/>
    <mergeCell ref="B43:D43"/>
    <mergeCell ref="B42:D42"/>
    <mergeCell ref="B41:D41"/>
    <mergeCell ref="B40:D40"/>
    <mergeCell ref="B39:D39"/>
    <mergeCell ref="C54:D54"/>
    <mergeCell ref="E54:E55"/>
    <mergeCell ref="F54:G55"/>
    <mergeCell ref="C55:D55"/>
    <mergeCell ref="C58:D58"/>
    <mergeCell ref="E58:E59"/>
    <mergeCell ref="F58:G59"/>
    <mergeCell ref="C59:D59"/>
    <mergeCell ref="C50:D50"/>
    <mergeCell ref="E50:E51"/>
    <mergeCell ref="F50:G51"/>
    <mergeCell ref="C51:D51"/>
    <mergeCell ref="C52:D52"/>
    <mergeCell ref="E52:E53"/>
    <mergeCell ref="F52:G53"/>
    <mergeCell ref="C53:D53"/>
    <mergeCell ref="C57:D57"/>
    <mergeCell ref="F56:G57"/>
    <mergeCell ref="C56:D56"/>
    <mergeCell ref="E56:E57"/>
    <mergeCell ref="B64:D64"/>
    <mergeCell ref="F64:G64"/>
    <mergeCell ref="B65:D65"/>
    <mergeCell ref="F65:G65"/>
    <mergeCell ref="B68:J68"/>
    <mergeCell ref="C60:D60"/>
    <mergeCell ref="E60:E61"/>
    <mergeCell ref="F60:G61"/>
    <mergeCell ref="C61:D61"/>
    <mergeCell ref="C62:D62"/>
    <mergeCell ref="E62:E63"/>
    <mergeCell ref="F62:G63"/>
    <mergeCell ref="C63:D63"/>
    <mergeCell ref="I62:I63"/>
    <mergeCell ref="H62:H63"/>
    <mergeCell ref="H60:H61"/>
    <mergeCell ref="B66:D66"/>
    <mergeCell ref="E75:J75"/>
    <mergeCell ref="E69:J69"/>
    <mergeCell ref="E70:J70"/>
    <mergeCell ref="E71:J71"/>
    <mergeCell ref="E72:J72"/>
    <mergeCell ref="E73:J73"/>
    <mergeCell ref="E74:J74"/>
    <mergeCell ref="B111:K111"/>
    <mergeCell ref="B110:K110"/>
    <mergeCell ref="B82:K82"/>
    <mergeCell ref="B81:K81"/>
    <mergeCell ref="B78:D78"/>
    <mergeCell ref="B79:D79"/>
    <mergeCell ref="E78:G78"/>
    <mergeCell ref="E79:G79"/>
    <mergeCell ref="B77:G77"/>
  </mergeCells>
  <phoneticPr fontId="94" type="noConversion"/>
  <conditionalFormatting sqref="E39:E43">
    <cfRule type="containsText" dxfId="7" priority="1" stopIfTrue="1" operator="containsText" text="Yes">
      <formula>NOT(ISERROR(SEARCH("Yes",E39)))</formula>
    </cfRule>
    <cfRule type="containsText" dxfId="6" priority="2" stopIfTrue="1" operator="containsText" text="No">
      <formula>NOT(ISERROR(SEARCH("No",E39)))</formula>
    </cfRule>
  </conditionalFormatting>
  <conditionalFormatting sqref="I48 I50 I52 I54 I57:I58 I60 I62">
    <cfRule type="containsText" dxfId="5" priority="3" stopIfTrue="1" operator="containsText" text="Yes">
      <formula>NOT(ISERROR(SEARCH("Yes",I48)))</formula>
    </cfRule>
    <cfRule type="containsText" dxfId="4" priority="4" stopIfTrue="1" operator="containsText" text="No">
      <formula>NOT(ISERROR(SEARCH("No",I48)))</formula>
    </cfRule>
  </conditionalFormatting>
  <dataValidations count="4">
    <dataValidation type="whole" allowBlank="1" showInputMessage="1" showErrorMessage="1" sqref="F84:F108 F113:F137" xr:uid="{BC99779C-B73A-4555-BAE6-6CFE0943DDCD}">
      <formula1>0</formula1>
      <formula2>8760</formula2>
    </dataValidation>
    <dataValidation type="list" allowBlank="1" showInputMessage="1" showErrorMessage="1" sqref="C11" xr:uid="{A1A37956-F187-455A-89C7-306305D267E1}">
      <formula1>Industry</formula1>
    </dataValidation>
    <dataValidation type="list" allowBlank="1" showInputMessage="1" showErrorMessage="1" sqref="I62 I60 I57:I58 I54 I52 I48 I50" xr:uid="{8D1BD5D9-57FB-4FD8-B6E1-742C55C3CCC8}">
      <formula1>"Yes,No,Unknown"</formula1>
    </dataValidation>
    <dataValidation type="list" allowBlank="1" showInputMessage="1" showErrorMessage="1" sqref="E39:E43" xr:uid="{A163FFD1-EB84-44C8-BE83-CAA747C5DD13}">
      <formula1>"Yes,No,Unknown,N/A"</formula1>
    </dataValidation>
  </dataValidations>
  <pageMargins left="0.7" right="0.7" top="0.75" bottom="0.75" header="0.3" footer="0.3"/>
  <pageSetup scale="99" orientation="landscape"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10AED2E-BD55-4F91-8650-406FB6E8DD91}">
          <x14:formula1>
            <xm:f>'Dropdown Options'!$L$2:$L$6</xm:f>
          </x14:formula1>
          <xm:sqref>E84:E108 E113:E137</xm:sqref>
        </x14:dataValidation>
        <x14:dataValidation type="list" allowBlank="1" showInputMessage="1" showErrorMessage="1" xr:uid="{87F789D0-93A9-456C-93C6-F14A836E27F5}">
          <x14:formula1>
            <xm:f>'Dropdown Options'!$P$2:$P$9</xm:f>
          </x14:formula1>
          <xm:sqref>C84:C108 C113:C137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DF502-6BD1-4060-9B7E-4E406EB675C8}">
  <sheetPr>
    <tabColor theme="6"/>
  </sheetPr>
  <dimension ref="A1:K189"/>
  <sheetViews>
    <sheetView showGridLines="0" zoomScaleNormal="100" workbookViewId="0">
      <selection activeCell="B8" sqref="B8"/>
    </sheetView>
  </sheetViews>
  <sheetFormatPr defaultColWidth="0" defaultRowHeight="14.5" zeroHeight="1" x14ac:dyDescent="0.35"/>
  <cols>
    <col min="1" max="1" width="5.453125" customWidth="1"/>
    <col min="2" max="2" width="8.90625" style="217" customWidth="1"/>
    <col min="3" max="3" width="11" style="217" customWidth="1"/>
    <col min="4" max="4" width="20.08984375" customWidth="1"/>
    <col min="5" max="6" width="22.54296875" customWidth="1"/>
    <col min="7" max="7" width="23.1796875" customWidth="1"/>
    <col min="8" max="8" width="13.90625" customWidth="1"/>
    <col min="9" max="9" width="20.6328125" customWidth="1"/>
    <col min="10" max="11" width="8.90625" customWidth="1"/>
    <col min="12" max="12" width="8.90625" hidden="1" customWidth="1"/>
    <col min="13" max="16384" width="8.90625" hidden="1"/>
  </cols>
  <sheetData>
    <row r="1" spans="2:11" ht="87.65" customHeight="1" x14ac:dyDescent="0.35">
      <c r="E1" s="122"/>
      <c r="F1" s="122"/>
      <c r="G1" s="122"/>
      <c r="H1" s="122"/>
      <c r="I1" s="309"/>
      <c r="J1" s="309"/>
      <c r="K1" s="309"/>
    </row>
    <row r="2" spans="2:11" ht="15" customHeight="1" x14ac:dyDescent="0.35"/>
    <row r="3" spans="2:11" ht="15" customHeight="1" x14ac:dyDescent="0.35">
      <c r="B3" s="581" t="s">
        <v>380</v>
      </c>
      <c r="C3" s="581"/>
      <c r="D3" s="581"/>
      <c r="E3" s="581"/>
      <c r="F3" s="581"/>
      <c r="G3" s="581"/>
      <c r="H3" s="581"/>
      <c r="I3" s="581"/>
      <c r="J3" s="581"/>
    </row>
    <row r="4" spans="2:11" ht="15" customHeight="1" thickBot="1" x14ac:dyDescent="0.4"/>
    <row r="5" spans="2:11" ht="15" thickBot="1" x14ac:dyDescent="0.4">
      <c r="B5" s="578" t="s">
        <v>203</v>
      </c>
      <c r="C5" s="579"/>
      <c r="D5" s="579"/>
      <c r="E5" s="579"/>
      <c r="F5" s="579"/>
      <c r="G5" s="580"/>
    </row>
    <row r="6" spans="2:11" ht="50.5" customHeight="1" thickBot="1" x14ac:dyDescent="0.4">
      <c r="B6" s="569" t="s">
        <v>322</v>
      </c>
      <c r="C6" s="570"/>
      <c r="D6" s="570"/>
      <c r="E6" s="570"/>
      <c r="F6" s="570"/>
      <c r="G6" s="571"/>
      <c r="I6" s="577"/>
      <c r="J6" s="577"/>
    </row>
    <row r="7" spans="2:11" ht="45.65" customHeight="1" thickBot="1" x14ac:dyDescent="0.4">
      <c r="B7" s="151" t="s">
        <v>204</v>
      </c>
      <c r="C7" s="151" t="s">
        <v>205</v>
      </c>
      <c r="D7" s="151" t="s">
        <v>206</v>
      </c>
      <c r="E7" s="165" t="s">
        <v>207</v>
      </c>
      <c r="F7" s="151" t="s">
        <v>208</v>
      </c>
      <c r="G7" s="56" t="s">
        <v>368</v>
      </c>
      <c r="I7" s="577"/>
      <c r="J7" s="577"/>
    </row>
    <row r="8" spans="2:11" x14ac:dyDescent="0.35">
      <c r="B8" s="263"/>
      <c r="C8" s="264"/>
      <c r="D8" s="265"/>
      <c r="E8" s="225">
        <f t="shared" ref="E8:E31" si="0">D8*3*3.412/1000</f>
        <v>0</v>
      </c>
      <c r="F8" s="269"/>
      <c r="G8" s="270"/>
      <c r="I8" s="129"/>
    </row>
    <row r="9" spans="2:11" x14ac:dyDescent="0.35">
      <c r="B9" s="234" t="str">
        <f>IF(B8="","",EDATE(B8,1))</f>
        <v/>
      </c>
      <c r="C9" s="266"/>
      <c r="D9" s="267"/>
      <c r="E9" s="221">
        <f t="shared" si="0"/>
        <v>0</v>
      </c>
      <c r="F9" s="271"/>
      <c r="G9" s="272"/>
      <c r="I9" s="129"/>
    </row>
    <row r="10" spans="2:11" x14ac:dyDescent="0.35">
      <c r="B10" s="234" t="str">
        <f t="shared" ref="B10:B31" si="1">IF(B9="","",EDATE(B9,1))</f>
        <v/>
      </c>
      <c r="C10" s="266"/>
      <c r="D10" s="267"/>
      <c r="E10" s="221">
        <f t="shared" si="0"/>
        <v>0</v>
      </c>
      <c r="F10" s="271"/>
      <c r="G10" s="272"/>
    </row>
    <row r="11" spans="2:11" x14ac:dyDescent="0.35">
      <c r="B11" s="234" t="str">
        <f t="shared" si="1"/>
        <v/>
      </c>
      <c r="C11" s="266"/>
      <c r="D11" s="267"/>
      <c r="E11" s="221">
        <f t="shared" si="0"/>
        <v>0</v>
      </c>
      <c r="F11" s="271"/>
      <c r="G11" s="272"/>
    </row>
    <row r="12" spans="2:11" x14ac:dyDescent="0.35">
      <c r="B12" s="234" t="str">
        <f t="shared" si="1"/>
        <v/>
      </c>
      <c r="C12" s="266"/>
      <c r="D12" s="267"/>
      <c r="E12" s="221">
        <f t="shared" si="0"/>
        <v>0</v>
      </c>
      <c r="F12" s="271"/>
      <c r="G12" s="272"/>
    </row>
    <row r="13" spans="2:11" x14ac:dyDescent="0.35">
      <c r="B13" s="234" t="str">
        <f t="shared" si="1"/>
        <v/>
      </c>
      <c r="C13" s="266"/>
      <c r="D13" s="267"/>
      <c r="E13" s="221">
        <f t="shared" si="0"/>
        <v>0</v>
      </c>
      <c r="F13" s="271"/>
      <c r="G13" s="272"/>
    </row>
    <row r="14" spans="2:11" x14ac:dyDescent="0.35">
      <c r="B14" s="234" t="str">
        <f t="shared" si="1"/>
        <v/>
      </c>
      <c r="C14" s="266"/>
      <c r="D14" s="267"/>
      <c r="E14" s="221">
        <f t="shared" si="0"/>
        <v>0</v>
      </c>
      <c r="F14" s="271"/>
      <c r="G14" s="272"/>
    </row>
    <row r="15" spans="2:11" x14ac:dyDescent="0.35">
      <c r="B15" s="234" t="str">
        <f t="shared" si="1"/>
        <v/>
      </c>
      <c r="C15" s="266"/>
      <c r="D15" s="267"/>
      <c r="E15" s="221">
        <f t="shared" si="0"/>
        <v>0</v>
      </c>
      <c r="F15" s="271"/>
      <c r="G15" s="272"/>
    </row>
    <row r="16" spans="2:11" x14ac:dyDescent="0.35">
      <c r="B16" s="234" t="str">
        <f t="shared" si="1"/>
        <v/>
      </c>
      <c r="C16" s="266"/>
      <c r="D16" s="267"/>
      <c r="E16" s="221">
        <f t="shared" si="0"/>
        <v>0</v>
      </c>
      <c r="F16" s="271"/>
      <c r="G16" s="272"/>
    </row>
    <row r="17" spans="2:7" x14ac:dyDescent="0.35">
      <c r="B17" s="234" t="str">
        <f t="shared" si="1"/>
        <v/>
      </c>
      <c r="C17" s="266"/>
      <c r="D17" s="267"/>
      <c r="E17" s="221">
        <f t="shared" si="0"/>
        <v>0</v>
      </c>
      <c r="F17" s="271"/>
      <c r="G17" s="272"/>
    </row>
    <row r="18" spans="2:7" x14ac:dyDescent="0.35">
      <c r="B18" s="234" t="str">
        <f t="shared" si="1"/>
        <v/>
      </c>
      <c r="C18" s="266"/>
      <c r="D18" s="267"/>
      <c r="E18" s="221">
        <f t="shared" si="0"/>
        <v>0</v>
      </c>
      <c r="F18" s="271"/>
      <c r="G18" s="272"/>
    </row>
    <row r="19" spans="2:7" x14ac:dyDescent="0.35">
      <c r="B19" s="234" t="str">
        <f t="shared" si="1"/>
        <v/>
      </c>
      <c r="C19" s="266"/>
      <c r="D19" s="267"/>
      <c r="E19" s="221">
        <f t="shared" si="0"/>
        <v>0</v>
      </c>
      <c r="F19" s="271"/>
      <c r="G19" s="272"/>
    </row>
    <row r="20" spans="2:7" x14ac:dyDescent="0.35">
      <c r="B20" s="234" t="str">
        <f t="shared" si="1"/>
        <v/>
      </c>
      <c r="C20" s="266"/>
      <c r="D20" s="267"/>
      <c r="E20" s="221">
        <f t="shared" si="0"/>
        <v>0</v>
      </c>
      <c r="F20" s="271"/>
      <c r="G20" s="272"/>
    </row>
    <row r="21" spans="2:7" x14ac:dyDescent="0.35">
      <c r="B21" s="234" t="str">
        <f t="shared" si="1"/>
        <v/>
      </c>
      <c r="C21" s="266"/>
      <c r="D21" s="267"/>
      <c r="E21" s="221">
        <f t="shared" si="0"/>
        <v>0</v>
      </c>
      <c r="F21" s="271"/>
      <c r="G21" s="272"/>
    </row>
    <row r="22" spans="2:7" x14ac:dyDescent="0.35">
      <c r="B22" s="234" t="str">
        <f t="shared" si="1"/>
        <v/>
      </c>
      <c r="C22" s="266"/>
      <c r="D22" s="267"/>
      <c r="E22" s="221">
        <f t="shared" si="0"/>
        <v>0</v>
      </c>
      <c r="F22" s="271"/>
      <c r="G22" s="272"/>
    </row>
    <row r="23" spans="2:7" x14ac:dyDescent="0.35">
      <c r="B23" s="234" t="str">
        <f t="shared" si="1"/>
        <v/>
      </c>
      <c r="C23" s="266"/>
      <c r="D23" s="267"/>
      <c r="E23" s="221">
        <f t="shared" si="0"/>
        <v>0</v>
      </c>
      <c r="F23" s="271"/>
      <c r="G23" s="272"/>
    </row>
    <row r="24" spans="2:7" x14ac:dyDescent="0.35">
      <c r="B24" s="234" t="str">
        <f t="shared" si="1"/>
        <v/>
      </c>
      <c r="C24" s="266"/>
      <c r="D24" s="267"/>
      <c r="E24" s="221">
        <f t="shared" si="0"/>
        <v>0</v>
      </c>
      <c r="F24" s="271"/>
      <c r="G24" s="272"/>
    </row>
    <row r="25" spans="2:7" x14ac:dyDescent="0.35">
      <c r="B25" s="234" t="str">
        <f t="shared" si="1"/>
        <v/>
      </c>
      <c r="C25" s="266"/>
      <c r="D25" s="267"/>
      <c r="E25" s="221">
        <f t="shared" si="0"/>
        <v>0</v>
      </c>
      <c r="F25" s="271"/>
      <c r="G25" s="272"/>
    </row>
    <row r="26" spans="2:7" x14ac:dyDescent="0.35">
      <c r="B26" s="234" t="str">
        <f t="shared" si="1"/>
        <v/>
      </c>
      <c r="C26" s="266"/>
      <c r="D26" s="267"/>
      <c r="E26" s="221">
        <f t="shared" si="0"/>
        <v>0</v>
      </c>
      <c r="F26" s="271"/>
      <c r="G26" s="272"/>
    </row>
    <row r="27" spans="2:7" x14ac:dyDescent="0.35">
      <c r="B27" s="234" t="str">
        <f t="shared" si="1"/>
        <v/>
      </c>
      <c r="C27" s="266"/>
      <c r="D27" s="267"/>
      <c r="E27" s="221">
        <f t="shared" si="0"/>
        <v>0</v>
      </c>
      <c r="F27" s="271"/>
      <c r="G27" s="272"/>
    </row>
    <row r="28" spans="2:7" x14ac:dyDescent="0.35">
      <c r="B28" s="234" t="str">
        <f t="shared" si="1"/>
        <v/>
      </c>
      <c r="C28" s="266"/>
      <c r="D28" s="267"/>
      <c r="E28" s="221">
        <f t="shared" si="0"/>
        <v>0</v>
      </c>
      <c r="F28" s="271"/>
      <c r="G28" s="272"/>
    </row>
    <row r="29" spans="2:7" x14ac:dyDescent="0.35">
      <c r="B29" s="234" t="str">
        <f t="shared" si="1"/>
        <v/>
      </c>
      <c r="C29" s="266"/>
      <c r="D29" s="267"/>
      <c r="E29" s="221">
        <f t="shared" si="0"/>
        <v>0</v>
      </c>
      <c r="F29" s="271"/>
      <c r="G29" s="272"/>
    </row>
    <row r="30" spans="2:7" x14ac:dyDescent="0.35">
      <c r="B30" s="234" t="str">
        <f t="shared" si="1"/>
        <v/>
      </c>
      <c r="C30" s="266"/>
      <c r="D30" s="267"/>
      <c r="E30" s="221">
        <f t="shared" si="0"/>
        <v>0</v>
      </c>
      <c r="F30" s="271"/>
      <c r="G30" s="272"/>
    </row>
    <row r="31" spans="2:7" ht="15" thickBot="1" x14ac:dyDescent="0.4">
      <c r="B31" s="234" t="str">
        <f t="shared" si="1"/>
        <v/>
      </c>
      <c r="C31" s="268"/>
      <c r="D31" s="267"/>
      <c r="E31" s="236">
        <f t="shared" si="0"/>
        <v>0</v>
      </c>
      <c r="F31" s="271"/>
      <c r="G31" s="272"/>
    </row>
    <row r="32" spans="2:7" x14ac:dyDescent="0.35"/>
    <row r="33" spans="1:6" x14ac:dyDescent="0.35"/>
    <row r="34" spans="1:6" ht="15" thickBot="1" x14ac:dyDescent="0.4"/>
    <row r="35" spans="1:6" ht="15" customHeight="1" thickBot="1" x14ac:dyDescent="0.4">
      <c r="B35" s="573" t="s">
        <v>209</v>
      </c>
      <c r="C35" s="574"/>
      <c r="D35" s="574"/>
      <c r="E35" s="574"/>
      <c r="F35" s="575"/>
    </row>
    <row r="36" spans="1:6" ht="46.4" customHeight="1" thickBot="1" x14ac:dyDescent="0.4">
      <c r="B36" s="569" t="s">
        <v>321</v>
      </c>
      <c r="C36" s="570"/>
      <c r="D36" s="570"/>
      <c r="E36" s="570"/>
      <c r="F36" s="571"/>
    </row>
    <row r="37" spans="1:6" ht="46.4" customHeight="1" thickBot="1" x14ac:dyDescent="0.4">
      <c r="A37" s="217"/>
      <c r="B37" s="151" t="s">
        <v>204</v>
      </c>
      <c r="C37" s="151" t="s">
        <v>205</v>
      </c>
      <c r="D37" s="151" t="s">
        <v>210</v>
      </c>
      <c r="E37" s="151" t="s">
        <v>211</v>
      </c>
      <c r="F37" s="218" t="s">
        <v>369</v>
      </c>
    </row>
    <row r="38" spans="1:6" x14ac:dyDescent="0.35">
      <c r="B38" s="227" t="str">
        <f>IF(B8="","",B8)</f>
        <v/>
      </c>
      <c r="C38" s="230">
        <f>C8</f>
        <v>0</v>
      </c>
      <c r="D38" s="273"/>
      <c r="E38" s="226">
        <f>D38</f>
        <v>0</v>
      </c>
      <c r="F38" s="273"/>
    </row>
    <row r="39" spans="1:6" x14ac:dyDescent="0.35">
      <c r="B39" s="228" t="str">
        <f t="shared" ref="B39:B61" si="2">B9</f>
        <v/>
      </c>
      <c r="C39" s="231">
        <f t="shared" ref="C39:C61" si="3">C9</f>
        <v>0</v>
      </c>
      <c r="D39" s="274"/>
      <c r="E39" s="223">
        <f t="shared" ref="E39:E60" si="4">D39</f>
        <v>0</v>
      </c>
      <c r="F39" s="274"/>
    </row>
    <row r="40" spans="1:6" x14ac:dyDescent="0.35">
      <c r="B40" s="228" t="str">
        <f t="shared" si="2"/>
        <v/>
      </c>
      <c r="C40" s="231">
        <f t="shared" si="3"/>
        <v>0</v>
      </c>
      <c r="D40" s="274"/>
      <c r="E40" s="223">
        <f t="shared" si="4"/>
        <v>0</v>
      </c>
      <c r="F40" s="274"/>
    </row>
    <row r="41" spans="1:6" x14ac:dyDescent="0.35">
      <c r="B41" s="228" t="str">
        <f t="shared" si="2"/>
        <v/>
      </c>
      <c r="C41" s="231">
        <f t="shared" si="3"/>
        <v>0</v>
      </c>
      <c r="D41" s="274"/>
      <c r="E41" s="223">
        <f t="shared" si="4"/>
        <v>0</v>
      </c>
      <c r="F41" s="274"/>
    </row>
    <row r="42" spans="1:6" x14ac:dyDescent="0.35">
      <c r="B42" s="228" t="str">
        <f t="shared" si="2"/>
        <v/>
      </c>
      <c r="C42" s="231">
        <f t="shared" si="3"/>
        <v>0</v>
      </c>
      <c r="D42" s="274"/>
      <c r="E42" s="223">
        <f t="shared" si="4"/>
        <v>0</v>
      </c>
      <c r="F42" s="274"/>
    </row>
    <row r="43" spans="1:6" x14ac:dyDescent="0.35">
      <c r="B43" s="228" t="str">
        <f t="shared" si="2"/>
        <v/>
      </c>
      <c r="C43" s="231">
        <f t="shared" si="3"/>
        <v>0</v>
      </c>
      <c r="D43" s="274"/>
      <c r="E43" s="223">
        <f t="shared" si="4"/>
        <v>0</v>
      </c>
      <c r="F43" s="274"/>
    </row>
    <row r="44" spans="1:6" x14ac:dyDescent="0.35">
      <c r="B44" s="228" t="str">
        <f t="shared" si="2"/>
        <v/>
      </c>
      <c r="C44" s="231">
        <f t="shared" si="3"/>
        <v>0</v>
      </c>
      <c r="D44" s="274"/>
      <c r="E44" s="223">
        <f t="shared" si="4"/>
        <v>0</v>
      </c>
      <c r="F44" s="274"/>
    </row>
    <row r="45" spans="1:6" x14ac:dyDescent="0.35">
      <c r="B45" s="228" t="str">
        <f t="shared" si="2"/>
        <v/>
      </c>
      <c r="C45" s="231">
        <f t="shared" si="3"/>
        <v>0</v>
      </c>
      <c r="D45" s="274"/>
      <c r="E45" s="223">
        <f t="shared" si="4"/>
        <v>0</v>
      </c>
      <c r="F45" s="274"/>
    </row>
    <row r="46" spans="1:6" x14ac:dyDescent="0.35">
      <c r="B46" s="228" t="str">
        <f t="shared" si="2"/>
        <v/>
      </c>
      <c r="C46" s="231">
        <f t="shared" si="3"/>
        <v>0</v>
      </c>
      <c r="D46" s="274"/>
      <c r="E46" s="223">
        <f t="shared" si="4"/>
        <v>0</v>
      </c>
      <c r="F46" s="274"/>
    </row>
    <row r="47" spans="1:6" x14ac:dyDescent="0.35">
      <c r="B47" s="228" t="str">
        <f t="shared" si="2"/>
        <v/>
      </c>
      <c r="C47" s="231">
        <f t="shared" si="3"/>
        <v>0</v>
      </c>
      <c r="D47" s="274"/>
      <c r="E47" s="223">
        <f t="shared" si="4"/>
        <v>0</v>
      </c>
      <c r="F47" s="274"/>
    </row>
    <row r="48" spans="1:6" x14ac:dyDescent="0.35">
      <c r="B48" s="228" t="str">
        <f t="shared" si="2"/>
        <v/>
      </c>
      <c r="C48" s="231">
        <f t="shared" si="3"/>
        <v>0</v>
      </c>
      <c r="D48" s="274"/>
      <c r="E48" s="223">
        <f t="shared" si="4"/>
        <v>0</v>
      </c>
      <c r="F48" s="274"/>
    </row>
    <row r="49" spans="2:6" x14ac:dyDescent="0.35">
      <c r="B49" s="228" t="str">
        <f t="shared" si="2"/>
        <v/>
      </c>
      <c r="C49" s="231">
        <f t="shared" si="3"/>
        <v>0</v>
      </c>
      <c r="D49" s="274"/>
      <c r="E49" s="223">
        <f t="shared" si="4"/>
        <v>0</v>
      </c>
      <c r="F49" s="274"/>
    </row>
    <row r="50" spans="2:6" x14ac:dyDescent="0.35">
      <c r="B50" s="228" t="str">
        <f t="shared" si="2"/>
        <v/>
      </c>
      <c r="C50" s="231">
        <f t="shared" si="3"/>
        <v>0</v>
      </c>
      <c r="D50" s="274"/>
      <c r="E50" s="223">
        <f t="shared" si="4"/>
        <v>0</v>
      </c>
      <c r="F50" s="274"/>
    </row>
    <row r="51" spans="2:6" x14ac:dyDescent="0.35">
      <c r="B51" s="228" t="str">
        <f t="shared" si="2"/>
        <v/>
      </c>
      <c r="C51" s="231">
        <f t="shared" si="3"/>
        <v>0</v>
      </c>
      <c r="D51" s="274"/>
      <c r="E51" s="223">
        <f t="shared" si="4"/>
        <v>0</v>
      </c>
      <c r="F51" s="274"/>
    </row>
    <row r="52" spans="2:6" x14ac:dyDescent="0.35">
      <c r="B52" s="228" t="str">
        <f t="shared" si="2"/>
        <v/>
      </c>
      <c r="C52" s="231">
        <f t="shared" si="3"/>
        <v>0</v>
      </c>
      <c r="D52" s="274"/>
      <c r="E52" s="223">
        <f t="shared" si="4"/>
        <v>0</v>
      </c>
      <c r="F52" s="274"/>
    </row>
    <row r="53" spans="2:6" x14ac:dyDescent="0.35">
      <c r="B53" s="228" t="str">
        <f t="shared" si="2"/>
        <v/>
      </c>
      <c r="C53" s="231">
        <f t="shared" si="3"/>
        <v>0</v>
      </c>
      <c r="D53" s="274"/>
      <c r="E53" s="223">
        <f t="shared" si="4"/>
        <v>0</v>
      </c>
      <c r="F53" s="274"/>
    </row>
    <row r="54" spans="2:6" x14ac:dyDescent="0.35">
      <c r="B54" s="228" t="str">
        <f t="shared" si="2"/>
        <v/>
      </c>
      <c r="C54" s="231">
        <f t="shared" si="3"/>
        <v>0</v>
      </c>
      <c r="D54" s="274"/>
      <c r="E54" s="223">
        <f t="shared" si="4"/>
        <v>0</v>
      </c>
      <c r="F54" s="274"/>
    </row>
    <row r="55" spans="2:6" x14ac:dyDescent="0.35">
      <c r="B55" s="228" t="str">
        <f t="shared" si="2"/>
        <v/>
      </c>
      <c r="C55" s="231">
        <f t="shared" si="3"/>
        <v>0</v>
      </c>
      <c r="D55" s="274"/>
      <c r="E55" s="223">
        <f t="shared" si="4"/>
        <v>0</v>
      </c>
      <c r="F55" s="274"/>
    </row>
    <row r="56" spans="2:6" x14ac:dyDescent="0.35">
      <c r="B56" s="228" t="str">
        <f t="shared" si="2"/>
        <v/>
      </c>
      <c r="C56" s="231">
        <f t="shared" si="3"/>
        <v>0</v>
      </c>
      <c r="D56" s="274"/>
      <c r="E56" s="223">
        <f t="shared" si="4"/>
        <v>0</v>
      </c>
      <c r="F56" s="274"/>
    </row>
    <row r="57" spans="2:6" x14ac:dyDescent="0.35">
      <c r="B57" s="228" t="str">
        <f t="shared" si="2"/>
        <v/>
      </c>
      <c r="C57" s="231">
        <f t="shared" si="3"/>
        <v>0</v>
      </c>
      <c r="D57" s="274"/>
      <c r="E57" s="223">
        <f t="shared" si="4"/>
        <v>0</v>
      </c>
      <c r="F57" s="274"/>
    </row>
    <row r="58" spans="2:6" x14ac:dyDescent="0.35">
      <c r="B58" s="228" t="str">
        <f t="shared" si="2"/>
        <v/>
      </c>
      <c r="C58" s="231">
        <f t="shared" si="3"/>
        <v>0</v>
      </c>
      <c r="D58" s="274"/>
      <c r="E58" s="223">
        <f t="shared" si="4"/>
        <v>0</v>
      </c>
      <c r="F58" s="274"/>
    </row>
    <row r="59" spans="2:6" x14ac:dyDescent="0.35">
      <c r="B59" s="228" t="str">
        <f t="shared" si="2"/>
        <v/>
      </c>
      <c r="C59" s="231">
        <f t="shared" si="3"/>
        <v>0</v>
      </c>
      <c r="D59" s="274"/>
      <c r="E59" s="223">
        <f t="shared" si="4"/>
        <v>0</v>
      </c>
      <c r="F59" s="274"/>
    </row>
    <row r="60" spans="2:6" x14ac:dyDescent="0.35">
      <c r="B60" s="228" t="str">
        <f t="shared" si="2"/>
        <v/>
      </c>
      <c r="C60" s="231">
        <f t="shared" si="3"/>
        <v>0</v>
      </c>
      <c r="D60" s="274"/>
      <c r="E60" s="223">
        <f t="shared" si="4"/>
        <v>0</v>
      </c>
      <c r="F60" s="274"/>
    </row>
    <row r="61" spans="2:6" ht="15" thickBot="1" x14ac:dyDescent="0.4">
      <c r="B61" s="229" t="str">
        <f t="shared" si="2"/>
        <v/>
      </c>
      <c r="C61" s="232">
        <f t="shared" si="3"/>
        <v>0</v>
      </c>
      <c r="D61" s="274"/>
      <c r="E61" s="224">
        <f t="shared" ref="E61" si="5">D61</f>
        <v>0</v>
      </c>
      <c r="F61" s="274"/>
    </row>
    <row r="62" spans="2:6" x14ac:dyDescent="0.35"/>
    <row r="63" spans="2:6" x14ac:dyDescent="0.35"/>
    <row r="64" spans="2:6" ht="15" thickBot="1" x14ac:dyDescent="0.4"/>
    <row r="65" spans="2:6" ht="15" customHeight="1" thickBot="1" x14ac:dyDescent="0.4">
      <c r="B65" s="573" t="s">
        <v>212</v>
      </c>
      <c r="C65" s="574"/>
      <c r="D65" s="574"/>
      <c r="E65" s="574"/>
      <c r="F65" s="575"/>
    </row>
    <row r="66" spans="2:6" ht="48" customHeight="1" thickBot="1" x14ac:dyDescent="0.4">
      <c r="B66" s="569" t="s">
        <v>320</v>
      </c>
      <c r="C66" s="570"/>
      <c r="D66" s="570"/>
      <c r="E66" s="570"/>
      <c r="F66" s="571"/>
    </row>
    <row r="67" spans="2:6" ht="46.65" customHeight="1" x14ac:dyDescent="0.35">
      <c r="B67" s="222" t="s">
        <v>204</v>
      </c>
      <c r="C67" s="222" t="s">
        <v>205</v>
      </c>
      <c r="D67" s="222" t="s">
        <v>213</v>
      </c>
      <c r="E67" s="222" t="s">
        <v>214</v>
      </c>
      <c r="F67" s="222" t="s">
        <v>370</v>
      </c>
    </row>
    <row r="68" spans="2:6" x14ac:dyDescent="0.35">
      <c r="B68" s="228" t="str">
        <f>IF(B8="","",B8)</f>
        <v/>
      </c>
      <c r="C68" s="231">
        <f>C8</f>
        <v>0</v>
      </c>
      <c r="D68" s="274"/>
      <c r="E68" s="223">
        <f>D68</f>
        <v>0</v>
      </c>
      <c r="F68" s="276"/>
    </row>
    <row r="69" spans="2:6" x14ac:dyDescent="0.35">
      <c r="B69" s="228" t="str">
        <f t="shared" ref="B69" si="6">B9</f>
        <v/>
      </c>
      <c r="C69" s="231">
        <f t="shared" ref="C69:C91" si="7">C9</f>
        <v>0</v>
      </c>
      <c r="D69" s="274"/>
      <c r="E69" s="223">
        <f t="shared" ref="E69:E89" si="8">D69</f>
        <v>0</v>
      </c>
      <c r="F69" s="276"/>
    </row>
    <row r="70" spans="2:6" x14ac:dyDescent="0.35">
      <c r="B70" s="228" t="str">
        <f t="shared" ref="B70" si="9">B10</f>
        <v/>
      </c>
      <c r="C70" s="231">
        <f t="shared" si="7"/>
        <v>0</v>
      </c>
      <c r="D70" s="274"/>
      <c r="E70" s="223">
        <f t="shared" si="8"/>
        <v>0</v>
      </c>
      <c r="F70" s="276"/>
    </row>
    <row r="71" spans="2:6" x14ac:dyDescent="0.35">
      <c r="B71" s="228" t="str">
        <f t="shared" ref="B71" si="10">B11</f>
        <v/>
      </c>
      <c r="C71" s="231">
        <f t="shared" si="7"/>
        <v>0</v>
      </c>
      <c r="D71" s="274"/>
      <c r="E71" s="223">
        <f t="shared" si="8"/>
        <v>0</v>
      </c>
      <c r="F71" s="276"/>
    </row>
    <row r="72" spans="2:6" x14ac:dyDescent="0.35">
      <c r="B72" s="228" t="str">
        <f t="shared" ref="B72" si="11">B12</f>
        <v/>
      </c>
      <c r="C72" s="231">
        <f t="shared" si="7"/>
        <v>0</v>
      </c>
      <c r="D72" s="274"/>
      <c r="E72" s="223">
        <f t="shared" si="8"/>
        <v>0</v>
      </c>
      <c r="F72" s="276"/>
    </row>
    <row r="73" spans="2:6" x14ac:dyDescent="0.35">
      <c r="B73" s="228" t="str">
        <f t="shared" ref="B73" si="12">B13</f>
        <v/>
      </c>
      <c r="C73" s="231">
        <f t="shared" si="7"/>
        <v>0</v>
      </c>
      <c r="D73" s="274"/>
      <c r="E73" s="223">
        <f t="shared" si="8"/>
        <v>0</v>
      </c>
      <c r="F73" s="276"/>
    </row>
    <row r="74" spans="2:6" x14ac:dyDescent="0.35">
      <c r="B74" s="228" t="str">
        <f t="shared" ref="B74" si="13">B14</f>
        <v/>
      </c>
      <c r="C74" s="231">
        <f t="shared" si="7"/>
        <v>0</v>
      </c>
      <c r="D74" s="274"/>
      <c r="E74" s="223">
        <f t="shared" si="8"/>
        <v>0</v>
      </c>
      <c r="F74" s="276"/>
    </row>
    <row r="75" spans="2:6" x14ac:dyDescent="0.35">
      <c r="B75" s="228" t="str">
        <f t="shared" ref="B75" si="14">B15</f>
        <v/>
      </c>
      <c r="C75" s="231">
        <f t="shared" si="7"/>
        <v>0</v>
      </c>
      <c r="D75" s="274"/>
      <c r="E75" s="223">
        <f t="shared" si="8"/>
        <v>0</v>
      </c>
      <c r="F75" s="276"/>
    </row>
    <row r="76" spans="2:6" x14ac:dyDescent="0.35">
      <c r="B76" s="228" t="str">
        <f t="shared" ref="B76" si="15">B16</f>
        <v/>
      </c>
      <c r="C76" s="231">
        <f t="shared" si="7"/>
        <v>0</v>
      </c>
      <c r="D76" s="274"/>
      <c r="E76" s="223">
        <f t="shared" si="8"/>
        <v>0</v>
      </c>
      <c r="F76" s="276"/>
    </row>
    <row r="77" spans="2:6" x14ac:dyDescent="0.35">
      <c r="B77" s="228" t="str">
        <f t="shared" ref="B77" si="16">B17</f>
        <v/>
      </c>
      <c r="C77" s="231">
        <f t="shared" si="7"/>
        <v>0</v>
      </c>
      <c r="D77" s="274"/>
      <c r="E77" s="223">
        <f t="shared" si="8"/>
        <v>0</v>
      </c>
      <c r="F77" s="276"/>
    </row>
    <row r="78" spans="2:6" x14ac:dyDescent="0.35">
      <c r="B78" s="228" t="str">
        <f t="shared" ref="B78" si="17">B18</f>
        <v/>
      </c>
      <c r="C78" s="231">
        <f t="shared" si="7"/>
        <v>0</v>
      </c>
      <c r="D78" s="274"/>
      <c r="E78" s="223">
        <f t="shared" si="8"/>
        <v>0</v>
      </c>
      <c r="F78" s="276"/>
    </row>
    <row r="79" spans="2:6" x14ac:dyDescent="0.35">
      <c r="B79" s="228" t="str">
        <f t="shared" ref="B79" si="18">B19</f>
        <v/>
      </c>
      <c r="C79" s="231">
        <f t="shared" si="7"/>
        <v>0</v>
      </c>
      <c r="D79" s="274"/>
      <c r="E79" s="223">
        <f t="shared" si="8"/>
        <v>0</v>
      </c>
      <c r="F79" s="276"/>
    </row>
    <row r="80" spans="2:6" x14ac:dyDescent="0.35">
      <c r="B80" s="228" t="str">
        <f t="shared" ref="B80" si="19">B20</f>
        <v/>
      </c>
      <c r="C80" s="231">
        <f t="shared" si="7"/>
        <v>0</v>
      </c>
      <c r="D80" s="274"/>
      <c r="E80" s="223">
        <f t="shared" si="8"/>
        <v>0</v>
      </c>
      <c r="F80" s="276"/>
    </row>
    <row r="81" spans="2:6" x14ac:dyDescent="0.35">
      <c r="B81" s="228" t="str">
        <f t="shared" ref="B81" si="20">B21</f>
        <v/>
      </c>
      <c r="C81" s="231">
        <f t="shared" si="7"/>
        <v>0</v>
      </c>
      <c r="D81" s="274"/>
      <c r="E81" s="223">
        <f t="shared" si="8"/>
        <v>0</v>
      </c>
      <c r="F81" s="276"/>
    </row>
    <row r="82" spans="2:6" x14ac:dyDescent="0.35">
      <c r="B82" s="228" t="str">
        <f t="shared" ref="B82" si="21">B22</f>
        <v/>
      </c>
      <c r="C82" s="231">
        <f t="shared" si="7"/>
        <v>0</v>
      </c>
      <c r="D82" s="274"/>
      <c r="E82" s="223">
        <f t="shared" si="8"/>
        <v>0</v>
      </c>
      <c r="F82" s="276"/>
    </row>
    <row r="83" spans="2:6" x14ac:dyDescent="0.35">
      <c r="B83" s="228" t="str">
        <f t="shared" ref="B83" si="22">B23</f>
        <v/>
      </c>
      <c r="C83" s="231">
        <f t="shared" si="7"/>
        <v>0</v>
      </c>
      <c r="D83" s="274"/>
      <c r="E83" s="223">
        <f t="shared" si="8"/>
        <v>0</v>
      </c>
      <c r="F83" s="276"/>
    </row>
    <row r="84" spans="2:6" x14ac:dyDescent="0.35">
      <c r="B84" s="228" t="str">
        <f t="shared" ref="B84" si="23">B24</f>
        <v/>
      </c>
      <c r="C84" s="231">
        <f t="shared" si="7"/>
        <v>0</v>
      </c>
      <c r="D84" s="274"/>
      <c r="E84" s="223">
        <f t="shared" si="8"/>
        <v>0</v>
      </c>
      <c r="F84" s="276"/>
    </row>
    <row r="85" spans="2:6" x14ac:dyDescent="0.35">
      <c r="B85" s="228" t="str">
        <f t="shared" ref="B85" si="24">B25</f>
        <v/>
      </c>
      <c r="C85" s="231">
        <f t="shared" si="7"/>
        <v>0</v>
      </c>
      <c r="D85" s="274"/>
      <c r="E85" s="223">
        <f t="shared" si="8"/>
        <v>0</v>
      </c>
      <c r="F85" s="276"/>
    </row>
    <row r="86" spans="2:6" x14ac:dyDescent="0.35">
      <c r="B86" s="228" t="str">
        <f t="shared" ref="B86" si="25">B26</f>
        <v/>
      </c>
      <c r="C86" s="231">
        <f t="shared" si="7"/>
        <v>0</v>
      </c>
      <c r="D86" s="274"/>
      <c r="E86" s="223">
        <f t="shared" si="8"/>
        <v>0</v>
      </c>
      <c r="F86" s="276"/>
    </row>
    <row r="87" spans="2:6" x14ac:dyDescent="0.35">
      <c r="B87" s="228" t="str">
        <f t="shared" ref="B87" si="26">B27</f>
        <v/>
      </c>
      <c r="C87" s="231">
        <f t="shared" si="7"/>
        <v>0</v>
      </c>
      <c r="D87" s="274"/>
      <c r="E87" s="223">
        <f t="shared" si="8"/>
        <v>0</v>
      </c>
      <c r="F87" s="276"/>
    </row>
    <row r="88" spans="2:6" x14ac:dyDescent="0.35">
      <c r="B88" s="228" t="str">
        <f t="shared" ref="B88" si="27">B28</f>
        <v/>
      </c>
      <c r="C88" s="231">
        <f t="shared" si="7"/>
        <v>0</v>
      </c>
      <c r="D88" s="274"/>
      <c r="E88" s="223">
        <f t="shared" si="8"/>
        <v>0</v>
      </c>
      <c r="F88" s="276"/>
    </row>
    <row r="89" spans="2:6" x14ac:dyDescent="0.35">
      <c r="B89" s="228" t="str">
        <f t="shared" ref="B89" si="28">B29</f>
        <v/>
      </c>
      <c r="C89" s="231">
        <f t="shared" si="7"/>
        <v>0</v>
      </c>
      <c r="D89" s="274"/>
      <c r="E89" s="223">
        <f t="shared" si="8"/>
        <v>0</v>
      </c>
      <c r="F89" s="276"/>
    </row>
    <row r="90" spans="2:6" x14ac:dyDescent="0.35">
      <c r="B90" s="228" t="str">
        <f t="shared" ref="B90:B91" si="29">B30</f>
        <v/>
      </c>
      <c r="C90" s="231">
        <f t="shared" si="7"/>
        <v>0</v>
      </c>
      <c r="D90" s="274"/>
      <c r="E90" s="223">
        <f t="shared" ref="E90" si="30">D90</f>
        <v>0</v>
      </c>
      <c r="F90" s="276"/>
    </row>
    <row r="91" spans="2:6" ht="15" thickBot="1" x14ac:dyDescent="0.4">
      <c r="B91" s="229" t="str">
        <f t="shared" si="29"/>
        <v/>
      </c>
      <c r="C91" s="232">
        <f t="shared" si="7"/>
        <v>0</v>
      </c>
      <c r="D91" s="275"/>
      <c r="E91" s="224">
        <f t="shared" ref="E91" si="31">D91</f>
        <v>0</v>
      </c>
      <c r="F91" s="277"/>
    </row>
    <row r="92" spans="2:6" x14ac:dyDescent="0.35"/>
    <row r="93" spans="2:6" x14ac:dyDescent="0.35"/>
    <row r="94" spans="2:6" ht="15" thickBot="1" x14ac:dyDescent="0.4"/>
    <row r="95" spans="2:6" ht="15" customHeight="1" thickBot="1" x14ac:dyDescent="0.4">
      <c r="B95" s="573" t="s">
        <v>215</v>
      </c>
      <c r="C95" s="574"/>
      <c r="D95" s="574"/>
      <c r="E95" s="574"/>
      <c r="F95" s="576"/>
    </row>
    <row r="96" spans="2:6" ht="49.65" customHeight="1" thickBot="1" x14ac:dyDescent="0.4">
      <c r="B96" s="569" t="s">
        <v>319</v>
      </c>
      <c r="C96" s="570"/>
      <c r="D96" s="570"/>
      <c r="E96" s="570"/>
      <c r="F96" s="570"/>
    </row>
    <row r="97" spans="2:6" ht="46.4" customHeight="1" thickBot="1" x14ac:dyDescent="0.4">
      <c r="B97" s="151" t="s">
        <v>204</v>
      </c>
      <c r="C97" s="151" t="s">
        <v>205</v>
      </c>
      <c r="D97" s="151" t="s">
        <v>216</v>
      </c>
      <c r="E97" s="151" t="s">
        <v>217</v>
      </c>
      <c r="F97" s="56" t="s">
        <v>371</v>
      </c>
    </row>
    <row r="98" spans="2:6" x14ac:dyDescent="0.35">
      <c r="B98" s="228" t="str">
        <f>IF(B38="","",B38)</f>
        <v/>
      </c>
      <c r="C98" s="230">
        <f>C8</f>
        <v>0</v>
      </c>
      <c r="D98" s="273"/>
      <c r="E98" s="226">
        <f>D98</f>
        <v>0</v>
      </c>
      <c r="F98" s="278"/>
    </row>
    <row r="99" spans="2:6" x14ac:dyDescent="0.35">
      <c r="B99" s="228" t="str">
        <f>B39</f>
        <v/>
      </c>
      <c r="C99" s="231">
        <f t="shared" ref="C99:C121" si="32">C9</f>
        <v>0</v>
      </c>
      <c r="D99" s="274"/>
      <c r="E99" s="223">
        <f t="shared" ref="E99:E120" si="33">D99</f>
        <v>0</v>
      </c>
      <c r="F99" s="276"/>
    </row>
    <row r="100" spans="2:6" x14ac:dyDescent="0.35">
      <c r="B100" s="228" t="str">
        <f t="shared" ref="B100:B121" si="34">B40</f>
        <v/>
      </c>
      <c r="C100" s="231">
        <f t="shared" si="32"/>
        <v>0</v>
      </c>
      <c r="D100" s="274"/>
      <c r="E100" s="223">
        <f t="shared" si="33"/>
        <v>0</v>
      </c>
      <c r="F100" s="276"/>
    </row>
    <row r="101" spans="2:6" x14ac:dyDescent="0.35">
      <c r="B101" s="228" t="str">
        <f t="shared" si="34"/>
        <v/>
      </c>
      <c r="C101" s="231">
        <f t="shared" si="32"/>
        <v>0</v>
      </c>
      <c r="D101" s="274"/>
      <c r="E101" s="223">
        <f t="shared" si="33"/>
        <v>0</v>
      </c>
      <c r="F101" s="276"/>
    </row>
    <row r="102" spans="2:6" x14ac:dyDescent="0.35">
      <c r="B102" s="228" t="str">
        <f t="shared" si="34"/>
        <v/>
      </c>
      <c r="C102" s="231">
        <f t="shared" si="32"/>
        <v>0</v>
      </c>
      <c r="D102" s="274"/>
      <c r="E102" s="223">
        <f t="shared" si="33"/>
        <v>0</v>
      </c>
      <c r="F102" s="276"/>
    </row>
    <row r="103" spans="2:6" x14ac:dyDescent="0.35">
      <c r="B103" s="228" t="str">
        <f t="shared" si="34"/>
        <v/>
      </c>
      <c r="C103" s="231">
        <f t="shared" si="32"/>
        <v>0</v>
      </c>
      <c r="D103" s="274"/>
      <c r="E103" s="223">
        <f t="shared" si="33"/>
        <v>0</v>
      </c>
      <c r="F103" s="276"/>
    </row>
    <row r="104" spans="2:6" x14ac:dyDescent="0.35">
      <c r="B104" s="228" t="str">
        <f t="shared" si="34"/>
        <v/>
      </c>
      <c r="C104" s="231">
        <f t="shared" si="32"/>
        <v>0</v>
      </c>
      <c r="D104" s="274"/>
      <c r="E104" s="223">
        <f t="shared" si="33"/>
        <v>0</v>
      </c>
      <c r="F104" s="276"/>
    </row>
    <row r="105" spans="2:6" x14ac:dyDescent="0.35">
      <c r="B105" s="228" t="str">
        <f t="shared" si="34"/>
        <v/>
      </c>
      <c r="C105" s="231">
        <f t="shared" si="32"/>
        <v>0</v>
      </c>
      <c r="D105" s="274"/>
      <c r="E105" s="223">
        <f t="shared" si="33"/>
        <v>0</v>
      </c>
      <c r="F105" s="276"/>
    </row>
    <row r="106" spans="2:6" x14ac:dyDescent="0.35">
      <c r="B106" s="228" t="str">
        <f t="shared" si="34"/>
        <v/>
      </c>
      <c r="C106" s="231">
        <f t="shared" si="32"/>
        <v>0</v>
      </c>
      <c r="D106" s="274"/>
      <c r="E106" s="223">
        <f t="shared" si="33"/>
        <v>0</v>
      </c>
      <c r="F106" s="276"/>
    </row>
    <row r="107" spans="2:6" x14ac:dyDescent="0.35">
      <c r="B107" s="228" t="str">
        <f t="shared" si="34"/>
        <v/>
      </c>
      <c r="C107" s="231">
        <f t="shared" si="32"/>
        <v>0</v>
      </c>
      <c r="D107" s="274"/>
      <c r="E107" s="223">
        <f t="shared" si="33"/>
        <v>0</v>
      </c>
      <c r="F107" s="276"/>
    </row>
    <row r="108" spans="2:6" x14ac:dyDescent="0.35">
      <c r="B108" s="228" t="str">
        <f t="shared" si="34"/>
        <v/>
      </c>
      <c r="C108" s="231">
        <f t="shared" si="32"/>
        <v>0</v>
      </c>
      <c r="D108" s="274"/>
      <c r="E108" s="223">
        <f t="shared" si="33"/>
        <v>0</v>
      </c>
      <c r="F108" s="276"/>
    </row>
    <row r="109" spans="2:6" x14ac:dyDescent="0.35">
      <c r="B109" s="228" t="str">
        <f t="shared" si="34"/>
        <v/>
      </c>
      <c r="C109" s="231">
        <f t="shared" si="32"/>
        <v>0</v>
      </c>
      <c r="D109" s="274"/>
      <c r="E109" s="223">
        <f t="shared" si="33"/>
        <v>0</v>
      </c>
      <c r="F109" s="276"/>
    </row>
    <row r="110" spans="2:6" x14ac:dyDescent="0.35">
      <c r="B110" s="228" t="str">
        <f t="shared" si="34"/>
        <v/>
      </c>
      <c r="C110" s="231">
        <f t="shared" si="32"/>
        <v>0</v>
      </c>
      <c r="D110" s="274"/>
      <c r="E110" s="223">
        <f t="shared" si="33"/>
        <v>0</v>
      </c>
      <c r="F110" s="276"/>
    </row>
    <row r="111" spans="2:6" x14ac:dyDescent="0.35">
      <c r="B111" s="228" t="str">
        <f t="shared" si="34"/>
        <v/>
      </c>
      <c r="C111" s="231">
        <f t="shared" si="32"/>
        <v>0</v>
      </c>
      <c r="D111" s="274"/>
      <c r="E111" s="223">
        <f t="shared" si="33"/>
        <v>0</v>
      </c>
      <c r="F111" s="276"/>
    </row>
    <row r="112" spans="2:6" x14ac:dyDescent="0.35">
      <c r="B112" s="228" t="str">
        <f t="shared" si="34"/>
        <v/>
      </c>
      <c r="C112" s="231">
        <f t="shared" si="32"/>
        <v>0</v>
      </c>
      <c r="D112" s="274"/>
      <c r="E112" s="223">
        <f t="shared" si="33"/>
        <v>0</v>
      </c>
      <c r="F112" s="276"/>
    </row>
    <row r="113" spans="2:9" x14ac:dyDescent="0.35">
      <c r="B113" s="228" t="str">
        <f t="shared" si="34"/>
        <v/>
      </c>
      <c r="C113" s="231">
        <f t="shared" si="32"/>
        <v>0</v>
      </c>
      <c r="D113" s="274"/>
      <c r="E113" s="223">
        <f t="shared" si="33"/>
        <v>0</v>
      </c>
      <c r="F113" s="276"/>
    </row>
    <row r="114" spans="2:9" x14ac:dyDescent="0.35">
      <c r="B114" s="228" t="str">
        <f t="shared" si="34"/>
        <v/>
      </c>
      <c r="C114" s="231">
        <f t="shared" si="32"/>
        <v>0</v>
      </c>
      <c r="D114" s="274"/>
      <c r="E114" s="223">
        <f t="shared" si="33"/>
        <v>0</v>
      </c>
      <c r="F114" s="276"/>
    </row>
    <row r="115" spans="2:9" x14ac:dyDescent="0.35">
      <c r="B115" s="228" t="str">
        <f t="shared" si="34"/>
        <v/>
      </c>
      <c r="C115" s="231">
        <f t="shared" si="32"/>
        <v>0</v>
      </c>
      <c r="D115" s="274"/>
      <c r="E115" s="223">
        <f t="shared" si="33"/>
        <v>0</v>
      </c>
      <c r="F115" s="276"/>
    </row>
    <row r="116" spans="2:9" x14ac:dyDescent="0.35">
      <c r="B116" s="228" t="str">
        <f t="shared" si="34"/>
        <v/>
      </c>
      <c r="C116" s="231">
        <f t="shared" si="32"/>
        <v>0</v>
      </c>
      <c r="D116" s="274"/>
      <c r="E116" s="223">
        <f t="shared" si="33"/>
        <v>0</v>
      </c>
      <c r="F116" s="276"/>
    </row>
    <row r="117" spans="2:9" x14ac:dyDescent="0.35">
      <c r="B117" s="228" t="str">
        <f t="shared" si="34"/>
        <v/>
      </c>
      <c r="C117" s="231">
        <f t="shared" si="32"/>
        <v>0</v>
      </c>
      <c r="D117" s="274"/>
      <c r="E117" s="223">
        <f t="shared" si="33"/>
        <v>0</v>
      </c>
      <c r="F117" s="276"/>
    </row>
    <row r="118" spans="2:9" x14ac:dyDescent="0.35">
      <c r="B118" s="228" t="str">
        <f t="shared" si="34"/>
        <v/>
      </c>
      <c r="C118" s="231">
        <f t="shared" si="32"/>
        <v>0</v>
      </c>
      <c r="D118" s="274"/>
      <c r="E118" s="223">
        <f t="shared" si="33"/>
        <v>0</v>
      </c>
      <c r="F118" s="276"/>
    </row>
    <row r="119" spans="2:9" x14ac:dyDescent="0.35">
      <c r="B119" s="228" t="str">
        <f t="shared" si="34"/>
        <v/>
      </c>
      <c r="C119" s="231">
        <f t="shared" si="32"/>
        <v>0</v>
      </c>
      <c r="D119" s="274"/>
      <c r="E119" s="223">
        <f t="shared" si="33"/>
        <v>0</v>
      </c>
      <c r="F119" s="276"/>
    </row>
    <row r="120" spans="2:9" x14ac:dyDescent="0.35">
      <c r="B120" s="228" t="str">
        <f t="shared" si="34"/>
        <v/>
      </c>
      <c r="C120" s="231">
        <f t="shared" si="32"/>
        <v>0</v>
      </c>
      <c r="D120" s="274"/>
      <c r="E120" s="223">
        <f t="shared" si="33"/>
        <v>0</v>
      </c>
      <c r="F120" s="276"/>
    </row>
    <row r="121" spans="2:9" ht="15" thickBot="1" x14ac:dyDescent="0.4">
      <c r="B121" s="229" t="str">
        <f t="shared" si="34"/>
        <v/>
      </c>
      <c r="C121" s="232">
        <f t="shared" si="32"/>
        <v>0</v>
      </c>
      <c r="D121" s="275"/>
      <c r="E121" s="224">
        <f t="shared" ref="E121" si="35">D121</f>
        <v>0</v>
      </c>
      <c r="F121" s="277"/>
    </row>
    <row r="122" spans="2:9" x14ac:dyDescent="0.35"/>
    <row r="123" spans="2:9" x14ac:dyDescent="0.35"/>
    <row r="124" spans="2:9" ht="15" thickBot="1" x14ac:dyDescent="0.4"/>
    <row r="125" spans="2:9" ht="14.4" customHeight="1" thickBot="1" x14ac:dyDescent="0.4">
      <c r="B125" s="573" t="s">
        <v>218</v>
      </c>
      <c r="C125" s="574"/>
      <c r="D125" s="574"/>
      <c r="E125" s="574"/>
      <c r="F125" s="574"/>
      <c r="G125" s="574"/>
      <c r="H125" s="574"/>
      <c r="I125" s="575"/>
    </row>
    <row r="126" spans="2:9" ht="36.5" customHeight="1" thickBot="1" x14ac:dyDescent="0.4">
      <c r="B126" s="569" t="s">
        <v>318</v>
      </c>
      <c r="C126" s="570"/>
      <c r="D126" s="570"/>
      <c r="E126" s="570"/>
      <c r="F126" s="570"/>
      <c r="G126" s="570"/>
      <c r="H126" s="570"/>
      <c r="I126" s="571"/>
    </row>
    <row r="127" spans="2:9" ht="57" customHeight="1" thickBot="1" x14ac:dyDescent="0.4">
      <c r="B127" s="151" t="s">
        <v>204</v>
      </c>
      <c r="C127" s="151" t="s">
        <v>205</v>
      </c>
      <c r="D127" s="151" t="s">
        <v>335</v>
      </c>
      <c r="E127" s="151" t="s">
        <v>334</v>
      </c>
      <c r="F127" s="151" t="s">
        <v>219</v>
      </c>
      <c r="G127" s="151" t="s">
        <v>333</v>
      </c>
      <c r="H127" s="218" t="s">
        <v>221</v>
      </c>
      <c r="I127" s="56" t="s">
        <v>372</v>
      </c>
    </row>
    <row r="128" spans="2:9" x14ac:dyDescent="0.35">
      <c r="B128" s="233" t="str">
        <f>IF(B8="","",B8)</f>
        <v/>
      </c>
      <c r="C128" s="230">
        <f>C8</f>
        <v>0</v>
      </c>
      <c r="D128" s="279"/>
      <c r="E128" s="279"/>
      <c r="F128" s="280"/>
      <c r="G128" s="281"/>
      <c r="H128" s="282"/>
      <c r="I128" s="282"/>
    </row>
    <row r="129" spans="2:9" x14ac:dyDescent="0.35">
      <c r="B129" s="234" t="str">
        <f t="shared" ref="B129" si="36">B9</f>
        <v/>
      </c>
      <c r="C129" s="231">
        <f t="shared" ref="C129:C151" si="37">C9</f>
        <v>0</v>
      </c>
      <c r="D129" s="283"/>
      <c r="E129" s="283"/>
      <c r="F129" s="284"/>
      <c r="G129" s="285"/>
      <c r="H129" s="286"/>
      <c r="I129" s="286"/>
    </row>
    <row r="130" spans="2:9" x14ac:dyDescent="0.35">
      <c r="B130" s="234" t="str">
        <f t="shared" ref="B130" si="38">B10</f>
        <v/>
      </c>
      <c r="C130" s="231">
        <f t="shared" si="37"/>
        <v>0</v>
      </c>
      <c r="D130" s="283"/>
      <c r="E130" s="283"/>
      <c r="F130" s="284"/>
      <c r="G130" s="285"/>
      <c r="H130" s="286"/>
      <c r="I130" s="286"/>
    </row>
    <row r="131" spans="2:9" x14ac:dyDescent="0.35">
      <c r="B131" s="234" t="str">
        <f t="shared" ref="B131" si="39">B11</f>
        <v/>
      </c>
      <c r="C131" s="231">
        <f t="shared" si="37"/>
        <v>0</v>
      </c>
      <c r="D131" s="283"/>
      <c r="E131" s="283"/>
      <c r="F131" s="284"/>
      <c r="G131" s="285"/>
      <c r="H131" s="286"/>
      <c r="I131" s="286"/>
    </row>
    <row r="132" spans="2:9" x14ac:dyDescent="0.35">
      <c r="B132" s="234" t="str">
        <f t="shared" ref="B132" si="40">B12</f>
        <v/>
      </c>
      <c r="C132" s="231">
        <f t="shared" si="37"/>
        <v>0</v>
      </c>
      <c r="D132" s="283"/>
      <c r="E132" s="283"/>
      <c r="F132" s="284"/>
      <c r="G132" s="285"/>
      <c r="H132" s="286"/>
      <c r="I132" s="286"/>
    </row>
    <row r="133" spans="2:9" x14ac:dyDescent="0.35">
      <c r="B133" s="234" t="str">
        <f t="shared" ref="B133" si="41">B13</f>
        <v/>
      </c>
      <c r="C133" s="231">
        <f t="shared" si="37"/>
        <v>0</v>
      </c>
      <c r="D133" s="283"/>
      <c r="E133" s="283"/>
      <c r="F133" s="284"/>
      <c r="G133" s="285"/>
      <c r="H133" s="286"/>
      <c r="I133" s="286"/>
    </row>
    <row r="134" spans="2:9" x14ac:dyDescent="0.35">
      <c r="B134" s="234" t="str">
        <f t="shared" ref="B134" si="42">B14</f>
        <v/>
      </c>
      <c r="C134" s="231">
        <f t="shared" si="37"/>
        <v>0</v>
      </c>
      <c r="D134" s="283"/>
      <c r="E134" s="283"/>
      <c r="F134" s="284"/>
      <c r="G134" s="285"/>
      <c r="H134" s="286"/>
      <c r="I134" s="286"/>
    </row>
    <row r="135" spans="2:9" x14ac:dyDescent="0.35">
      <c r="B135" s="234" t="str">
        <f t="shared" ref="B135" si="43">B15</f>
        <v/>
      </c>
      <c r="C135" s="231">
        <f t="shared" si="37"/>
        <v>0</v>
      </c>
      <c r="D135" s="283"/>
      <c r="E135" s="283"/>
      <c r="F135" s="284"/>
      <c r="G135" s="285"/>
      <c r="H135" s="286"/>
      <c r="I135" s="286"/>
    </row>
    <row r="136" spans="2:9" x14ac:dyDescent="0.35">
      <c r="B136" s="234" t="str">
        <f t="shared" ref="B136" si="44">B16</f>
        <v/>
      </c>
      <c r="C136" s="231">
        <f t="shared" si="37"/>
        <v>0</v>
      </c>
      <c r="D136" s="283"/>
      <c r="E136" s="283"/>
      <c r="F136" s="284"/>
      <c r="G136" s="285"/>
      <c r="H136" s="286"/>
      <c r="I136" s="286"/>
    </row>
    <row r="137" spans="2:9" x14ac:dyDescent="0.35">
      <c r="B137" s="234" t="str">
        <f t="shared" ref="B137" si="45">B17</f>
        <v/>
      </c>
      <c r="C137" s="231">
        <f t="shared" si="37"/>
        <v>0</v>
      </c>
      <c r="D137" s="283"/>
      <c r="E137" s="283"/>
      <c r="F137" s="284"/>
      <c r="G137" s="285"/>
      <c r="H137" s="286"/>
      <c r="I137" s="286"/>
    </row>
    <row r="138" spans="2:9" x14ac:dyDescent="0.35">
      <c r="B138" s="234" t="str">
        <f t="shared" ref="B138" si="46">B18</f>
        <v/>
      </c>
      <c r="C138" s="231">
        <f t="shared" si="37"/>
        <v>0</v>
      </c>
      <c r="D138" s="283"/>
      <c r="E138" s="283"/>
      <c r="F138" s="284"/>
      <c r="G138" s="285"/>
      <c r="H138" s="286"/>
      <c r="I138" s="286"/>
    </row>
    <row r="139" spans="2:9" x14ac:dyDescent="0.35">
      <c r="B139" s="234" t="str">
        <f t="shared" ref="B139" si="47">B19</f>
        <v/>
      </c>
      <c r="C139" s="231">
        <f t="shared" si="37"/>
        <v>0</v>
      </c>
      <c r="D139" s="283"/>
      <c r="E139" s="283"/>
      <c r="F139" s="284"/>
      <c r="G139" s="285"/>
      <c r="H139" s="286"/>
      <c r="I139" s="286"/>
    </row>
    <row r="140" spans="2:9" x14ac:dyDescent="0.35">
      <c r="B140" s="234" t="str">
        <f t="shared" ref="B140" si="48">B20</f>
        <v/>
      </c>
      <c r="C140" s="231">
        <f t="shared" si="37"/>
        <v>0</v>
      </c>
      <c r="D140" s="283"/>
      <c r="E140" s="283"/>
      <c r="F140" s="284"/>
      <c r="G140" s="285"/>
      <c r="H140" s="286"/>
      <c r="I140" s="286"/>
    </row>
    <row r="141" spans="2:9" x14ac:dyDescent="0.35">
      <c r="B141" s="234" t="str">
        <f t="shared" ref="B141" si="49">B21</f>
        <v/>
      </c>
      <c r="C141" s="231">
        <f t="shared" si="37"/>
        <v>0</v>
      </c>
      <c r="D141" s="283"/>
      <c r="E141" s="283"/>
      <c r="F141" s="284"/>
      <c r="G141" s="285"/>
      <c r="H141" s="286"/>
      <c r="I141" s="286"/>
    </row>
    <row r="142" spans="2:9" x14ac:dyDescent="0.35">
      <c r="B142" s="234" t="str">
        <f t="shared" ref="B142" si="50">B22</f>
        <v/>
      </c>
      <c r="C142" s="231">
        <f t="shared" si="37"/>
        <v>0</v>
      </c>
      <c r="D142" s="283"/>
      <c r="E142" s="283"/>
      <c r="F142" s="284"/>
      <c r="G142" s="285"/>
      <c r="H142" s="286"/>
      <c r="I142" s="286"/>
    </row>
    <row r="143" spans="2:9" x14ac:dyDescent="0.35">
      <c r="B143" s="234" t="str">
        <f t="shared" ref="B143" si="51">B23</f>
        <v/>
      </c>
      <c r="C143" s="231">
        <f t="shared" si="37"/>
        <v>0</v>
      </c>
      <c r="D143" s="283"/>
      <c r="E143" s="283"/>
      <c r="F143" s="284"/>
      <c r="G143" s="285"/>
      <c r="H143" s="286"/>
      <c r="I143" s="286"/>
    </row>
    <row r="144" spans="2:9" x14ac:dyDescent="0.35">
      <c r="B144" s="234" t="str">
        <f t="shared" ref="B144" si="52">B24</f>
        <v/>
      </c>
      <c r="C144" s="231">
        <f t="shared" si="37"/>
        <v>0</v>
      </c>
      <c r="D144" s="283"/>
      <c r="E144" s="283"/>
      <c r="F144" s="284"/>
      <c r="G144" s="285"/>
      <c r="H144" s="286"/>
      <c r="I144" s="286"/>
    </row>
    <row r="145" spans="2:9" x14ac:dyDescent="0.35">
      <c r="B145" s="234" t="str">
        <f t="shared" ref="B145" si="53">B25</f>
        <v/>
      </c>
      <c r="C145" s="231">
        <f t="shared" si="37"/>
        <v>0</v>
      </c>
      <c r="D145" s="283"/>
      <c r="E145" s="283"/>
      <c r="F145" s="284"/>
      <c r="G145" s="285"/>
      <c r="H145" s="286"/>
      <c r="I145" s="286"/>
    </row>
    <row r="146" spans="2:9" x14ac:dyDescent="0.35">
      <c r="B146" s="234" t="str">
        <f t="shared" ref="B146" si="54">B26</f>
        <v/>
      </c>
      <c r="C146" s="231">
        <f t="shared" si="37"/>
        <v>0</v>
      </c>
      <c r="D146" s="283"/>
      <c r="E146" s="283"/>
      <c r="F146" s="284"/>
      <c r="G146" s="285"/>
      <c r="H146" s="286"/>
      <c r="I146" s="286"/>
    </row>
    <row r="147" spans="2:9" x14ac:dyDescent="0.35">
      <c r="B147" s="234" t="str">
        <f t="shared" ref="B147" si="55">B27</f>
        <v/>
      </c>
      <c r="C147" s="231">
        <f t="shared" si="37"/>
        <v>0</v>
      </c>
      <c r="D147" s="283"/>
      <c r="E147" s="283"/>
      <c r="F147" s="284"/>
      <c r="G147" s="285"/>
      <c r="H147" s="286"/>
      <c r="I147" s="286"/>
    </row>
    <row r="148" spans="2:9" x14ac:dyDescent="0.35">
      <c r="B148" s="234" t="str">
        <f t="shared" ref="B148" si="56">B28</f>
        <v/>
      </c>
      <c r="C148" s="231">
        <f t="shared" si="37"/>
        <v>0</v>
      </c>
      <c r="D148" s="283"/>
      <c r="E148" s="283"/>
      <c r="F148" s="284"/>
      <c r="G148" s="285"/>
      <c r="H148" s="286"/>
      <c r="I148" s="286"/>
    </row>
    <row r="149" spans="2:9" x14ac:dyDescent="0.35">
      <c r="B149" s="234" t="str">
        <f t="shared" ref="B149" si="57">B29</f>
        <v/>
      </c>
      <c r="C149" s="231">
        <f t="shared" si="37"/>
        <v>0</v>
      </c>
      <c r="D149" s="283"/>
      <c r="E149" s="283"/>
      <c r="F149" s="284"/>
      <c r="G149" s="285"/>
      <c r="H149" s="286"/>
      <c r="I149" s="286"/>
    </row>
    <row r="150" spans="2:9" x14ac:dyDescent="0.35">
      <c r="B150" s="234" t="str">
        <f t="shared" ref="B150" si="58">B30</f>
        <v/>
      </c>
      <c r="C150" s="231">
        <f t="shared" si="37"/>
        <v>0</v>
      </c>
      <c r="D150" s="283"/>
      <c r="E150" s="283"/>
      <c r="F150" s="284"/>
      <c r="G150" s="285"/>
      <c r="H150" s="286"/>
      <c r="I150" s="286"/>
    </row>
    <row r="151" spans="2:9" ht="15" thickBot="1" x14ac:dyDescent="0.4">
      <c r="B151" s="235" t="str">
        <f t="shared" ref="B151" si="59">B31</f>
        <v/>
      </c>
      <c r="C151" s="232">
        <f t="shared" si="37"/>
        <v>0</v>
      </c>
      <c r="D151" s="283"/>
      <c r="E151" s="283"/>
      <c r="F151" s="284"/>
      <c r="G151" s="285"/>
      <c r="H151" s="286"/>
      <c r="I151" s="286"/>
    </row>
    <row r="152" spans="2:9" ht="15" thickBot="1" x14ac:dyDescent="0.4"/>
    <row r="153" spans="2:9" ht="14.4" customHeight="1" thickBot="1" x14ac:dyDescent="0.4">
      <c r="B153" s="573" t="s">
        <v>299</v>
      </c>
      <c r="C153" s="574"/>
      <c r="D153" s="574"/>
      <c r="E153" s="574"/>
      <c r="F153" s="574"/>
      <c r="G153" s="574"/>
      <c r="H153" s="575"/>
    </row>
    <row r="154" spans="2:9" ht="33.5" customHeight="1" thickBot="1" x14ac:dyDescent="0.4">
      <c r="B154" s="569" t="s">
        <v>332</v>
      </c>
      <c r="C154" s="570"/>
      <c r="D154" s="570"/>
      <c r="E154" s="570"/>
      <c r="F154" s="570"/>
      <c r="G154" s="570"/>
      <c r="H154" s="571"/>
    </row>
    <row r="155" spans="2:9" ht="46.4" customHeight="1" thickBot="1" x14ac:dyDescent="0.4">
      <c r="B155" s="151" t="s">
        <v>204</v>
      </c>
      <c r="C155" s="151" t="s">
        <v>205</v>
      </c>
      <c r="D155" s="295" t="s">
        <v>313</v>
      </c>
      <c r="E155" s="295" t="s">
        <v>311</v>
      </c>
      <c r="F155" s="295" t="s">
        <v>312</v>
      </c>
      <c r="G155" s="151" t="s">
        <v>373</v>
      </c>
      <c r="H155" s="218" t="s">
        <v>302</v>
      </c>
    </row>
    <row r="156" spans="2:9" x14ac:dyDescent="0.35">
      <c r="B156" s="233" t="str">
        <f>B128</f>
        <v/>
      </c>
      <c r="C156" s="230">
        <f>C128</f>
        <v>0</v>
      </c>
      <c r="D156" s="287"/>
      <c r="E156" s="288"/>
      <c r="F156" s="287"/>
      <c r="G156" s="238">
        <f>F156+E156+D156</f>
        <v>0</v>
      </c>
      <c r="H156" s="293"/>
    </row>
    <row r="157" spans="2:9" x14ac:dyDescent="0.35">
      <c r="B157" s="234" t="str">
        <f t="shared" ref="B157:C179" si="60">B129</f>
        <v/>
      </c>
      <c r="C157" s="231">
        <f t="shared" si="60"/>
        <v>0</v>
      </c>
      <c r="D157" s="289"/>
      <c r="E157" s="290"/>
      <c r="F157" s="289"/>
      <c r="G157" s="239">
        <f t="shared" ref="G157:G179" si="61">F157+E157+D157</f>
        <v>0</v>
      </c>
      <c r="H157" s="294"/>
    </row>
    <row r="158" spans="2:9" x14ac:dyDescent="0.35">
      <c r="B158" s="234" t="str">
        <f t="shared" si="60"/>
        <v/>
      </c>
      <c r="C158" s="231">
        <f t="shared" si="60"/>
        <v>0</v>
      </c>
      <c r="D158" s="289"/>
      <c r="E158" s="290"/>
      <c r="F158" s="289"/>
      <c r="G158" s="239">
        <f t="shared" si="61"/>
        <v>0</v>
      </c>
      <c r="H158" s="294"/>
    </row>
    <row r="159" spans="2:9" x14ac:dyDescent="0.35">
      <c r="B159" s="234" t="str">
        <f t="shared" si="60"/>
        <v/>
      </c>
      <c r="C159" s="231">
        <f t="shared" si="60"/>
        <v>0</v>
      </c>
      <c r="D159" s="289"/>
      <c r="E159" s="290"/>
      <c r="F159" s="289"/>
      <c r="G159" s="239">
        <f t="shared" si="61"/>
        <v>0</v>
      </c>
      <c r="H159" s="294"/>
    </row>
    <row r="160" spans="2:9" x14ac:dyDescent="0.35">
      <c r="B160" s="234" t="str">
        <f t="shared" si="60"/>
        <v/>
      </c>
      <c r="C160" s="231">
        <f t="shared" si="60"/>
        <v>0</v>
      </c>
      <c r="D160" s="289"/>
      <c r="E160" s="290"/>
      <c r="F160" s="289"/>
      <c r="G160" s="239">
        <f t="shared" si="61"/>
        <v>0</v>
      </c>
      <c r="H160" s="294"/>
    </row>
    <row r="161" spans="2:8" x14ac:dyDescent="0.35">
      <c r="B161" s="234" t="str">
        <f t="shared" si="60"/>
        <v/>
      </c>
      <c r="C161" s="231">
        <f t="shared" si="60"/>
        <v>0</v>
      </c>
      <c r="D161" s="289"/>
      <c r="E161" s="290"/>
      <c r="F161" s="289"/>
      <c r="G161" s="239">
        <f t="shared" si="61"/>
        <v>0</v>
      </c>
      <c r="H161" s="294"/>
    </row>
    <row r="162" spans="2:8" x14ac:dyDescent="0.35">
      <c r="B162" s="234" t="str">
        <f t="shared" si="60"/>
        <v/>
      </c>
      <c r="C162" s="231">
        <f t="shared" si="60"/>
        <v>0</v>
      </c>
      <c r="D162" s="289"/>
      <c r="E162" s="290"/>
      <c r="F162" s="289"/>
      <c r="G162" s="239">
        <f t="shared" si="61"/>
        <v>0</v>
      </c>
      <c r="H162" s="294"/>
    </row>
    <row r="163" spans="2:8" x14ac:dyDescent="0.35">
      <c r="B163" s="234" t="str">
        <f t="shared" si="60"/>
        <v/>
      </c>
      <c r="C163" s="231">
        <f t="shared" si="60"/>
        <v>0</v>
      </c>
      <c r="D163" s="289"/>
      <c r="E163" s="290"/>
      <c r="F163" s="289"/>
      <c r="G163" s="239">
        <f t="shared" si="61"/>
        <v>0</v>
      </c>
      <c r="H163" s="294"/>
    </row>
    <row r="164" spans="2:8" x14ac:dyDescent="0.35">
      <c r="B164" s="234" t="str">
        <f t="shared" si="60"/>
        <v/>
      </c>
      <c r="C164" s="231">
        <f t="shared" si="60"/>
        <v>0</v>
      </c>
      <c r="D164" s="289"/>
      <c r="E164" s="290"/>
      <c r="F164" s="289"/>
      <c r="G164" s="239">
        <f t="shared" si="61"/>
        <v>0</v>
      </c>
      <c r="H164" s="294"/>
    </row>
    <row r="165" spans="2:8" x14ac:dyDescent="0.35">
      <c r="B165" s="234" t="str">
        <f t="shared" si="60"/>
        <v/>
      </c>
      <c r="C165" s="231">
        <f t="shared" si="60"/>
        <v>0</v>
      </c>
      <c r="D165" s="289"/>
      <c r="E165" s="290"/>
      <c r="F165" s="289"/>
      <c r="G165" s="239">
        <f t="shared" si="61"/>
        <v>0</v>
      </c>
      <c r="H165" s="294"/>
    </row>
    <row r="166" spans="2:8" x14ac:dyDescent="0.35">
      <c r="B166" s="234" t="str">
        <f t="shared" si="60"/>
        <v/>
      </c>
      <c r="C166" s="231">
        <f t="shared" si="60"/>
        <v>0</v>
      </c>
      <c r="D166" s="289"/>
      <c r="E166" s="290"/>
      <c r="F166" s="289"/>
      <c r="G166" s="239">
        <f t="shared" si="61"/>
        <v>0</v>
      </c>
      <c r="H166" s="294"/>
    </row>
    <row r="167" spans="2:8" x14ac:dyDescent="0.35">
      <c r="B167" s="234" t="str">
        <f t="shared" si="60"/>
        <v/>
      </c>
      <c r="C167" s="231">
        <f t="shared" si="60"/>
        <v>0</v>
      </c>
      <c r="D167" s="289"/>
      <c r="E167" s="290"/>
      <c r="F167" s="289"/>
      <c r="G167" s="239">
        <f t="shared" si="61"/>
        <v>0</v>
      </c>
      <c r="H167" s="294"/>
    </row>
    <row r="168" spans="2:8" x14ac:dyDescent="0.35">
      <c r="B168" s="234" t="str">
        <f t="shared" si="60"/>
        <v/>
      </c>
      <c r="C168" s="231">
        <f t="shared" si="60"/>
        <v>0</v>
      </c>
      <c r="D168" s="289"/>
      <c r="E168" s="290"/>
      <c r="F168" s="289"/>
      <c r="G168" s="239">
        <f t="shared" si="61"/>
        <v>0</v>
      </c>
      <c r="H168" s="294"/>
    </row>
    <row r="169" spans="2:8" x14ac:dyDescent="0.35">
      <c r="B169" s="234" t="str">
        <f t="shared" si="60"/>
        <v/>
      </c>
      <c r="C169" s="231">
        <f t="shared" si="60"/>
        <v>0</v>
      </c>
      <c r="D169" s="289"/>
      <c r="E169" s="290"/>
      <c r="F169" s="289"/>
      <c r="G169" s="239">
        <f t="shared" si="61"/>
        <v>0</v>
      </c>
      <c r="H169" s="294"/>
    </row>
    <row r="170" spans="2:8" x14ac:dyDescent="0.35">
      <c r="B170" s="234" t="str">
        <f t="shared" si="60"/>
        <v/>
      </c>
      <c r="C170" s="231">
        <f t="shared" si="60"/>
        <v>0</v>
      </c>
      <c r="D170" s="289"/>
      <c r="E170" s="290"/>
      <c r="F170" s="289"/>
      <c r="G170" s="239">
        <f t="shared" si="61"/>
        <v>0</v>
      </c>
      <c r="H170" s="294"/>
    </row>
    <row r="171" spans="2:8" x14ac:dyDescent="0.35">
      <c r="B171" s="234" t="str">
        <f t="shared" si="60"/>
        <v/>
      </c>
      <c r="C171" s="231">
        <f t="shared" si="60"/>
        <v>0</v>
      </c>
      <c r="D171" s="289"/>
      <c r="E171" s="290"/>
      <c r="F171" s="289"/>
      <c r="G171" s="239">
        <f t="shared" si="61"/>
        <v>0</v>
      </c>
      <c r="H171" s="294"/>
    </row>
    <row r="172" spans="2:8" x14ac:dyDescent="0.35">
      <c r="B172" s="234" t="str">
        <f t="shared" si="60"/>
        <v/>
      </c>
      <c r="C172" s="231">
        <f t="shared" si="60"/>
        <v>0</v>
      </c>
      <c r="D172" s="289"/>
      <c r="E172" s="290"/>
      <c r="F172" s="289"/>
      <c r="G172" s="239">
        <f t="shared" si="61"/>
        <v>0</v>
      </c>
      <c r="H172" s="294"/>
    </row>
    <row r="173" spans="2:8" x14ac:dyDescent="0.35">
      <c r="B173" s="234" t="str">
        <f t="shared" si="60"/>
        <v/>
      </c>
      <c r="C173" s="231">
        <f t="shared" si="60"/>
        <v>0</v>
      </c>
      <c r="D173" s="289"/>
      <c r="E173" s="290"/>
      <c r="F173" s="289"/>
      <c r="G173" s="239">
        <f t="shared" si="61"/>
        <v>0</v>
      </c>
      <c r="H173" s="294"/>
    </row>
    <row r="174" spans="2:8" x14ac:dyDescent="0.35">
      <c r="B174" s="234" t="str">
        <f t="shared" si="60"/>
        <v/>
      </c>
      <c r="C174" s="231">
        <f t="shared" si="60"/>
        <v>0</v>
      </c>
      <c r="D174" s="289"/>
      <c r="E174" s="290"/>
      <c r="F174" s="289"/>
      <c r="G174" s="239">
        <f t="shared" si="61"/>
        <v>0</v>
      </c>
      <c r="H174" s="294"/>
    </row>
    <row r="175" spans="2:8" x14ac:dyDescent="0.35">
      <c r="B175" s="234" t="str">
        <f t="shared" si="60"/>
        <v/>
      </c>
      <c r="C175" s="231">
        <f t="shared" si="60"/>
        <v>0</v>
      </c>
      <c r="D175" s="289"/>
      <c r="E175" s="290"/>
      <c r="F175" s="289"/>
      <c r="G175" s="239">
        <f t="shared" si="61"/>
        <v>0</v>
      </c>
      <c r="H175" s="294"/>
    </row>
    <row r="176" spans="2:8" x14ac:dyDescent="0.35">
      <c r="B176" s="234" t="str">
        <f t="shared" si="60"/>
        <v/>
      </c>
      <c r="C176" s="231">
        <f t="shared" si="60"/>
        <v>0</v>
      </c>
      <c r="D176" s="289"/>
      <c r="E176" s="290"/>
      <c r="F176" s="289"/>
      <c r="G176" s="239">
        <f t="shared" si="61"/>
        <v>0</v>
      </c>
      <c r="H176" s="294"/>
    </row>
    <row r="177" spans="2:8" x14ac:dyDescent="0.35">
      <c r="B177" s="234" t="str">
        <f t="shared" si="60"/>
        <v/>
      </c>
      <c r="C177" s="231">
        <f t="shared" si="60"/>
        <v>0</v>
      </c>
      <c r="D177" s="289"/>
      <c r="E177" s="290"/>
      <c r="F177" s="289"/>
      <c r="G177" s="239">
        <f t="shared" si="61"/>
        <v>0</v>
      </c>
      <c r="H177" s="294"/>
    </row>
    <row r="178" spans="2:8" x14ac:dyDescent="0.35">
      <c r="B178" s="234" t="str">
        <f t="shared" si="60"/>
        <v/>
      </c>
      <c r="C178" s="231">
        <f t="shared" si="60"/>
        <v>0</v>
      </c>
      <c r="D178" s="289"/>
      <c r="E178" s="290"/>
      <c r="F178" s="289"/>
      <c r="G178" s="239">
        <f t="shared" si="61"/>
        <v>0</v>
      </c>
      <c r="H178" s="294"/>
    </row>
    <row r="179" spans="2:8" ht="15" thickBot="1" x14ac:dyDescent="0.4">
      <c r="B179" s="235" t="str">
        <f t="shared" si="60"/>
        <v/>
      </c>
      <c r="C179" s="232">
        <f t="shared" si="60"/>
        <v>0</v>
      </c>
      <c r="D179" s="289"/>
      <c r="E179" s="291"/>
      <c r="F179" s="292"/>
      <c r="G179" s="237">
        <f t="shared" si="61"/>
        <v>0</v>
      </c>
      <c r="H179" s="294"/>
    </row>
    <row r="180" spans="2:8" x14ac:dyDescent="0.35"/>
    <row r="181" spans="2:8" x14ac:dyDescent="0.35"/>
    <row r="182" spans="2:8" x14ac:dyDescent="0.35"/>
    <row r="183" spans="2:8" x14ac:dyDescent="0.35"/>
    <row r="184" spans="2:8" x14ac:dyDescent="0.35"/>
    <row r="185" spans="2:8" x14ac:dyDescent="0.35"/>
    <row r="186" spans="2:8" x14ac:dyDescent="0.35"/>
    <row r="187" spans="2:8" x14ac:dyDescent="0.35"/>
    <row r="188" spans="2:8" x14ac:dyDescent="0.35"/>
    <row r="189" spans="2:8" x14ac:dyDescent="0.35"/>
  </sheetData>
  <sheetProtection algorithmName="SHA-512" hashValue="w446nUQ0XV0BCvu9pYuCZmLDmnPuNoIoxzuPANzjf5IcqKgZSIrelAgsPHP1tIUNwizl357vdVrHOgg91FB+Dg==" saltValue="2OWfR/iDZP75MBTyVQmmKQ==" spinCount="100000" sheet="1" objects="1" scenarios="1"/>
  <mergeCells count="15">
    <mergeCell ref="B154:H154"/>
    <mergeCell ref="B153:H153"/>
    <mergeCell ref="B126:I126"/>
    <mergeCell ref="B125:I125"/>
    <mergeCell ref="B66:F66"/>
    <mergeCell ref="B65:F65"/>
    <mergeCell ref="B96:F96"/>
    <mergeCell ref="B95:F95"/>
    <mergeCell ref="I6:J7"/>
    <mergeCell ref="I1:K1"/>
    <mergeCell ref="B5:G5"/>
    <mergeCell ref="B6:G6"/>
    <mergeCell ref="B36:F36"/>
    <mergeCell ref="B35:F35"/>
    <mergeCell ref="B3:J3"/>
  </mergeCells>
  <phoneticPr fontId="94" type="noConversion"/>
  <dataValidations count="2">
    <dataValidation type="list" allowBlank="1" showInputMessage="1" showErrorMessage="1" sqref="C156:C179" xr:uid="{478C52E7-CABD-4625-B3A1-4B37ED3EF4E3}">
      <formula1>"1,2,3,4,5,6,7,8,9,10,11,12"</formula1>
    </dataValidation>
    <dataValidation type="list" allowBlank="1" showInputMessage="1" showErrorMessage="1" sqref="C8:C31" xr:uid="{A9A8C817-E8EC-480D-B216-061812EEDC31}">
      <formula1>"2025,2024,2023"</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C2F86D14-3D3B-4FE4-931E-57FD54060368}">
          <x14:formula1>
            <xm:f>'Dropdown Options'!$T$2:$T$13</xm:f>
          </x14:formula1>
          <xm:sqref>B8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C18C9-EF22-4F82-8C17-36FF5D63293F}">
  <sheetPr>
    <tabColor theme="8"/>
  </sheetPr>
  <dimension ref="A1:XFC216"/>
  <sheetViews>
    <sheetView showGridLines="0" showZeros="0" zoomScaleNormal="100" workbookViewId="0">
      <selection activeCell="B3" sqref="B3:S3"/>
    </sheetView>
  </sheetViews>
  <sheetFormatPr defaultColWidth="0" defaultRowHeight="14" zeroHeight="1" x14ac:dyDescent="0.3"/>
  <cols>
    <col min="1" max="1" width="5.36328125" style="26" customWidth="1"/>
    <col min="2" max="18" width="8.6328125" style="26" customWidth="1"/>
    <col min="19" max="19" width="37.6328125" style="26" customWidth="1"/>
    <col min="20" max="20" width="5.1796875" style="26" customWidth="1"/>
    <col min="21" max="22" width="8.6328125" style="26" hidden="1"/>
    <col min="23" max="23" width="11.453125" style="26" hidden="1"/>
    <col min="24" max="16383" width="41.81640625" style="26" hidden="1"/>
    <col min="16384" max="16384" width="2.6328125" style="26" hidden="1"/>
  </cols>
  <sheetData>
    <row r="1" spans="2:19" ht="87.9" customHeight="1" x14ac:dyDescent="0.3"/>
    <row r="2" spans="2:19" x14ac:dyDescent="0.3"/>
    <row r="3" spans="2:19" ht="17.149999999999999" customHeight="1" x14ac:dyDescent="0.3">
      <c r="B3" s="582" t="s">
        <v>379</v>
      </c>
      <c r="C3" s="582"/>
      <c r="D3" s="582"/>
      <c r="E3" s="582"/>
      <c r="F3" s="582"/>
      <c r="G3" s="582"/>
      <c r="H3" s="582"/>
      <c r="I3" s="582"/>
      <c r="J3" s="582"/>
      <c r="K3" s="582"/>
      <c r="L3" s="582"/>
      <c r="M3" s="582"/>
      <c r="N3" s="582"/>
      <c r="O3" s="582"/>
      <c r="P3" s="582"/>
      <c r="Q3" s="582"/>
      <c r="R3" s="582"/>
      <c r="S3" s="582"/>
    </row>
    <row r="4" spans="2:19" x14ac:dyDescent="0.3"/>
    <row r="5" spans="2:19" x14ac:dyDescent="0.3"/>
    <row r="6" spans="2:19" x14ac:dyDescent="0.3"/>
    <row r="7" spans="2:19" x14ac:dyDescent="0.3"/>
    <row r="8" spans="2:19" x14ac:dyDescent="0.3"/>
    <row r="9" spans="2:19" x14ac:dyDescent="0.3"/>
    <row r="10" spans="2:19" x14ac:dyDescent="0.3"/>
    <row r="11" spans="2:19" x14ac:dyDescent="0.3"/>
    <row r="12" spans="2:19" x14ac:dyDescent="0.3"/>
    <row r="13" spans="2:19" x14ac:dyDescent="0.3"/>
    <row r="14" spans="2:19" x14ac:dyDescent="0.3"/>
    <row r="15" spans="2:19" x14ac:dyDescent="0.3"/>
    <row r="16" spans="2:19" x14ac:dyDescent="0.3"/>
    <row r="17" s="26" customFormat="1" x14ac:dyDescent="0.3"/>
    <row r="18" s="26" customFormat="1" x14ac:dyDescent="0.3"/>
    <row r="19" s="26" customFormat="1" x14ac:dyDescent="0.3"/>
    <row r="20" s="26" customFormat="1" x14ac:dyDescent="0.3"/>
    <row r="21" s="26" customFormat="1" x14ac:dyDescent="0.3"/>
    <row r="22" s="26" customFormat="1" x14ac:dyDescent="0.3"/>
    <row r="23" s="26" customFormat="1" x14ac:dyDescent="0.3"/>
    <row r="24" s="26" customFormat="1" x14ac:dyDescent="0.3"/>
    <row r="25" s="26" customFormat="1" x14ac:dyDescent="0.3"/>
    <row r="26" s="26" customFormat="1" x14ac:dyDescent="0.3"/>
    <row r="27" s="26" customFormat="1" x14ac:dyDescent="0.3"/>
    <row r="28" s="26" customFormat="1" x14ac:dyDescent="0.3"/>
    <row r="29" s="26" customFormat="1" x14ac:dyDescent="0.3"/>
    <row r="30" s="26" customFormat="1" x14ac:dyDescent="0.3"/>
    <row r="31" s="26" customFormat="1" x14ac:dyDescent="0.3"/>
    <row r="32" s="26" customFormat="1" x14ac:dyDescent="0.3"/>
    <row r="33" s="26" customFormat="1" x14ac:dyDescent="0.3"/>
    <row r="34" s="26" customFormat="1" x14ac:dyDescent="0.3"/>
    <row r="35" s="26" customFormat="1" x14ac:dyDescent="0.3"/>
    <row r="36" s="26" customFormat="1" x14ac:dyDescent="0.3"/>
    <row r="37" s="26" customFormat="1" x14ac:dyDescent="0.3"/>
    <row r="38" s="26" customFormat="1" x14ac:dyDescent="0.3"/>
    <row r="39" s="26" customFormat="1" x14ac:dyDescent="0.3"/>
    <row r="40" s="26" customFormat="1" x14ac:dyDescent="0.3"/>
    <row r="41" s="26" customFormat="1" x14ac:dyDescent="0.3"/>
    <row r="42" s="26" customFormat="1" x14ac:dyDescent="0.3"/>
    <row r="43" s="26" customFormat="1" x14ac:dyDescent="0.3"/>
    <row r="44" s="26" customFormat="1" x14ac:dyDescent="0.3"/>
    <row r="45" s="26" customFormat="1" x14ac:dyDescent="0.3"/>
    <row r="46" s="26" customFormat="1" x14ac:dyDescent="0.3"/>
    <row r="47" s="26" customFormat="1" x14ac:dyDescent="0.3"/>
    <row r="48" s="26" customFormat="1" x14ac:dyDescent="0.3"/>
    <row r="49" s="26" customFormat="1" x14ac:dyDescent="0.3"/>
    <row r="50" s="26" customFormat="1" x14ac:dyDescent="0.3"/>
    <row r="51" s="26" customFormat="1" x14ac:dyDescent="0.3"/>
    <row r="52" s="26" customFormat="1" x14ac:dyDescent="0.3"/>
    <row r="53" s="26" customFormat="1" x14ac:dyDescent="0.3"/>
    <row r="54" s="26" customFormat="1" x14ac:dyDescent="0.3"/>
    <row r="55" s="26" customFormat="1" x14ac:dyDescent="0.3"/>
    <row r="56" s="26" customFormat="1" x14ac:dyDescent="0.3"/>
    <row r="57" s="26" customFormat="1" x14ac:dyDescent="0.3"/>
    <row r="58" s="26" customFormat="1" x14ac:dyDescent="0.3"/>
    <row r="59" s="26" customFormat="1" x14ac:dyDescent="0.3"/>
    <row r="60" s="26" customFormat="1" x14ac:dyDescent="0.3"/>
    <row r="61" s="26" customFormat="1" x14ac:dyDescent="0.3"/>
    <row r="62" s="26" customFormat="1" x14ac:dyDescent="0.3"/>
    <row r="63" s="26" customFormat="1" x14ac:dyDescent="0.3"/>
    <row r="64" s="26" customFormat="1" x14ac:dyDescent="0.3"/>
    <row r="65" s="26" customFormat="1" x14ac:dyDescent="0.3"/>
    <row r="66" s="26" customFormat="1" x14ac:dyDescent="0.3"/>
    <row r="67" s="26" customFormat="1" x14ac:dyDescent="0.3"/>
    <row r="68" s="26" customFormat="1" x14ac:dyDescent="0.3"/>
    <row r="69" s="26" customFormat="1" x14ac:dyDescent="0.3"/>
    <row r="70" s="26" customFormat="1" x14ac:dyDescent="0.3"/>
    <row r="71" s="26" customFormat="1" x14ac:dyDescent="0.3"/>
    <row r="72" s="26" customFormat="1" x14ac:dyDescent="0.3"/>
    <row r="73" s="26" customFormat="1" x14ac:dyDescent="0.3"/>
    <row r="74" s="26" customFormat="1" x14ac:dyDescent="0.3"/>
    <row r="75" s="26" customFormat="1" x14ac:dyDescent="0.3"/>
    <row r="76" s="26" customFormat="1" x14ac:dyDescent="0.3"/>
    <row r="77" s="26" customFormat="1" x14ac:dyDescent="0.3"/>
    <row r="78" s="26" customFormat="1" x14ac:dyDescent="0.3"/>
    <row r="79" s="26" customFormat="1" x14ac:dyDescent="0.3"/>
    <row r="80" s="26" customFormat="1" x14ac:dyDescent="0.3"/>
    <row r="81" s="26" customFormat="1" x14ac:dyDescent="0.3"/>
    <row r="82" s="26" customFormat="1" x14ac:dyDescent="0.3"/>
    <row r="83" s="26" customFormat="1" x14ac:dyDescent="0.3"/>
    <row r="84" s="26" customFormat="1" x14ac:dyDescent="0.3"/>
    <row r="85" s="26" customFormat="1" x14ac:dyDescent="0.3"/>
    <row r="86" s="26" customFormat="1" x14ac:dyDescent="0.3"/>
    <row r="87" s="26" customFormat="1" x14ac:dyDescent="0.3"/>
    <row r="88" s="26" customFormat="1" x14ac:dyDescent="0.3"/>
    <row r="89" s="26" customFormat="1" x14ac:dyDescent="0.3"/>
    <row r="90" s="26" customFormat="1" x14ac:dyDescent="0.3"/>
    <row r="91" s="26" customFormat="1" x14ac:dyDescent="0.3"/>
    <row r="92" s="26" customFormat="1" x14ac:dyDescent="0.3"/>
    <row r="93" s="26" customFormat="1" x14ac:dyDescent="0.3"/>
    <row r="94" s="26" customFormat="1" x14ac:dyDescent="0.3"/>
    <row r="95" s="26" customFormat="1" x14ac:dyDescent="0.3"/>
    <row r="96" s="26" customFormat="1" x14ac:dyDescent="0.3"/>
    <row r="97" s="26" customFormat="1" x14ac:dyDescent="0.3"/>
    <row r="98" s="26" customFormat="1" x14ac:dyDescent="0.3"/>
    <row r="99" s="26" customFormat="1" x14ac:dyDescent="0.3"/>
    <row r="100" s="26" customFormat="1" x14ac:dyDescent="0.3"/>
    <row r="101" s="26" customFormat="1" x14ac:dyDescent="0.3"/>
    <row r="102" s="26" customFormat="1" x14ac:dyDescent="0.3"/>
    <row r="103" s="26" customFormat="1" x14ac:dyDescent="0.3"/>
    <row r="104" s="26" customFormat="1" x14ac:dyDescent="0.3"/>
    <row r="105" s="26" customFormat="1" x14ac:dyDescent="0.3"/>
    <row r="106" s="26" customFormat="1" x14ac:dyDescent="0.3"/>
    <row r="107" s="26" customFormat="1" x14ac:dyDescent="0.3"/>
    <row r="108" s="26" customFormat="1" x14ac:dyDescent="0.3"/>
    <row r="109" s="26" customFormat="1" x14ac:dyDescent="0.3"/>
    <row r="110" s="26" customFormat="1" x14ac:dyDescent="0.3"/>
    <row r="111" s="26" customFormat="1" x14ac:dyDescent="0.3"/>
    <row r="112" s="26" customFormat="1" x14ac:dyDescent="0.3"/>
    <row r="113" s="26" customFormat="1" x14ac:dyDescent="0.3"/>
    <row r="114" s="26" customFormat="1" x14ac:dyDescent="0.3"/>
    <row r="115" s="26" customFormat="1" x14ac:dyDescent="0.3"/>
    <row r="116" s="26" customFormat="1" x14ac:dyDescent="0.3"/>
    <row r="117" s="26" customFormat="1" x14ac:dyDescent="0.3"/>
    <row r="118" s="26" customFormat="1" x14ac:dyDescent="0.3"/>
    <row r="119" s="26" customFormat="1" x14ac:dyDescent="0.3"/>
    <row r="120" s="26" customFormat="1" x14ac:dyDescent="0.3"/>
    <row r="121" s="26" customFormat="1" x14ac:dyDescent="0.3"/>
    <row r="122" s="26" customFormat="1" x14ac:dyDescent="0.3"/>
    <row r="123" s="26" customFormat="1" x14ac:dyDescent="0.3"/>
    <row r="124" s="26" customFormat="1" x14ac:dyDescent="0.3"/>
    <row r="125" s="26" customFormat="1" x14ac:dyDescent="0.3"/>
    <row r="126" s="26" customFormat="1" x14ac:dyDescent="0.3"/>
    <row r="127" s="26" customFormat="1" x14ac:dyDescent="0.3"/>
    <row r="128" s="26" customFormat="1" x14ac:dyDescent="0.3"/>
    <row r="129" s="26" customFormat="1" x14ac:dyDescent="0.3"/>
    <row r="130" s="26" customFormat="1" x14ac:dyDescent="0.3"/>
    <row r="131" s="26" customFormat="1" x14ac:dyDescent="0.3"/>
    <row r="132" s="26" customFormat="1" x14ac:dyDescent="0.3"/>
    <row r="133" s="26" customFormat="1" x14ac:dyDescent="0.3"/>
    <row r="134" s="26" customFormat="1" x14ac:dyDescent="0.3"/>
    <row r="135" s="26" customFormat="1" x14ac:dyDescent="0.3"/>
    <row r="136" s="26" customFormat="1" x14ac:dyDescent="0.3"/>
    <row r="137" s="26" customFormat="1" x14ac:dyDescent="0.3"/>
    <row r="138" s="26" customFormat="1" x14ac:dyDescent="0.3"/>
    <row r="139" s="26" customFormat="1" x14ac:dyDescent="0.3"/>
    <row r="140" s="26" customFormat="1" x14ac:dyDescent="0.3"/>
    <row r="141" s="26" customFormat="1" x14ac:dyDescent="0.3"/>
    <row r="142" s="26" customFormat="1" x14ac:dyDescent="0.3"/>
    <row r="143" s="26" customFormat="1" x14ac:dyDescent="0.3"/>
    <row r="144" s="26" customFormat="1" x14ac:dyDescent="0.3"/>
    <row r="145" s="26" customFormat="1" x14ac:dyDescent="0.3"/>
    <row r="146" s="26" customFormat="1" x14ac:dyDescent="0.3"/>
    <row r="147" s="26" customFormat="1" x14ac:dyDescent="0.3"/>
    <row r="148" s="26" customFormat="1" x14ac:dyDescent="0.3"/>
    <row r="149" s="26" customFormat="1" x14ac:dyDescent="0.3"/>
    <row r="150" s="26" customFormat="1" x14ac:dyDescent="0.3"/>
    <row r="151" s="26" customFormat="1" x14ac:dyDescent="0.3"/>
    <row r="152" s="26" customFormat="1" x14ac:dyDescent="0.3"/>
    <row r="153" s="26" customFormat="1" x14ac:dyDescent="0.3"/>
    <row r="154" s="26" customFormat="1" x14ac:dyDescent="0.3"/>
    <row r="155" s="26" customFormat="1" x14ac:dyDescent="0.3"/>
    <row r="156" s="26" customFormat="1" x14ac:dyDescent="0.3"/>
    <row r="157" s="26" customFormat="1" x14ac:dyDescent="0.3"/>
    <row r="158" s="26" customFormat="1" x14ac:dyDescent="0.3"/>
    <row r="159" s="26" customFormat="1" x14ac:dyDescent="0.3"/>
    <row r="160" s="26" customFormat="1" x14ac:dyDescent="0.3"/>
    <row r="161" s="26" customFormat="1" x14ac:dyDescent="0.3"/>
    <row r="162" s="26" customFormat="1" x14ac:dyDescent="0.3"/>
    <row r="163" s="26" customFormat="1" x14ac:dyDescent="0.3"/>
    <row r="164" s="26" customFormat="1" x14ac:dyDescent="0.3"/>
    <row r="165" s="26" customFormat="1" x14ac:dyDescent="0.3"/>
    <row r="166" s="26" customFormat="1" x14ac:dyDescent="0.3"/>
    <row r="167" s="26" customFormat="1" x14ac:dyDescent="0.3"/>
    <row r="168" s="26" customFormat="1" x14ac:dyDescent="0.3"/>
    <row r="169" s="26" customFormat="1" x14ac:dyDescent="0.3"/>
    <row r="170" s="26" customFormat="1" x14ac:dyDescent="0.3"/>
    <row r="171" s="26" customFormat="1" x14ac:dyDescent="0.3"/>
    <row r="172" s="26" customFormat="1" x14ac:dyDescent="0.3"/>
    <row r="173" s="26" customFormat="1" x14ac:dyDescent="0.3"/>
    <row r="174" s="26" customFormat="1" x14ac:dyDescent="0.3"/>
    <row r="175" s="26" customFormat="1" x14ac:dyDescent="0.3"/>
    <row r="176" s="26" customFormat="1" x14ac:dyDescent="0.3"/>
    <row r="177" s="26" customFormat="1" x14ac:dyDescent="0.3"/>
    <row r="178" s="26" customFormat="1" x14ac:dyDescent="0.3"/>
    <row r="179" s="26" customFormat="1" x14ac:dyDescent="0.3"/>
    <row r="180" s="26" customFormat="1" x14ac:dyDescent="0.3"/>
    <row r="181" s="26" customFormat="1" x14ac:dyDescent="0.3"/>
    <row r="182" s="26" customFormat="1" x14ac:dyDescent="0.3"/>
    <row r="183" s="26" customFormat="1" x14ac:dyDescent="0.3"/>
    <row r="184" s="26" customFormat="1" x14ac:dyDescent="0.3"/>
    <row r="185" s="26" customFormat="1" x14ac:dyDescent="0.3"/>
    <row r="186" s="26" customFormat="1" x14ac:dyDescent="0.3"/>
    <row r="187" s="26" customFormat="1" x14ac:dyDescent="0.3"/>
    <row r="188" s="26" customFormat="1" x14ac:dyDescent="0.3"/>
    <row r="189" s="26" customFormat="1" x14ac:dyDescent="0.3"/>
    <row r="190" s="26" customFormat="1" x14ac:dyDescent="0.3"/>
    <row r="191" s="26" customFormat="1" x14ac:dyDescent="0.3"/>
    <row r="192" s="26" customFormat="1" x14ac:dyDescent="0.3"/>
    <row r="193" s="26" customFormat="1" x14ac:dyDescent="0.3"/>
    <row r="194" s="26" customFormat="1" x14ac:dyDescent="0.3"/>
    <row r="195" s="26" customFormat="1" x14ac:dyDescent="0.3"/>
    <row r="196" s="26" customFormat="1" x14ac:dyDescent="0.3"/>
    <row r="197" s="26" customFormat="1" x14ac:dyDescent="0.3"/>
    <row r="198" s="26" customFormat="1" x14ac:dyDescent="0.3"/>
    <row r="199" s="26" customFormat="1" x14ac:dyDescent="0.3"/>
    <row r="200" s="26" customFormat="1" x14ac:dyDescent="0.3"/>
    <row r="201" s="26" customFormat="1" x14ac:dyDescent="0.3"/>
    <row r="202" s="26" customFormat="1" x14ac:dyDescent="0.3"/>
    <row r="203" s="26" customFormat="1" x14ac:dyDescent="0.3"/>
    <row r="204" s="26" customFormat="1" x14ac:dyDescent="0.3"/>
    <row r="205" s="26" customFormat="1" x14ac:dyDescent="0.3"/>
    <row r="206" s="26" customFormat="1" x14ac:dyDescent="0.3"/>
    <row r="207" s="26" customFormat="1" x14ac:dyDescent="0.3"/>
    <row r="208" s="26" customFormat="1" x14ac:dyDescent="0.3"/>
    <row r="209" s="26" customFormat="1" x14ac:dyDescent="0.3"/>
    <row r="210" s="26" customFormat="1" x14ac:dyDescent="0.3"/>
    <row r="211" s="26" customFormat="1" x14ac:dyDescent="0.3"/>
    <row r="212" s="26" customFormat="1" x14ac:dyDescent="0.3"/>
    <row r="213" s="26" customFormat="1" x14ac:dyDescent="0.3"/>
    <row r="214" s="26" customFormat="1" x14ac:dyDescent="0.3"/>
    <row r="215" s="26" customFormat="1" x14ac:dyDescent="0.3"/>
    <row r="216" s="26" customFormat="1" x14ac:dyDescent="0.3"/>
  </sheetData>
  <sheetProtection algorithmName="SHA-512" hashValue="FhHlZ+HaPphwxBMqSYfAHTx5Ck3Ik9OoSQrqQMWOkQscYLPlRVeDxT5N6Lb04QuSlu7A/mCjzMrigCBo8eZ+Wg==" saltValue="qXnXpveVF8UrZJBGiwnakQ==" spinCount="100000" sheet="1" objects="1" scenarios="1"/>
  <mergeCells count="1">
    <mergeCell ref="B3:S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6E62D-87B4-4F08-8DB6-1F9464FDDF65}">
  <sheetPr>
    <tabColor theme="9"/>
    <pageSetUpPr fitToPage="1"/>
  </sheetPr>
  <dimension ref="A1:M141"/>
  <sheetViews>
    <sheetView showGridLines="0" zoomScaleNormal="100" zoomScaleSheetLayoutView="98" workbookViewId="0">
      <selection activeCell="C8" sqref="C8:D8"/>
    </sheetView>
  </sheetViews>
  <sheetFormatPr defaultColWidth="0" defaultRowHeight="0" customHeight="1" zeroHeight="1" x14ac:dyDescent="0.3"/>
  <cols>
    <col min="1" max="1" width="5.453125" style="13" customWidth="1"/>
    <col min="2" max="2" width="50.1796875" style="13" customWidth="1"/>
    <col min="3" max="3" width="21.6328125" style="13" bestFit="1" customWidth="1"/>
    <col min="4" max="4" width="25.90625" style="13" customWidth="1"/>
    <col min="5" max="5" width="29" style="13" customWidth="1"/>
    <col min="6" max="6" width="12.54296875" style="13" bestFit="1" customWidth="1"/>
    <col min="7" max="7" width="15.453125" style="13" customWidth="1"/>
    <col min="8" max="9" width="20.1796875" style="13" customWidth="1"/>
    <col min="10" max="10" width="15.1796875" style="13" customWidth="1"/>
    <col min="11" max="11" width="38.453125" style="13" customWidth="1"/>
    <col min="12" max="12" width="9.1796875" style="13" customWidth="1"/>
    <col min="13" max="13" width="10.54296875" style="13" hidden="1" customWidth="1"/>
    <col min="14" max="16384" width="1.08984375" style="13" hidden="1"/>
  </cols>
  <sheetData>
    <row r="1" spans="1:11" ht="56.25" customHeight="1" x14ac:dyDescent="0.3">
      <c r="B1" s="537"/>
      <c r="C1" s="537"/>
      <c r="D1" s="537"/>
      <c r="E1" s="537"/>
    </row>
    <row r="2" spans="1:11" ht="11.25" customHeight="1" x14ac:dyDescent="0.3">
      <c r="B2" s="33"/>
      <c r="C2" s="33"/>
      <c r="D2" s="33"/>
      <c r="E2" s="538"/>
    </row>
    <row r="3" spans="1:11" ht="15" customHeight="1" x14ac:dyDescent="0.3">
      <c r="B3" s="33"/>
      <c r="C3" s="33"/>
      <c r="D3" s="33"/>
      <c r="E3" s="538"/>
    </row>
    <row r="4" spans="1:11" s="10" customFormat="1" ht="15.9" customHeight="1" x14ac:dyDescent="0.35">
      <c r="A4" s="17"/>
      <c r="B4" s="82"/>
      <c r="C4" s="82"/>
      <c r="D4" s="82"/>
      <c r="E4" s="82"/>
      <c r="F4" s="82"/>
      <c r="G4" s="82"/>
      <c r="H4" s="84"/>
      <c r="I4" s="17"/>
    </row>
    <row r="5" spans="1:11" s="10" customFormat="1" ht="15.9" customHeight="1" x14ac:dyDescent="0.35">
      <c r="A5" s="17"/>
      <c r="B5" s="583" t="s">
        <v>395</v>
      </c>
      <c r="C5" s="583"/>
      <c r="D5" s="583"/>
      <c r="E5" s="583"/>
      <c r="F5" s="583"/>
      <c r="G5" s="583"/>
      <c r="H5" s="583"/>
      <c r="I5" s="583"/>
      <c r="J5" s="583"/>
      <c r="K5" s="583"/>
    </row>
    <row r="6" spans="1:11" s="10" customFormat="1" ht="15.9" customHeight="1" thickBot="1" x14ac:dyDescent="0.4">
      <c r="A6" s="17"/>
      <c r="B6" s="82"/>
      <c r="C6" s="82"/>
      <c r="D6" s="82"/>
      <c r="E6" s="82"/>
      <c r="F6" s="82"/>
      <c r="G6" s="82"/>
      <c r="H6" s="84"/>
      <c r="I6" s="17"/>
    </row>
    <row r="7" spans="1:11" customFormat="1" ht="16" thickBot="1" x14ac:dyDescent="0.4">
      <c r="B7" s="413" t="s">
        <v>397</v>
      </c>
      <c r="C7" s="414"/>
      <c r="D7" s="414"/>
      <c r="E7" s="414"/>
      <c r="F7" s="414"/>
      <c r="G7" s="414"/>
      <c r="H7" s="414"/>
      <c r="I7" s="415"/>
    </row>
    <row r="8" spans="1:11" customFormat="1" ht="14.5" x14ac:dyDescent="0.35">
      <c r="B8" s="66" t="s">
        <v>145</v>
      </c>
      <c r="C8" s="539"/>
      <c r="D8" s="540"/>
      <c r="E8" s="87" t="s">
        <v>146</v>
      </c>
      <c r="F8" s="541"/>
      <c r="G8" s="541"/>
      <c r="H8" s="541"/>
      <c r="I8" s="542"/>
    </row>
    <row r="9" spans="1:11" customFormat="1" ht="14.5" x14ac:dyDescent="0.35">
      <c r="B9" s="36" t="s">
        <v>147</v>
      </c>
      <c r="C9" s="529"/>
      <c r="D9" s="530"/>
      <c r="E9" s="37" t="s">
        <v>148</v>
      </c>
      <c r="F9" s="531"/>
      <c r="G9" s="531"/>
      <c r="H9" s="531"/>
      <c r="I9" s="532"/>
    </row>
    <row r="10" spans="1:11" customFormat="1" ht="15" customHeight="1" x14ac:dyDescent="0.35">
      <c r="B10" s="36" t="s">
        <v>149</v>
      </c>
      <c r="C10" s="529"/>
      <c r="D10" s="530"/>
      <c r="E10" s="37" t="s">
        <v>150</v>
      </c>
      <c r="F10" s="531"/>
      <c r="G10" s="531"/>
      <c r="H10" s="531"/>
      <c r="I10" s="532"/>
    </row>
    <row r="11" spans="1:11" customFormat="1" ht="14.5" x14ac:dyDescent="0.35">
      <c r="B11" s="37" t="s">
        <v>151</v>
      </c>
      <c r="C11" s="533" t="s">
        <v>29</v>
      </c>
      <c r="D11" s="534"/>
      <c r="E11" s="37" t="s">
        <v>152</v>
      </c>
      <c r="F11" s="531"/>
      <c r="G11" s="531"/>
      <c r="H11" s="531"/>
      <c r="I11" s="532"/>
    </row>
    <row r="12" spans="1:11" customFormat="1" ht="14.5" x14ac:dyDescent="0.35">
      <c r="B12" s="38" t="s">
        <v>153</v>
      </c>
      <c r="C12" s="535" t="str">
        <f>VLOOKUP(C11,'Dropdown Options'!C:D,2,FALSE)</f>
        <v>NAICS Codes</v>
      </c>
      <c r="D12" s="536"/>
      <c r="E12" s="37" t="s">
        <v>154</v>
      </c>
      <c r="F12" s="531"/>
      <c r="G12" s="531"/>
      <c r="H12" s="531"/>
      <c r="I12" s="532"/>
    </row>
    <row r="13" spans="1:11" customFormat="1" ht="29.4" customHeight="1" x14ac:dyDescent="0.35">
      <c r="B13" s="39" t="s">
        <v>155</v>
      </c>
      <c r="C13" s="561"/>
      <c r="D13" s="562"/>
      <c r="E13" s="164" t="s">
        <v>156</v>
      </c>
      <c r="F13" s="406"/>
      <c r="G13" s="407"/>
      <c r="H13" s="407"/>
      <c r="I13" s="408"/>
    </row>
    <row r="14" spans="1:11" customFormat="1" ht="24" customHeight="1" x14ac:dyDescent="0.35">
      <c r="B14" s="79" t="s">
        <v>157</v>
      </c>
      <c r="C14" s="529"/>
      <c r="D14" s="530"/>
      <c r="E14" s="563" t="s">
        <v>158</v>
      </c>
      <c r="F14" s="531"/>
      <c r="G14" s="531"/>
      <c r="H14" s="531"/>
      <c r="I14" s="532"/>
    </row>
    <row r="15" spans="1:11" customFormat="1" ht="24.65" customHeight="1" thickBot="1" x14ac:dyDescent="0.4">
      <c r="B15" s="80" t="s">
        <v>159</v>
      </c>
      <c r="C15" s="567"/>
      <c r="D15" s="568"/>
      <c r="E15" s="564"/>
      <c r="F15" s="565"/>
      <c r="G15" s="565"/>
      <c r="H15" s="565"/>
      <c r="I15" s="566"/>
    </row>
    <row r="16" spans="1:11" s="18" customFormat="1" ht="15" thickBot="1" x14ac:dyDescent="0.4">
      <c r="B16" s="85"/>
      <c r="C16" s="82"/>
      <c r="D16" s="82"/>
      <c r="E16" s="83"/>
      <c r="F16" s="83"/>
      <c r="G16" s="83"/>
    </row>
    <row r="17" spans="1:9" customFormat="1" ht="16" thickBot="1" x14ac:dyDescent="0.4">
      <c r="B17" s="413" t="s">
        <v>398</v>
      </c>
      <c r="C17" s="414"/>
      <c r="D17" s="414"/>
      <c r="E17" s="414"/>
      <c r="F17" s="414"/>
      <c r="G17" s="415"/>
    </row>
    <row r="18" spans="1:9" customFormat="1" ht="15" thickBot="1" x14ac:dyDescent="0.4">
      <c r="B18" s="59" t="s">
        <v>161</v>
      </c>
      <c r="C18" s="544" t="s">
        <v>162</v>
      </c>
      <c r="D18" s="545"/>
      <c r="E18" s="90" t="s">
        <v>163</v>
      </c>
      <c r="F18" s="544" t="s">
        <v>164</v>
      </c>
      <c r="G18" s="545"/>
    </row>
    <row r="19" spans="1:9" customFormat="1" ht="14.5" x14ac:dyDescent="0.35">
      <c r="B19" s="67" t="s">
        <v>98</v>
      </c>
      <c r="C19" s="546"/>
      <c r="D19" s="546"/>
      <c r="E19" s="88"/>
      <c r="F19" s="546"/>
      <c r="G19" s="547"/>
    </row>
    <row r="20" spans="1:9" customFormat="1" ht="14.5" x14ac:dyDescent="0.35">
      <c r="B20" s="89" t="s">
        <v>165</v>
      </c>
      <c r="C20" s="548"/>
      <c r="D20" s="548"/>
      <c r="E20" s="57"/>
      <c r="F20" s="548"/>
      <c r="G20" s="549"/>
    </row>
    <row r="21" spans="1:9" customFormat="1" ht="14.5" x14ac:dyDescent="0.35">
      <c r="B21" s="89" t="s">
        <v>166</v>
      </c>
      <c r="C21" s="548"/>
      <c r="D21" s="548"/>
      <c r="E21" s="57"/>
      <c r="F21" s="548"/>
      <c r="G21" s="549"/>
    </row>
    <row r="22" spans="1:9" customFormat="1" ht="14.5" x14ac:dyDescent="0.35">
      <c r="B22" s="89" t="s">
        <v>167</v>
      </c>
      <c r="C22" s="548"/>
      <c r="D22" s="548"/>
      <c r="E22" s="57"/>
      <c r="F22" s="548"/>
      <c r="G22" s="549"/>
    </row>
    <row r="23" spans="1:9" customFormat="1" ht="14.5" x14ac:dyDescent="0.35">
      <c r="B23" s="93" t="s">
        <v>168</v>
      </c>
      <c r="C23" s="406"/>
      <c r="D23" s="550"/>
      <c r="E23" s="57"/>
      <c r="F23" s="406"/>
      <c r="G23" s="408"/>
    </row>
    <row r="24" spans="1:9" customFormat="1" ht="14.5" x14ac:dyDescent="0.35">
      <c r="B24" s="91"/>
      <c r="C24" s="406"/>
      <c r="D24" s="550"/>
      <c r="E24" s="57"/>
      <c r="F24" s="406"/>
      <c r="G24" s="408"/>
    </row>
    <row r="25" spans="1:9" customFormat="1" ht="14.5" x14ac:dyDescent="0.35">
      <c r="B25" s="91"/>
      <c r="C25" s="406"/>
      <c r="D25" s="550"/>
      <c r="E25" s="57"/>
      <c r="F25" s="406"/>
      <c r="G25" s="408"/>
    </row>
    <row r="26" spans="1:9" customFormat="1" ht="15" thickBot="1" x14ac:dyDescent="0.4">
      <c r="B26" s="92"/>
      <c r="C26" s="395"/>
      <c r="D26" s="551"/>
      <c r="E26" s="58"/>
      <c r="F26" s="395"/>
      <c r="G26" s="397"/>
    </row>
    <row r="27" spans="1:9" customFormat="1" ht="15" thickBot="1" x14ac:dyDescent="0.4">
      <c r="A27" s="18"/>
      <c r="B27" s="85"/>
      <c r="C27" s="82"/>
      <c r="D27" s="82"/>
      <c r="E27" s="81"/>
      <c r="F27" s="82"/>
      <c r="G27" s="86"/>
      <c r="H27" s="18"/>
    </row>
    <row r="28" spans="1:9" customFormat="1" ht="16" thickBot="1" x14ac:dyDescent="0.4">
      <c r="A28" s="18"/>
      <c r="B28" s="413" t="s">
        <v>399</v>
      </c>
      <c r="C28" s="414"/>
      <c r="D28" s="414"/>
      <c r="E28" s="414"/>
      <c r="F28" s="414"/>
      <c r="G28" s="414"/>
      <c r="H28" s="414"/>
      <c r="I28" s="415"/>
    </row>
    <row r="29" spans="1:9" customFormat="1" ht="29.4" customHeight="1" thickBot="1" x14ac:dyDescent="0.4">
      <c r="A29" s="18"/>
      <c r="B29" s="569" t="s">
        <v>327</v>
      </c>
      <c r="C29" s="570"/>
      <c r="D29" s="570"/>
      <c r="E29" s="570"/>
      <c r="F29" s="570"/>
      <c r="G29" s="570"/>
      <c r="H29" s="570"/>
      <c r="I29" s="571"/>
    </row>
    <row r="30" spans="1:9" customFormat="1" ht="15" customHeight="1" thickBot="1" x14ac:dyDescent="0.4">
      <c r="A30" s="18"/>
      <c r="B30" s="59" t="s">
        <v>170</v>
      </c>
      <c r="C30" s="572" t="s">
        <v>171</v>
      </c>
      <c r="D30" s="572"/>
      <c r="E30" s="119" t="s">
        <v>172</v>
      </c>
      <c r="F30" s="555" t="s">
        <v>173</v>
      </c>
      <c r="G30" s="556"/>
      <c r="H30" s="557" t="s">
        <v>174</v>
      </c>
      <c r="I30" s="558"/>
    </row>
    <row r="31" spans="1:9" customFormat="1" ht="14.5" x14ac:dyDescent="0.35">
      <c r="A31" s="18"/>
      <c r="B31" s="118">
        <v>1</v>
      </c>
      <c r="C31" s="559"/>
      <c r="D31" s="560"/>
      <c r="E31" s="97"/>
      <c r="F31" s="502"/>
      <c r="G31" s="503"/>
      <c r="H31" s="504"/>
      <c r="I31" s="505"/>
    </row>
    <row r="32" spans="1:9" customFormat="1" ht="14.5" x14ac:dyDescent="0.35">
      <c r="A32" s="18"/>
      <c r="B32" s="102">
        <v>2</v>
      </c>
      <c r="C32" s="509"/>
      <c r="D32" s="510"/>
      <c r="E32" s="95"/>
      <c r="F32" s="511"/>
      <c r="G32" s="512"/>
      <c r="H32" s="515"/>
      <c r="I32" s="516"/>
    </row>
    <row r="33" spans="1:9" customFormat="1" ht="14.5" x14ac:dyDescent="0.35">
      <c r="A33" s="18"/>
      <c r="B33" s="102">
        <v>3</v>
      </c>
      <c r="C33" s="509"/>
      <c r="D33" s="510"/>
      <c r="E33" s="95"/>
      <c r="F33" s="511"/>
      <c r="G33" s="512"/>
      <c r="H33" s="515"/>
      <c r="I33" s="516"/>
    </row>
    <row r="34" spans="1:9" customFormat="1" ht="14.5" x14ac:dyDescent="0.35">
      <c r="A34" s="18"/>
      <c r="B34" s="102" t="s">
        <v>175</v>
      </c>
      <c r="C34" s="509"/>
      <c r="D34" s="510"/>
      <c r="E34" s="95"/>
      <c r="F34" s="511"/>
      <c r="G34" s="512"/>
      <c r="H34" s="515"/>
      <c r="I34" s="516"/>
    </row>
    <row r="35" spans="1:9" customFormat="1" ht="15" thickBot="1" x14ac:dyDescent="0.4">
      <c r="A35" s="18"/>
      <c r="B35" s="103" t="s">
        <v>57</v>
      </c>
      <c r="C35" s="517"/>
      <c r="D35" s="518"/>
      <c r="E35" s="99"/>
      <c r="F35" s="519"/>
      <c r="G35" s="520"/>
      <c r="H35" s="521"/>
      <c r="I35" s="522"/>
    </row>
    <row r="36" spans="1:9" customFormat="1" ht="15" thickBot="1" x14ac:dyDescent="0.4">
      <c r="A36" s="18"/>
      <c r="B36" s="245"/>
      <c r="C36" s="246"/>
      <c r="D36" s="246"/>
      <c r="E36" s="113"/>
      <c r="F36" s="247"/>
      <c r="G36" s="247"/>
      <c r="H36" s="247"/>
      <c r="I36" s="247"/>
    </row>
    <row r="37" spans="1:9" customFormat="1" ht="16" thickBot="1" x14ac:dyDescent="0.4">
      <c r="A37" s="18"/>
      <c r="B37" s="476" t="s">
        <v>339</v>
      </c>
      <c r="C37" s="477"/>
      <c r="D37" s="477"/>
      <c r="E37" s="478"/>
    </row>
    <row r="38" spans="1:9" customFormat="1" ht="15" customHeight="1" thickBot="1" x14ac:dyDescent="0.4">
      <c r="A38" s="18"/>
      <c r="B38" s="552" t="s">
        <v>340</v>
      </c>
      <c r="C38" s="553"/>
      <c r="D38" s="553"/>
      <c r="E38" s="554"/>
    </row>
    <row r="39" spans="1:9" customFormat="1" ht="14.5" x14ac:dyDescent="0.35">
      <c r="A39" s="18"/>
      <c r="B39" s="463" t="s">
        <v>341</v>
      </c>
      <c r="C39" s="464"/>
      <c r="D39" s="464"/>
      <c r="E39" s="248"/>
      <c r="F39" s="247"/>
      <c r="G39" s="247"/>
      <c r="H39" s="247"/>
      <c r="I39" s="247"/>
    </row>
    <row r="40" spans="1:9" customFormat="1" ht="14.5" x14ac:dyDescent="0.35">
      <c r="A40" s="18"/>
      <c r="B40" s="527" t="s">
        <v>342</v>
      </c>
      <c r="C40" s="528"/>
      <c r="D40" s="528"/>
      <c r="E40" s="249"/>
      <c r="F40" s="247"/>
      <c r="G40" s="247"/>
      <c r="H40" s="247"/>
      <c r="I40" s="247"/>
    </row>
    <row r="41" spans="1:9" customFormat="1" ht="14.5" x14ac:dyDescent="0.35">
      <c r="A41" s="18"/>
      <c r="B41" s="527" t="s">
        <v>343</v>
      </c>
      <c r="C41" s="528"/>
      <c r="D41" s="528"/>
      <c r="E41" s="249"/>
      <c r="F41" s="247"/>
      <c r="G41" s="247"/>
      <c r="H41" s="247"/>
      <c r="I41" s="247"/>
    </row>
    <row r="42" spans="1:9" customFormat="1" ht="32.4" customHeight="1" x14ac:dyDescent="0.35">
      <c r="A42" s="18"/>
      <c r="B42" s="525" t="s">
        <v>344</v>
      </c>
      <c r="C42" s="526"/>
      <c r="D42" s="526"/>
      <c r="E42" s="249"/>
      <c r="F42" s="247"/>
      <c r="G42" s="247"/>
      <c r="H42" s="247"/>
      <c r="I42" s="247"/>
    </row>
    <row r="43" spans="1:9" customFormat="1" ht="32.4" customHeight="1" thickBot="1" x14ac:dyDescent="0.4">
      <c r="A43" s="18"/>
      <c r="B43" s="523" t="s">
        <v>345</v>
      </c>
      <c r="C43" s="524"/>
      <c r="D43" s="524"/>
      <c r="E43" s="250"/>
      <c r="F43" s="247"/>
      <c r="G43" s="247"/>
      <c r="H43" s="247"/>
      <c r="I43" s="247"/>
    </row>
    <row r="44" spans="1:9" customFormat="1" ht="15" thickBot="1" x14ac:dyDescent="0.4">
      <c r="A44" s="18"/>
      <c r="B44" s="85"/>
      <c r="C44" s="82"/>
      <c r="D44" s="82"/>
      <c r="E44" s="81"/>
      <c r="F44" s="82"/>
      <c r="G44" s="86"/>
      <c r="H44" s="18"/>
    </row>
    <row r="45" spans="1:9" ht="16" thickBot="1" x14ac:dyDescent="0.35">
      <c r="B45" s="413" t="s">
        <v>400</v>
      </c>
      <c r="C45" s="414"/>
      <c r="D45" s="414"/>
      <c r="E45" s="414"/>
      <c r="F45" s="414"/>
      <c r="G45" s="414"/>
      <c r="H45" s="414"/>
      <c r="I45" s="415"/>
    </row>
    <row r="46" spans="1:9" ht="29.4" customHeight="1" thickBot="1" x14ac:dyDescent="0.35">
      <c r="B46" s="459" t="s">
        <v>328</v>
      </c>
      <c r="C46" s="460"/>
      <c r="D46" s="460"/>
      <c r="E46" s="460"/>
      <c r="F46" s="460"/>
      <c r="G46" s="460"/>
      <c r="H46" s="460"/>
      <c r="I46" s="460"/>
    </row>
    <row r="47" spans="1:9" ht="28.5" customHeight="1" thickBot="1" x14ac:dyDescent="0.35">
      <c r="B47" s="162" t="s">
        <v>176</v>
      </c>
      <c r="C47" s="506" t="s">
        <v>177</v>
      </c>
      <c r="D47" s="507"/>
      <c r="E47" s="56" t="s">
        <v>178</v>
      </c>
      <c r="F47" s="507" t="s">
        <v>359</v>
      </c>
      <c r="G47" s="508"/>
      <c r="H47" s="218" t="s">
        <v>314</v>
      </c>
      <c r="I47" s="218" t="s">
        <v>315</v>
      </c>
    </row>
    <row r="48" spans="1:9" ht="14" x14ac:dyDescent="0.3">
      <c r="B48" s="78" t="s">
        <v>179</v>
      </c>
      <c r="C48" s="492"/>
      <c r="D48" s="493"/>
      <c r="E48" s="494">
        <f>C48*3*3.412/1000</f>
        <v>0</v>
      </c>
      <c r="F48" s="482" t="str">
        <f>IF(C48=0,"",C49/C48)</f>
        <v/>
      </c>
      <c r="G48" s="483"/>
      <c r="H48" s="490"/>
      <c r="I48" s="513"/>
    </row>
    <row r="49" spans="2:9" ht="14.5" thickBot="1" x14ac:dyDescent="0.35">
      <c r="B49" s="77" t="s">
        <v>180</v>
      </c>
      <c r="C49" s="449"/>
      <c r="D49" s="486"/>
      <c r="E49" s="496"/>
      <c r="F49" s="484"/>
      <c r="G49" s="485"/>
      <c r="H49" s="491"/>
      <c r="I49" s="514"/>
    </row>
    <row r="50" spans="2:9" ht="14" x14ac:dyDescent="0.3">
      <c r="B50" s="78" t="s">
        <v>181</v>
      </c>
      <c r="C50" s="492"/>
      <c r="D50" s="493"/>
      <c r="E50" s="494">
        <f>C50</f>
        <v>0</v>
      </c>
      <c r="F50" s="482" t="str">
        <f>IF(C50=0,"",C51/C50)</f>
        <v/>
      </c>
      <c r="G50" s="483"/>
      <c r="H50" s="490"/>
      <c r="I50" s="513"/>
    </row>
    <row r="51" spans="2:9" ht="14.5" thickBot="1" x14ac:dyDescent="0.35">
      <c r="B51" s="77" t="s">
        <v>182</v>
      </c>
      <c r="C51" s="449"/>
      <c r="D51" s="486"/>
      <c r="E51" s="496"/>
      <c r="F51" s="484"/>
      <c r="G51" s="485"/>
      <c r="H51" s="491"/>
      <c r="I51" s="514"/>
    </row>
    <row r="52" spans="2:9" ht="14" x14ac:dyDescent="0.3">
      <c r="B52" s="78" t="s">
        <v>183</v>
      </c>
      <c r="C52" s="492"/>
      <c r="D52" s="493"/>
      <c r="E52" s="494">
        <f>C52</f>
        <v>0</v>
      </c>
      <c r="F52" s="482" t="str">
        <f t="shared" ref="F52" si="0">IF(C52=0,"",C53/C52)</f>
        <v/>
      </c>
      <c r="G52" s="483"/>
      <c r="H52" s="490"/>
      <c r="I52" s="488"/>
    </row>
    <row r="53" spans="2:9" ht="14.5" thickBot="1" x14ac:dyDescent="0.35">
      <c r="B53" s="77" t="s">
        <v>184</v>
      </c>
      <c r="C53" s="449"/>
      <c r="D53" s="486"/>
      <c r="E53" s="496"/>
      <c r="F53" s="484"/>
      <c r="G53" s="485"/>
      <c r="H53" s="491"/>
      <c r="I53" s="489"/>
    </row>
    <row r="54" spans="2:9" ht="14" x14ac:dyDescent="0.3">
      <c r="B54" s="78" t="s">
        <v>185</v>
      </c>
      <c r="C54" s="492"/>
      <c r="D54" s="493"/>
      <c r="E54" s="494">
        <f>C54</f>
        <v>0</v>
      </c>
      <c r="F54" s="482" t="str">
        <f t="shared" ref="F54" si="1">IF(C54=0,"",C55/C54)</f>
        <v/>
      </c>
      <c r="G54" s="483"/>
      <c r="H54" s="490"/>
      <c r="I54" s="488"/>
    </row>
    <row r="55" spans="2:9" ht="14.5" thickBot="1" x14ac:dyDescent="0.35">
      <c r="B55" s="77" t="s">
        <v>186</v>
      </c>
      <c r="C55" s="449"/>
      <c r="D55" s="486"/>
      <c r="E55" s="495"/>
      <c r="F55" s="484"/>
      <c r="G55" s="485"/>
      <c r="H55" s="491"/>
      <c r="I55" s="489"/>
    </row>
    <row r="56" spans="2:9" ht="15" customHeight="1" x14ac:dyDescent="0.3">
      <c r="B56" s="78" t="s">
        <v>187</v>
      </c>
      <c r="C56" s="479"/>
      <c r="D56" s="480"/>
      <c r="E56" s="501"/>
      <c r="F56" s="497" t="str">
        <f t="shared" ref="F56" si="2">IF(C56=0,"",C57/C56)</f>
        <v/>
      </c>
      <c r="G56" s="498"/>
      <c r="H56" s="256"/>
      <c r="I56" s="220"/>
    </row>
    <row r="57" spans="2:9" ht="15" customHeight="1" thickBot="1" x14ac:dyDescent="0.35">
      <c r="B57" s="77" t="s">
        <v>188</v>
      </c>
      <c r="C57" s="449"/>
      <c r="D57" s="486"/>
      <c r="E57" s="481"/>
      <c r="F57" s="499"/>
      <c r="G57" s="500"/>
      <c r="H57" s="219"/>
      <c r="I57" s="220"/>
    </row>
    <row r="58" spans="2:9" ht="14" x14ac:dyDescent="0.3">
      <c r="B58" s="78" t="s">
        <v>351</v>
      </c>
      <c r="C58" s="479"/>
      <c r="D58" s="480"/>
      <c r="E58" s="481"/>
      <c r="F58" s="482" t="str">
        <f t="shared" ref="F58" si="3">IF(C58=0,"",C59/C58)</f>
        <v/>
      </c>
      <c r="G58" s="483"/>
      <c r="H58" s="490"/>
      <c r="I58" s="488"/>
    </row>
    <row r="59" spans="2:9" ht="14.5" thickBot="1" x14ac:dyDescent="0.35">
      <c r="B59" s="77" t="s">
        <v>352</v>
      </c>
      <c r="C59" s="449"/>
      <c r="D59" s="486"/>
      <c r="E59" s="481"/>
      <c r="F59" s="484"/>
      <c r="G59" s="485"/>
      <c r="H59" s="491"/>
      <c r="I59" s="489"/>
    </row>
    <row r="60" spans="2:9" ht="14" x14ac:dyDescent="0.3">
      <c r="B60" s="78" t="s">
        <v>189</v>
      </c>
      <c r="C60" s="479"/>
      <c r="D60" s="480"/>
      <c r="E60" s="481"/>
      <c r="F60" s="482" t="str">
        <f t="shared" ref="F60" si="4">IF(C60=0,"",C61/C60)</f>
        <v/>
      </c>
      <c r="G60" s="483"/>
      <c r="H60" s="490"/>
      <c r="I60" s="488"/>
    </row>
    <row r="61" spans="2:9" ht="14.5" thickBot="1" x14ac:dyDescent="0.35">
      <c r="B61" s="77" t="s">
        <v>190</v>
      </c>
      <c r="C61" s="449"/>
      <c r="D61" s="486"/>
      <c r="E61" s="481"/>
      <c r="F61" s="484"/>
      <c r="G61" s="485"/>
      <c r="H61" s="491"/>
      <c r="I61" s="489"/>
    </row>
    <row r="62" spans="2:9" ht="14" x14ac:dyDescent="0.3">
      <c r="B62" s="78" t="s">
        <v>191</v>
      </c>
      <c r="C62" s="479"/>
      <c r="D62" s="480"/>
      <c r="E62" s="481"/>
      <c r="F62" s="482" t="str">
        <f t="shared" ref="F62" si="5">IF(C62=0,"",C63/C62)</f>
        <v/>
      </c>
      <c r="G62" s="483"/>
      <c r="H62" s="490"/>
      <c r="I62" s="488"/>
    </row>
    <row r="63" spans="2:9" ht="14.5" thickBot="1" x14ac:dyDescent="0.35">
      <c r="B63" s="77" t="s">
        <v>192</v>
      </c>
      <c r="C63" s="449"/>
      <c r="D63" s="486"/>
      <c r="E63" s="487"/>
      <c r="F63" s="484"/>
      <c r="G63" s="485"/>
      <c r="H63" s="491"/>
      <c r="I63" s="489"/>
    </row>
    <row r="64" spans="2:9" s="76" customFormat="1" ht="20.399999999999999" customHeight="1" thickBot="1" x14ac:dyDescent="0.4">
      <c r="B64" s="471" t="s">
        <v>193</v>
      </c>
      <c r="C64" s="472"/>
      <c r="D64" s="472"/>
      <c r="E64" s="101">
        <f>SUM(E48:E55)/1000000</f>
        <v>0</v>
      </c>
      <c r="F64" s="473"/>
      <c r="G64" s="473"/>
    </row>
    <row r="65" spans="2:10" s="76" customFormat="1" ht="20.399999999999999" customHeight="1" thickBot="1" x14ac:dyDescent="0.4">
      <c r="B65" s="474" t="s">
        <v>194</v>
      </c>
      <c r="C65" s="475"/>
      <c r="D65" s="475"/>
      <c r="E65" s="255">
        <f>C49+C51+C53+C55+C61+C63</f>
        <v>0</v>
      </c>
      <c r="F65" s="473"/>
      <c r="G65" s="473"/>
    </row>
    <row r="66" spans="2:10" s="76" customFormat="1" ht="20.399999999999999" customHeight="1" thickBot="1" x14ac:dyDescent="0.4">
      <c r="B66" s="474" t="s">
        <v>353</v>
      </c>
      <c r="C66" s="475"/>
      <c r="D66" s="475"/>
      <c r="E66" s="255">
        <f>C49+C51+C53+C55+C57+C59+C61+C63</f>
        <v>0</v>
      </c>
      <c r="F66" s="252"/>
      <c r="G66" s="252"/>
    </row>
    <row r="67" spans="2:10" s="76" customFormat="1" ht="20.399999999999999" customHeight="1" thickBot="1" x14ac:dyDescent="0.4">
      <c r="C67" s="253"/>
      <c r="D67" s="253"/>
      <c r="E67" s="254"/>
      <c r="F67" s="252"/>
      <c r="G67" s="252"/>
    </row>
    <row r="68" spans="2:10" ht="16" thickBot="1" x14ac:dyDescent="0.35">
      <c r="B68" s="476" t="s">
        <v>401</v>
      </c>
      <c r="C68" s="477"/>
      <c r="D68" s="477"/>
      <c r="E68" s="477"/>
      <c r="F68" s="477"/>
      <c r="G68" s="477"/>
      <c r="H68" s="477"/>
      <c r="I68" s="477"/>
      <c r="J68" s="478"/>
    </row>
    <row r="69" spans="2:10" ht="14.4" customHeight="1" thickBot="1" x14ac:dyDescent="0.35">
      <c r="B69" s="104" t="s">
        <v>195</v>
      </c>
      <c r="C69" s="105" t="s">
        <v>196</v>
      </c>
      <c r="D69" s="121" t="s">
        <v>197</v>
      </c>
      <c r="E69" s="451" t="s">
        <v>198</v>
      </c>
      <c r="F69" s="451"/>
      <c r="G69" s="451"/>
      <c r="H69" s="451"/>
      <c r="I69" s="451"/>
      <c r="J69" s="452"/>
    </row>
    <row r="70" spans="2:10" ht="14.4" customHeight="1" x14ac:dyDescent="0.3">
      <c r="B70" s="106" t="s">
        <v>199</v>
      </c>
      <c r="C70" s="107" t="s">
        <v>200</v>
      </c>
      <c r="D70" s="120">
        <v>1000000</v>
      </c>
      <c r="E70" s="453"/>
      <c r="F70" s="453"/>
      <c r="G70" s="453"/>
      <c r="H70" s="453"/>
      <c r="I70" s="453"/>
      <c r="J70" s="454"/>
    </row>
    <row r="71" spans="2:10" ht="15" customHeight="1" x14ac:dyDescent="0.3">
      <c r="B71" s="65"/>
      <c r="C71" s="94"/>
      <c r="D71" s="116"/>
      <c r="E71" s="455"/>
      <c r="F71" s="455"/>
      <c r="G71" s="455"/>
      <c r="H71" s="455"/>
      <c r="I71" s="455"/>
      <c r="J71" s="456"/>
    </row>
    <row r="72" spans="2:10" ht="14" x14ac:dyDescent="0.3">
      <c r="B72" s="65"/>
      <c r="C72" s="94"/>
      <c r="D72" s="116"/>
      <c r="E72" s="457"/>
      <c r="F72" s="457"/>
      <c r="G72" s="457"/>
      <c r="H72" s="457"/>
      <c r="I72" s="457"/>
      <c r="J72" s="458"/>
    </row>
    <row r="73" spans="2:10" ht="14" x14ac:dyDescent="0.3">
      <c r="B73" s="65"/>
      <c r="C73" s="94"/>
      <c r="D73" s="116"/>
      <c r="E73" s="457"/>
      <c r="F73" s="457"/>
      <c r="G73" s="457"/>
      <c r="H73" s="457"/>
      <c r="I73" s="457"/>
      <c r="J73" s="458"/>
    </row>
    <row r="74" spans="2:10" ht="14" x14ac:dyDescent="0.3">
      <c r="B74" s="65"/>
      <c r="C74" s="94"/>
      <c r="D74" s="116"/>
      <c r="E74" s="457"/>
      <c r="F74" s="457"/>
      <c r="G74" s="457"/>
      <c r="H74" s="457"/>
      <c r="I74" s="457"/>
      <c r="J74" s="458"/>
    </row>
    <row r="75" spans="2:10" ht="15" customHeight="1" thickBot="1" x14ac:dyDescent="0.35">
      <c r="B75" s="64"/>
      <c r="C75" s="98"/>
      <c r="D75" s="115"/>
      <c r="E75" s="449"/>
      <c r="F75" s="449"/>
      <c r="G75" s="449"/>
      <c r="H75" s="449"/>
      <c r="I75" s="449"/>
      <c r="J75" s="450"/>
    </row>
    <row r="76" spans="2:10" ht="13.5" thickBot="1" x14ac:dyDescent="0.35">
      <c r="B76" s="163"/>
      <c r="C76" s="163"/>
      <c r="D76" s="163"/>
      <c r="E76" s="163"/>
    </row>
    <row r="77" spans="2:10" ht="16" thickBot="1" x14ac:dyDescent="0.35">
      <c r="B77" s="413" t="s">
        <v>402</v>
      </c>
      <c r="C77" s="414"/>
      <c r="D77" s="414"/>
      <c r="E77" s="414"/>
      <c r="F77" s="414"/>
      <c r="G77" s="415"/>
      <c r="H77" s="189"/>
      <c r="I77" s="189"/>
      <c r="J77" s="189"/>
    </row>
    <row r="78" spans="2:10" ht="28.75" customHeight="1" x14ac:dyDescent="0.3">
      <c r="B78" s="463" t="s">
        <v>356</v>
      </c>
      <c r="C78" s="464"/>
      <c r="D78" s="464"/>
      <c r="E78" s="467"/>
      <c r="F78" s="467"/>
      <c r="G78" s="468"/>
    </row>
    <row r="79" spans="2:10" ht="50.4" customHeight="1" thickBot="1" x14ac:dyDescent="0.35">
      <c r="B79" s="465" t="s">
        <v>355</v>
      </c>
      <c r="C79" s="466"/>
      <c r="D79" s="466"/>
      <c r="E79" s="469"/>
      <c r="F79" s="469"/>
      <c r="G79" s="470"/>
    </row>
    <row r="80" spans="2:10" ht="13.5" thickBot="1" x14ac:dyDescent="0.35">
      <c r="B80" s="163"/>
      <c r="C80" s="163"/>
      <c r="D80" s="163"/>
      <c r="E80" s="163"/>
    </row>
    <row r="81" spans="2:11" ht="16" thickBot="1" x14ac:dyDescent="0.35">
      <c r="B81" s="413" t="s">
        <v>357</v>
      </c>
      <c r="C81" s="414"/>
      <c r="D81" s="414"/>
      <c r="E81" s="414"/>
      <c r="F81" s="414"/>
      <c r="G81" s="414"/>
      <c r="H81" s="414"/>
      <c r="I81" s="414"/>
      <c r="J81" s="414"/>
      <c r="K81" s="415"/>
    </row>
    <row r="82" spans="2:11" ht="30.65" customHeight="1" thickBot="1" x14ac:dyDescent="0.35">
      <c r="B82" s="459" t="s">
        <v>329</v>
      </c>
      <c r="C82" s="460"/>
      <c r="D82" s="460"/>
      <c r="E82" s="460"/>
      <c r="F82" s="460"/>
      <c r="G82" s="460"/>
      <c r="H82" s="460"/>
      <c r="I82" s="460"/>
      <c r="J82" s="460"/>
      <c r="K82" s="460"/>
    </row>
    <row r="83" spans="2:11" ht="59.4" customHeight="1" thickBot="1" x14ac:dyDescent="0.35">
      <c r="B83" s="181" t="s">
        <v>289</v>
      </c>
      <c r="C83" s="182" t="s">
        <v>281</v>
      </c>
      <c r="D83" s="175" t="s">
        <v>277</v>
      </c>
      <c r="E83" s="175" t="s">
        <v>276</v>
      </c>
      <c r="F83" s="175" t="s">
        <v>201</v>
      </c>
      <c r="G83" s="175" t="s">
        <v>274</v>
      </c>
      <c r="H83" s="175" t="s">
        <v>273</v>
      </c>
      <c r="I83" s="175" t="s">
        <v>330</v>
      </c>
      <c r="J83" s="175" t="s">
        <v>290</v>
      </c>
      <c r="K83" s="183" t="s">
        <v>280</v>
      </c>
    </row>
    <row r="84" spans="2:11" ht="14.4" customHeight="1" x14ac:dyDescent="0.3">
      <c r="B84" s="240"/>
      <c r="C84" s="241"/>
      <c r="D84" s="97"/>
      <c r="E84" s="97"/>
      <c r="F84" s="109"/>
      <c r="G84" s="242"/>
      <c r="H84" s="242"/>
      <c r="I84" s="109"/>
      <c r="J84" s="109"/>
      <c r="K84" s="243"/>
    </row>
    <row r="85" spans="2:11" ht="14" x14ac:dyDescent="0.3">
      <c r="B85" s="184"/>
      <c r="C85" s="180"/>
      <c r="D85" s="100"/>
      <c r="E85" s="100"/>
      <c r="F85" s="110"/>
      <c r="G85" s="171"/>
      <c r="H85" s="171"/>
      <c r="I85" s="110"/>
      <c r="J85" s="110"/>
      <c r="K85" s="186"/>
    </row>
    <row r="86" spans="2:11" ht="14" x14ac:dyDescent="0.3">
      <c r="B86" s="184"/>
      <c r="C86" s="180"/>
      <c r="D86" s="100"/>
      <c r="E86" s="100"/>
      <c r="F86" s="110"/>
      <c r="G86" s="171"/>
      <c r="H86" s="171"/>
      <c r="I86" s="110"/>
      <c r="J86" s="110"/>
      <c r="K86" s="186"/>
    </row>
    <row r="87" spans="2:11" ht="14" x14ac:dyDescent="0.3">
      <c r="B87" s="184"/>
      <c r="C87" s="180"/>
      <c r="D87" s="100"/>
      <c r="E87" s="100"/>
      <c r="F87" s="110"/>
      <c r="G87" s="171"/>
      <c r="H87" s="171"/>
      <c r="I87" s="110"/>
      <c r="J87" s="110"/>
      <c r="K87" s="186"/>
    </row>
    <row r="88" spans="2:11" ht="14" x14ac:dyDescent="0.3">
      <c r="B88" s="184"/>
      <c r="C88" s="180"/>
      <c r="D88" s="100"/>
      <c r="E88" s="100"/>
      <c r="F88" s="110"/>
      <c r="G88" s="171"/>
      <c r="H88" s="171"/>
      <c r="I88" s="110"/>
      <c r="J88" s="110"/>
      <c r="K88" s="186"/>
    </row>
    <row r="89" spans="2:11" ht="14" x14ac:dyDescent="0.3">
      <c r="B89" s="184"/>
      <c r="C89" s="180"/>
      <c r="D89" s="100"/>
      <c r="E89" s="100"/>
      <c r="F89" s="110"/>
      <c r="G89" s="171"/>
      <c r="H89" s="171"/>
      <c r="I89" s="110"/>
      <c r="J89" s="110"/>
      <c r="K89" s="186"/>
    </row>
    <row r="90" spans="2:11" ht="14" x14ac:dyDescent="0.3">
      <c r="B90" s="184"/>
      <c r="C90" s="180"/>
      <c r="D90" s="100"/>
      <c r="E90" s="100"/>
      <c r="F90" s="110"/>
      <c r="G90" s="171"/>
      <c r="H90" s="171"/>
      <c r="I90" s="110"/>
      <c r="J90" s="110"/>
      <c r="K90" s="186"/>
    </row>
    <row r="91" spans="2:11" ht="14" x14ac:dyDescent="0.3">
      <c r="B91" s="184"/>
      <c r="C91" s="180"/>
      <c r="D91" s="100"/>
      <c r="E91" s="100"/>
      <c r="F91" s="110"/>
      <c r="G91" s="171"/>
      <c r="H91" s="171"/>
      <c r="I91" s="110"/>
      <c r="J91" s="110"/>
      <c r="K91" s="186"/>
    </row>
    <row r="92" spans="2:11" ht="14" x14ac:dyDescent="0.3">
      <c r="B92" s="184"/>
      <c r="C92" s="180"/>
      <c r="D92" s="100"/>
      <c r="E92" s="100"/>
      <c r="F92" s="110"/>
      <c r="G92" s="171"/>
      <c r="H92" s="171"/>
      <c r="I92" s="110"/>
      <c r="J92" s="110"/>
      <c r="K92" s="186"/>
    </row>
    <row r="93" spans="2:11" ht="14" x14ac:dyDescent="0.3">
      <c r="B93" s="117"/>
      <c r="C93" s="179"/>
      <c r="D93" s="95"/>
      <c r="E93" s="95"/>
      <c r="F93" s="110"/>
      <c r="G93" s="170"/>
      <c r="H93" s="170"/>
      <c r="I93" s="110"/>
      <c r="J93" s="110"/>
      <c r="K93" s="186"/>
    </row>
    <row r="94" spans="2:11" ht="14" x14ac:dyDescent="0.3">
      <c r="B94" s="117"/>
      <c r="C94" s="179"/>
      <c r="D94" s="95"/>
      <c r="E94" s="95"/>
      <c r="F94" s="110"/>
      <c r="G94" s="170"/>
      <c r="H94" s="170"/>
      <c r="I94" s="110"/>
      <c r="J94" s="110"/>
      <c r="K94" s="186"/>
    </row>
    <row r="95" spans="2:11" ht="14" x14ac:dyDescent="0.3">
      <c r="B95" s="117"/>
      <c r="C95" s="179"/>
      <c r="D95" s="100"/>
      <c r="E95" s="100"/>
      <c r="F95" s="110"/>
      <c r="G95" s="171"/>
      <c r="H95" s="171"/>
      <c r="I95" s="110"/>
      <c r="J95" s="110"/>
      <c r="K95" s="186"/>
    </row>
    <row r="96" spans="2:11" ht="14" x14ac:dyDescent="0.3">
      <c r="B96" s="117"/>
      <c r="C96" s="179"/>
      <c r="D96" s="100"/>
      <c r="E96" s="100"/>
      <c r="F96" s="110"/>
      <c r="G96" s="171"/>
      <c r="H96" s="170"/>
      <c r="I96" s="110"/>
      <c r="J96" s="110"/>
      <c r="K96" s="186"/>
    </row>
    <row r="97" spans="1:13" ht="14" x14ac:dyDescent="0.3">
      <c r="B97" s="117"/>
      <c r="C97" s="179"/>
      <c r="D97" s="100"/>
      <c r="E97" s="100"/>
      <c r="F97" s="110"/>
      <c r="G97" s="171"/>
      <c r="H97" s="170"/>
      <c r="I97" s="110"/>
      <c r="J97" s="110"/>
      <c r="K97" s="186"/>
    </row>
    <row r="98" spans="1:13" ht="14" x14ac:dyDescent="0.3">
      <c r="B98" s="117"/>
      <c r="C98" s="179"/>
      <c r="D98" s="100"/>
      <c r="E98" s="100"/>
      <c r="F98" s="110"/>
      <c r="G98" s="171"/>
      <c r="H98" s="170"/>
      <c r="I98" s="110"/>
      <c r="J98" s="110"/>
      <c r="K98" s="186"/>
    </row>
    <row r="99" spans="1:13" ht="14" x14ac:dyDescent="0.3">
      <c r="B99" s="117"/>
      <c r="C99" s="179"/>
      <c r="D99" s="100"/>
      <c r="E99" s="100"/>
      <c r="F99" s="110"/>
      <c r="G99" s="171"/>
      <c r="H99" s="170"/>
      <c r="I99" s="110"/>
      <c r="J99" s="110"/>
      <c r="K99" s="186"/>
    </row>
    <row r="100" spans="1:13" ht="14" x14ac:dyDescent="0.3">
      <c r="B100" s="117"/>
      <c r="C100" s="179"/>
      <c r="D100" s="100"/>
      <c r="E100" s="100"/>
      <c r="F100" s="110"/>
      <c r="G100" s="171"/>
      <c r="H100" s="170"/>
      <c r="I100" s="110"/>
      <c r="J100" s="110"/>
      <c r="K100" s="186"/>
    </row>
    <row r="101" spans="1:13" ht="14" x14ac:dyDescent="0.3">
      <c r="B101" s="117"/>
      <c r="C101" s="179"/>
      <c r="D101" s="100"/>
      <c r="E101" s="100"/>
      <c r="F101" s="110"/>
      <c r="G101" s="171"/>
      <c r="H101" s="170"/>
      <c r="I101" s="110"/>
      <c r="J101" s="110"/>
      <c r="K101" s="186"/>
    </row>
    <row r="102" spans="1:13" ht="14.5" x14ac:dyDescent="0.3">
      <c r="B102" s="108"/>
      <c r="C102" s="176"/>
      <c r="D102" s="100"/>
      <c r="E102" s="100"/>
      <c r="F102" s="110"/>
      <c r="G102" s="171"/>
      <c r="H102" s="170"/>
      <c r="I102" s="110"/>
      <c r="J102" s="110"/>
      <c r="K102" s="186"/>
    </row>
    <row r="103" spans="1:13" ht="14.5" x14ac:dyDescent="0.3">
      <c r="B103" s="108"/>
      <c r="C103" s="176"/>
      <c r="D103" s="100"/>
      <c r="E103" s="100"/>
      <c r="F103" s="110"/>
      <c r="G103" s="171"/>
      <c r="H103" s="170"/>
      <c r="I103" s="110"/>
      <c r="J103" s="110"/>
      <c r="K103" s="186"/>
    </row>
    <row r="104" spans="1:13" ht="14" x14ac:dyDescent="0.3">
      <c r="B104" s="65"/>
      <c r="C104" s="177"/>
      <c r="D104" s="94"/>
      <c r="E104" s="96"/>
      <c r="F104" s="96"/>
      <c r="G104" s="172"/>
      <c r="H104" s="172"/>
      <c r="I104" s="110"/>
      <c r="J104" s="110"/>
      <c r="K104" s="187"/>
    </row>
    <row r="105" spans="1:13" ht="14" x14ac:dyDescent="0.3">
      <c r="B105" s="65"/>
      <c r="C105" s="177"/>
      <c r="D105" s="94"/>
      <c r="E105" s="96"/>
      <c r="F105" s="96"/>
      <c r="G105" s="172"/>
      <c r="H105" s="172"/>
      <c r="I105" s="110"/>
      <c r="J105" s="110"/>
      <c r="K105" s="187"/>
    </row>
    <row r="106" spans="1:13" ht="14" x14ac:dyDescent="0.3">
      <c r="B106" s="65"/>
      <c r="C106" s="177"/>
      <c r="D106" s="94"/>
      <c r="E106" s="96"/>
      <c r="F106" s="96"/>
      <c r="G106" s="172"/>
      <c r="H106" s="172"/>
      <c r="I106" s="110"/>
      <c r="J106" s="110"/>
      <c r="K106" s="187"/>
    </row>
    <row r="107" spans="1:13" ht="14" x14ac:dyDescent="0.3">
      <c r="B107" s="65"/>
      <c r="C107" s="177"/>
      <c r="D107" s="94"/>
      <c r="E107" s="96"/>
      <c r="F107" s="96"/>
      <c r="G107" s="172"/>
      <c r="H107" s="172"/>
      <c r="I107" s="110"/>
      <c r="J107" s="110"/>
      <c r="K107" s="187"/>
    </row>
    <row r="108" spans="1:13" ht="14.5" thickBot="1" x14ac:dyDescent="0.35">
      <c r="B108" s="64"/>
      <c r="C108" s="178"/>
      <c r="D108" s="98"/>
      <c r="E108" s="99"/>
      <c r="F108" s="99"/>
      <c r="G108" s="173"/>
      <c r="H108" s="173"/>
      <c r="I108" s="244"/>
      <c r="J108" s="244"/>
      <c r="K108" s="188"/>
    </row>
    <row r="109" spans="1:13" ht="12.9" customHeight="1" thickBot="1" x14ac:dyDescent="0.35">
      <c r="A109" s="86"/>
      <c r="B109" s="111"/>
      <c r="C109" s="112"/>
      <c r="D109" s="113"/>
      <c r="E109" s="113"/>
      <c r="F109" s="113"/>
      <c r="G109" s="113"/>
      <c r="H109" s="114"/>
      <c r="I109" s="114"/>
      <c r="J109" s="114"/>
      <c r="K109" s="86"/>
      <c r="L109" s="86"/>
      <c r="M109" s="86"/>
    </row>
    <row r="110" spans="1:13" ht="16" thickBot="1" x14ac:dyDescent="0.35">
      <c r="B110" s="413" t="s">
        <v>358</v>
      </c>
      <c r="C110" s="414"/>
      <c r="D110" s="414"/>
      <c r="E110" s="414"/>
      <c r="F110" s="414"/>
      <c r="G110" s="414"/>
      <c r="H110" s="414"/>
      <c r="I110" s="414"/>
      <c r="J110" s="414"/>
      <c r="K110" s="415"/>
    </row>
    <row r="111" spans="1:13" ht="28.75" customHeight="1" thickBot="1" x14ac:dyDescent="0.35">
      <c r="B111" s="459" t="s">
        <v>329</v>
      </c>
      <c r="C111" s="460"/>
      <c r="D111" s="460"/>
      <c r="E111" s="460"/>
      <c r="F111" s="460"/>
      <c r="G111" s="460"/>
      <c r="H111" s="460"/>
      <c r="I111" s="460"/>
      <c r="J111" s="460"/>
      <c r="K111" s="460"/>
    </row>
    <row r="112" spans="1:13" ht="76.25" customHeight="1" thickBot="1" x14ac:dyDescent="0.35">
      <c r="B112" s="181" t="s">
        <v>291</v>
      </c>
      <c r="C112" s="182" t="s">
        <v>281</v>
      </c>
      <c r="D112" s="175" t="s">
        <v>277</v>
      </c>
      <c r="E112" s="175" t="s">
        <v>276</v>
      </c>
      <c r="F112" s="175" t="s">
        <v>201</v>
      </c>
      <c r="G112" s="175" t="s">
        <v>274</v>
      </c>
      <c r="H112" s="175" t="s">
        <v>273</v>
      </c>
      <c r="I112" s="175" t="s">
        <v>331</v>
      </c>
      <c r="J112" s="175" t="s">
        <v>279</v>
      </c>
      <c r="K112" s="183" t="s">
        <v>280</v>
      </c>
    </row>
    <row r="113" spans="2:11" ht="14" x14ac:dyDescent="0.3">
      <c r="B113" s="240"/>
      <c r="C113" s="241"/>
      <c r="D113" s="97"/>
      <c r="E113" s="97"/>
      <c r="F113" s="109"/>
      <c r="G113" s="242"/>
      <c r="H113" s="242"/>
      <c r="I113" s="109"/>
      <c r="J113" s="109"/>
      <c r="K113" s="243"/>
    </row>
    <row r="114" spans="2:11" ht="14" x14ac:dyDescent="0.3">
      <c r="B114" s="117"/>
      <c r="C114" s="179"/>
      <c r="D114" s="95"/>
      <c r="E114" s="95"/>
      <c r="F114" s="110"/>
      <c r="G114" s="170"/>
      <c r="H114" s="170"/>
      <c r="I114" s="110"/>
      <c r="J114" s="110"/>
      <c r="K114" s="186"/>
    </row>
    <row r="115" spans="2:11" ht="14" x14ac:dyDescent="0.3">
      <c r="B115" s="117"/>
      <c r="C115" s="179"/>
      <c r="D115" s="95"/>
      <c r="E115" s="95"/>
      <c r="F115" s="110"/>
      <c r="G115" s="170"/>
      <c r="H115" s="170"/>
      <c r="I115" s="110"/>
      <c r="J115" s="110"/>
      <c r="K115" s="186"/>
    </row>
    <row r="116" spans="2:11" ht="14" x14ac:dyDescent="0.3">
      <c r="B116" s="117"/>
      <c r="C116" s="179"/>
      <c r="D116" s="95"/>
      <c r="E116" s="95"/>
      <c r="F116" s="110"/>
      <c r="G116" s="170"/>
      <c r="H116" s="170"/>
      <c r="I116" s="110"/>
      <c r="J116" s="110"/>
      <c r="K116" s="186"/>
    </row>
    <row r="117" spans="2:11" ht="14" x14ac:dyDescent="0.3">
      <c r="B117" s="117"/>
      <c r="C117" s="179"/>
      <c r="D117" s="95"/>
      <c r="E117" s="95"/>
      <c r="F117" s="110"/>
      <c r="G117" s="170"/>
      <c r="H117" s="170"/>
      <c r="I117" s="110"/>
      <c r="J117" s="110"/>
      <c r="K117" s="186"/>
    </row>
    <row r="118" spans="2:11" ht="14" x14ac:dyDescent="0.3">
      <c r="B118" s="117"/>
      <c r="C118" s="179"/>
      <c r="D118" s="95"/>
      <c r="E118" s="95"/>
      <c r="F118" s="110"/>
      <c r="G118" s="170"/>
      <c r="H118" s="170"/>
      <c r="I118" s="110"/>
      <c r="J118" s="110"/>
      <c r="K118" s="186"/>
    </row>
    <row r="119" spans="2:11" ht="14" x14ac:dyDescent="0.3">
      <c r="B119" s="117"/>
      <c r="C119" s="179"/>
      <c r="D119" s="95"/>
      <c r="E119" s="95"/>
      <c r="F119" s="110"/>
      <c r="G119" s="170"/>
      <c r="H119" s="170"/>
      <c r="I119" s="110"/>
      <c r="J119" s="110"/>
      <c r="K119" s="186"/>
    </row>
    <row r="120" spans="2:11" ht="14" x14ac:dyDescent="0.3">
      <c r="B120" s="117"/>
      <c r="C120" s="179"/>
      <c r="D120" s="95"/>
      <c r="E120" s="95"/>
      <c r="F120" s="110"/>
      <c r="G120" s="170"/>
      <c r="H120" s="170"/>
      <c r="I120" s="110"/>
      <c r="J120" s="110"/>
      <c r="K120" s="186"/>
    </row>
    <row r="121" spans="2:11" ht="14" x14ac:dyDescent="0.3">
      <c r="B121" s="117"/>
      <c r="C121" s="179"/>
      <c r="D121" s="95"/>
      <c r="E121" s="95"/>
      <c r="F121" s="110"/>
      <c r="G121" s="170"/>
      <c r="H121" s="170"/>
      <c r="I121" s="110"/>
      <c r="J121" s="110"/>
      <c r="K121" s="186"/>
    </row>
    <row r="122" spans="2:11" ht="14" x14ac:dyDescent="0.3">
      <c r="B122" s="117"/>
      <c r="C122" s="179"/>
      <c r="D122" s="95"/>
      <c r="E122" s="95"/>
      <c r="F122" s="110"/>
      <c r="G122" s="170"/>
      <c r="H122" s="170"/>
      <c r="I122" s="110"/>
      <c r="J122" s="110"/>
      <c r="K122" s="186"/>
    </row>
    <row r="123" spans="2:11" ht="14" x14ac:dyDescent="0.3">
      <c r="B123" s="117"/>
      <c r="C123" s="179"/>
      <c r="D123" s="95"/>
      <c r="E123" s="95"/>
      <c r="F123" s="110"/>
      <c r="G123" s="170"/>
      <c r="H123" s="170"/>
      <c r="I123" s="110"/>
      <c r="J123" s="110"/>
      <c r="K123" s="186"/>
    </row>
    <row r="124" spans="2:11" ht="14" x14ac:dyDescent="0.3">
      <c r="B124" s="117"/>
      <c r="C124" s="179"/>
      <c r="D124" s="95"/>
      <c r="E124" s="95"/>
      <c r="F124" s="110"/>
      <c r="G124" s="170"/>
      <c r="H124" s="170"/>
      <c r="I124" s="110"/>
      <c r="J124" s="110"/>
      <c r="K124" s="186"/>
    </row>
    <row r="125" spans="2:11" ht="14" x14ac:dyDescent="0.3">
      <c r="B125" s="117"/>
      <c r="C125" s="179"/>
      <c r="D125" s="100"/>
      <c r="E125" s="100"/>
      <c r="F125" s="110"/>
      <c r="G125" s="171"/>
      <c r="H125" s="170"/>
      <c r="I125" s="110"/>
      <c r="J125" s="110"/>
      <c r="K125" s="186"/>
    </row>
    <row r="126" spans="2:11" ht="14" x14ac:dyDescent="0.3">
      <c r="B126" s="117"/>
      <c r="C126" s="179"/>
      <c r="D126" s="100"/>
      <c r="E126" s="100"/>
      <c r="F126" s="110"/>
      <c r="G126" s="171"/>
      <c r="H126" s="170"/>
      <c r="I126" s="110"/>
      <c r="J126" s="110"/>
      <c r="K126" s="186"/>
    </row>
    <row r="127" spans="2:11" ht="14" x14ac:dyDescent="0.3">
      <c r="B127" s="117"/>
      <c r="C127" s="179"/>
      <c r="D127" s="100"/>
      <c r="E127" s="100"/>
      <c r="F127" s="110"/>
      <c r="G127" s="171"/>
      <c r="H127" s="170"/>
      <c r="I127" s="110"/>
      <c r="J127" s="110"/>
      <c r="K127" s="186"/>
    </row>
    <row r="128" spans="2:11" ht="14" x14ac:dyDescent="0.3">
      <c r="B128" s="117"/>
      <c r="C128" s="179"/>
      <c r="D128" s="100"/>
      <c r="E128" s="100"/>
      <c r="F128" s="110"/>
      <c r="G128" s="171"/>
      <c r="H128" s="170"/>
      <c r="I128" s="110"/>
      <c r="J128" s="110"/>
      <c r="K128" s="186"/>
    </row>
    <row r="129" spans="2:11" ht="14" x14ac:dyDescent="0.3">
      <c r="B129" s="117"/>
      <c r="C129" s="179"/>
      <c r="D129" s="100"/>
      <c r="E129" s="100"/>
      <c r="F129" s="110"/>
      <c r="G129" s="171"/>
      <c r="H129" s="170"/>
      <c r="I129" s="110"/>
      <c r="J129" s="110"/>
      <c r="K129" s="186"/>
    </row>
    <row r="130" spans="2:11" ht="14" x14ac:dyDescent="0.3">
      <c r="B130" s="117"/>
      <c r="C130" s="179"/>
      <c r="D130" s="100"/>
      <c r="E130" s="100"/>
      <c r="F130" s="110"/>
      <c r="G130" s="171"/>
      <c r="H130" s="170"/>
      <c r="I130" s="110"/>
      <c r="J130" s="110"/>
      <c r="K130" s="186"/>
    </row>
    <row r="131" spans="2:11" ht="14.5" x14ac:dyDescent="0.3">
      <c r="B131" s="108"/>
      <c r="C131" s="176"/>
      <c r="D131" s="100"/>
      <c r="E131" s="100"/>
      <c r="F131" s="110"/>
      <c r="G131" s="171"/>
      <c r="H131" s="170"/>
      <c r="I131" s="110"/>
      <c r="J131" s="110"/>
      <c r="K131" s="186"/>
    </row>
    <row r="132" spans="2:11" ht="14.5" x14ac:dyDescent="0.3">
      <c r="B132" s="108"/>
      <c r="C132" s="176"/>
      <c r="D132" s="100"/>
      <c r="E132" s="100"/>
      <c r="F132" s="110"/>
      <c r="G132" s="171"/>
      <c r="H132" s="170"/>
      <c r="I132" s="110"/>
      <c r="J132" s="110"/>
      <c r="K132" s="186"/>
    </row>
    <row r="133" spans="2:11" ht="14" x14ac:dyDescent="0.3">
      <c r="B133" s="65"/>
      <c r="C133" s="177"/>
      <c r="D133" s="94"/>
      <c r="E133" s="96"/>
      <c r="F133" s="96"/>
      <c r="G133" s="172"/>
      <c r="H133" s="172"/>
      <c r="I133" s="110"/>
      <c r="J133" s="110"/>
      <c r="K133" s="187"/>
    </row>
    <row r="134" spans="2:11" ht="14" x14ac:dyDescent="0.3">
      <c r="B134" s="65"/>
      <c r="C134" s="177"/>
      <c r="D134" s="94"/>
      <c r="E134" s="96"/>
      <c r="F134" s="96"/>
      <c r="G134" s="172"/>
      <c r="H134" s="172"/>
      <c r="I134" s="110"/>
      <c r="J134" s="110"/>
      <c r="K134" s="187"/>
    </row>
    <row r="135" spans="2:11" ht="14" x14ac:dyDescent="0.3">
      <c r="B135" s="65"/>
      <c r="C135" s="177"/>
      <c r="D135" s="94"/>
      <c r="E135" s="96"/>
      <c r="F135" s="96"/>
      <c r="G135" s="172"/>
      <c r="H135" s="172"/>
      <c r="I135" s="110"/>
      <c r="J135" s="110"/>
      <c r="K135" s="187"/>
    </row>
    <row r="136" spans="2:11" ht="14" x14ac:dyDescent="0.3">
      <c r="B136" s="65"/>
      <c r="C136" s="177"/>
      <c r="D136" s="94"/>
      <c r="E136" s="96"/>
      <c r="F136" s="96"/>
      <c r="G136" s="172"/>
      <c r="H136" s="172"/>
      <c r="I136" s="110"/>
      <c r="J136" s="110"/>
      <c r="K136" s="187"/>
    </row>
    <row r="137" spans="2:11" ht="14.5" thickBot="1" x14ac:dyDescent="0.35">
      <c r="B137" s="64"/>
      <c r="C137" s="178"/>
      <c r="D137" s="98"/>
      <c r="E137" s="99"/>
      <c r="F137" s="99"/>
      <c r="G137" s="173"/>
      <c r="H137" s="173"/>
      <c r="I137" s="244"/>
      <c r="J137" s="244"/>
      <c r="K137" s="188"/>
    </row>
    <row r="138" spans="2:11" ht="12.9" customHeight="1" x14ac:dyDescent="0.3">
      <c r="B138" s="163"/>
      <c r="C138" s="163"/>
      <c r="D138" s="163"/>
      <c r="E138" s="163"/>
    </row>
    <row r="139" spans="2:11" ht="12.9" customHeight="1" x14ac:dyDescent="0.3"/>
    <row r="140" spans="2:11" ht="29.15" customHeight="1" x14ac:dyDescent="0.3"/>
    <row r="141" spans="2:11" ht="17.149999999999999" customHeight="1" x14ac:dyDescent="0.3"/>
  </sheetData>
  <sheetProtection algorithmName="SHA-512" hashValue="uTBUMOL1FYb9kfOj8lil+ur/r01Xkwt1lh97hRTqPFhfTbrkcWTpU5EW400+stHakj5FnmR81GQQ61qlfHVfvg==" saltValue="sEkk1sPEMCDiW0c7+9I9tw==" spinCount="100000" sheet="1"/>
  <mergeCells count="138">
    <mergeCell ref="C9:D9"/>
    <mergeCell ref="F9:I9"/>
    <mergeCell ref="C10:D10"/>
    <mergeCell ref="F10:I10"/>
    <mergeCell ref="C11:D11"/>
    <mergeCell ref="F11:I11"/>
    <mergeCell ref="B1:E1"/>
    <mergeCell ref="E2:E3"/>
    <mergeCell ref="B5:K5"/>
    <mergeCell ref="B7:I7"/>
    <mergeCell ref="C8:D8"/>
    <mergeCell ref="F8:I8"/>
    <mergeCell ref="B17:G17"/>
    <mergeCell ref="C18:D18"/>
    <mergeCell ref="F18:G18"/>
    <mergeCell ref="C19:D19"/>
    <mergeCell ref="F19:G19"/>
    <mergeCell ref="C20:D20"/>
    <mergeCell ref="F20:G20"/>
    <mergeCell ref="C12:D12"/>
    <mergeCell ref="F12:I12"/>
    <mergeCell ref="C13:D13"/>
    <mergeCell ref="F13:I13"/>
    <mergeCell ref="C14:D14"/>
    <mergeCell ref="E14:E15"/>
    <mergeCell ref="F14:I15"/>
    <mergeCell ref="C15:D15"/>
    <mergeCell ref="C24:D24"/>
    <mergeCell ref="F24:G24"/>
    <mergeCell ref="C25:D25"/>
    <mergeCell ref="F25:G25"/>
    <mergeCell ref="C26:D26"/>
    <mergeCell ref="F26:G26"/>
    <mergeCell ref="C21:D21"/>
    <mergeCell ref="F21:G21"/>
    <mergeCell ref="C22:D22"/>
    <mergeCell ref="F22:G22"/>
    <mergeCell ref="C23:D23"/>
    <mergeCell ref="F23:G23"/>
    <mergeCell ref="C32:D32"/>
    <mergeCell ref="F32:G32"/>
    <mergeCell ref="H32:I32"/>
    <mergeCell ref="C33:D33"/>
    <mergeCell ref="F33:G33"/>
    <mergeCell ref="H33:I33"/>
    <mergeCell ref="B28:I28"/>
    <mergeCell ref="B29:I29"/>
    <mergeCell ref="C30:D30"/>
    <mergeCell ref="F30:G30"/>
    <mergeCell ref="H30:I30"/>
    <mergeCell ref="C31:D31"/>
    <mergeCell ref="F31:G31"/>
    <mergeCell ref="H31:I31"/>
    <mergeCell ref="B37:E37"/>
    <mergeCell ref="B38:E38"/>
    <mergeCell ref="B39:D39"/>
    <mergeCell ref="B40:D40"/>
    <mergeCell ref="B41:D41"/>
    <mergeCell ref="B42:D42"/>
    <mergeCell ref="C34:D34"/>
    <mergeCell ref="F34:G34"/>
    <mergeCell ref="H34:I34"/>
    <mergeCell ref="C35:D35"/>
    <mergeCell ref="F35:G35"/>
    <mergeCell ref="H35:I35"/>
    <mergeCell ref="C49:D49"/>
    <mergeCell ref="C50:D50"/>
    <mergeCell ref="E50:E51"/>
    <mergeCell ref="F50:G51"/>
    <mergeCell ref="H50:H51"/>
    <mergeCell ref="I50:I51"/>
    <mergeCell ref="C51:D51"/>
    <mergeCell ref="B43:D43"/>
    <mergeCell ref="B45:I45"/>
    <mergeCell ref="B46:I46"/>
    <mergeCell ref="C47:D47"/>
    <mergeCell ref="F47:G47"/>
    <mergeCell ref="C48:D48"/>
    <mergeCell ref="E48:E49"/>
    <mergeCell ref="F48:G49"/>
    <mergeCell ref="H48:H49"/>
    <mergeCell ref="I48:I49"/>
    <mergeCell ref="H54:H55"/>
    <mergeCell ref="I54:I55"/>
    <mergeCell ref="C55:D55"/>
    <mergeCell ref="C52:D52"/>
    <mergeCell ref="E52:E53"/>
    <mergeCell ref="F52:G53"/>
    <mergeCell ref="H52:H53"/>
    <mergeCell ref="I52:I53"/>
    <mergeCell ref="C53:D53"/>
    <mergeCell ref="C56:D56"/>
    <mergeCell ref="E56:E57"/>
    <mergeCell ref="F56:G57"/>
    <mergeCell ref="C57:D57"/>
    <mergeCell ref="C58:D58"/>
    <mergeCell ref="E58:E59"/>
    <mergeCell ref="F58:G59"/>
    <mergeCell ref="C54:D54"/>
    <mergeCell ref="E54:E55"/>
    <mergeCell ref="F54:G55"/>
    <mergeCell ref="C62:D62"/>
    <mergeCell ref="E62:E63"/>
    <mergeCell ref="F62:G63"/>
    <mergeCell ref="H62:H63"/>
    <mergeCell ref="I62:I63"/>
    <mergeCell ref="C63:D63"/>
    <mergeCell ref="H58:H59"/>
    <mergeCell ref="I58:I59"/>
    <mergeCell ref="C59:D59"/>
    <mergeCell ref="C60:D60"/>
    <mergeCell ref="E60:E61"/>
    <mergeCell ref="F60:G61"/>
    <mergeCell ref="H60:H61"/>
    <mergeCell ref="I60:I61"/>
    <mergeCell ref="C61:D61"/>
    <mergeCell ref="E69:J69"/>
    <mergeCell ref="E70:J70"/>
    <mergeCell ref="E71:J71"/>
    <mergeCell ref="E72:J72"/>
    <mergeCell ref="E73:J73"/>
    <mergeCell ref="E74:J74"/>
    <mergeCell ref="B64:D64"/>
    <mergeCell ref="F64:G64"/>
    <mergeCell ref="B65:D65"/>
    <mergeCell ref="F65:G65"/>
    <mergeCell ref="B66:D66"/>
    <mergeCell ref="B68:J68"/>
    <mergeCell ref="B81:K81"/>
    <mergeCell ref="B82:K82"/>
    <mergeCell ref="B110:K110"/>
    <mergeCell ref="B111:K111"/>
    <mergeCell ref="E75:J75"/>
    <mergeCell ref="B77:G77"/>
    <mergeCell ref="B78:D78"/>
    <mergeCell ref="E78:G78"/>
    <mergeCell ref="B79:D79"/>
    <mergeCell ref="E79:G79"/>
  </mergeCells>
  <conditionalFormatting sqref="E39:E43">
    <cfRule type="containsText" dxfId="3" priority="1" stopIfTrue="1" operator="containsText" text="Yes">
      <formula>NOT(ISERROR(SEARCH("Yes",E39)))</formula>
    </cfRule>
    <cfRule type="containsText" dxfId="2" priority="2" stopIfTrue="1" operator="containsText" text="No">
      <formula>NOT(ISERROR(SEARCH("No",E39)))</formula>
    </cfRule>
  </conditionalFormatting>
  <conditionalFormatting sqref="I48 I50 I52 I54 I57:I58 I60 I62">
    <cfRule type="containsText" dxfId="1" priority="3" stopIfTrue="1" operator="containsText" text="Yes">
      <formula>NOT(ISERROR(SEARCH("Yes",I48)))</formula>
    </cfRule>
    <cfRule type="containsText" dxfId="0" priority="4" stopIfTrue="1" operator="containsText" text="No">
      <formula>NOT(ISERROR(SEARCH("No",I48)))</formula>
    </cfRule>
  </conditionalFormatting>
  <dataValidations count="4">
    <dataValidation type="list" allowBlank="1" showInputMessage="1" showErrorMessage="1" sqref="E39:E43" xr:uid="{19DDC0E3-BB27-4DA0-B6B5-F3E6A480DABB}">
      <formula1>"Yes,No,Unknown,N/A"</formula1>
    </dataValidation>
    <dataValidation type="list" allowBlank="1" showInputMessage="1" showErrorMessage="1" sqref="I62 I60 I57:I58 I54 I52 I48 I50" xr:uid="{0D0517DC-7973-40CD-A698-BF1EBB342A31}">
      <formula1>"Yes,No,Unknown"</formula1>
    </dataValidation>
    <dataValidation type="list" allowBlank="1" showInputMessage="1" showErrorMessage="1" sqref="C11" xr:uid="{508B546B-3846-44EC-BDB0-4E7BEBC09876}">
      <formula1>Industry</formula1>
    </dataValidation>
    <dataValidation type="whole" allowBlank="1" showInputMessage="1" showErrorMessage="1" sqref="F84:F108 F113:F137" xr:uid="{5A90E046-D496-4D01-878C-CFA55BFE152A}">
      <formula1>0</formula1>
      <formula2>8760</formula2>
    </dataValidation>
  </dataValidations>
  <pageMargins left="0.7" right="0.7" top="0.75" bottom="0.75" header="0.3" footer="0.3"/>
  <pageSetup scale="99" orientation="landscape"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7A1A8332-8E8B-41D0-83E8-3CEE5C04A91D}">
          <x14:formula1>
            <xm:f>'Dropdown Options'!$P$2:$P$9</xm:f>
          </x14:formula1>
          <xm:sqref>C84:C108 C113:C137</xm:sqref>
        </x14:dataValidation>
        <x14:dataValidation type="list" allowBlank="1" showInputMessage="1" showErrorMessage="1" xr:uid="{AD777106-9B17-4B52-B1EF-7435E5E34AD5}">
          <x14:formula1>
            <xm:f>'Dropdown Options'!$L$2:$L$6</xm:f>
          </x14:formula1>
          <xm:sqref>E84:E108 E113:E137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375C-8886-452D-B4D6-BAD88B1A81E0}">
  <sheetPr>
    <tabColor theme="9"/>
  </sheetPr>
  <dimension ref="A1:K189"/>
  <sheetViews>
    <sheetView showGridLines="0" zoomScaleNormal="100" workbookViewId="0">
      <selection activeCell="B8" sqref="B8"/>
    </sheetView>
  </sheetViews>
  <sheetFormatPr defaultColWidth="0" defaultRowHeight="14.4" customHeight="1" zeroHeight="1" x14ac:dyDescent="0.35"/>
  <cols>
    <col min="1" max="1" width="5.453125" customWidth="1"/>
    <col min="2" max="2" width="8.90625" style="217" customWidth="1"/>
    <col min="3" max="3" width="11" style="217" customWidth="1"/>
    <col min="4" max="4" width="20.08984375" customWidth="1"/>
    <col min="5" max="6" width="22.54296875" customWidth="1"/>
    <col min="7" max="7" width="23.1796875" customWidth="1"/>
    <col min="8" max="8" width="13.90625" customWidth="1"/>
    <col min="9" max="9" width="20.6328125" customWidth="1"/>
    <col min="10" max="11" width="8.90625" customWidth="1"/>
    <col min="12" max="12" width="8.90625" hidden="1" customWidth="1"/>
    <col min="13" max="16384" width="8.90625" hidden="1"/>
  </cols>
  <sheetData>
    <row r="1" spans="2:11" ht="87.65" customHeight="1" x14ac:dyDescent="0.35">
      <c r="E1" s="122"/>
      <c r="F1" s="122"/>
      <c r="G1" s="122"/>
      <c r="H1" s="122"/>
      <c r="I1" s="309"/>
      <c r="J1" s="309"/>
      <c r="K1" s="309"/>
    </row>
    <row r="2" spans="2:11" ht="15" customHeight="1" x14ac:dyDescent="0.35"/>
    <row r="3" spans="2:11" ht="15" customHeight="1" x14ac:dyDescent="0.35">
      <c r="B3" s="584" t="s">
        <v>396</v>
      </c>
      <c r="C3" s="584"/>
      <c r="D3" s="584"/>
      <c r="E3" s="584"/>
      <c r="F3" s="584"/>
      <c r="G3" s="584"/>
      <c r="H3" s="584"/>
      <c r="I3" s="584"/>
      <c r="J3" s="584"/>
    </row>
    <row r="4" spans="2:11" ht="15" customHeight="1" thickBot="1" x14ac:dyDescent="0.4"/>
    <row r="5" spans="2:11" ht="15" thickBot="1" x14ac:dyDescent="0.4">
      <c r="B5" s="578" t="s">
        <v>203</v>
      </c>
      <c r="C5" s="579"/>
      <c r="D5" s="579"/>
      <c r="E5" s="579"/>
      <c r="F5" s="579"/>
      <c r="G5" s="580"/>
    </row>
    <row r="6" spans="2:11" ht="50.5" customHeight="1" thickBot="1" x14ac:dyDescent="0.4">
      <c r="B6" s="569" t="s">
        <v>322</v>
      </c>
      <c r="C6" s="570"/>
      <c r="D6" s="570"/>
      <c r="E6" s="570"/>
      <c r="F6" s="570"/>
      <c r="G6" s="571"/>
      <c r="I6" s="577"/>
      <c r="J6" s="577"/>
    </row>
    <row r="7" spans="2:11" ht="45.65" customHeight="1" thickBot="1" x14ac:dyDescent="0.4">
      <c r="B7" s="151" t="s">
        <v>204</v>
      </c>
      <c r="C7" s="151" t="s">
        <v>205</v>
      </c>
      <c r="D7" s="151" t="s">
        <v>206</v>
      </c>
      <c r="E7" s="165" t="s">
        <v>207</v>
      </c>
      <c r="F7" s="151" t="s">
        <v>208</v>
      </c>
      <c r="G7" s="56" t="s">
        <v>368</v>
      </c>
      <c r="I7" s="577"/>
      <c r="J7" s="577"/>
    </row>
    <row r="8" spans="2:11" ht="14.5" x14ac:dyDescent="0.35">
      <c r="B8" s="263"/>
      <c r="C8" s="264"/>
      <c r="D8" s="265"/>
      <c r="E8" s="225">
        <f t="shared" ref="E8:E31" si="0">D8*3*3.412/1000</f>
        <v>0</v>
      </c>
      <c r="F8" s="269"/>
      <c r="G8" s="270"/>
      <c r="I8" s="129"/>
    </row>
    <row r="9" spans="2:11" ht="14.5" x14ac:dyDescent="0.35">
      <c r="B9" s="234" t="str">
        <f>IF(B8="","",EDATE(B8,1))</f>
        <v/>
      </c>
      <c r="C9" s="266"/>
      <c r="D9" s="267"/>
      <c r="E9" s="221">
        <f t="shared" si="0"/>
        <v>0</v>
      </c>
      <c r="F9" s="271"/>
      <c r="G9" s="272"/>
      <c r="I9" s="129"/>
    </row>
    <row r="10" spans="2:11" ht="14.5" x14ac:dyDescent="0.35">
      <c r="B10" s="234" t="str">
        <f t="shared" ref="B10:B31" si="1">IF(B9="","",EDATE(B9,1))</f>
        <v/>
      </c>
      <c r="C10" s="266"/>
      <c r="D10" s="267"/>
      <c r="E10" s="221">
        <f t="shared" si="0"/>
        <v>0</v>
      </c>
      <c r="F10" s="271"/>
      <c r="G10" s="272"/>
    </row>
    <row r="11" spans="2:11" ht="14.5" x14ac:dyDescent="0.35">
      <c r="B11" s="234" t="str">
        <f t="shared" si="1"/>
        <v/>
      </c>
      <c r="C11" s="266"/>
      <c r="D11" s="267"/>
      <c r="E11" s="221">
        <f t="shared" si="0"/>
        <v>0</v>
      </c>
      <c r="F11" s="271"/>
      <c r="G11" s="272"/>
    </row>
    <row r="12" spans="2:11" ht="14.5" x14ac:dyDescent="0.35">
      <c r="B12" s="234" t="str">
        <f t="shared" si="1"/>
        <v/>
      </c>
      <c r="C12" s="266"/>
      <c r="D12" s="267"/>
      <c r="E12" s="221">
        <f t="shared" si="0"/>
        <v>0</v>
      </c>
      <c r="F12" s="271"/>
      <c r="G12" s="272"/>
    </row>
    <row r="13" spans="2:11" ht="14.5" x14ac:dyDescent="0.35">
      <c r="B13" s="234" t="str">
        <f t="shared" si="1"/>
        <v/>
      </c>
      <c r="C13" s="266"/>
      <c r="D13" s="267"/>
      <c r="E13" s="221">
        <f t="shared" si="0"/>
        <v>0</v>
      </c>
      <c r="F13" s="271"/>
      <c r="G13" s="272"/>
    </row>
    <row r="14" spans="2:11" ht="14.5" x14ac:dyDescent="0.35">
      <c r="B14" s="234" t="str">
        <f t="shared" si="1"/>
        <v/>
      </c>
      <c r="C14" s="266"/>
      <c r="D14" s="267"/>
      <c r="E14" s="221">
        <f t="shared" si="0"/>
        <v>0</v>
      </c>
      <c r="F14" s="271"/>
      <c r="G14" s="272"/>
    </row>
    <row r="15" spans="2:11" ht="14.5" x14ac:dyDescent="0.35">
      <c r="B15" s="234" t="str">
        <f t="shared" si="1"/>
        <v/>
      </c>
      <c r="C15" s="266"/>
      <c r="D15" s="267"/>
      <c r="E15" s="221">
        <f t="shared" si="0"/>
        <v>0</v>
      </c>
      <c r="F15" s="271"/>
      <c r="G15" s="272"/>
    </row>
    <row r="16" spans="2:11" ht="14.5" x14ac:dyDescent="0.35">
      <c r="B16" s="234" t="str">
        <f t="shared" si="1"/>
        <v/>
      </c>
      <c r="C16" s="266"/>
      <c r="D16" s="267"/>
      <c r="E16" s="221">
        <f t="shared" si="0"/>
        <v>0</v>
      </c>
      <c r="F16" s="271"/>
      <c r="G16" s="272"/>
    </row>
    <row r="17" spans="2:7" ht="14.5" x14ac:dyDescent="0.35">
      <c r="B17" s="234" t="str">
        <f t="shared" si="1"/>
        <v/>
      </c>
      <c r="C17" s="266"/>
      <c r="D17" s="267"/>
      <c r="E17" s="221">
        <f t="shared" si="0"/>
        <v>0</v>
      </c>
      <c r="F17" s="271"/>
      <c r="G17" s="272"/>
    </row>
    <row r="18" spans="2:7" ht="14.5" x14ac:dyDescent="0.35">
      <c r="B18" s="234" t="str">
        <f t="shared" si="1"/>
        <v/>
      </c>
      <c r="C18" s="266"/>
      <c r="D18" s="267"/>
      <c r="E18" s="221">
        <f t="shared" si="0"/>
        <v>0</v>
      </c>
      <c r="F18" s="271"/>
      <c r="G18" s="272"/>
    </row>
    <row r="19" spans="2:7" ht="14.5" x14ac:dyDescent="0.35">
      <c r="B19" s="234" t="str">
        <f t="shared" si="1"/>
        <v/>
      </c>
      <c r="C19" s="266"/>
      <c r="D19" s="267"/>
      <c r="E19" s="221">
        <f t="shared" si="0"/>
        <v>0</v>
      </c>
      <c r="F19" s="271"/>
      <c r="G19" s="272"/>
    </row>
    <row r="20" spans="2:7" ht="14.5" x14ac:dyDescent="0.35">
      <c r="B20" s="234" t="str">
        <f t="shared" si="1"/>
        <v/>
      </c>
      <c r="C20" s="266"/>
      <c r="D20" s="267"/>
      <c r="E20" s="221">
        <f t="shared" si="0"/>
        <v>0</v>
      </c>
      <c r="F20" s="271"/>
      <c r="G20" s="272"/>
    </row>
    <row r="21" spans="2:7" ht="14.5" x14ac:dyDescent="0.35">
      <c r="B21" s="234" t="str">
        <f t="shared" si="1"/>
        <v/>
      </c>
      <c r="C21" s="266"/>
      <c r="D21" s="267"/>
      <c r="E21" s="221">
        <f t="shared" si="0"/>
        <v>0</v>
      </c>
      <c r="F21" s="271"/>
      <c r="G21" s="272"/>
    </row>
    <row r="22" spans="2:7" ht="14.5" x14ac:dyDescent="0.35">
      <c r="B22" s="234" t="str">
        <f t="shared" si="1"/>
        <v/>
      </c>
      <c r="C22" s="266"/>
      <c r="D22" s="267"/>
      <c r="E22" s="221">
        <f t="shared" si="0"/>
        <v>0</v>
      </c>
      <c r="F22" s="271"/>
      <c r="G22" s="272"/>
    </row>
    <row r="23" spans="2:7" ht="14.5" x14ac:dyDescent="0.35">
      <c r="B23" s="234" t="str">
        <f t="shared" si="1"/>
        <v/>
      </c>
      <c r="C23" s="266"/>
      <c r="D23" s="267"/>
      <c r="E23" s="221">
        <f t="shared" si="0"/>
        <v>0</v>
      </c>
      <c r="F23" s="271"/>
      <c r="G23" s="272"/>
    </row>
    <row r="24" spans="2:7" ht="14.5" x14ac:dyDescent="0.35">
      <c r="B24" s="234" t="str">
        <f t="shared" si="1"/>
        <v/>
      </c>
      <c r="C24" s="266"/>
      <c r="D24" s="267"/>
      <c r="E24" s="221">
        <f t="shared" si="0"/>
        <v>0</v>
      </c>
      <c r="F24" s="271"/>
      <c r="G24" s="272"/>
    </row>
    <row r="25" spans="2:7" ht="14.5" x14ac:dyDescent="0.35">
      <c r="B25" s="234" t="str">
        <f t="shared" si="1"/>
        <v/>
      </c>
      <c r="C25" s="266"/>
      <c r="D25" s="267"/>
      <c r="E25" s="221">
        <f t="shared" si="0"/>
        <v>0</v>
      </c>
      <c r="F25" s="271"/>
      <c r="G25" s="272"/>
    </row>
    <row r="26" spans="2:7" ht="14.5" x14ac:dyDescent="0.35">
      <c r="B26" s="234" t="str">
        <f t="shared" si="1"/>
        <v/>
      </c>
      <c r="C26" s="266"/>
      <c r="D26" s="267"/>
      <c r="E26" s="221">
        <f t="shared" si="0"/>
        <v>0</v>
      </c>
      <c r="F26" s="271"/>
      <c r="G26" s="272"/>
    </row>
    <row r="27" spans="2:7" ht="14.5" x14ac:dyDescent="0.35">
      <c r="B27" s="234" t="str">
        <f t="shared" si="1"/>
        <v/>
      </c>
      <c r="C27" s="266"/>
      <c r="D27" s="267"/>
      <c r="E27" s="221">
        <f t="shared" si="0"/>
        <v>0</v>
      </c>
      <c r="F27" s="271"/>
      <c r="G27" s="272"/>
    </row>
    <row r="28" spans="2:7" ht="14.5" x14ac:dyDescent="0.35">
      <c r="B28" s="234" t="str">
        <f t="shared" si="1"/>
        <v/>
      </c>
      <c r="C28" s="266"/>
      <c r="D28" s="267"/>
      <c r="E28" s="221">
        <f t="shared" si="0"/>
        <v>0</v>
      </c>
      <c r="F28" s="271"/>
      <c r="G28" s="272"/>
    </row>
    <row r="29" spans="2:7" ht="14.5" x14ac:dyDescent="0.35">
      <c r="B29" s="234" t="str">
        <f t="shared" si="1"/>
        <v/>
      </c>
      <c r="C29" s="266"/>
      <c r="D29" s="267"/>
      <c r="E29" s="221">
        <f t="shared" si="0"/>
        <v>0</v>
      </c>
      <c r="F29" s="271"/>
      <c r="G29" s="272"/>
    </row>
    <row r="30" spans="2:7" ht="14.5" x14ac:dyDescent="0.35">
      <c r="B30" s="234" t="str">
        <f t="shared" si="1"/>
        <v/>
      </c>
      <c r="C30" s="266"/>
      <c r="D30" s="267"/>
      <c r="E30" s="221">
        <f t="shared" si="0"/>
        <v>0</v>
      </c>
      <c r="F30" s="271"/>
      <c r="G30" s="272"/>
    </row>
    <row r="31" spans="2:7" ht="15" thickBot="1" x14ac:dyDescent="0.4">
      <c r="B31" s="234" t="str">
        <f t="shared" si="1"/>
        <v/>
      </c>
      <c r="C31" s="268"/>
      <c r="D31" s="267"/>
      <c r="E31" s="236">
        <f t="shared" si="0"/>
        <v>0</v>
      </c>
      <c r="F31" s="271"/>
      <c r="G31" s="272"/>
    </row>
    <row r="32" spans="2:7" ht="14.5" x14ac:dyDescent="0.35"/>
    <row r="33" spans="1:6" ht="14.5" x14ac:dyDescent="0.35"/>
    <row r="34" spans="1:6" ht="15" thickBot="1" x14ac:dyDescent="0.4"/>
    <row r="35" spans="1:6" ht="15" customHeight="1" thickBot="1" x14ac:dyDescent="0.4">
      <c r="B35" s="573" t="s">
        <v>209</v>
      </c>
      <c r="C35" s="574"/>
      <c r="D35" s="574"/>
      <c r="E35" s="574"/>
      <c r="F35" s="575"/>
    </row>
    <row r="36" spans="1:6" ht="46.4" customHeight="1" thickBot="1" x14ac:dyDescent="0.4">
      <c r="B36" s="569" t="s">
        <v>321</v>
      </c>
      <c r="C36" s="570"/>
      <c r="D36" s="570"/>
      <c r="E36" s="570"/>
      <c r="F36" s="571"/>
    </row>
    <row r="37" spans="1:6" ht="46.4" customHeight="1" thickBot="1" x14ac:dyDescent="0.4">
      <c r="A37" s="217"/>
      <c r="B37" s="151" t="s">
        <v>204</v>
      </c>
      <c r="C37" s="151" t="s">
        <v>205</v>
      </c>
      <c r="D37" s="151" t="s">
        <v>210</v>
      </c>
      <c r="E37" s="151" t="s">
        <v>211</v>
      </c>
      <c r="F37" s="218" t="s">
        <v>369</v>
      </c>
    </row>
    <row r="38" spans="1:6" ht="14.5" x14ac:dyDescent="0.35">
      <c r="B38" s="227" t="str">
        <f>IF(B8="","",B8)</f>
        <v/>
      </c>
      <c r="C38" s="230">
        <f>C8</f>
        <v>0</v>
      </c>
      <c r="D38" s="273"/>
      <c r="E38" s="226">
        <f>D38</f>
        <v>0</v>
      </c>
      <c r="F38" s="273"/>
    </row>
    <row r="39" spans="1:6" ht="14.5" x14ac:dyDescent="0.35">
      <c r="B39" s="228" t="str">
        <f t="shared" ref="B39:C54" si="2">B9</f>
        <v/>
      </c>
      <c r="C39" s="231">
        <f t="shared" si="2"/>
        <v>0</v>
      </c>
      <c r="D39" s="274"/>
      <c r="E39" s="223">
        <f t="shared" ref="E39:E61" si="3">D39</f>
        <v>0</v>
      </c>
      <c r="F39" s="274"/>
    </row>
    <row r="40" spans="1:6" ht="14.5" x14ac:dyDescent="0.35">
      <c r="B40" s="228" t="str">
        <f t="shared" si="2"/>
        <v/>
      </c>
      <c r="C40" s="231">
        <f t="shared" si="2"/>
        <v>0</v>
      </c>
      <c r="D40" s="274"/>
      <c r="E40" s="223">
        <f t="shared" si="3"/>
        <v>0</v>
      </c>
      <c r="F40" s="274"/>
    </row>
    <row r="41" spans="1:6" ht="14.5" x14ac:dyDescent="0.35">
      <c r="B41" s="228" t="str">
        <f t="shared" si="2"/>
        <v/>
      </c>
      <c r="C41" s="231">
        <f t="shared" si="2"/>
        <v>0</v>
      </c>
      <c r="D41" s="274"/>
      <c r="E41" s="223">
        <f t="shared" si="3"/>
        <v>0</v>
      </c>
      <c r="F41" s="274"/>
    </row>
    <row r="42" spans="1:6" ht="14.5" x14ac:dyDescent="0.35">
      <c r="B42" s="228" t="str">
        <f t="shared" si="2"/>
        <v/>
      </c>
      <c r="C42" s="231">
        <f t="shared" si="2"/>
        <v>0</v>
      </c>
      <c r="D42" s="274"/>
      <c r="E42" s="223">
        <f t="shared" si="3"/>
        <v>0</v>
      </c>
      <c r="F42" s="274"/>
    </row>
    <row r="43" spans="1:6" ht="14.5" x14ac:dyDescent="0.35">
      <c r="B43" s="228" t="str">
        <f t="shared" si="2"/>
        <v/>
      </c>
      <c r="C43" s="231">
        <f t="shared" si="2"/>
        <v>0</v>
      </c>
      <c r="D43" s="274"/>
      <c r="E43" s="223">
        <f t="shared" si="3"/>
        <v>0</v>
      </c>
      <c r="F43" s="274"/>
    </row>
    <row r="44" spans="1:6" ht="14.5" x14ac:dyDescent="0.35">
      <c r="B44" s="228" t="str">
        <f t="shared" si="2"/>
        <v/>
      </c>
      <c r="C44" s="231">
        <f t="shared" si="2"/>
        <v>0</v>
      </c>
      <c r="D44" s="274"/>
      <c r="E44" s="223">
        <f t="shared" si="3"/>
        <v>0</v>
      </c>
      <c r="F44" s="274"/>
    </row>
    <row r="45" spans="1:6" ht="14.5" x14ac:dyDescent="0.35">
      <c r="B45" s="228" t="str">
        <f t="shared" si="2"/>
        <v/>
      </c>
      <c r="C45" s="231">
        <f t="shared" si="2"/>
        <v>0</v>
      </c>
      <c r="D45" s="274"/>
      <c r="E45" s="223">
        <f t="shared" si="3"/>
        <v>0</v>
      </c>
      <c r="F45" s="274"/>
    </row>
    <row r="46" spans="1:6" ht="14.5" x14ac:dyDescent="0.35">
      <c r="B46" s="228" t="str">
        <f t="shared" si="2"/>
        <v/>
      </c>
      <c r="C46" s="231">
        <f t="shared" si="2"/>
        <v>0</v>
      </c>
      <c r="D46" s="274"/>
      <c r="E46" s="223">
        <f t="shared" si="3"/>
        <v>0</v>
      </c>
      <c r="F46" s="274"/>
    </row>
    <row r="47" spans="1:6" ht="14.5" x14ac:dyDescent="0.35">
      <c r="B47" s="228" t="str">
        <f t="shared" si="2"/>
        <v/>
      </c>
      <c r="C47" s="231">
        <f t="shared" si="2"/>
        <v>0</v>
      </c>
      <c r="D47" s="274"/>
      <c r="E47" s="223">
        <f t="shared" si="3"/>
        <v>0</v>
      </c>
      <c r="F47" s="274"/>
    </row>
    <row r="48" spans="1:6" ht="14.5" x14ac:dyDescent="0.35">
      <c r="B48" s="228" t="str">
        <f t="shared" si="2"/>
        <v/>
      </c>
      <c r="C48" s="231">
        <f t="shared" si="2"/>
        <v>0</v>
      </c>
      <c r="D48" s="274"/>
      <c r="E48" s="223">
        <f t="shared" si="3"/>
        <v>0</v>
      </c>
      <c r="F48" s="274"/>
    </row>
    <row r="49" spans="2:6" ht="14.5" x14ac:dyDescent="0.35">
      <c r="B49" s="228" t="str">
        <f t="shared" si="2"/>
        <v/>
      </c>
      <c r="C49" s="231">
        <f t="shared" si="2"/>
        <v>0</v>
      </c>
      <c r="D49" s="274"/>
      <c r="E49" s="223">
        <f t="shared" si="3"/>
        <v>0</v>
      </c>
      <c r="F49" s="274"/>
    </row>
    <row r="50" spans="2:6" ht="14.5" x14ac:dyDescent="0.35">
      <c r="B50" s="228" t="str">
        <f t="shared" si="2"/>
        <v/>
      </c>
      <c r="C50" s="231">
        <f t="shared" si="2"/>
        <v>0</v>
      </c>
      <c r="D50" s="274"/>
      <c r="E50" s="223">
        <f t="shared" si="3"/>
        <v>0</v>
      </c>
      <c r="F50" s="274"/>
    </row>
    <row r="51" spans="2:6" ht="14.5" x14ac:dyDescent="0.35">
      <c r="B51" s="228" t="str">
        <f t="shared" si="2"/>
        <v/>
      </c>
      <c r="C51" s="231">
        <f t="shared" si="2"/>
        <v>0</v>
      </c>
      <c r="D51" s="274"/>
      <c r="E51" s="223">
        <f t="shared" si="3"/>
        <v>0</v>
      </c>
      <c r="F51" s="274"/>
    </row>
    <row r="52" spans="2:6" ht="14.5" x14ac:dyDescent="0.35">
      <c r="B52" s="228" t="str">
        <f t="shared" si="2"/>
        <v/>
      </c>
      <c r="C52" s="231">
        <f t="shared" si="2"/>
        <v>0</v>
      </c>
      <c r="D52" s="274"/>
      <c r="E52" s="223">
        <f t="shared" si="3"/>
        <v>0</v>
      </c>
      <c r="F52" s="274"/>
    </row>
    <row r="53" spans="2:6" ht="14.5" x14ac:dyDescent="0.35">
      <c r="B53" s="228" t="str">
        <f t="shared" si="2"/>
        <v/>
      </c>
      <c r="C53" s="231">
        <f t="shared" si="2"/>
        <v>0</v>
      </c>
      <c r="D53" s="274"/>
      <c r="E53" s="223">
        <f t="shared" si="3"/>
        <v>0</v>
      </c>
      <c r="F53" s="274"/>
    </row>
    <row r="54" spans="2:6" ht="14.5" x14ac:dyDescent="0.35">
      <c r="B54" s="228" t="str">
        <f t="shared" si="2"/>
        <v/>
      </c>
      <c r="C54" s="231">
        <f t="shared" si="2"/>
        <v>0</v>
      </c>
      <c r="D54" s="274"/>
      <c r="E54" s="223">
        <f t="shared" si="3"/>
        <v>0</v>
      </c>
      <c r="F54" s="274"/>
    </row>
    <row r="55" spans="2:6" ht="14.5" x14ac:dyDescent="0.35">
      <c r="B55" s="228" t="str">
        <f t="shared" ref="B55:C61" si="4">B25</f>
        <v/>
      </c>
      <c r="C55" s="231">
        <f t="shared" si="4"/>
        <v>0</v>
      </c>
      <c r="D55" s="274"/>
      <c r="E55" s="223">
        <f t="shared" si="3"/>
        <v>0</v>
      </c>
      <c r="F55" s="274"/>
    </row>
    <row r="56" spans="2:6" ht="14.5" x14ac:dyDescent="0.35">
      <c r="B56" s="228" t="str">
        <f t="shared" si="4"/>
        <v/>
      </c>
      <c r="C56" s="231">
        <f t="shared" si="4"/>
        <v>0</v>
      </c>
      <c r="D56" s="274"/>
      <c r="E56" s="223">
        <f t="shared" si="3"/>
        <v>0</v>
      </c>
      <c r="F56" s="274"/>
    </row>
    <row r="57" spans="2:6" ht="14.5" x14ac:dyDescent="0.35">
      <c r="B57" s="228" t="str">
        <f t="shared" si="4"/>
        <v/>
      </c>
      <c r="C57" s="231">
        <f t="shared" si="4"/>
        <v>0</v>
      </c>
      <c r="D57" s="274"/>
      <c r="E57" s="223">
        <f t="shared" si="3"/>
        <v>0</v>
      </c>
      <c r="F57" s="274"/>
    </row>
    <row r="58" spans="2:6" ht="14.5" x14ac:dyDescent="0.35">
      <c r="B58" s="228" t="str">
        <f t="shared" si="4"/>
        <v/>
      </c>
      <c r="C58" s="231">
        <f t="shared" si="4"/>
        <v>0</v>
      </c>
      <c r="D58" s="274"/>
      <c r="E58" s="223">
        <f t="shared" si="3"/>
        <v>0</v>
      </c>
      <c r="F58" s="274"/>
    </row>
    <row r="59" spans="2:6" ht="14.5" x14ac:dyDescent="0.35">
      <c r="B59" s="228" t="str">
        <f t="shared" si="4"/>
        <v/>
      </c>
      <c r="C59" s="231">
        <f t="shared" si="4"/>
        <v>0</v>
      </c>
      <c r="D59" s="274"/>
      <c r="E59" s="223">
        <f t="shared" si="3"/>
        <v>0</v>
      </c>
      <c r="F59" s="274"/>
    </row>
    <row r="60" spans="2:6" ht="14.5" x14ac:dyDescent="0.35">
      <c r="B60" s="228" t="str">
        <f t="shared" si="4"/>
        <v/>
      </c>
      <c r="C60" s="231">
        <f t="shared" si="4"/>
        <v>0</v>
      </c>
      <c r="D60" s="274"/>
      <c r="E60" s="223">
        <f t="shared" si="3"/>
        <v>0</v>
      </c>
      <c r="F60" s="274"/>
    </row>
    <row r="61" spans="2:6" ht="15" thickBot="1" x14ac:dyDescent="0.4">
      <c r="B61" s="229" t="str">
        <f t="shared" si="4"/>
        <v/>
      </c>
      <c r="C61" s="232">
        <f t="shared" si="4"/>
        <v>0</v>
      </c>
      <c r="D61" s="275"/>
      <c r="E61" s="224">
        <f t="shared" si="3"/>
        <v>0</v>
      </c>
      <c r="F61" s="275"/>
    </row>
    <row r="62" spans="2:6" ht="14.5" x14ac:dyDescent="0.35"/>
    <row r="63" spans="2:6" ht="14.5" x14ac:dyDescent="0.35"/>
    <row r="64" spans="2:6" ht="15" thickBot="1" x14ac:dyDescent="0.4"/>
    <row r="65" spans="2:6" ht="15" customHeight="1" thickBot="1" x14ac:dyDescent="0.4">
      <c r="B65" s="573" t="s">
        <v>212</v>
      </c>
      <c r="C65" s="574"/>
      <c r="D65" s="574"/>
      <c r="E65" s="574"/>
      <c r="F65" s="575"/>
    </row>
    <row r="66" spans="2:6" ht="48" customHeight="1" thickBot="1" x14ac:dyDescent="0.4">
      <c r="B66" s="569" t="s">
        <v>320</v>
      </c>
      <c r="C66" s="570"/>
      <c r="D66" s="570"/>
      <c r="E66" s="570"/>
      <c r="F66" s="571"/>
    </row>
    <row r="67" spans="2:6" ht="46.65" customHeight="1" x14ac:dyDescent="0.35">
      <c r="B67" s="222" t="s">
        <v>204</v>
      </c>
      <c r="C67" s="222" t="s">
        <v>205</v>
      </c>
      <c r="D67" s="222" t="s">
        <v>213</v>
      </c>
      <c r="E67" s="222" t="s">
        <v>214</v>
      </c>
      <c r="F67" s="222" t="s">
        <v>370</v>
      </c>
    </row>
    <row r="68" spans="2:6" ht="14.5" x14ac:dyDescent="0.35">
      <c r="B68" s="228" t="str">
        <f>IF(B8="","",B8)</f>
        <v/>
      </c>
      <c r="C68" s="231">
        <f>C8</f>
        <v>0</v>
      </c>
      <c r="D68" s="274"/>
      <c r="E68" s="223">
        <f>D68</f>
        <v>0</v>
      </c>
      <c r="F68" s="276"/>
    </row>
    <row r="69" spans="2:6" ht="14.5" x14ac:dyDescent="0.35">
      <c r="B69" s="228" t="str">
        <f t="shared" ref="B69:C84" si="5">B9</f>
        <v/>
      </c>
      <c r="C69" s="231">
        <f t="shared" si="5"/>
        <v>0</v>
      </c>
      <c r="D69" s="274"/>
      <c r="E69" s="223">
        <f t="shared" ref="E69:E91" si="6">D69</f>
        <v>0</v>
      </c>
      <c r="F69" s="276"/>
    </row>
    <row r="70" spans="2:6" ht="14.5" x14ac:dyDescent="0.35">
      <c r="B70" s="228" t="str">
        <f t="shared" si="5"/>
        <v/>
      </c>
      <c r="C70" s="231">
        <f t="shared" si="5"/>
        <v>0</v>
      </c>
      <c r="D70" s="274"/>
      <c r="E70" s="223">
        <f t="shared" si="6"/>
        <v>0</v>
      </c>
      <c r="F70" s="276"/>
    </row>
    <row r="71" spans="2:6" ht="14.5" x14ac:dyDescent="0.35">
      <c r="B71" s="228" t="str">
        <f t="shared" si="5"/>
        <v/>
      </c>
      <c r="C71" s="231">
        <f t="shared" si="5"/>
        <v>0</v>
      </c>
      <c r="D71" s="274"/>
      <c r="E71" s="223">
        <f t="shared" si="6"/>
        <v>0</v>
      </c>
      <c r="F71" s="276"/>
    </row>
    <row r="72" spans="2:6" ht="14.5" x14ac:dyDescent="0.35">
      <c r="B72" s="228" t="str">
        <f t="shared" si="5"/>
        <v/>
      </c>
      <c r="C72" s="231">
        <f t="shared" si="5"/>
        <v>0</v>
      </c>
      <c r="D72" s="274"/>
      <c r="E72" s="223">
        <f t="shared" si="6"/>
        <v>0</v>
      </c>
      <c r="F72" s="276"/>
    </row>
    <row r="73" spans="2:6" ht="14.5" x14ac:dyDescent="0.35">
      <c r="B73" s="228" t="str">
        <f t="shared" si="5"/>
        <v/>
      </c>
      <c r="C73" s="231">
        <f t="shared" si="5"/>
        <v>0</v>
      </c>
      <c r="D73" s="274"/>
      <c r="E73" s="223">
        <f t="shared" si="6"/>
        <v>0</v>
      </c>
      <c r="F73" s="276"/>
    </row>
    <row r="74" spans="2:6" ht="14.5" x14ac:dyDescent="0.35">
      <c r="B74" s="228" t="str">
        <f t="shared" si="5"/>
        <v/>
      </c>
      <c r="C74" s="231">
        <f t="shared" si="5"/>
        <v>0</v>
      </c>
      <c r="D74" s="274"/>
      <c r="E74" s="223">
        <f t="shared" si="6"/>
        <v>0</v>
      </c>
      <c r="F74" s="276"/>
    </row>
    <row r="75" spans="2:6" ht="14.5" x14ac:dyDescent="0.35">
      <c r="B75" s="228" t="str">
        <f t="shared" si="5"/>
        <v/>
      </c>
      <c r="C75" s="231">
        <f t="shared" si="5"/>
        <v>0</v>
      </c>
      <c r="D75" s="274"/>
      <c r="E75" s="223">
        <f t="shared" si="6"/>
        <v>0</v>
      </c>
      <c r="F75" s="276"/>
    </row>
    <row r="76" spans="2:6" ht="14.5" x14ac:dyDescent="0.35">
      <c r="B76" s="228" t="str">
        <f t="shared" si="5"/>
        <v/>
      </c>
      <c r="C76" s="231">
        <f t="shared" si="5"/>
        <v>0</v>
      </c>
      <c r="D76" s="274"/>
      <c r="E76" s="223">
        <f t="shared" si="6"/>
        <v>0</v>
      </c>
      <c r="F76" s="276"/>
    </row>
    <row r="77" spans="2:6" ht="14.5" x14ac:dyDescent="0.35">
      <c r="B77" s="228" t="str">
        <f t="shared" si="5"/>
        <v/>
      </c>
      <c r="C77" s="231">
        <f t="shared" si="5"/>
        <v>0</v>
      </c>
      <c r="D77" s="274"/>
      <c r="E77" s="223">
        <f t="shared" si="6"/>
        <v>0</v>
      </c>
      <c r="F77" s="276"/>
    </row>
    <row r="78" spans="2:6" ht="14.5" x14ac:dyDescent="0.35">
      <c r="B78" s="228" t="str">
        <f t="shared" si="5"/>
        <v/>
      </c>
      <c r="C78" s="231">
        <f t="shared" si="5"/>
        <v>0</v>
      </c>
      <c r="D78" s="274"/>
      <c r="E78" s="223">
        <f t="shared" si="6"/>
        <v>0</v>
      </c>
      <c r="F78" s="276"/>
    </row>
    <row r="79" spans="2:6" ht="14.5" x14ac:dyDescent="0.35">
      <c r="B79" s="228" t="str">
        <f t="shared" si="5"/>
        <v/>
      </c>
      <c r="C79" s="231">
        <f t="shared" si="5"/>
        <v>0</v>
      </c>
      <c r="D79" s="274"/>
      <c r="E79" s="223">
        <f t="shared" si="6"/>
        <v>0</v>
      </c>
      <c r="F79" s="276"/>
    </row>
    <row r="80" spans="2:6" ht="14.5" x14ac:dyDescent="0.35">
      <c r="B80" s="228" t="str">
        <f t="shared" si="5"/>
        <v/>
      </c>
      <c r="C80" s="231">
        <f t="shared" si="5"/>
        <v>0</v>
      </c>
      <c r="D80" s="274"/>
      <c r="E80" s="223">
        <f t="shared" si="6"/>
        <v>0</v>
      </c>
      <c r="F80" s="276"/>
    </row>
    <row r="81" spans="2:6" ht="14.5" x14ac:dyDescent="0.35">
      <c r="B81" s="228" t="str">
        <f t="shared" si="5"/>
        <v/>
      </c>
      <c r="C81" s="231">
        <f t="shared" si="5"/>
        <v>0</v>
      </c>
      <c r="D81" s="274"/>
      <c r="E81" s="223">
        <f t="shared" si="6"/>
        <v>0</v>
      </c>
      <c r="F81" s="276"/>
    </row>
    <row r="82" spans="2:6" ht="14.5" x14ac:dyDescent="0.35">
      <c r="B82" s="228" t="str">
        <f t="shared" si="5"/>
        <v/>
      </c>
      <c r="C82" s="231">
        <f t="shared" si="5"/>
        <v>0</v>
      </c>
      <c r="D82" s="274"/>
      <c r="E82" s="223">
        <f t="shared" si="6"/>
        <v>0</v>
      </c>
      <c r="F82" s="276"/>
    </row>
    <row r="83" spans="2:6" ht="14.5" x14ac:dyDescent="0.35">
      <c r="B83" s="228" t="str">
        <f t="shared" si="5"/>
        <v/>
      </c>
      <c r="C83" s="231">
        <f t="shared" si="5"/>
        <v>0</v>
      </c>
      <c r="D83" s="274"/>
      <c r="E83" s="223">
        <f t="shared" si="6"/>
        <v>0</v>
      </c>
      <c r="F83" s="276"/>
    </row>
    <row r="84" spans="2:6" ht="14.5" x14ac:dyDescent="0.35">
      <c r="B84" s="228" t="str">
        <f t="shared" si="5"/>
        <v/>
      </c>
      <c r="C84" s="231">
        <f t="shared" si="5"/>
        <v>0</v>
      </c>
      <c r="D84" s="274"/>
      <c r="E84" s="223">
        <f t="shared" si="6"/>
        <v>0</v>
      </c>
      <c r="F84" s="276"/>
    </row>
    <row r="85" spans="2:6" ht="14.5" x14ac:dyDescent="0.35">
      <c r="B85" s="228" t="str">
        <f t="shared" ref="B85:C91" si="7">B25</f>
        <v/>
      </c>
      <c r="C85" s="231">
        <f t="shared" si="7"/>
        <v>0</v>
      </c>
      <c r="D85" s="274"/>
      <c r="E85" s="223">
        <f t="shared" si="6"/>
        <v>0</v>
      </c>
      <c r="F85" s="276"/>
    </row>
    <row r="86" spans="2:6" ht="14.5" x14ac:dyDescent="0.35">
      <c r="B86" s="228" t="str">
        <f t="shared" si="7"/>
        <v/>
      </c>
      <c r="C86" s="231">
        <f t="shared" si="7"/>
        <v>0</v>
      </c>
      <c r="D86" s="274"/>
      <c r="E86" s="223">
        <f t="shared" si="6"/>
        <v>0</v>
      </c>
      <c r="F86" s="276"/>
    </row>
    <row r="87" spans="2:6" ht="14.5" x14ac:dyDescent="0.35">
      <c r="B87" s="228" t="str">
        <f t="shared" si="7"/>
        <v/>
      </c>
      <c r="C87" s="231">
        <f t="shared" si="7"/>
        <v>0</v>
      </c>
      <c r="D87" s="274"/>
      <c r="E87" s="223">
        <f t="shared" si="6"/>
        <v>0</v>
      </c>
      <c r="F87" s="276"/>
    </row>
    <row r="88" spans="2:6" ht="14.5" x14ac:dyDescent="0.35">
      <c r="B88" s="228" t="str">
        <f t="shared" si="7"/>
        <v/>
      </c>
      <c r="C88" s="231">
        <f t="shared" si="7"/>
        <v>0</v>
      </c>
      <c r="D88" s="274"/>
      <c r="E88" s="223">
        <f t="shared" si="6"/>
        <v>0</v>
      </c>
      <c r="F88" s="276"/>
    </row>
    <row r="89" spans="2:6" ht="14.5" x14ac:dyDescent="0.35">
      <c r="B89" s="228" t="str">
        <f t="shared" si="7"/>
        <v/>
      </c>
      <c r="C89" s="231">
        <f t="shared" si="7"/>
        <v>0</v>
      </c>
      <c r="D89" s="274"/>
      <c r="E89" s="223">
        <f t="shared" si="6"/>
        <v>0</v>
      </c>
      <c r="F89" s="276"/>
    </row>
    <row r="90" spans="2:6" ht="14.5" x14ac:dyDescent="0.35">
      <c r="B90" s="228" t="str">
        <f t="shared" si="7"/>
        <v/>
      </c>
      <c r="C90" s="231">
        <f t="shared" si="7"/>
        <v>0</v>
      </c>
      <c r="D90" s="274"/>
      <c r="E90" s="223">
        <f t="shared" si="6"/>
        <v>0</v>
      </c>
      <c r="F90" s="276"/>
    </row>
    <row r="91" spans="2:6" ht="15" thickBot="1" x14ac:dyDescent="0.4">
      <c r="B91" s="229" t="str">
        <f t="shared" si="7"/>
        <v/>
      </c>
      <c r="C91" s="232">
        <f t="shared" si="7"/>
        <v>0</v>
      </c>
      <c r="D91" s="275"/>
      <c r="E91" s="224">
        <f t="shared" si="6"/>
        <v>0</v>
      </c>
      <c r="F91" s="277"/>
    </row>
    <row r="92" spans="2:6" ht="14.5" x14ac:dyDescent="0.35"/>
    <row r="93" spans="2:6" ht="14.5" x14ac:dyDescent="0.35"/>
    <row r="94" spans="2:6" ht="15" thickBot="1" x14ac:dyDescent="0.4"/>
    <row r="95" spans="2:6" ht="15" customHeight="1" thickBot="1" x14ac:dyDescent="0.4">
      <c r="B95" s="573" t="s">
        <v>215</v>
      </c>
      <c r="C95" s="574"/>
      <c r="D95" s="574"/>
      <c r="E95" s="574"/>
      <c r="F95" s="576"/>
    </row>
    <row r="96" spans="2:6" ht="49.65" customHeight="1" thickBot="1" x14ac:dyDescent="0.4">
      <c r="B96" s="569" t="s">
        <v>319</v>
      </c>
      <c r="C96" s="570"/>
      <c r="D96" s="570"/>
      <c r="E96" s="570"/>
      <c r="F96" s="570"/>
    </row>
    <row r="97" spans="2:6" ht="46.4" customHeight="1" thickBot="1" x14ac:dyDescent="0.4">
      <c r="B97" s="151" t="s">
        <v>204</v>
      </c>
      <c r="C97" s="151" t="s">
        <v>205</v>
      </c>
      <c r="D97" s="151" t="s">
        <v>216</v>
      </c>
      <c r="E97" s="151" t="s">
        <v>217</v>
      </c>
      <c r="F97" s="56" t="s">
        <v>371</v>
      </c>
    </row>
    <row r="98" spans="2:6" ht="14.5" x14ac:dyDescent="0.35">
      <c r="B98" s="228" t="str">
        <f>IF(B38="","",B38)</f>
        <v/>
      </c>
      <c r="C98" s="230">
        <f>C8</f>
        <v>0</v>
      </c>
      <c r="D98" s="273"/>
      <c r="E98" s="226">
        <f>D98</f>
        <v>0</v>
      </c>
      <c r="F98" s="278"/>
    </row>
    <row r="99" spans="2:6" ht="14.5" x14ac:dyDescent="0.35">
      <c r="B99" s="228" t="str">
        <f>B39</f>
        <v/>
      </c>
      <c r="C99" s="231">
        <f t="shared" ref="C99:C121" si="8">C9</f>
        <v>0</v>
      </c>
      <c r="D99" s="274"/>
      <c r="E99" s="223">
        <f t="shared" ref="E99:E121" si="9">D99</f>
        <v>0</v>
      </c>
      <c r="F99" s="276"/>
    </row>
    <row r="100" spans="2:6" ht="14.5" x14ac:dyDescent="0.35">
      <c r="B100" s="228" t="str">
        <f t="shared" ref="B100:B121" si="10">B40</f>
        <v/>
      </c>
      <c r="C100" s="231">
        <f t="shared" si="8"/>
        <v>0</v>
      </c>
      <c r="D100" s="274"/>
      <c r="E100" s="223">
        <f t="shared" si="9"/>
        <v>0</v>
      </c>
      <c r="F100" s="276"/>
    </row>
    <row r="101" spans="2:6" ht="14.5" x14ac:dyDescent="0.35">
      <c r="B101" s="228" t="str">
        <f t="shared" si="10"/>
        <v/>
      </c>
      <c r="C101" s="231">
        <f t="shared" si="8"/>
        <v>0</v>
      </c>
      <c r="D101" s="274"/>
      <c r="E101" s="223">
        <f t="shared" si="9"/>
        <v>0</v>
      </c>
      <c r="F101" s="276"/>
    </row>
    <row r="102" spans="2:6" ht="14.5" x14ac:dyDescent="0.35">
      <c r="B102" s="228" t="str">
        <f t="shared" si="10"/>
        <v/>
      </c>
      <c r="C102" s="231">
        <f t="shared" si="8"/>
        <v>0</v>
      </c>
      <c r="D102" s="274"/>
      <c r="E102" s="223">
        <f t="shared" si="9"/>
        <v>0</v>
      </c>
      <c r="F102" s="276"/>
    </row>
    <row r="103" spans="2:6" ht="14.5" x14ac:dyDescent="0.35">
      <c r="B103" s="228" t="str">
        <f t="shared" si="10"/>
        <v/>
      </c>
      <c r="C103" s="231">
        <f t="shared" si="8"/>
        <v>0</v>
      </c>
      <c r="D103" s="274"/>
      <c r="E103" s="223">
        <f t="shared" si="9"/>
        <v>0</v>
      </c>
      <c r="F103" s="276"/>
    </row>
    <row r="104" spans="2:6" ht="14.5" x14ac:dyDescent="0.35">
      <c r="B104" s="228" t="str">
        <f t="shared" si="10"/>
        <v/>
      </c>
      <c r="C104" s="231">
        <f t="shared" si="8"/>
        <v>0</v>
      </c>
      <c r="D104" s="274"/>
      <c r="E104" s="223">
        <f t="shared" si="9"/>
        <v>0</v>
      </c>
      <c r="F104" s="276"/>
    </row>
    <row r="105" spans="2:6" ht="14.5" x14ac:dyDescent="0.35">
      <c r="B105" s="228" t="str">
        <f t="shared" si="10"/>
        <v/>
      </c>
      <c r="C105" s="231">
        <f t="shared" si="8"/>
        <v>0</v>
      </c>
      <c r="D105" s="274"/>
      <c r="E105" s="223">
        <f t="shared" si="9"/>
        <v>0</v>
      </c>
      <c r="F105" s="276"/>
    </row>
    <row r="106" spans="2:6" ht="14.5" x14ac:dyDescent="0.35">
      <c r="B106" s="228" t="str">
        <f t="shared" si="10"/>
        <v/>
      </c>
      <c r="C106" s="231">
        <f t="shared" si="8"/>
        <v>0</v>
      </c>
      <c r="D106" s="274"/>
      <c r="E106" s="223">
        <f t="shared" si="9"/>
        <v>0</v>
      </c>
      <c r="F106" s="276"/>
    </row>
    <row r="107" spans="2:6" ht="14.5" x14ac:dyDescent="0.35">
      <c r="B107" s="228" t="str">
        <f t="shared" si="10"/>
        <v/>
      </c>
      <c r="C107" s="231">
        <f t="shared" si="8"/>
        <v>0</v>
      </c>
      <c r="D107" s="274"/>
      <c r="E107" s="223">
        <f t="shared" si="9"/>
        <v>0</v>
      </c>
      <c r="F107" s="276"/>
    </row>
    <row r="108" spans="2:6" ht="14.5" x14ac:dyDescent="0.35">
      <c r="B108" s="228" t="str">
        <f t="shared" si="10"/>
        <v/>
      </c>
      <c r="C108" s="231">
        <f t="shared" si="8"/>
        <v>0</v>
      </c>
      <c r="D108" s="274"/>
      <c r="E108" s="223">
        <f t="shared" si="9"/>
        <v>0</v>
      </c>
      <c r="F108" s="276"/>
    </row>
    <row r="109" spans="2:6" ht="14.5" x14ac:dyDescent="0.35">
      <c r="B109" s="228" t="str">
        <f t="shared" si="10"/>
        <v/>
      </c>
      <c r="C109" s="231">
        <f t="shared" si="8"/>
        <v>0</v>
      </c>
      <c r="D109" s="274"/>
      <c r="E109" s="223">
        <f t="shared" si="9"/>
        <v>0</v>
      </c>
      <c r="F109" s="276"/>
    </row>
    <row r="110" spans="2:6" ht="14.5" x14ac:dyDescent="0.35">
      <c r="B110" s="228" t="str">
        <f t="shared" si="10"/>
        <v/>
      </c>
      <c r="C110" s="231">
        <f t="shared" si="8"/>
        <v>0</v>
      </c>
      <c r="D110" s="274"/>
      <c r="E110" s="223">
        <f t="shared" si="9"/>
        <v>0</v>
      </c>
      <c r="F110" s="276"/>
    </row>
    <row r="111" spans="2:6" ht="14.5" x14ac:dyDescent="0.35">
      <c r="B111" s="228" t="str">
        <f t="shared" si="10"/>
        <v/>
      </c>
      <c r="C111" s="231">
        <f t="shared" si="8"/>
        <v>0</v>
      </c>
      <c r="D111" s="274"/>
      <c r="E111" s="223">
        <f t="shared" si="9"/>
        <v>0</v>
      </c>
      <c r="F111" s="276"/>
    </row>
    <row r="112" spans="2:6" ht="14.5" x14ac:dyDescent="0.35">
      <c r="B112" s="228" t="str">
        <f t="shared" si="10"/>
        <v/>
      </c>
      <c r="C112" s="231">
        <f t="shared" si="8"/>
        <v>0</v>
      </c>
      <c r="D112" s="274"/>
      <c r="E112" s="223">
        <f t="shared" si="9"/>
        <v>0</v>
      </c>
      <c r="F112" s="276"/>
    </row>
    <row r="113" spans="2:9" ht="14.5" x14ac:dyDescent="0.35">
      <c r="B113" s="228" t="str">
        <f t="shared" si="10"/>
        <v/>
      </c>
      <c r="C113" s="231">
        <f t="shared" si="8"/>
        <v>0</v>
      </c>
      <c r="D113" s="274"/>
      <c r="E113" s="223">
        <f t="shared" si="9"/>
        <v>0</v>
      </c>
      <c r="F113" s="276"/>
    </row>
    <row r="114" spans="2:9" ht="14.5" x14ac:dyDescent="0.35">
      <c r="B114" s="228" t="str">
        <f t="shared" si="10"/>
        <v/>
      </c>
      <c r="C114" s="231">
        <f t="shared" si="8"/>
        <v>0</v>
      </c>
      <c r="D114" s="274"/>
      <c r="E114" s="223">
        <f t="shared" si="9"/>
        <v>0</v>
      </c>
      <c r="F114" s="276"/>
    </row>
    <row r="115" spans="2:9" ht="14.5" x14ac:dyDescent="0.35">
      <c r="B115" s="228" t="str">
        <f t="shared" si="10"/>
        <v/>
      </c>
      <c r="C115" s="231">
        <f t="shared" si="8"/>
        <v>0</v>
      </c>
      <c r="D115" s="274"/>
      <c r="E115" s="223">
        <f t="shared" si="9"/>
        <v>0</v>
      </c>
      <c r="F115" s="276"/>
    </row>
    <row r="116" spans="2:9" ht="14.5" x14ac:dyDescent="0.35">
      <c r="B116" s="228" t="str">
        <f t="shared" si="10"/>
        <v/>
      </c>
      <c r="C116" s="231">
        <f t="shared" si="8"/>
        <v>0</v>
      </c>
      <c r="D116" s="274"/>
      <c r="E116" s="223">
        <f t="shared" si="9"/>
        <v>0</v>
      </c>
      <c r="F116" s="276"/>
    </row>
    <row r="117" spans="2:9" ht="14.5" x14ac:dyDescent="0.35">
      <c r="B117" s="228" t="str">
        <f t="shared" si="10"/>
        <v/>
      </c>
      <c r="C117" s="231">
        <f t="shared" si="8"/>
        <v>0</v>
      </c>
      <c r="D117" s="274"/>
      <c r="E117" s="223">
        <f t="shared" si="9"/>
        <v>0</v>
      </c>
      <c r="F117" s="276"/>
    </row>
    <row r="118" spans="2:9" ht="14.5" x14ac:dyDescent="0.35">
      <c r="B118" s="228" t="str">
        <f t="shared" si="10"/>
        <v/>
      </c>
      <c r="C118" s="231">
        <f t="shared" si="8"/>
        <v>0</v>
      </c>
      <c r="D118" s="274"/>
      <c r="E118" s="223">
        <f t="shared" si="9"/>
        <v>0</v>
      </c>
      <c r="F118" s="276"/>
    </row>
    <row r="119" spans="2:9" ht="14.5" x14ac:dyDescent="0.35">
      <c r="B119" s="228" t="str">
        <f t="shared" si="10"/>
        <v/>
      </c>
      <c r="C119" s="231">
        <f t="shared" si="8"/>
        <v>0</v>
      </c>
      <c r="D119" s="274"/>
      <c r="E119" s="223">
        <f t="shared" si="9"/>
        <v>0</v>
      </c>
      <c r="F119" s="276"/>
    </row>
    <row r="120" spans="2:9" ht="14.5" x14ac:dyDescent="0.35">
      <c r="B120" s="228" t="str">
        <f t="shared" si="10"/>
        <v/>
      </c>
      <c r="C120" s="231">
        <f t="shared" si="8"/>
        <v>0</v>
      </c>
      <c r="D120" s="274"/>
      <c r="E120" s="223">
        <f t="shared" si="9"/>
        <v>0</v>
      </c>
      <c r="F120" s="276"/>
    </row>
    <row r="121" spans="2:9" ht="15" thickBot="1" x14ac:dyDescent="0.4">
      <c r="B121" s="229" t="str">
        <f t="shared" si="10"/>
        <v/>
      </c>
      <c r="C121" s="232">
        <f t="shared" si="8"/>
        <v>0</v>
      </c>
      <c r="D121" s="275"/>
      <c r="E121" s="224">
        <f t="shared" si="9"/>
        <v>0</v>
      </c>
      <c r="F121" s="277"/>
    </row>
    <row r="122" spans="2:9" ht="14.5" x14ac:dyDescent="0.35"/>
    <row r="123" spans="2:9" ht="14.5" x14ac:dyDescent="0.35"/>
    <row r="124" spans="2:9" ht="15" thickBot="1" x14ac:dyDescent="0.4"/>
    <row r="125" spans="2:9" ht="14.4" customHeight="1" thickBot="1" x14ac:dyDescent="0.4">
      <c r="B125" s="573" t="s">
        <v>218</v>
      </c>
      <c r="C125" s="574"/>
      <c r="D125" s="574"/>
      <c r="E125" s="574"/>
      <c r="F125" s="574"/>
      <c r="G125" s="574"/>
      <c r="H125" s="574"/>
      <c r="I125" s="575"/>
    </row>
    <row r="126" spans="2:9" ht="36.5" customHeight="1" thickBot="1" x14ac:dyDescent="0.4">
      <c r="B126" s="569" t="s">
        <v>318</v>
      </c>
      <c r="C126" s="570"/>
      <c r="D126" s="570"/>
      <c r="E126" s="570"/>
      <c r="F126" s="570"/>
      <c r="G126" s="570"/>
      <c r="H126" s="570"/>
      <c r="I126" s="571"/>
    </row>
    <row r="127" spans="2:9" ht="57" customHeight="1" thickBot="1" x14ac:dyDescent="0.4">
      <c r="B127" s="151" t="s">
        <v>204</v>
      </c>
      <c r="C127" s="151" t="s">
        <v>205</v>
      </c>
      <c r="D127" s="151" t="s">
        <v>335</v>
      </c>
      <c r="E127" s="151" t="s">
        <v>334</v>
      </c>
      <c r="F127" s="151" t="s">
        <v>219</v>
      </c>
      <c r="G127" s="151" t="s">
        <v>333</v>
      </c>
      <c r="H127" s="218" t="s">
        <v>221</v>
      </c>
      <c r="I127" s="56" t="s">
        <v>372</v>
      </c>
    </row>
    <row r="128" spans="2:9" ht="14.5" x14ac:dyDescent="0.35">
      <c r="B128" s="233" t="str">
        <f>IF(B8="","",B8)</f>
        <v/>
      </c>
      <c r="C128" s="230">
        <f>C8</f>
        <v>0</v>
      </c>
      <c r="D128" s="279"/>
      <c r="E128" s="279"/>
      <c r="F128" s="280"/>
      <c r="G128" s="281"/>
      <c r="H128" s="282"/>
      <c r="I128" s="282"/>
    </row>
    <row r="129" spans="2:9" ht="14.5" x14ac:dyDescent="0.35">
      <c r="B129" s="234" t="str">
        <f t="shared" ref="B129:C144" si="11">B9</f>
        <v/>
      </c>
      <c r="C129" s="231">
        <f t="shared" si="11"/>
        <v>0</v>
      </c>
      <c r="D129" s="283"/>
      <c r="E129" s="283"/>
      <c r="F129" s="284"/>
      <c r="G129" s="285"/>
      <c r="H129" s="286"/>
      <c r="I129" s="286"/>
    </row>
    <row r="130" spans="2:9" ht="14.5" x14ac:dyDescent="0.35">
      <c r="B130" s="234" t="str">
        <f t="shared" si="11"/>
        <v/>
      </c>
      <c r="C130" s="231">
        <f t="shared" si="11"/>
        <v>0</v>
      </c>
      <c r="D130" s="283"/>
      <c r="E130" s="283"/>
      <c r="F130" s="284"/>
      <c r="G130" s="285"/>
      <c r="H130" s="286"/>
      <c r="I130" s="286"/>
    </row>
    <row r="131" spans="2:9" ht="14.5" x14ac:dyDescent="0.35">
      <c r="B131" s="234" t="str">
        <f t="shared" si="11"/>
        <v/>
      </c>
      <c r="C131" s="231">
        <f t="shared" si="11"/>
        <v>0</v>
      </c>
      <c r="D131" s="283"/>
      <c r="E131" s="283"/>
      <c r="F131" s="284"/>
      <c r="G131" s="285"/>
      <c r="H131" s="286"/>
      <c r="I131" s="286"/>
    </row>
    <row r="132" spans="2:9" ht="14.5" x14ac:dyDescent="0.35">
      <c r="B132" s="234" t="str">
        <f t="shared" si="11"/>
        <v/>
      </c>
      <c r="C132" s="231">
        <f t="shared" si="11"/>
        <v>0</v>
      </c>
      <c r="D132" s="283"/>
      <c r="E132" s="283"/>
      <c r="F132" s="284"/>
      <c r="G132" s="285"/>
      <c r="H132" s="286"/>
      <c r="I132" s="286"/>
    </row>
    <row r="133" spans="2:9" ht="14.5" x14ac:dyDescent="0.35">
      <c r="B133" s="234" t="str">
        <f t="shared" si="11"/>
        <v/>
      </c>
      <c r="C133" s="231">
        <f t="shared" si="11"/>
        <v>0</v>
      </c>
      <c r="D133" s="283"/>
      <c r="E133" s="283"/>
      <c r="F133" s="284"/>
      <c r="G133" s="285"/>
      <c r="H133" s="286"/>
      <c r="I133" s="286"/>
    </row>
    <row r="134" spans="2:9" ht="14.5" x14ac:dyDescent="0.35">
      <c r="B134" s="234" t="str">
        <f t="shared" si="11"/>
        <v/>
      </c>
      <c r="C134" s="231">
        <f t="shared" si="11"/>
        <v>0</v>
      </c>
      <c r="D134" s="283"/>
      <c r="E134" s="283"/>
      <c r="F134" s="284"/>
      <c r="G134" s="285"/>
      <c r="H134" s="286"/>
      <c r="I134" s="286"/>
    </row>
    <row r="135" spans="2:9" ht="14.5" x14ac:dyDescent="0.35">
      <c r="B135" s="234" t="str">
        <f t="shared" si="11"/>
        <v/>
      </c>
      <c r="C135" s="231">
        <f t="shared" si="11"/>
        <v>0</v>
      </c>
      <c r="D135" s="283"/>
      <c r="E135" s="283"/>
      <c r="F135" s="284"/>
      <c r="G135" s="285"/>
      <c r="H135" s="286"/>
      <c r="I135" s="286"/>
    </row>
    <row r="136" spans="2:9" ht="14.5" x14ac:dyDescent="0.35">
      <c r="B136" s="234" t="str">
        <f t="shared" si="11"/>
        <v/>
      </c>
      <c r="C136" s="231">
        <f t="shared" si="11"/>
        <v>0</v>
      </c>
      <c r="D136" s="283"/>
      <c r="E136" s="283"/>
      <c r="F136" s="284"/>
      <c r="G136" s="285"/>
      <c r="H136" s="286"/>
      <c r="I136" s="286"/>
    </row>
    <row r="137" spans="2:9" ht="14.5" x14ac:dyDescent="0.35">
      <c r="B137" s="234" t="str">
        <f t="shared" si="11"/>
        <v/>
      </c>
      <c r="C137" s="231">
        <f t="shared" si="11"/>
        <v>0</v>
      </c>
      <c r="D137" s="283"/>
      <c r="E137" s="283"/>
      <c r="F137" s="284"/>
      <c r="G137" s="285"/>
      <c r="H137" s="286"/>
      <c r="I137" s="286"/>
    </row>
    <row r="138" spans="2:9" ht="14.5" x14ac:dyDescent="0.35">
      <c r="B138" s="234" t="str">
        <f t="shared" si="11"/>
        <v/>
      </c>
      <c r="C138" s="231">
        <f t="shared" si="11"/>
        <v>0</v>
      </c>
      <c r="D138" s="283"/>
      <c r="E138" s="283"/>
      <c r="F138" s="284"/>
      <c r="G138" s="285"/>
      <c r="H138" s="286"/>
      <c r="I138" s="286"/>
    </row>
    <row r="139" spans="2:9" ht="14.5" x14ac:dyDescent="0.35">
      <c r="B139" s="234" t="str">
        <f t="shared" si="11"/>
        <v/>
      </c>
      <c r="C139" s="231">
        <f t="shared" si="11"/>
        <v>0</v>
      </c>
      <c r="D139" s="283"/>
      <c r="E139" s="283"/>
      <c r="F139" s="284"/>
      <c r="G139" s="285"/>
      <c r="H139" s="286"/>
      <c r="I139" s="286"/>
    </row>
    <row r="140" spans="2:9" ht="14.5" x14ac:dyDescent="0.35">
      <c r="B140" s="234" t="str">
        <f t="shared" si="11"/>
        <v/>
      </c>
      <c r="C140" s="231">
        <f t="shared" si="11"/>
        <v>0</v>
      </c>
      <c r="D140" s="283"/>
      <c r="E140" s="283"/>
      <c r="F140" s="284"/>
      <c r="G140" s="285"/>
      <c r="H140" s="286"/>
      <c r="I140" s="286"/>
    </row>
    <row r="141" spans="2:9" ht="14.5" x14ac:dyDescent="0.35">
      <c r="B141" s="234" t="str">
        <f t="shared" si="11"/>
        <v/>
      </c>
      <c r="C141" s="231">
        <f t="shared" si="11"/>
        <v>0</v>
      </c>
      <c r="D141" s="283"/>
      <c r="E141" s="283"/>
      <c r="F141" s="284"/>
      <c r="G141" s="285"/>
      <c r="H141" s="286"/>
      <c r="I141" s="286"/>
    </row>
    <row r="142" spans="2:9" ht="14.5" x14ac:dyDescent="0.35">
      <c r="B142" s="234" t="str">
        <f t="shared" si="11"/>
        <v/>
      </c>
      <c r="C142" s="231">
        <f t="shared" si="11"/>
        <v>0</v>
      </c>
      <c r="D142" s="283"/>
      <c r="E142" s="283"/>
      <c r="F142" s="284"/>
      <c r="G142" s="285"/>
      <c r="H142" s="286"/>
      <c r="I142" s="286"/>
    </row>
    <row r="143" spans="2:9" ht="14.5" x14ac:dyDescent="0.35">
      <c r="B143" s="234" t="str">
        <f t="shared" si="11"/>
        <v/>
      </c>
      <c r="C143" s="231">
        <f t="shared" si="11"/>
        <v>0</v>
      </c>
      <c r="D143" s="283"/>
      <c r="E143" s="283"/>
      <c r="F143" s="284"/>
      <c r="G143" s="285"/>
      <c r="H143" s="286"/>
      <c r="I143" s="286"/>
    </row>
    <row r="144" spans="2:9" ht="14.5" x14ac:dyDescent="0.35">
      <c r="B144" s="234" t="str">
        <f t="shared" si="11"/>
        <v/>
      </c>
      <c r="C144" s="231">
        <f t="shared" si="11"/>
        <v>0</v>
      </c>
      <c r="D144" s="283"/>
      <c r="E144" s="283"/>
      <c r="F144" s="284"/>
      <c r="G144" s="285"/>
      <c r="H144" s="286"/>
      <c r="I144" s="286"/>
    </row>
    <row r="145" spans="2:9" ht="14.5" x14ac:dyDescent="0.35">
      <c r="B145" s="234" t="str">
        <f t="shared" ref="B145:C151" si="12">B25</f>
        <v/>
      </c>
      <c r="C145" s="231">
        <f t="shared" si="12"/>
        <v>0</v>
      </c>
      <c r="D145" s="283"/>
      <c r="E145" s="283"/>
      <c r="F145" s="284"/>
      <c r="G145" s="285"/>
      <c r="H145" s="286"/>
      <c r="I145" s="286"/>
    </row>
    <row r="146" spans="2:9" ht="14.5" x14ac:dyDescent="0.35">
      <c r="B146" s="234" t="str">
        <f t="shared" si="12"/>
        <v/>
      </c>
      <c r="C146" s="231">
        <f t="shared" si="12"/>
        <v>0</v>
      </c>
      <c r="D146" s="283"/>
      <c r="E146" s="283"/>
      <c r="F146" s="284"/>
      <c r="G146" s="285"/>
      <c r="H146" s="286"/>
      <c r="I146" s="286"/>
    </row>
    <row r="147" spans="2:9" ht="14.5" x14ac:dyDescent="0.35">
      <c r="B147" s="234" t="str">
        <f t="shared" si="12"/>
        <v/>
      </c>
      <c r="C147" s="231">
        <f t="shared" si="12"/>
        <v>0</v>
      </c>
      <c r="D147" s="283"/>
      <c r="E147" s="283"/>
      <c r="F147" s="284"/>
      <c r="G147" s="285"/>
      <c r="H147" s="286"/>
      <c r="I147" s="286"/>
    </row>
    <row r="148" spans="2:9" ht="14.5" x14ac:dyDescent="0.35">
      <c r="B148" s="234" t="str">
        <f t="shared" si="12"/>
        <v/>
      </c>
      <c r="C148" s="231">
        <f t="shared" si="12"/>
        <v>0</v>
      </c>
      <c r="D148" s="283"/>
      <c r="E148" s="283"/>
      <c r="F148" s="284"/>
      <c r="G148" s="285"/>
      <c r="H148" s="286"/>
      <c r="I148" s="286"/>
    </row>
    <row r="149" spans="2:9" ht="14.5" x14ac:dyDescent="0.35">
      <c r="B149" s="234" t="str">
        <f t="shared" si="12"/>
        <v/>
      </c>
      <c r="C149" s="231">
        <f t="shared" si="12"/>
        <v>0</v>
      </c>
      <c r="D149" s="283"/>
      <c r="E149" s="283"/>
      <c r="F149" s="284"/>
      <c r="G149" s="285"/>
      <c r="H149" s="286"/>
      <c r="I149" s="286"/>
    </row>
    <row r="150" spans="2:9" ht="14.5" x14ac:dyDescent="0.35">
      <c r="B150" s="234" t="str">
        <f t="shared" si="12"/>
        <v/>
      </c>
      <c r="C150" s="231">
        <f t="shared" si="12"/>
        <v>0</v>
      </c>
      <c r="D150" s="283"/>
      <c r="E150" s="283"/>
      <c r="F150" s="284"/>
      <c r="G150" s="285"/>
      <c r="H150" s="286"/>
      <c r="I150" s="286"/>
    </row>
    <row r="151" spans="2:9" ht="15" thickBot="1" x14ac:dyDescent="0.4">
      <c r="B151" s="235" t="str">
        <f t="shared" si="12"/>
        <v/>
      </c>
      <c r="C151" s="232">
        <f t="shared" si="12"/>
        <v>0</v>
      </c>
      <c r="D151" s="302"/>
      <c r="E151" s="302"/>
      <c r="F151" s="303"/>
      <c r="G151" s="304"/>
      <c r="H151" s="305"/>
      <c r="I151" s="305"/>
    </row>
    <row r="152" spans="2:9" ht="15" thickBot="1" x14ac:dyDescent="0.4"/>
    <row r="153" spans="2:9" ht="14.4" customHeight="1" thickBot="1" x14ac:dyDescent="0.4">
      <c r="B153" s="573" t="s">
        <v>299</v>
      </c>
      <c r="C153" s="574"/>
      <c r="D153" s="574"/>
      <c r="E153" s="574"/>
      <c r="F153" s="574"/>
      <c r="G153" s="574"/>
      <c r="H153" s="575"/>
    </row>
    <row r="154" spans="2:9" ht="33.5" customHeight="1" thickBot="1" x14ac:dyDescent="0.4">
      <c r="B154" s="569" t="s">
        <v>332</v>
      </c>
      <c r="C154" s="570"/>
      <c r="D154" s="570"/>
      <c r="E154" s="570"/>
      <c r="F154" s="570"/>
      <c r="G154" s="570"/>
      <c r="H154" s="571"/>
    </row>
    <row r="155" spans="2:9" ht="46.4" customHeight="1" thickBot="1" x14ac:dyDescent="0.4">
      <c r="B155" s="151" t="s">
        <v>204</v>
      </c>
      <c r="C155" s="151" t="s">
        <v>205</v>
      </c>
      <c r="D155" s="295" t="s">
        <v>313</v>
      </c>
      <c r="E155" s="295" t="s">
        <v>311</v>
      </c>
      <c r="F155" s="295" t="s">
        <v>312</v>
      </c>
      <c r="G155" s="151" t="s">
        <v>373</v>
      </c>
      <c r="H155" s="218" t="s">
        <v>302</v>
      </c>
    </row>
    <row r="156" spans="2:9" ht="14.5" x14ac:dyDescent="0.35">
      <c r="B156" s="233" t="str">
        <f>B128</f>
        <v/>
      </c>
      <c r="C156" s="230">
        <f>C128</f>
        <v>0</v>
      </c>
      <c r="D156" s="287"/>
      <c r="E156" s="288"/>
      <c r="F156" s="287"/>
      <c r="G156" s="238">
        <f>F156+E156+D156</f>
        <v>0</v>
      </c>
      <c r="H156" s="293"/>
    </row>
    <row r="157" spans="2:9" ht="14.5" x14ac:dyDescent="0.35">
      <c r="B157" s="234" t="str">
        <f t="shared" ref="B157:C172" si="13">B129</f>
        <v/>
      </c>
      <c r="C157" s="231">
        <f t="shared" si="13"/>
        <v>0</v>
      </c>
      <c r="D157" s="289"/>
      <c r="E157" s="290"/>
      <c r="F157" s="289"/>
      <c r="G157" s="239">
        <f t="shared" ref="G157:G179" si="14">F157+E157+D157</f>
        <v>0</v>
      </c>
      <c r="H157" s="294"/>
    </row>
    <row r="158" spans="2:9" ht="14.5" x14ac:dyDescent="0.35">
      <c r="B158" s="234" t="str">
        <f t="shared" si="13"/>
        <v/>
      </c>
      <c r="C158" s="231">
        <f t="shared" si="13"/>
        <v>0</v>
      </c>
      <c r="D158" s="289"/>
      <c r="E158" s="290"/>
      <c r="F158" s="289"/>
      <c r="G158" s="239">
        <f t="shared" si="14"/>
        <v>0</v>
      </c>
      <c r="H158" s="294"/>
    </row>
    <row r="159" spans="2:9" ht="14.5" x14ac:dyDescent="0.35">
      <c r="B159" s="234" t="str">
        <f t="shared" si="13"/>
        <v/>
      </c>
      <c r="C159" s="231">
        <f t="shared" si="13"/>
        <v>0</v>
      </c>
      <c r="D159" s="289"/>
      <c r="E159" s="290"/>
      <c r="F159" s="289"/>
      <c r="G159" s="239">
        <f t="shared" si="14"/>
        <v>0</v>
      </c>
      <c r="H159" s="294"/>
    </row>
    <row r="160" spans="2:9" ht="14.5" x14ac:dyDescent="0.35">
      <c r="B160" s="234" t="str">
        <f t="shared" si="13"/>
        <v/>
      </c>
      <c r="C160" s="231">
        <f t="shared" si="13"/>
        <v>0</v>
      </c>
      <c r="D160" s="289"/>
      <c r="E160" s="290"/>
      <c r="F160" s="289"/>
      <c r="G160" s="239">
        <f t="shared" si="14"/>
        <v>0</v>
      </c>
      <c r="H160" s="294"/>
    </row>
    <row r="161" spans="2:8" ht="14.5" x14ac:dyDescent="0.35">
      <c r="B161" s="234" t="str">
        <f t="shared" si="13"/>
        <v/>
      </c>
      <c r="C161" s="231">
        <f t="shared" si="13"/>
        <v>0</v>
      </c>
      <c r="D161" s="289"/>
      <c r="E161" s="290"/>
      <c r="F161" s="289"/>
      <c r="G161" s="239">
        <f t="shared" si="14"/>
        <v>0</v>
      </c>
      <c r="H161" s="294"/>
    </row>
    <row r="162" spans="2:8" ht="14.5" x14ac:dyDescent="0.35">
      <c r="B162" s="234" t="str">
        <f t="shared" si="13"/>
        <v/>
      </c>
      <c r="C162" s="231">
        <f t="shared" si="13"/>
        <v>0</v>
      </c>
      <c r="D162" s="289"/>
      <c r="E162" s="290"/>
      <c r="F162" s="289"/>
      <c r="G162" s="239">
        <f t="shared" si="14"/>
        <v>0</v>
      </c>
      <c r="H162" s="294"/>
    </row>
    <row r="163" spans="2:8" ht="14.5" x14ac:dyDescent="0.35">
      <c r="B163" s="234" t="str">
        <f t="shared" si="13"/>
        <v/>
      </c>
      <c r="C163" s="231">
        <f t="shared" si="13"/>
        <v>0</v>
      </c>
      <c r="D163" s="289"/>
      <c r="E163" s="290"/>
      <c r="F163" s="289"/>
      <c r="G163" s="239">
        <f t="shared" si="14"/>
        <v>0</v>
      </c>
      <c r="H163" s="294"/>
    </row>
    <row r="164" spans="2:8" ht="14.5" x14ac:dyDescent="0.35">
      <c r="B164" s="234" t="str">
        <f t="shared" si="13"/>
        <v/>
      </c>
      <c r="C164" s="231">
        <f t="shared" si="13"/>
        <v>0</v>
      </c>
      <c r="D164" s="289"/>
      <c r="E164" s="290"/>
      <c r="F164" s="289"/>
      <c r="G164" s="239">
        <f t="shared" si="14"/>
        <v>0</v>
      </c>
      <c r="H164" s="294"/>
    </row>
    <row r="165" spans="2:8" ht="14.5" x14ac:dyDescent="0.35">
      <c r="B165" s="234" t="str">
        <f t="shared" si="13"/>
        <v/>
      </c>
      <c r="C165" s="231">
        <f t="shared" si="13"/>
        <v>0</v>
      </c>
      <c r="D165" s="289"/>
      <c r="E165" s="290"/>
      <c r="F165" s="289"/>
      <c r="G165" s="239">
        <f t="shared" si="14"/>
        <v>0</v>
      </c>
      <c r="H165" s="294"/>
    </row>
    <row r="166" spans="2:8" ht="14.5" x14ac:dyDescent="0.35">
      <c r="B166" s="234" t="str">
        <f t="shared" si="13"/>
        <v/>
      </c>
      <c r="C166" s="231">
        <f t="shared" si="13"/>
        <v>0</v>
      </c>
      <c r="D166" s="289"/>
      <c r="E166" s="290"/>
      <c r="F166" s="289"/>
      <c r="G166" s="239">
        <f t="shared" si="14"/>
        <v>0</v>
      </c>
      <c r="H166" s="294"/>
    </row>
    <row r="167" spans="2:8" ht="14.5" x14ac:dyDescent="0.35">
      <c r="B167" s="234" t="str">
        <f t="shared" si="13"/>
        <v/>
      </c>
      <c r="C167" s="231">
        <f t="shared" si="13"/>
        <v>0</v>
      </c>
      <c r="D167" s="289"/>
      <c r="E167" s="290"/>
      <c r="F167" s="289"/>
      <c r="G167" s="239">
        <f t="shared" si="14"/>
        <v>0</v>
      </c>
      <c r="H167" s="294"/>
    </row>
    <row r="168" spans="2:8" ht="14.5" x14ac:dyDescent="0.35">
      <c r="B168" s="234" t="str">
        <f t="shared" si="13"/>
        <v/>
      </c>
      <c r="C168" s="231">
        <f t="shared" si="13"/>
        <v>0</v>
      </c>
      <c r="D168" s="289"/>
      <c r="E168" s="290"/>
      <c r="F168" s="289"/>
      <c r="G168" s="239">
        <f t="shared" si="14"/>
        <v>0</v>
      </c>
      <c r="H168" s="294"/>
    </row>
    <row r="169" spans="2:8" ht="14.5" x14ac:dyDescent="0.35">
      <c r="B169" s="234" t="str">
        <f t="shared" si="13"/>
        <v/>
      </c>
      <c r="C169" s="231">
        <f t="shared" si="13"/>
        <v>0</v>
      </c>
      <c r="D169" s="289"/>
      <c r="E169" s="290"/>
      <c r="F169" s="289"/>
      <c r="G169" s="239">
        <f t="shared" si="14"/>
        <v>0</v>
      </c>
      <c r="H169" s="294"/>
    </row>
    <row r="170" spans="2:8" ht="14.5" x14ac:dyDescent="0.35">
      <c r="B170" s="234" t="str">
        <f t="shared" si="13"/>
        <v/>
      </c>
      <c r="C170" s="231">
        <f t="shared" si="13"/>
        <v>0</v>
      </c>
      <c r="D170" s="289"/>
      <c r="E170" s="290"/>
      <c r="F170" s="289"/>
      <c r="G170" s="239">
        <f t="shared" si="14"/>
        <v>0</v>
      </c>
      <c r="H170" s="294"/>
    </row>
    <row r="171" spans="2:8" ht="14.5" x14ac:dyDescent="0.35">
      <c r="B171" s="234" t="str">
        <f t="shared" si="13"/>
        <v/>
      </c>
      <c r="C171" s="231">
        <f t="shared" si="13"/>
        <v>0</v>
      </c>
      <c r="D171" s="289"/>
      <c r="E171" s="290"/>
      <c r="F171" s="289"/>
      <c r="G171" s="239">
        <f t="shared" si="14"/>
        <v>0</v>
      </c>
      <c r="H171" s="294"/>
    </row>
    <row r="172" spans="2:8" ht="14.5" x14ac:dyDescent="0.35">
      <c r="B172" s="234" t="str">
        <f t="shared" si="13"/>
        <v/>
      </c>
      <c r="C172" s="231">
        <f t="shared" si="13"/>
        <v>0</v>
      </c>
      <c r="D172" s="289"/>
      <c r="E172" s="290"/>
      <c r="F172" s="289"/>
      <c r="G172" s="239">
        <f t="shared" si="14"/>
        <v>0</v>
      </c>
      <c r="H172" s="294"/>
    </row>
    <row r="173" spans="2:8" ht="14.5" x14ac:dyDescent="0.35">
      <c r="B173" s="234" t="str">
        <f t="shared" ref="B173:C179" si="15">B145</f>
        <v/>
      </c>
      <c r="C173" s="231">
        <f t="shared" si="15"/>
        <v>0</v>
      </c>
      <c r="D173" s="289"/>
      <c r="E173" s="290"/>
      <c r="F173" s="289"/>
      <c r="G173" s="239">
        <f t="shared" si="14"/>
        <v>0</v>
      </c>
      <c r="H173" s="294"/>
    </row>
    <row r="174" spans="2:8" ht="14.5" x14ac:dyDescent="0.35">
      <c r="B174" s="234" t="str">
        <f t="shared" si="15"/>
        <v/>
      </c>
      <c r="C174" s="231">
        <f t="shared" si="15"/>
        <v>0</v>
      </c>
      <c r="D174" s="289"/>
      <c r="E174" s="290"/>
      <c r="F174" s="289"/>
      <c r="G174" s="239">
        <f t="shared" si="14"/>
        <v>0</v>
      </c>
      <c r="H174" s="294"/>
    </row>
    <row r="175" spans="2:8" ht="14.5" x14ac:dyDescent="0.35">
      <c r="B175" s="234" t="str">
        <f t="shared" si="15"/>
        <v/>
      </c>
      <c r="C175" s="231">
        <f t="shared" si="15"/>
        <v>0</v>
      </c>
      <c r="D175" s="289"/>
      <c r="E175" s="290"/>
      <c r="F175" s="289"/>
      <c r="G175" s="239">
        <f t="shared" si="14"/>
        <v>0</v>
      </c>
      <c r="H175" s="294"/>
    </row>
    <row r="176" spans="2:8" ht="14.5" x14ac:dyDescent="0.35">
      <c r="B176" s="234" t="str">
        <f t="shared" si="15"/>
        <v/>
      </c>
      <c r="C176" s="231">
        <f t="shared" si="15"/>
        <v>0</v>
      </c>
      <c r="D176" s="289"/>
      <c r="E176" s="290"/>
      <c r="F176" s="289"/>
      <c r="G176" s="239">
        <f t="shared" si="14"/>
        <v>0</v>
      </c>
      <c r="H176" s="294"/>
    </row>
    <row r="177" spans="2:8" ht="14.5" x14ac:dyDescent="0.35">
      <c r="B177" s="234" t="str">
        <f t="shared" si="15"/>
        <v/>
      </c>
      <c r="C177" s="231">
        <f t="shared" si="15"/>
        <v>0</v>
      </c>
      <c r="D177" s="289"/>
      <c r="E177" s="290"/>
      <c r="F177" s="289"/>
      <c r="G177" s="239">
        <f t="shared" si="14"/>
        <v>0</v>
      </c>
      <c r="H177" s="294"/>
    </row>
    <row r="178" spans="2:8" ht="14.5" x14ac:dyDescent="0.35">
      <c r="B178" s="234" t="str">
        <f t="shared" si="15"/>
        <v/>
      </c>
      <c r="C178" s="231">
        <f t="shared" si="15"/>
        <v>0</v>
      </c>
      <c r="D178" s="289"/>
      <c r="E178" s="290"/>
      <c r="F178" s="289"/>
      <c r="G178" s="239">
        <f t="shared" si="14"/>
        <v>0</v>
      </c>
      <c r="H178" s="294"/>
    </row>
    <row r="179" spans="2:8" ht="15" thickBot="1" x14ac:dyDescent="0.4">
      <c r="B179" s="235" t="str">
        <f t="shared" si="15"/>
        <v/>
      </c>
      <c r="C179" s="232">
        <f t="shared" si="15"/>
        <v>0</v>
      </c>
      <c r="D179" s="292"/>
      <c r="E179" s="291"/>
      <c r="F179" s="292"/>
      <c r="G179" s="237">
        <f t="shared" si="14"/>
        <v>0</v>
      </c>
      <c r="H179" s="306"/>
    </row>
    <row r="180" spans="2:8" ht="14.5" x14ac:dyDescent="0.35"/>
    <row r="181" spans="2:8" ht="14.5" x14ac:dyDescent="0.35"/>
    <row r="182" spans="2:8" ht="14.5" x14ac:dyDescent="0.35"/>
    <row r="183" spans="2:8" ht="14.5" x14ac:dyDescent="0.35"/>
    <row r="184" spans="2:8" ht="14.5" x14ac:dyDescent="0.35"/>
    <row r="185" spans="2:8" ht="14.5" x14ac:dyDescent="0.35"/>
    <row r="186" spans="2:8" ht="14.5" x14ac:dyDescent="0.35"/>
    <row r="187" spans="2:8" ht="14.5" x14ac:dyDescent="0.35"/>
    <row r="188" spans="2:8" ht="14.5" x14ac:dyDescent="0.35"/>
    <row r="189" spans="2:8" ht="14.5" x14ac:dyDescent="0.35"/>
  </sheetData>
  <sheetProtection algorithmName="SHA-512" hashValue="1vAZgxm9VJaM5oTgEzra80dmoLHwGgJyeqDtu+7csaXaZcFl6c6R6mzAsRuC/UdjyLQYhx+PrAJKV6QDQLo9UA==" saltValue="KDSqQQAQbptL5Ba5/pDpcw==" spinCount="100000" sheet="1" objects="1" scenarios="1"/>
  <mergeCells count="15">
    <mergeCell ref="B35:F35"/>
    <mergeCell ref="I1:K1"/>
    <mergeCell ref="B3:J3"/>
    <mergeCell ref="B5:G5"/>
    <mergeCell ref="B6:G6"/>
    <mergeCell ref="I6:J7"/>
    <mergeCell ref="B126:I126"/>
    <mergeCell ref="B153:H153"/>
    <mergeCell ref="B154:H154"/>
    <mergeCell ref="B36:F36"/>
    <mergeCell ref="B65:F65"/>
    <mergeCell ref="B66:F66"/>
    <mergeCell ref="B95:F95"/>
    <mergeCell ref="B96:F96"/>
    <mergeCell ref="B125:I125"/>
  </mergeCells>
  <dataValidations count="2">
    <dataValidation type="list" allowBlank="1" showInputMessage="1" showErrorMessage="1" sqref="C8:C31" xr:uid="{640CDADC-BE41-424E-BA0B-ACD1DE99FE7D}">
      <formula1>"2025,2024,2023"</formula1>
    </dataValidation>
    <dataValidation type="list" allowBlank="1" showInputMessage="1" showErrorMessage="1" sqref="C156:C179" xr:uid="{95C22BE8-280B-442A-88FD-E0A5152022C1}">
      <formula1>"1,2,3,4,5,6,7,8,9,10,11,12"</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20A1ECE0-9B93-4C7C-9642-EBD8DB96C19B}">
          <x14:formula1>
            <xm:f>'Dropdown Options'!$T$2:$T$13</xm:f>
          </x14:formula1>
          <xm:sqref>B8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4F6E5-27C3-459D-A7A1-D7354EE6CD9F}">
  <sheetPr>
    <tabColor theme="5"/>
  </sheetPr>
  <dimension ref="A3:O152"/>
  <sheetViews>
    <sheetView zoomScale="85" zoomScaleNormal="85" workbookViewId="0">
      <selection activeCell="L126" sqref="L126"/>
    </sheetView>
  </sheetViews>
  <sheetFormatPr defaultRowHeight="14.5" x14ac:dyDescent="0.35"/>
  <cols>
    <col min="1" max="1" width="8.6328125" customWidth="1"/>
    <col min="2" max="2" width="25.54296875" customWidth="1"/>
    <col min="3" max="3" width="19.08984375" customWidth="1"/>
    <col min="4" max="4" width="18.81640625" bestFit="1" customWidth="1"/>
    <col min="5" max="5" width="20.54296875" bestFit="1" customWidth="1"/>
    <col min="6" max="6" width="18.08984375" customWidth="1"/>
    <col min="7" max="7" width="24.08984375" bestFit="1" customWidth="1"/>
    <col min="8" max="8" width="25.36328125" bestFit="1" customWidth="1"/>
    <col min="11" max="11" width="25.90625" bestFit="1" customWidth="1"/>
    <col min="12" max="12" width="13.36328125" bestFit="1" customWidth="1"/>
  </cols>
  <sheetData>
    <row r="3" spans="1:15" x14ac:dyDescent="0.35">
      <c r="A3" t="s">
        <v>222</v>
      </c>
      <c r="B3" t="s">
        <v>223</v>
      </c>
    </row>
    <row r="4" spans="1:15" x14ac:dyDescent="0.35">
      <c r="B4" t="s">
        <v>224</v>
      </c>
    </row>
    <row r="5" spans="1:15" x14ac:dyDescent="0.35">
      <c r="A5" t="s">
        <v>225</v>
      </c>
      <c r="B5" t="s">
        <v>226</v>
      </c>
    </row>
    <row r="6" spans="1:15" x14ac:dyDescent="0.35">
      <c r="A6" t="s">
        <v>225</v>
      </c>
      <c r="B6" t="s">
        <v>227</v>
      </c>
    </row>
    <row r="7" spans="1:15" x14ac:dyDescent="0.35">
      <c r="B7" t="s">
        <v>228</v>
      </c>
    </row>
    <row r="12" spans="1:15" x14ac:dyDescent="0.35">
      <c r="B12" s="594" t="s">
        <v>229</v>
      </c>
      <c r="C12" s="594"/>
      <c r="D12" s="594"/>
      <c r="E12" s="594"/>
      <c r="F12" s="594"/>
      <c r="G12" s="594"/>
      <c r="H12" s="594"/>
      <c r="I12" s="594"/>
      <c r="J12" s="594"/>
      <c r="K12" s="594"/>
      <c r="L12" s="594"/>
    </row>
    <row r="13" spans="1:15" x14ac:dyDescent="0.35">
      <c r="B13" s="134" t="s">
        <v>230</v>
      </c>
      <c r="C13" s="134"/>
      <c r="D13" s="134"/>
      <c r="E13" s="134"/>
      <c r="F13" s="134"/>
    </row>
    <row r="14" spans="1:15" ht="43.5" x14ac:dyDescent="0.35">
      <c r="B14" t="s">
        <v>231</v>
      </c>
      <c r="C14" s="133" t="s">
        <v>232</v>
      </c>
      <c r="D14" s="133" t="s">
        <v>300</v>
      </c>
      <c r="E14" s="130" t="s">
        <v>233</v>
      </c>
      <c r="F14" s="131" t="s">
        <v>234</v>
      </c>
      <c r="G14" s="132" t="s">
        <v>235</v>
      </c>
      <c r="H14" s="133" t="s">
        <v>208</v>
      </c>
      <c r="I14" s="136" t="s">
        <v>238</v>
      </c>
      <c r="J14" s="136" t="s">
        <v>239</v>
      </c>
      <c r="K14" s="136" t="s">
        <v>219</v>
      </c>
      <c r="L14" s="136" t="s">
        <v>220</v>
      </c>
      <c r="M14" s="136" t="s">
        <v>221</v>
      </c>
      <c r="N14" s="136" t="s">
        <v>310</v>
      </c>
      <c r="O14" s="136" t="s">
        <v>309</v>
      </c>
    </row>
    <row r="15" spans="1:15" x14ac:dyDescent="0.35">
      <c r="B15" s="216">
        <f>DATE('Host Plant Utilities'!C8,MONTH('Host Plant Utilities'!B8),1)</f>
        <v>1</v>
      </c>
      <c r="C15">
        <f>'Host Plant Utilities'!D8*3.412/1000</f>
        <v>0</v>
      </c>
      <c r="D15">
        <f>C15*3</f>
        <v>0</v>
      </c>
      <c r="E15">
        <f>'Host Plant Utilities'!D38</f>
        <v>0</v>
      </c>
      <c r="F15">
        <f>'Host Plant Utilities'!D68</f>
        <v>0</v>
      </c>
      <c r="G15">
        <f>'Host Plant Utilities'!D98</f>
        <v>0</v>
      </c>
      <c r="H15">
        <f>'Host Plant Utilities'!F8</f>
        <v>0</v>
      </c>
      <c r="I15">
        <f>'Host Plant Utilities'!D128</f>
        <v>0</v>
      </c>
      <c r="J15">
        <f>'Host Plant Utilities'!E128</f>
        <v>0</v>
      </c>
      <c r="K15">
        <f>'Host Plant Utilities'!F128</f>
        <v>0</v>
      </c>
      <c r="L15">
        <f>'Host Plant Utilities'!G128</f>
        <v>0</v>
      </c>
      <c r="M15">
        <f>'Host Plant Utilities'!H128</f>
        <v>0</v>
      </c>
      <c r="N15">
        <f>E15+F15+G15+C15</f>
        <v>0</v>
      </c>
      <c r="O15">
        <f>'Host Plant Utilities'!G156</f>
        <v>0</v>
      </c>
    </row>
    <row r="16" spans="1:15" x14ac:dyDescent="0.35">
      <c r="B16" s="216" t="e">
        <f>DATE('Host Plant Utilities'!C9,MONTH('Host Plant Utilities'!B9),1)</f>
        <v>#VALUE!</v>
      </c>
      <c r="C16">
        <f>'Host Plant Utilities'!D9*3.412/1000</f>
        <v>0</v>
      </c>
      <c r="D16">
        <f t="shared" ref="D16:D37" si="0">C16*3</f>
        <v>0</v>
      </c>
      <c r="E16">
        <f>'Host Plant Utilities'!D39</f>
        <v>0</v>
      </c>
      <c r="F16">
        <f>'Host Plant Utilities'!D69</f>
        <v>0</v>
      </c>
      <c r="G16">
        <f>'Host Plant Utilities'!D99</f>
        <v>0</v>
      </c>
      <c r="H16">
        <f>'Host Plant Utilities'!F9</f>
        <v>0</v>
      </c>
      <c r="I16">
        <f>'Host Plant Utilities'!D129</f>
        <v>0</v>
      </c>
      <c r="J16">
        <f>'Host Plant Utilities'!E129</f>
        <v>0</v>
      </c>
      <c r="K16">
        <f>'Host Plant Utilities'!F129</f>
        <v>0</v>
      </c>
      <c r="L16">
        <f>'Host Plant Utilities'!G129</f>
        <v>0</v>
      </c>
      <c r="M16">
        <f>'Host Plant Utilities'!H129</f>
        <v>0</v>
      </c>
      <c r="N16">
        <f t="shared" ref="N16:N38" si="1">E16+F16+G16+C16</f>
        <v>0</v>
      </c>
      <c r="O16">
        <f>'Host Plant Utilities'!G157</f>
        <v>0</v>
      </c>
    </row>
    <row r="17" spans="2:15" x14ac:dyDescent="0.35">
      <c r="B17" s="216" t="e">
        <f>DATE('Host Plant Utilities'!C10,MONTH('Host Plant Utilities'!B10),1)</f>
        <v>#VALUE!</v>
      </c>
      <c r="C17">
        <f>'Host Plant Utilities'!D10*3.412/1000</f>
        <v>0</v>
      </c>
      <c r="D17">
        <f t="shared" si="0"/>
        <v>0</v>
      </c>
      <c r="E17">
        <f>'Host Plant Utilities'!D40</f>
        <v>0</v>
      </c>
      <c r="F17">
        <f>'Host Plant Utilities'!D70</f>
        <v>0</v>
      </c>
      <c r="G17">
        <f>'Host Plant Utilities'!D100</f>
        <v>0</v>
      </c>
      <c r="H17">
        <f>'Host Plant Utilities'!F10</f>
        <v>0</v>
      </c>
      <c r="I17">
        <f>'Host Plant Utilities'!D130</f>
        <v>0</v>
      </c>
      <c r="J17">
        <f>'Host Plant Utilities'!E130</f>
        <v>0</v>
      </c>
      <c r="K17">
        <f>'Host Plant Utilities'!F130</f>
        <v>0</v>
      </c>
      <c r="L17">
        <f>'Host Plant Utilities'!G130</f>
        <v>0</v>
      </c>
      <c r="M17">
        <f>'Host Plant Utilities'!H130</f>
        <v>0</v>
      </c>
      <c r="N17">
        <f t="shared" si="1"/>
        <v>0</v>
      </c>
      <c r="O17">
        <f>'Host Plant Utilities'!G158</f>
        <v>0</v>
      </c>
    </row>
    <row r="18" spans="2:15" x14ac:dyDescent="0.35">
      <c r="B18" s="216" t="e">
        <f>DATE('Host Plant Utilities'!C11,MONTH('Host Plant Utilities'!B11),1)</f>
        <v>#VALUE!</v>
      </c>
      <c r="C18">
        <f>'Host Plant Utilities'!D11*3.412/1000</f>
        <v>0</v>
      </c>
      <c r="D18">
        <f t="shared" si="0"/>
        <v>0</v>
      </c>
      <c r="E18">
        <f>'Host Plant Utilities'!D41</f>
        <v>0</v>
      </c>
      <c r="F18">
        <f>'Host Plant Utilities'!D71</f>
        <v>0</v>
      </c>
      <c r="G18">
        <f>'Host Plant Utilities'!D101</f>
        <v>0</v>
      </c>
      <c r="H18">
        <f>'Host Plant Utilities'!F11</f>
        <v>0</v>
      </c>
      <c r="I18">
        <f>'Host Plant Utilities'!D131</f>
        <v>0</v>
      </c>
      <c r="J18">
        <f>'Host Plant Utilities'!E131</f>
        <v>0</v>
      </c>
      <c r="K18">
        <f>'Host Plant Utilities'!F131</f>
        <v>0</v>
      </c>
      <c r="L18">
        <f>'Host Plant Utilities'!G131</f>
        <v>0</v>
      </c>
      <c r="M18">
        <f>'Host Plant Utilities'!H131</f>
        <v>0</v>
      </c>
      <c r="N18">
        <f t="shared" si="1"/>
        <v>0</v>
      </c>
      <c r="O18">
        <f>'Host Plant Utilities'!G159</f>
        <v>0</v>
      </c>
    </row>
    <row r="19" spans="2:15" x14ac:dyDescent="0.35">
      <c r="B19" s="216" t="e">
        <f>DATE('Host Plant Utilities'!C12,MONTH('Host Plant Utilities'!B12),1)</f>
        <v>#VALUE!</v>
      </c>
      <c r="C19">
        <f>'Host Plant Utilities'!D12*3.412/1000</f>
        <v>0</v>
      </c>
      <c r="D19">
        <f t="shared" si="0"/>
        <v>0</v>
      </c>
      <c r="E19">
        <f>'Host Plant Utilities'!D42</f>
        <v>0</v>
      </c>
      <c r="F19">
        <f>'Host Plant Utilities'!D72</f>
        <v>0</v>
      </c>
      <c r="G19">
        <f>'Host Plant Utilities'!D102</f>
        <v>0</v>
      </c>
      <c r="H19">
        <f>'Host Plant Utilities'!F12</f>
        <v>0</v>
      </c>
      <c r="I19">
        <f>'Host Plant Utilities'!D132</f>
        <v>0</v>
      </c>
      <c r="J19">
        <f>'Host Plant Utilities'!E132</f>
        <v>0</v>
      </c>
      <c r="K19">
        <f>'Host Plant Utilities'!F132</f>
        <v>0</v>
      </c>
      <c r="L19">
        <f>'Host Plant Utilities'!G132</f>
        <v>0</v>
      </c>
      <c r="M19">
        <f>'Host Plant Utilities'!H132</f>
        <v>0</v>
      </c>
      <c r="N19">
        <f t="shared" si="1"/>
        <v>0</v>
      </c>
      <c r="O19">
        <f>'Host Plant Utilities'!G160</f>
        <v>0</v>
      </c>
    </row>
    <row r="20" spans="2:15" x14ac:dyDescent="0.35">
      <c r="B20" s="216" t="e">
        <f>DATE('Host Plant Utilities'!C13,MONTH('Host Plant Utilities'!B13),1)</f>
        <v>#VALUE!</v>
      </c>
      <c r="C20">
        <f>'Host Plant Utilities'!D13*3.412/1000</f>
        <v>0</v>
      </c>
      <c r="D20">
        <f t="shared" si="0"/>
        <v>0</v>
      </c>
      <c r="E20">
        <f>'Host Plant Utilities'!D43</f>
        <v>0</v>
      </c>
      <c r="F20">
        <f>'Host Plant Utilities'!D73</f>
        <v>0</v>
      </c>
      <c r="G20">
        <f>'Host Plant Utilities'!D103</f>
        <v>0</v>
      </c>
      <c r="H20">
        <f>'Host Plant Utilities'!F13</f>
        <v>0</v>
      </c>
      <c r="I20">
        <f>'Host Plant Utilities'!D133</f>
        <v>0</v>
      </c>
      <c r="J20">
        <f>'Host Plant Utilities'!E133</f>
        <v>0</v>
      </c>
      <c r="K20">
        <f>'Host Plant Utilities'!F133</f>
        <v>0</v>
      </c>
      <c r="L20">
        <f>'Host Plant Utilities'!G133</f>
        <v>0</v>
      </c>
      <c r="M20">
        <f>'Host Plant Utilities'!H133</f>
        <v>0</v>
      </c>
      <c r="N20">
        <f t="shared" si="1"/>
        <v>0</v>
      </c>
      <c r="O20">
        <f>'Host Plant Utilities'!G161</f>
        <v>0</v>
      </c>
    </row>
    <row r="21" spans="2:15" x14ac:dyDescent="0.35">
      <c r="B21" s="216" t="e">
        <f>DATE('Host Plant Utilities'!C14,MONTH('Host Plant Utilities'!B14),1)</f>
        <v>#VALUE!</v>
      </c>
      <c r="C21">
        <f>'Host Plant Utilities'!D14*3.412/1000</f>
        <v>0</v>
      </c>
      <c r="D21">
        <f t="shared" si="0"/>
        <v>0</v>
      </c>
      <c r="E21">
        <f>'Host Plant Utilities'!D44</f>
        <v>0</v>
      </c>
      <c r="F21">
        <f>'Host Plant Utilities'!D74</f>
        <v>0</v>
      </c>
      <c r="G21">
        <f>'Host Plant Utilities'!D104</f>
        <v>0</v>
      </c>
      <c r="H21">
        <f>'Host Plant Utilities'!F14</f>
        <v>0</v>
      </c>
      <c r="I21">
        <f>'Host Plant Utilities'!D134</f>
        <v>0</v>
      </c>
      <c r="J21">
        <f>'Host Plant Utilities'!E134</f>
        <v>0</v>
      </c>
      <c r="K21">
        <f>'Host Plant Utilities'!F134</f>
        <v>0</v>
      </c>
      <c r="L21">
        <f>'Host Plant Utilities'!G134</f>
        <v>0</v>
      </c>
      <c r="M21">
        <f>'Host Plant Utilities'!H134</f>
        <v>0</v>
      </c>
      <c r="N21">
        <f t="shared" si="1"/>
        <v>0</v>
      </c>
      <c r="O21">
        <f>'Host Plant Utilities'!G162</f>
        <v>0</v>
      </c>
    </row>
    <row r="22" spans="2:15" x14ac:dyDescent="0.35">
      <c r="B22" s="216" t="e">
        <f>DATE('Host Plant Utilities'!C15,MONTH('Host Plant Utilities'!B15),1)</f>
        <v>#VALUE!</v>
      </c>
      <c r="C22">
        <f>'Host Plant Utilities'!D15*3.412/1000</f>
        <v>0</v>
      </c>
      <c r="D22">
        <f t="shared" si="0"/>
        <v>0</v>
      </c>
      <c r="E22">
        <f>'Host Plant Utilities'!D45</f>
        <v>0</v>
      </c>
      <c r="F22">
        <f>'Host Plant Utilities'!D75</f>
        <v>0</v>
      </c>
      <c r="G22">
        <f>'Host Plant Utilities'!D105</f>
        <v>0</v>
      </c>
      <c r="H22">
        <f>'Host Plant Utilities'!F15</f>
        <v>0</v>
      </c>
      <c r="I22">
        <f>'Host Plant Utilities'!D135</f>
        <v>0</v>
      </c>
      <c r="J22">
        <f>'Host Plant Utilities'!E135</f>
        <v>0</v>
      </c>
      <c r="K22">
        <f>'Host Plant Utilities'!F135</f>
        <v>0</v>
      </c>
      <c r="L22">
        <f>'Host Plant Utilities'!G135</f>
        <v>0</v>
      </c>
      <c r="M22">
        <f>'Host Plant Utilities'!H135</f>
        <v>0</v>
      </c>
      <c r="N22">
        <f t="shared" si="1"/>
        <v>0</v>
      </c>
      <c r="O22">
        <f>'Host Plant Utilities'!G163</f>
        <v>0</v>
      </c>
    </row>
    <row r="23" spans="2:15" x14ac:dyDescent="0.35">
      <c r="B23" s="216" t="e">
        <f>DATE('Host Plant Utilities'!C16,MONTH('Host Plant Utilities'!B16),1)</f>
        <v>#VALUE!</v>
      </c>
      <c r="C23">
        <f>'Host Plant Utilities'!D16*3.412/1000</f>
        <v>0</v>
      </c>
      <c r="D23">
        <f t="shared" si="0"/>
        <v>0</v>
      </c>
      <c r="E23">
        <f>'Host Plant Utilities'!D46</f>
        <v>0</v>
      </c>
      <c r="F23">
        <f>'Host Plant Utilities'!D76</f>
        <v>0</v>
      </c>
      <c r="G23">
        <f>'Host Plant Utilities'!D106</f>
        <v>0</v>
      </c>
      <c r="H23">
        <f>'Host Plant Utilities'!F16</f>
        <v>0</v>
      </c>
      <c r="I23">
        <f>'Host Plant Utilities'!D136</f>
        <v>0</v>
      </c>
      <c r="J23">
        <f>'Host Plant Utilities'!E136</f>
        <v>0</v>
      </c>
      <c r="K23">
        <f>'Host Plant Utilities'!F136</f>
        <v>0</v>
      </c>
      <c r="L23">
        <f>'Host Plant Utilities'!G136</f>
        <v>0</v>
      </c>
      <c r="M23">
        <f>'Host Plant Utilities'!H136</f>
        <v>0</v>
      </c>
      <c r="N23">
        <f t="shared" si="1"/>
        <v>0</v>
      </c>
      <c r="O23">
        <f>'Host Plant Utilities'!G164</f>
        <v>0</v>
      </c>
    </row>
    <row r="24" spans="2:15" x14ac:dyDescent="0.35">
      <c r="B24" s="216" t="e">
        <f>DATE('Host Plant Utilities'!C17,MONTH('Host Plant Utilities'!B17),1)</f>
        <v>#VALUE!</v>
      </c>
      <c r="C24">
        <f>'Host Plant Utilities'!D17*3.412/1000</f>
        <v>0</v>
      </c>
      <c r="D24">
        <f t="shared" si="0"/>
        <v>0</v>
      </c>
      <c r="E24">
        <f>'Host Plant Utilities'!D47</f>
        <v>0</v>
      </c>
      <c r="F24">
        <f>'Host Plant Utilities'!D77</f>
        <v>0</v>
      </c>
      <c r="G24">
        <f>'Host Plant Utilities'!D107</f>
        <v>0</v>
      </c>
      <c r="H24">
        <f>'Host Plant Utilities'!F17</f>
        <v>0</v>
      </c>
      <c r="I24">
        <f>'Host Plant Utilities'!D137</f>
        <v>0</v>
      </c>
      <c r="J24">
        <f>'Host Plant Utilities'!E137</f>
        <v>0</v>
      </c>
      <c r="K24">
        <f>'Host Plant Utilities'!F137</f>
        <v>0</v>
      </c>
      <c r="L24">
        <f>'Host Plant Utilities'!G137</f>
        <v>0</v>
      </c>
      <c r="M24">
        <f>'Host Plant Utilities'!H137</f>
        <v>0</v>
      </c>
      <c r="N24">
        <f t="shared" si="1"/>
        <v>0</v>
      </c>
      <c r="O24">
        <f>'Host Plant Utilities'!G165</f>
        <v>0</v>
      </c>
    </row>
    <row r="25" spans="2:15" x14ac:dyDescent="0.35">
      <c r="B25" s="216" t="e">
        <f>DATE('Host Plant Utilities'!C18,MONTH('Host Plant Utilities'!B18),1)</f>
        <v>#VALUE!</v>
      </c>
      <c r="C25">
        <f>'Host Plant Utilities'!D18*3.412/1000</f>
        <v>0</v>
      </c>
      <c r="D25">
        <f t="shared" si="0"/>
        <v>0</v>
      </c>
      <c r="E25">
        <f>'Host Plant Utilities'!D48</f>
        <v>0</v>
      </c>
      <c r="F25">
        <f>'Host Plant Utilities'!D78</f>
        <v>0</v>
      </c>
      <c r="G25">
        <f>'Host Plant Utilities'!D108</f>
        <v>0</v>
      </c>
      <c r="H25">
        <f>'Host Plant Utilities'!F18</f>
        <v>0</v>
      </c>
      <c r="I25">
        <f>'Host Plant Utilities'!D138</f>
        <v>0</v>
      </c>
      <c r="J25">
        <f>'Host Plant Utilities'!E138</f>
        <v>0</v>
      </c>
      <c r="K25">
        <f>'Host Plant Utilities'!F138</f>
        <v>0</v>
      </c>
      <c r="L25">
        <f>'Host Plant Utilities'!G138</f>
        <v>0</v>
      </c>
      <c r="M25">
        <f>'Host Plant Utilities'!H138</f>
        <v>0</v>
      </c>
      <c r="N25">
        <f t="shared" si="1"/>
        <v>0</v>
      </c>
      <c r="O25">
        <f>'Host Plant Utilities'!G166</f>
        <v>0</v>
      </c>
    </row>
    <row r="26" spans="2:15" x14ac:dyDescent="0.35">
      <c r="B26" s="216" t="e">
        <f>DATE('Host Plant Utilities'!C19,MONTH('Host Plant Utilities'!B19),1)</f>
        <v>#VALUE!</v>
      </c>
      <c r="C26">
        <f>'Host Plant Utilities'!D19*3.412/1000</f>
        <v>0</v>
      </c>
      <c r="D26">
        <f t="shared" si="0"/>
        <v>0</v>
      </c>
      <c r="E26">
        <f>'Host Plant Utilities'!D49</f>
        <v>0</v>
      </c>
      <c r="F26">
        <f>'Host Plant Utilities'!D79</f>
        <v>0</v>
      </c>
      <c r="G26">
        <f>'Host Plant Utilities'!D109</f>
        <v>0</v>
      </c>
      <c r="H26">
        <f>'Host Plant Utilities'!F19</f>
        <v>0</v>
      </c>
      <c r="I26">
        <f>'Host Plant Utilities'!D139</f>
        <v>0</v>
      </c>
      <c r="J26">
        <f>'Host Plant Utilities'!E139</f>
        <v>0</v>
      </c>
      <c r="K26">
        <f>'Host Plant Utilities'!F139</f>
        <v>0</v>
      </c>
      <c r="L26">
        <f>'Host Plant Utilities'!G139</f>
        <v>0</v>
      </c>
      <c r="M26">
        <f>'Host Plant Utilities'!H139</f>
        <v>0</v>
      </c>
      <c r="N26">
        <f t="shared" si="1"/>
        <v>0</v>
      </c>
      <c r="O26">
        <f>'Host Plant Utilities'!G167</f>
        <v>0</v>
      </c>
    </row>
    <row r="27" spans="2:15" x14ac:dyDescent="0.35">
      <c r="B27" s="216" t="e">
        <f>DATE('Host Plant Utilities'!C20,MONTH('Host Plant Utilities'!B20),1)</f>
        <v>#VALUE!</v>
      </c>
      <c r="C27">
        <f>'Host Plant Utilities'!D20*3.412/1000</f>
        <v>0</v>
      </c>
      <c r="D27">
        <f t="shared" si="0"/>
        <v>0</v>
      </c>
      <c r="E27">
        <f>'Host Plant Utilities'!D50</f>
        <v>0</v>
      </c>
      <c r="F27">
        <f>'Host Plant Utilities'!D80</f>
        <v>0</v>
      </c>
      <c r="G27">
        <f>'Host Plant Utilities'!D110</f>
        <v>0</v>
      </c>
      <c r="H27">
        <f>'Host Plant Utilities'!F20</f>
        <v>0</v>
      </c>
      <c r="I27">
        <f>'Host Plant Utilities'!D140</f>
        <v>0</v>
      </c>
      <c r="J27">
        <f>'Host Plant Utilities'!E140</f>
        <v>0</v>
      </c>
      <c r="K27">
        <f>'Host Plant Utilities'!F140</f>
        <v>0</v>
      </c>
      <c r="L27">
        <f>'Host Plant Utilities'!G140</f>
        <v>0</v>
      </c>
      <c r="M27">
        <f>'Host Plant Utilities'!H140</f>
        <v>0</v>
      </c>
      <c r="N27">
        <f t="shared" si="1"/>
        <v>0</v>
      </c>
      <c r="O27">
        <f>'Host Plant Utilities'!G168</f>
        <v>0</v>
      </c>
    </row>
    <row r="28" spans="2:15" x14ac:dyDescent="0.35">
      <c r="B28" s="216" t="e">
        <f>DATE('Host Plant Utilities'!C21,MONTH('Host Plant Utilities'!B21),1)</f>
        <v>#VALUE!</v>
      </c>
      <c r="C28">
        <f>'Host Plant Utilities'!D21*3.412/1000</f>
        <v>0</v>
      </c>
      <c r="D28">
        <f t="shared" si="0"/>
        <v>0</v>
      </c>
      <c r="E28">
        <f>'Host Plant Utilities'!D51</f>
        <v>0</v>
      </c>
      <c r="F28">
        <f>'Host Plant Utilities'!D81</f>
        <v>0</v>
      </c>
      <c r="G28">
        <f>'Host Plant Utilities'!D111</f>
        <v>0</v>
      </c>
      <c r="H28">
        <f>'Host Plant Utilities'!F21</f>
        <v>0</v>
      </c>
      <c r="I28">
        <f>'Host Plant Utilities'!D141</f>
        <v>0</v>
      </c>
      <c r="J28">
        <f>'Host Plant Utilities'!E141</f>
        <v>0</v>
      </c>
      <c r="K28">
        <f>'Host Plant Utilities'!F141</f>
        <v>0</v>
      </c>
      <c r="L28">
        <f>'Host Plant Utilities'!G141</f>
        <v>0</v>
      </c>
      <c r="M28">
        <f>'Host Plant Utilities'!H141</f>
        <v>0</v>
      </c>
      <c r="N28">
        <f t="shared" si="1"/>
        <v>0</v>
      </c>
      <c r="O28">
        <f>'Host Plant Utilities'!G169</f>
        <v>0</v>
      </c>
    </row>
    <row r="29" spans="2:15" x14ac:dyDescent="0.35">
      <c r="B29" s="216" t="e">
        <f>DATE('Host Plant Utilities'!C22,MONTH('Host Plant Utilities'!B22),1)</f>
        <v>#VALUE!</v>
      </c>
      <c r="C29">
        <f>'Host Plant Utilities'!D22*3.412/1000</f>
        <v>0</v>
      </c>
      <c r="D29">
        <f t="shared" si="0"/>
        <v>0</v>
      </c>
      <c r="E29">
        <f>'Host Plant Utilities'!D52</f>
        <v>0</v>
      </c>
      <c r="F29">
        <f>'Host Plant Utilities'!D82</f>
        <v>0</v>
      </c>
      <c r="G29">
        <f>'Host Plant Utilities'!D112</f>
        <v>0</v>
      </c>
      <c r="H29">
        <f>'Host Plant Utilities'!F22</f>
        <v>0</v>
      </c>
      <c r="I29">
        <f>'Host Plant Utilities'!D142</f>
        <v>0</v>
      </c>
      <c r="J29">
        <f>'Host Plant Utilities'!E142</f>
        <v>0</v>
      </c>
      <c r="K29">
        <f>'Host Plant Utilities'!F142</f>
        <v>0</v>
      </c>
      <c r="L29">
        <f>'Host Plant Utilities'!G142</f>
        <v>0</v>
      </c>
      <c r="M29">
        <f>'Host Plant Utilities'!H142</f>
        <v>0</v>
      </c>
      <c r="N29">
        <f t="shared" si="1"/>
        <v>0</v>
      </c>
      <c r="O29">
        <f>'Host Plant Utilities'!G170</f>
        <v>0</v>
      </c>
    </row>
    <row r="30" spans="2:15" x14ac:dyDescent="0.35">
      <c r="B30" s="216" t="e">
        <f>DATE('Host Plant Utilities'!C23,MONTH('Host Plant Utilities'!B23),1)</f>
        <v>#VALUE!</v>
      </c>
      <c r="C30">
        <f>'Host Plant Utilities'!D23*3.412/1000</f>
        <v>0</v>
      </c>
      <c r="D30">
        <f t="shared" si="0"/>
        <v>0</v>
      </c>
      <c r="E30">
        <f>'Host Plant Utilities'!D53</f>
        <v>0</v>
      </c>
      <c r="F30">
        <f>'Host Plant Utilities'!D83</f>
        <v>0</v>
      </c>
      <c r="G30">
        <f>'Host Plant Utilities'!D113</f>
        <v>0</v>
      </c>
      <c r="H30">
        <f>'Host Plant Utilities'!F23</f>
        <v>0</v>
      </c>
      <c r="I30">
        <f>'Host Plant Utilities'!D143</f>
        <v>0</v>
      </c>
      <c r="J30">
        <f>'Host Plant Utilities'!E143</f>
        <v>0</v>
      </c>
      <c r="K30">
        <f>'Host Plant Utilities'!F143</f>
        <v>0</v>
      </c>
      <c r="L30">
        <f>'Host Plant Utilities'!G143</f>
        <v>0</v>
      </c>
      <c r="M30">
        <f>'Host Plant Utilities'!H143</f>
        <v>0</v>
      </c>
      <c r="N30">
        <f t="shared" si="1"/>
        <v>0</v>
      </c>
      <c r="O30">
        <f>'Host Plant Utilities'!G171</f>
        <v>0</v>
      </c>
    </row>
    <row r="31" spans="2:15" x14ac:dyDescent="0.35">
      <c r="B31" s="216" t="e">
        <f>DATE('Host Plant Utilities'!C24,MONTH('Host Plant Utilities'!B24),1)</f>
        <v>#VALUE!</v>
      </c>
      <c r="C31">
        <f>'Host Plant Utilities'!D24*3.412/1000</f>
        <v>0</v>
      </c>
      <c r="D31">
        <f t="shared" si="0"/>
        <v>0</v>
      </c>
      <c r="E31">
        <f>'Host Plant Utilities'!D54</f>
        <v>0</v>
      </c>
      <c r="F31">
        <f>'Host Plant Utilities'!D84</f>
        <v>0</v>
      </c>
      <c r="G31">
        <f>'Host Plant Utilities'!D114</f>
        <v>0</v>
      </c>
      <c r="H31">
        <f>'Host Plant Utilities'!F24</f>
        <v>0</v>
      </c>
      <c r="I31">
        <f>'Host Plant Utilities'!D144</f>
        <v>0</v>
      </c>
      <c r="J31">
        <f>'Host Plant Utilities'!E144</f>
        <v>0</v>
      </c>
      <c r="K31">
        <f>'Host Plant Utilities'!F144</f>
        <v>0</v>
      </c>
      <c r="L31">
        <f>'Host Plant Utilities'!G144</f>
        <v>0</v>
      </c>
      <c r="M31">
        <f>'Host Plant Utilities'!H144</f>
        <v>0</v>
      </c>
      <c r="N31">
        <f t="shared" si="1"/>
        <v>0</v>
      </c>
      <c r="O31">
        <f>'Host Plant Utilities'!G172</f>
        <v>0</v>
      </c>
    </row>
    <row r="32" spans="2:15" x14ac:dyDescent="0.35">
      <c r="B32" s="216" t="e">
        <f>DATE('Host Plant Utilities'!C25,MONTH('Host Plant Utilities'!B25),1)</f>
        <v>#VALUE!</v>
      </c>
      <c r="C32">
        <f>'Host Plant Utilities'!D25*3.412/1000</f>
        <v>0</v>
      </c>
      <c r="D32">
        <f t="shared" si="0"/>
        <v>0</v>
      </c>
      <c r="E32">
        <f>'Host Plant Utilities'!D55</f>
        <v>0</v>
      </c>
      <c r="F32">
        <f>'Host Plant Utilities'!D85</f>
        <v>0</v>
      </c>
      <c r="G32">
        <f>'Host Plant Utilities'!D115</f>
        <v>0</v>
      </c>
      <c r="H32">
        <f>'Host Plant Utilities'!F25</f>
        <v>0</v>
      </c>
      <c r="I32">
        <f>'Host Plant Utilities'!D145</f>
        <v>0</v>
      </c>
      <c r="J32">
        <f>'Host Plant Utilities'!E145</f>
        <v>0</v>
      </c>
      <c r="K32">
        <f>'Host Plant Utilities'!F145</f>
        <v>0</v>
      </c>
      <c r="L32">
        <f>'Host Plant Utilities'!G145</f>
        <v>0</v>
      </c>
      <c r="M32">
        <f>'Host Plant Utilities'!H145</f>
        <v>0</v>
      </c>
      <c r="N32">
        <f t="shared" si="1"/>
        <v>0</v>
      </c>
      <c r="O32">
        <f>'Host Plant Utilities'!G173</f>
        <v>0</v>
      </c>
    </row>
    <row r="33" spans="2:15" x14ac:dyDescent="0.35">
      <c r="B33" s="216" t="e">
        <f>DATE('Host Plant Utilities'!C26,MONTH('Host Plant Utilities'!B26),1)</f>
        <v>#VALUE!</v>
      </c>
      <c r="C33">
        <f>'Host Plant Utilities'!D26*3.412/1000</f>
        <v>0</v>
      </c>
      <c r="D33">
        <f t="shared" si="0"/>
        <v>0</v>
      </c>
      <c r="E33">
        <f>'Host Plant Utilities'!D56</f>
        <v>0</v>
      </c>
      <c r="F33">
        <f>'Host Plant Utilities'!D86</f>
        <v>0</v>
      </c>
      <c r="G33">
        <f>'Host Plant Utilities'!D116</f>
        <v>0</v>
      </c>
      <c r="H33">
        <f>'Host Plant Utilities'!F26</f>
        <v>0</v>
      </c>
      <c r="I33">
        <f>'Host Plant Utilities'!D146</f>
        <v>0</v>
      </c>
      <c r="J33">
        <f>'Host Plant Utilities'!E146</f>
        <v>0</v>
      </c>
      <c r="K33">
        <f>'Host Plant Utilities'!F146</f>
        <v>0</v>
      </c>
      <c r="L33">
        <f>'Host Plant Utilities'!G146</f>
        <v>0</v>
      </c>
      <c r="M33">
        <f>'Host Plant Utilities'!H146</f>
        <v>0</v>
      </c>
      <c r="N33">
        <f t="shared" si="1"/>
        <v>0</v>
      </c>
      <c r="O33">
        <f>'Host Plant Utilities'!G174</f>
        <v>0</v>
      </c>
    </row>
    <row r="34" spans="2:15" x14ac:dyDescent="0.35">
      <c r="B34" s="216" t="e">
        <f>DATE('Host Plant Utilities'!C27,MONTH('Host Plant Utilities'!B27),1)</f>
        <v>#VALUE!</v>
      </c>
      <c r="C34">
        <f>'Host Plant Utilities'!D27*3.412/1000</f>
        <v>0</v>
      </c>
      <c r="D34">
        <f t="shared" si="0"/>
        <v>0</v>
      </c>
      <c r="E34">
        <f>'Host Plant Utilities'!D57</f>
        <v>0</v>
      </c>
      <c r="F34">
        <f>'Host Plant Utilities'!D87</f>
        <v>0</v>
      </c>
      <c r="G34">
        <f>'Host Plant Utilities'!D117</f>
        <v>0</v>
      </c>
      <c r="H34">
        <f>'Host Plant Utilities'!F27</f>
        <v>0</v>
      </c>
      <c r="I34">
        <f>'Host Plant Utilities'!D147</f>
        <v>0</v>
      </c>
      <c r="J34">
        <f>'Host Plant Utilities'!E147</f>
        <v>0</v>
      </c>
      <c r="K34">
        <f>'Host Plant Utilities'!F147</f>
        <v>0</v>
      </c>
      <c r="L34">
        <f>'Host Plant Utilities'!G147</f>
        <v>0</v>
      </c>
      <c r="M34">
        <f>'Host Plant Utilities'!H147</f>
        <v>0</v>
      </c>
      <c r="N34">
        <f t="shared" si="1"/>
        <v>0</v>
      </c>
      <c r="O34">
        <f>'Host Plant Utilities'!G175</f>
        <v>0</v>
      </c>
    </row>
    <row r="35" spans="2:15" x14ac:dyDescent="0.35">
      <c r="B35" s="216" t="e">
        <f>DATE('Host Plant Utilities'!C28,MONTH('Host Plant Utilities'!B28),1)</f>
        <v>#VALUE!</v>
      </c>
      <c r="C35">
        <f>'Host Plant Utilities'!D28*3.412/1000</f>
        <v>0</v>
      </c>
      <c r="D35">
        <f t="shared" si="0"/>
        <v>0</v>
      </c>
      <c r="E35">
        <f>'Host Plant Utilities'!D58</f>
        <v>0</v>
      </c>
      <c r="F35">
        <f>'Host Plant Utilities'!D88</f>
        <v>0</v>
      </c>
      <c r="G35">
        <f>'Host Plant Utilities'!D118</f>
        <v>0</v>
      </c>
      <c r="H35">
        <f>'Host Plant Utilities'!F28</f>
        <v>0</v>
      </c>
      <c r="I35">
        <f>'Host Plant Utilities'!D148</f>
        <v>0</v>
      </c>
      <c r="J35">
        <f>'Host Plant Utilities'!E148</f>
        <v>0</v>
      </c>
      <c r="K35">
        <f>'Host Plant Utilities'!F148</f>
        <v>0</v>
      </c>
      <c r="L35">
        <f>'Host Plant Utilities'!G148</f>
        <v>0</v>
      </c>
      <c r="M35">
        <f>'Host Plant Utilities'!H148</f>
        <v>0</v>
      </c>
      <c r="N35">
        <f t="shared" si="1"/>
        <v>0</v>
      </c>
      <c r="O35">
        <f>'Host Plant Utilities'!G176</f>
        <v>0</v>
      </c>
    </row>
    <row r="36" spans="2:15" x14ac:dyDescent="0.35">
      <c r="B36" s="216" t="e">
        <f>DATE('Host Plant Utilities'!C29,MONTH('Host Plant Utilities'!B29),1)</f>
        <v>#VALUE!</v>
      </c>
      <c r="C36">
        <f>'Host Plant Utilities'!D29*3.412/1000</f>
        <v>0</v>
      </c>
      <c r="D36">
        <f t="shared" si="0"/>
        <v>0</v>
      </c>
      <c r="E36">
        <f>'Host Plant Utilities'!D59</f>
        <v>0</v>
      </c>
      <c r="F36">
        <f>'Host Plant Utilities'!D89</f>
        <v>0</v>
      </c>
      <c r="G36">
        <f>'Host Plant Utilities'!D119</f>
        <v>0</v>
      </c>
      <c r="H36">
        <f>'Host Plant Utilities'!F29</f>
        <v>0</v>
      </c>
      <c r="I36">
        <f>'Host Plant Utilities'!D149</f>
        <v>0</v>
      </c>
      <c r="J36">
        <f>'Host Plant Utilities'!E149</f>
        <v>0</v>
      </c>
      <c r="K36">
        <f>'Host Plant Utilities'!F149</f>
        <v>0</v>
      </c>
      <c r="L36">
        <f>'Host Plant Utilities'!G149</f>
        <v>0</v>
      </c>
      <c r="M36">
        <f>'Host Plant Utilities'!H149</f>
        <v>0</v>
      </c>
      <c r="N36">
        <f t="shared" si="1"/>
        <v>0</v>
      </c>
      <c r="O36">
        <f>'Host Plant Utilities'!G177</f>
        <v>0</v>
      </c>
    </row>
    <row r="37" spans="2:15" x14ac:dyDescent="0.35">
      <c r="B37" s="216" t="e">
        <f>DATE('Host Plant Utilities'!C30,MONTH('Host Plant Utilities'!B30),1)</f>
        <v>#VALUE!</v>
      </c>
      <c r="C37">
        <f>'Host Plant Utilities'!D30*3.412/1000</f>
        <v>0</v>
      </c>
      <c r="D37">
        <f t="shared" si="0"/>
        <v>0</v>
      </c>
      <c r="E37">
        <f>'Host Plant Utilities'!D60</f>
        <v>0</v>
      </c>
      <c r="F37">
        <f>'Host Plant Utilities'!D90</f>
        <v>0</v>
      </c>
      <c r="G37">
        <f>'Host Plant Utilities'!D120</f>
        <v>0</v>
      </c>
      <c r="H37">
        <f>'Host Plant Utilities'!F30</f>
        <v>0</v>
      </c>
      <c r="I37">
        <f>'Host Plant Utilities'!D150</f>
        <v>0</v>
      </c>
      <c r="J37">
        <f>'Host Plant Utilities'!E150</f>
        <v>0</v>
      </c>
      <c r="K37">
        <f>'Host Plant Utilities'!F150</f>
        <v>0</v>
      </c>
      <c r="L37">
        <f>'Host Plant Utilities'!G150</f>
        <v>0</v>
      </c>
      <c r="M37">
        <f>'Host Plant Utilities'!H150</f>
        <v>0</v>
      </c>
      <c r="N37">
        <f t="shared" si="1"/>
        <v>0</v>
      </c>
      <c r="O37">
        <f>'Host Plant Utilities'!G178</f>
        <v>0</v>
      </c>
    </row>
    <row r="38" spans="2:15" x14ac:dyDescent="0.35">
      <c r="B38" s="216" t="e">
        <f>DATE('Host Plant Utilities'!C31,MONTH('Host Plant Utilities'!B31),1)</f>
        <v>#VALUE!</v>
      </c>
      <c r="C38">
        <f>'Host Plant Utilities'!D31*3.412/1000</f>
        <v>0</v>
      </c>
      <c r="D38">
        <f t="shared" ref="D38" si="2">C38*3</f>
        <v>0</v>
      </c>
      <c r="E38">
        <f>'Host Plant Utilities'!D61</f>
        <v>0</v>
      </c>
      <c r="F38">
        <f>'Host Plant Utilities'!D91</f>
        <v>0</v>
      </c>
      <c r="G38">
        <f>'Host Plant Utilities'!D121</f>
        <v>0</v>
      </c>
      <c r="H38">
        <f>'Host Plant Utilities'!F31</f>
        <v>0</v>
      </c>
      <c r="I38">
        <f>'Host Plant Utilities'!D151</f>
        <v>0</v>
      </c>
      <c r="J38">
        <f>'Host Plant Utilities'!E151</f>
        <v>0</v>
      </c>
      <c r="K38">
        <f>'Host Plant Utilities'!F151</f>
        <v>0</v>
      </c>
      <c r="L38">
        <f>'Host Plant Utilities'!G151</f>
        <v>0</v>
      </c>
      <c r="M38">
        <f>'Host Plant Utilities'!H151</f>
        <v>0</v>
      </c>
      <c r="N38">
        <f t="shared" si="1"/>
        <v>0</v>
      </c>
      <c r="O38">
        <f>'Host Plant Utilities'!G179</f>
        <v>0</v>
      </c>
    </row>
    <row r="39" spans="2:15" x14ac:dyDescent="0.35">
      <c r="B39" s="134" t="s">
        <v>236</v>
      </c>
      <c r="C39" s="135" cm="1">
        <f t="array" ref="C39:C40">'Host Plant Summary'!E48:E49</f>
        <v>0</v>
      </c>
      <c r="E39" s="135" cm="1">
        <f t="array" ref="E39:E40">'Host Plant Summary'!E50:E51</f>
        <v>0</v>
      </c>
      <c r="F39" s="135" cm="1">
        <f t="array" ref="F39:F40">'Host Plant Summary'!E52:E53</f>
        <v>0</v>
      </c>
      <c r="G39" s="135" cm="1">
        <f t="array" ref="G39:G40">'Host Plant Summary'!E54:E55</f>
        <v>0</v>
      </c>
    </row>
    <row r="40" spans="2:15" x14ac:dyDescent="0.35">
      <c r="C40">
        <v>0</v>
      </c>
      <c r="E40">
        <v>0</v>
      </c>
      <c r="F40">
        <v>0</v>
      </c>
      <c r="G40">
        <v>0</v>
      </c>
    </row>
    <row r="42" spans="2:15" x14ac:dyDescent="0.35">
      <c r="B42" s="593" t="s">
        <v>237</v>
      </c>
      <c r="C42" s="593"/>
      <c r="D42" s="593"/>
      <c r="E42" s="593"/>
      <c r="F42" s="593"/>
      <c r="G42" s="593"/>
      <c r="H42" s="593"/>
      <c r="I42" s="593"/>
      <c r="J42" s="593"/>
      <c r="K42" s="593"/>
      <c r="L42" s="593"/>
    </row>
    <row r="43" spans="2:15" x14ac:dyDescent="0.35">
      <c r="B43" s="134" t="s">
        <v>230</v>
      </c>
      <c r="C43" s="134"/>
      <c r="D43" s="134"/>
      <c r="E43" s="134"/>
      <c r="F43" s="134"/>
    </row>
    <row r="44" spans="2:15" ht="101.5" x14ac:dyDescent="0.35">
      <c r="B44" t="s">
        <v>231</v>
      </c>
      <c r="C44" s="133" t="s">
        <v>232</v>
      </c>
      <c r="D44" s="130" t="s">
        <v>233</v>
      </c>
      <c r="E44" s="131" t="s">
        <v>234</v>
      </c>
      <c r="F44" s="132" t="s">
        <v>235</v>
      </c>
      <c r="G44" s="133" t="s">
        <v>208</v>
      </c>
      <c r="H44" s="136" t="s">
        <v>238</v>
      </c>
      <c r="I44" s="136" t="s">
        <v>239</v>
      </c>
      <c r="J44" s="136" t="s">
        <v>219</v>
      </c>
      <c r="K44" s="136" t="s">
        <v>240</v>
      </c>
      <c r="L44" s="136" t="s">
        <v>241</v>
      </c>
    </row>
    <row r="45" spans="2:15" x14ac:dyDescent="0.35">
      <c r="B45" s="129" t="e">
        <f>DATE(#REF!,#REF!,1)</f>
        <v>#REF!</v>
      </c>
      <c r="C45" t="e">
        <f>#REF!*3.412/1000</f>
        <v>#REF!</v>
      </c>
      <c r="D45" t="e">
        <f>#REF!</f>
        <v>#REF!</v>
      </c>
      <c r="E45" t="e">
        <f>#REF!</f>
        <v>#REF!</v>
      </c>
      <c r="F45" t="e">
        <f>#REF!</f>
        <v>#REF!</v>
      </c>
      <c r="G45" t="e">
        <f>#REF!</f>
        <v>#REF!</v>
      </c>
      <c r="H45" t="e">
        <f>#REF!</f>
        <v>#REF!</v>
      </c>
      <c r="I45" t="e">
        <f>#REF!</f>
        <v>#REF!</v>
      </c>
      <c r="J45" t="e">
        <f>#REF!</f>
        <v>#REF!</v>
      </c>
      <c r="K45" t="e">
        <f>#REF!</f>
        <v>#REF!</v>
      </c>
      <c r="L45" t="e">
        <f>#REF!</f>
        <v>#REF!</v>
      </c>
    </row>
    <row r="46" spans="2:15" x14ac:dyDescent="0.35">
      <c r="B46" s="129" t="e">
        <f>DATE(#REF!,#REF!,1)</f>
        <v>#REF!</v>
      </c>
      <c r="C46" t="e">
        <f>#REF!*3.412/1000</f>
        <v>#REF!</v>
      </c>
      <c r="D46" t="e">
        <f>#REF!</f>
        <v>#REF!</v>
      </c>
      <c r="E46" t="e">
        <f>#REF!</f>
        <v>#REF!</v>
      </c>
      <c r="F46" t="e">
        <f>#REF!</f>
        <v>#REF!</v>
      </c>
      <c r="G46" t="e">
        <f>#REF!</f>
        <v>#REF!</v>
      </c>
      <c r="H46" t="e">
        <f>#REF!</f>
        <v>#REF!</v>
      </c>
      <c r="I46" t="e">
        <f>#REF!</f>
        <v>#REF!</v>
      </c>
      <c r="J46" t="e">
        <f>#REF!</f>
        <v>#REF!</v>
      </c>
      <c r="K46" t="e">
        <f>#REF!</f>
        <v>#REF!</v>
      </c>
      <c r="L46" t="e">
        <f>#REF!</f>
        <v>#REF!</v>
      </c>
    </row>
    <row r="47" spans="2:15" x14ac:dyDescent="0.35">
      <c r="B47" s="129" t="e">
        <f>DATE(#REF!,#REF!,1)</f>
        <v>#REF!</v>
      </c>
      <c r="C47" t="e">
        <f>#REF!*3.412/1000</f>
        <v>#REF!</v>
      </c>
      <c r="D47" t="e">
        <f>#REF!</f>
        <v>#REF!</v>
      </c>
      <c r="E47" t="e">
        <f>#REF!</f>
        <v>#REF!</v>
      </c>
      <c r="F47" t="e">
        <f>#REF!</f>
        <v>#REF!</v>
      </c>
      <c r="G47" t="e">
        <f>#REF!</f>
        <v>#REF!</v>
      </c>
      <c r="H47" t="e">
        <f>#REF!</f>
        <v>#REF!</v>
      </c>
      <c r="I47" t="e">
        <f>#REF!</f>
        <v>#REF!</v>
      </c>
      <c r="J47" t="e">
        <f>#REF!</f>
        <v>#REF!</v>
      </c>
      <c r="K47" t="e">
        <f>#REF!</f>
        <v>#REF!</v>
      </c>
      <c r="L47" t="e">
        <f>#REF!</f>
        <v>#REF!</v>
      </c>
    </row>
    <row r="48" spans="2:15" x14ac:dyDescent="0.35">
      <c r="B48" s="129" t="e">
        <f>DATE(#REF!,#REF!,1)</f>
        <v>#REF!</v>
      </c>
      <c r="C48" t="e">
        <f>#REF!*3.412/1000</f>
        <v>#REF!</v>
      </c>
      <c r="D48" t="e">
        <f>#REF!</f>
        <v>#REF!</v>
      </c>
      <c r="E48" t="e">
        <f>#REF!</f>
        <v>#REF!</v>
      </c>
      <c r="F48" t="e">
        <f>#REF!</f>
        <v>#REF!</v>
      </c>
      <c r="G48" t="e">
        <f>#REF!</f>
        <v>#REF!</v>
      </c>
      <c r="H48" t="e">
        <f>#REF!</f>
        <v>#REF!</v>
      </c>
      <c r="I48" t="e">
        <f>#REF!</f>
        <v>#REF!</v>
      </c>
      <c r="J48" t="e">
        <f>#REF!</f>
        <v>#REF!</v>
      </c>
      <c r="K48" t="e">
        <f>#REF!</f>
        <v>#REF!</v>
      </c>
      <c r="L48" t="e">
        <f>#REF!</f>
        <v>#REF!</v>
      </c>
    </row>
    <row r="49" spans="2:12" x14ac:dyDescent="0.35">
      <c r="B49" s="129" t="e">
        <f>DATE(#REF!,#REF!,1)</f>
        <v>#REF!</v>
      </c>
      <c r="C49" t="e">
        <f>#REF!*3.412/1000</f>
        <v>#REF!</v>
      </c>
      <c r="D49" t="e">
        <f>#REF!</f>
        <v>#REF!</v>
      </c>
      <c r="E49" t="e">
        <f>#REF!</f>
        <v>#REF!</v>
      </c>
      <c r="F49" t="e">
        <f>#REF!</f>
        <v>#REF!</v>
      </c>
      <c r="G49" t="e">
        <f>#REF!</f>
        <v>#REF!</v>
      </c>
      <c r="H49" t="e">
        <f>#REF!</f>
        <v>#REF!</v>
      </c>
      <c r="I49" t="e">
        <f>#REF!</f>
        <v>#REF!</v>
      </c>
      <c r="J49" t="e">
        <f>#REF!</f>
        <v>#REF!</v>
      </c>
      <c r="K49" t="e">
        <f>#REF!</f>
        <v>#REF!</v>
      </c>
      <c r="L49" t="e">
        <f>#REF!</f>
        <v>#REF!</v>
      </c>
    </row>
    <row r="50" spans="2:12" x14ac:dyDescent="0.35">
      <c r="B50" s="129" t="e">
        <f>DATE(#REF!,#REF!,1)</f>
        <v>#REF!</v>
      </c>
      <c r="C50" t="e">
        <f>#REF!*3.412/1000</f>
        <v>#REF!</v>
      </c>
      <c r="D50" t="e">
        <f>#REF!</f>
        <v>#REF!</v>
      </c>
      <c r="E50" t="e">
        <f>#REF!</f>
        <v>#REF!</v>
      </c>
      <c r="F50" t="e">
        <f>#REF!</f>
        <v>#REF!</v>
      </c>
      <c r="G50" t="e">
        <f>#REF!</f>
        <v>#REF!</v>
      </c>
      <c r="H50" t="e">
        <f>#REF!</f>
        <v>#REF!</v>
      </c>
      <c r="I50" t="e">
        <f>#REF!</f>
        <v>#REF!</v>
      </c>
      <c r="J50" t="e">
        <f>#REF!</f>
        <v>#REF!</v>
      </c>
      <c r="K50" t="e">
        <f>#REF!</f>
        <v>#REF!</v>
      </c>
      <c r="L50" t="e">
        <f>#REF!</f>
        <v>#REF!</v>
      </c>
    </row>
    <row r="51" spans="2:12" x14ac:dyDescent="0.35">
      <c r="B51" s="129" t="e">
        <f>DATE(#REF!,#REF!,1)</f>
        <v>#REF!</v>
      </c>
      <c r="C51" t="e">
        <f>#REF!*3.412/1000</f>
        <v>#REF!</v>
      </c>
      <c r="D51" t="e">
        <f>#REF!</f>
        <v>#REF!</v>
      </c>
      <c r="E51" t="e">
        <f>#REF!</f>
        <v>#REF!</v>
      </c>
      <c r="F51" t="e">
        <f>#REF!</f>
        <v>#REF!</v>
      </c>
      <c r="G51" t="e">
        <f>#REF!</f>
        <v>#REF!</v>
      </c>
      <c r="H51" t="e">
        <f>#REF!</f>
        <v>#REF!</v>
      </c>
      <c r="I51" t="e">
        <f>#REF!</f>
        <v>#REF!</v>
      </c>
      <c r="J51" t="e">
        <f>#REF!</f>
        <v>#REF!</v>
      </c>
      <c r="K51" t="e">
        <f>#REF!</f>
        <v>#REF!</v>
      </c>
      <c r="L51" t="e">
        <f>#REF!</f>
        <v>#REF!</v>
      </c>
    </row>
    <row r="52" spans="2:12" x14ac:dyDescent="0.35">
      <c r="B52" s="129" t="e">
        <f>DATE(#REF!,#REF!,1)</f>
        <v>#REF!</v>
      </c>
      <c r="C52" t="e">
        <f>#REF!*3.412/1000</f>
        <v>#REF!</v>
      </c>
      <c r="D52" t="e">
        <f>#REF!</f>
        <v>#REF!</v>
      </c>
      <c r="E52" t="e">
        <f>#REF!</f>
        <v>#REF!</v>
      </c>
      <c r="F52" t="e">
        <f>#REF!</f>
        <v>#REF!</v>
      </c>
      <c r="G52" t="e">
        <f>#REF!</f>
        <v>#REF!</v>
      </c>
      <c r="H52" t="e">
        <f>#REF!</f>
        <v>#REF!</v>
      </c>
      <c r="I52" t="e">
        <f>#REF!</f>
        <v>#REF!</v>
      </c>
      <c r="J52" t="e">
        <f>#REF!</f>
        <v>#REF!</v>
      </c>
      <c r="K52" t="e">
        <f>#REF!</f>
        <v>#REF!</v>
      </c>
      <c r="L52" t="e">
        <f>#REF!</f>
        <v>#REF!</v>
      </c>
    </row>
    <row r="53" spans="2:12" x14ac:dyDescent="0.35">
      <c r="B53" s="129" t="e">
        <f>DATE(#REF!,#REF!,1)</f>
        <v>#REF!</v>
      </c>
      <c r="C53" t="e">
        <f>#REF!*3.412/1000</f>
        <v>#REF!</v>
      </c>
      <c r="D53" t="e">
        <f>#REF!</f>
        <v>#REF!</v>
      </c>
      <c r="E53" t="e">
        <f>#REF!</f>
        <v>#REF!</v>
      </c>
      <c r="F53" t="e">
        <f>#REF!</f>
        <v>#REF!</v>
      </c>
      <c r="G53" t="e">
        <f>#REF!</f>
        <v>#REF!</v>
      </c>
      <c r="H53" t="e">
        <f>#REF!</f>
        <v>#REF!</v>
      </c>
      <c r="I53" t="e">
        <f>#REF!</f>
        <v>#REF!</v>
      </c>
      <c r="J53" t="e">
        <f>#REF!</f>
        <v>#REF!</v>
      </c>
      <c r="K53" t="e">
        <f>#REF!</f>
        <v>#REF!</v>
      </c>
      <c r="L53" t="e">
        <f>#REF!</f>
        <v>#REF!</v>
      </c>
    </row>
    <row r="54" spans="2:12" x14ac:dyDescent="0.35">
      <c r="B54" s="129" t="e">
        <f>DATE(#REF!,#REF!,1)</f>
        <v>#REF!</v>
      </c>
      <c r="C54" t="e">
        <f>#REF!*3.412/1000</f>
        <v>#REF!</v>
      </c>
      <c r="D54" t="e">
        <f>#REF!</f>
        <v>#REF!</v>
      </c>
      <c r="E54" t="e">
        <f>#REF!</f>
        <v>#REF!</v>
      </c>
      <c r="F54" t="e">
        <f>#REF!</f>
        <v>#REF!</v>
      </c>
      <c r="G54" t="e">
        <f>#REF!</f>
        <v>#REF!</v>
      </c>
      <c r="H54" t="e">
        <f>#REF!</f>
        <v>#REF!</v>
      </c>
      <c r="I54" t="e">
        <f>#REF!</f>
        <v>#REF!</v>
      </c>
      <c r="J54" t="e">
        <f>#REF!</f>
        <v>#REF!</v>
      </c>
      <c r="K54" t="e">
        <f>#REF!</f>
        <v>#REF!</v>
      </c>
      <c r="L54" t="e">
        <f>#REF!</f>
        <v>#REF!</v>
      </c>
    </row>
    <row r="55" spans="2:12" x14ac:dyDescent="0.35">
      <c r="B55" s="129" t="e">
        <f>DATE(#REF!,#REF!,1)</f>
        <v>#REF!</v>
      </c>
      <c r="C55" t="e">
        <f>#REF!*3.412/1000</f>
        <v>#REF!</v>
      </c>
      <c r="D55" t="e">
        <f>#REF!</f>
        <v>#REF!</v>
      </c>
      <c r="E55" t="e">
        <f>#REF!</f>
        <v>#REF!</v>
      </c>
      <c r="F55" t="e">
        <f>#REF!</f>
        <v>#REF!</v>
      </c>
      <c r="G55" t="e">
        <f>#REF!</f>
        <v>#REF!</v>
      </c>
      <c r="H55" t="e">
        <f>#REF!</f>
        <v>#REF!</v>
      </c>
      <c r="I55" t="e">
        <f>#REF!</f>
        <v>#REF!</v>
      </c>
      <c r="J55" t="e">
        <f>#REF!</f>
        <v>#REF!</v>
      </c>
      <c r="K55" t="e">
        <f>#REF!</f>
        <v>#REF!</v>
      </c>
      <c r="L55" t="e">
        <f>#REF!</f>
        <v>#REF!</v>
      </c>
    </row>
    <row r="56" spans="2:12" x14ac:dyDescent="0.35">
      <c r="B56" s="129" t="e">
        <f>DATE(#REF!,#REF!,1)</f>
        <v>#REF!</v>
      </c>
      <c r="C56" t="e">
        <f>#REF!*3.412/1000</f>
        <v>#REF!</v>
      </c>
      <c r="D56" t="e">
        <f>#REF!</f>
        <v>#REF!</v>
      </c>
      <c r="E56" t="e">
        <f>#REF!</f>
        <v>#REF!</v>
      </c>
      <c r="F56" t="e">
        <f>#REF!</f>
        <v>#REF!</v>
      </c>
      <c r="G56" t="e">
        <f>#REF!</f>
        <v>#REF!</v>
      </c>
      <c r="H56" t="e">
        <f>#REF!</f>
        <v>#REF!</v>
      </c>
      <c r="I56" t="e">
        <f>#REF!</f>
        <v>#REF!</v>
      </c>
      <c r="J56" t="e">
        <f>#REF!</f>
        <v>#REF!</v>
      </c>
      <c r="K56" t="e">
        <f>#REF!</f>
        <v>#REF!</v>
      </c>
      <c r="L56" t="e">
        <f>#REF!</f>
        <v>#REF!</v>
      </c>
    </row>
    <row r="57" spans="2:12" x14ac:dyDescent="0.35">
      <c r="B57" s="129" t="e">
        <f>DATE(#REF!,#REF!,1)</f>
        <v>#REF!</v>
      </c>
      <c r="C57" t="e">
        <f>#REF!*3.412/1000</f>
        <v>#REF!</v>
      </c>
      <c r="D57" t="e">
        <f>#REF!</f>
        <v>#REF!</v>
      </c>
      <c r="E57" t="e">
        <f>#REF!</f>
        <v>#REF!</v>
      </c>
      <c r="F57" t="e">
        <f>#REF!</f>
        <v>#REF!</v>
      </c>
      <c r="G57" t="e">
        <f>#REF!</f>
        <v>#REF!</v>
      </c>
      <c r="H57" t="e">
        <f>#REF!</f>
        <v>#REF!</v>
      </c>
      <c r="I57" t="e">
        <f>#REF!</f>
        <v>#REF!</v>
      </c>
      <c r="J57" t="e">
        <f>#REF!</f>
        <v>#REF!</v>
      </c>
      <c r="K57" t="e">
        <f>#REF!</f>
        <v>#REF!</v>
      </c>
      <c r="L57" t="e">
        <f>#REF!</f>
        <v>#REF!</v>
      </c>
    </row>
    <row r="58" spans="2:12" x14ac:dyDescent="0.35">
      <c r="B58" s="129" t="e">
        <f>DATE(#REF!,#REF!,1)</f>
        <v>#REF!</v>
      </c>
      <c r="C58" t="e">
        <f>#REF!*3.412/1000</f>
        <v>#REF!</v>
      </c>
      <c r="D58" t="e">
        <f>#REF!</f>
        <v>#REF!</v>
      </c>
      <c r="E58" t="e">
        <f>#REF!</f>
        <v>#REF!</v>
      </c>
      <c r="F58" t="e">
        <f>#REF!</f>
        <v>#REF!</v>
      </c>
      <c r="G58" t="e">
        <f>#REF!</f>
        <v>#REF!</v>
      </c>
      <c r="H58" t="e">
        <f>#REF!</f>
        <v>#REF!</v>
      </c>
      <c r="I58" t="e">
        <f>#REF!</f>
        <v>#REF!</v>
      </c>
      <c r="J58" t="e">
        <f>#REF!</f>
        <v>#REF!</v>
      </c>
      <c r="K58" t="e">
        <f>#REF!</f>
        <v>#REF!</v>
      </c>
      <c r="L58" t="e">
        <f>#REF!</f>
        <v>#REF!</v>
      </c>
    </row>
    <row r="59" spans="2:12" x14ac:dyDescent="0.35">
      <c r="B59" s="129" t="e">
        <f>DATE(#REF!,#REF!,1)</f>
        <v>#REF!</v>
      </c>
      <c r="C59" t="e">
        <f>#REF!*3.412/1000</f>
        <v>#REF!</v>
      </c>
      <c r="D59" t="e">
        <f>#REF!</f>
        <v>#REF!</v>
      </c>
      <c r="E59" t="e">
        <f>#REF!</f>
        <v>#REF!</v>
      </c>
      <c r="F59" t="e">
        <f>#REF!</f>
        <v>#REF!</v>
      </c>
      <c r="G59" t="e">
        <f>#REF!</f>
        <v>#REF!</v>
      </c>
      <c r="H59" t="e">
        <f>#REF!</f>
        <v>#REF!</v>
      </c>
      <c r="I59" t="e">
        <f>#REF!</f>
        <v>#REF!</v>
      </c>
      <c r="J59" t="e">
        <f>#REF!</f>
        <v>#REF!</v>
      </c>
      <c r="K59" t="e">
        <f>#REF!</f>
        <v>#REF!</v>
      </c>
      <c r="L59" t="e">
        <f>#REF!</f>
        <v>#REF!</v>
      </c>
    </row>
    <row r="60" spans="2:12" x14ac:dyDescent="0.35">
      <c r="B60" s="129" t="e">
        <f>DATE(#REF!,#REF!,1)</f>
        <v>#REF!</v>
      </c>
      <c r="C60" t="e">
        <f>#REF!*3.412/1000</f>
        <v>#REF!</v>
      </c>
      <c r="D60" t="e">
        <f>#REF!</f>
        <v>#REF!</v>
      </c>
      <c r="E60" t="e">
        <f>#REF!</f>
        <v>#REF!</v>
      </c>
      <c r="F60" t="e">
        <f>#REF!</f>
        <v>#REF!</v>
      </c>
      <c r="G60" t="e">
        <f>#REF!</f>
        <v>#REF!</v>
      </c>
      <c r="H60" t="e">
        <f>#REF!</f>
        <v>#REF!</v>
      </c>
      <c r="I60" t="e">
        <f>#REF!</f>
        <v>#REF!</v>
      </c>
      <c r="J60" t="e">
        <f>#REF!</f>
        <v>#REF!</v>
      </c>
      <c r="K60" t="e">
        <f>#REF!</f>
        <v>#REF!</v>
      </c>
      <c r="L60" t="e">
        <f>#REF!</f>
        <v>#REF!</v>
      </c>
    </row>
    <row r="61" spans="2:12" x14ac:dyDescent="0.35">
      <c r="B61" s="129" t="e">
        <f>DATE(#REF!,#REF!,1)</f>
        <v>#REF!</v>
      </c>
      <c r="C61" t="e">
        <f>#REF!*3.412/1000</f>
        <v>#REF!</v>
      </c>
      <c r="D61" t="e">
        <f>#REF!</f>
        <v>#REF!</v>
      </c>
      <c r="E61" t="e">
        <f>#REF!</f>
        <v>#REF!</v>
      </c>
      <c r="F61" t="e">
        <f>#REF!</f>
        <v>#REF!</v>
      </c>
      <c r="G61" t="e">
        <f>#REF!</f>
        <v>#REF!</v>
      </c>
      <c r="H61" t="e">
        <f>#REF!</f>
        <v>#REF!</v>
      </c>
      <c r="I61" t="e">
        <f>#REF!</f>
        <v>#REF!</v>
      </c>
      <c r="J61" t="e">
        <f>#REF!</f>
        <v>#REF!</v>
      </c>
      <c r="K61" t="e">
        <f>#REF!</f>
        <v>#REF!</v>
      </c>
      <c r="L61" t="e">
        <f>#REF!</f>
        <v>#REF!</v>
      </c>
    </row>
    <row r="62" spans="2:12" x14ac:dyDescent="0.35">
      <c r="B62" s="129" t="e">
        <f>DATE(#REF!,#REF!,1)</f>
        <v>#REF!</v>
      </c>
      <c r="C62" t="e">
        <f>#REF!*3.412/1000</f>
        <v>#REF!</v>
      </c>
      <c r="D62" t="e">
        <f>#REF!</f>
        <v>#REF!</v>
      </c>
      <c r="E62" t="e">
        <f>#REF!</f>
        <v>#REF!</v>
      </c>
      <c r="F62" t="e">
        <f>#REF!</f>
        <v>#REF!</v>
      </c>
      <c r="G62" t="e">
        <f>#REF!</f>
        <v>#REF!</v>
      </c>
      <c r="H62" t="e">
        <f>#REF!</f>
        <v>#REF!</v>
      </c>
      <c r="I62" t="e">
        <f>#REF!</f>
        <v>#REF!</v>
      </c>
      <c r="J62" t="e">
        <f>#REF!</f>
        <v>#REF!</v>
      </c>
      <c r="K62" t="e">
        <f>#REF!</f>
        <v>#REF!</v>
      </c>
      <c r="L62" t="e">
        <f>#REF!</f>
        <v>#REF!</v>
      </c>
    </row>
    <row r="63" spans="2:12" x14ac:dyDescent="0.35">
      <c r="B63" s="129" t="e">
        <f>DATE(#REF!,#REF!,1)</f>
        <v>#REF!</v>
      </c>
      <c r="C63" t="e">
        <f>#REF!*3.412/1000</f>
        <v>#REF!</v>
      </c>
      <c r="D63" t="e">
        <f>#REF!</f>
        <v>#REF!</v>
      </c>
      <c r="E63" t="e">
        <f>#REF!</f>
        <v>#REF!</v>
      </c>
      <c r="F63" t="e">
        <f>#REF!</f>
        <v>#REF!</v>
      </c>
      <c r="G63" t="e">
        <f>#REF!</f>
        <v>#REF!</v>
      </c>
      <c r="H63" t="e">
        <f>#REF!</f>
        <v>#REF!</v>
      </c>
      <c r="I63" t="e">
        <f>#REF!</f>
        <v>#REF!</v>
      </c>
      <c r="J63" t="e">
        <f>#REF!</f>
        <v>#REF!</v>
      </c>
      <c r="K63" t="e">
        <f>#REF!</f>
        <v>#REF!</v>
      </c>
      <c r="L63" t="e">
        <f>#REF!</f>
        <v>#REF!</v>
      </c>
    </row>
    <row r="64" spans="2:12" x14ac:dyDescent="0.35">
      <c r="B64" s="129" t="e">
        <f>DATE(#REF!,#REF!,1)</f>
        <v>#REF!</v>
      </c>
      <c r="C64" t="e">
        <f>#REF!*3.412/1000</f>
        <v>#REF!</v>
      </c>
      <c r="D64" t="e">
        <f>#REF!</f>
        <v>#REF!</v>
      </c>
      <c r="E64" t="e">
        <f>#REF!</f>
        <v>#REF!</v>
      </c>
      <c r="F64" t="e">
        <f>#REF!</f>
        <v>#REF!</v>
      </c>
      <c r="G64" t="e">
        <f>#REF!</f>
        <v>#REF!</v>
      </c>
      <c r="H64" t="e">
        <f>#REF!</f>
        <v>#REF!</v>
      </c>
      <c r="I64" t="e">
        <f>#REF!</f>
        <v>#REF!</v>
      </c>
      <c r="J64" t="e">
        <f>#REF!</f>
        <v>#REF!</v>
      </c>
      <c r="K64" t="e">
        <f>#REF!</f>
        <v>#REF!</v>
      </c>
      <c r="L64" t="e">
        <f>#REF!</f>
        <v>#REF!</v>
      </c>
    </row>
    <row r="65" spans="2:12" x14ac:dyDescent="0.35">
      <c r="B65" s="129" t="e">
        <f>DATE(#REF!,#REF!,1)</f>
        <v>#REF!</v>
      </c>
      <c r="C65" t="e">
        <f>#REF!*3.412/1000</f>
        <v>#REF!</v>
      </c>
      <c r="D65" t="e">
        <f>#REF!</f>
        <v>#REF!</v>
      </c>
      <c r="E65" t="e">
        <f>#REF!</f>
        <v>#REF!</v>
      </c>
      <c r="F65" t="e">
        <f>#REF!</f>
        <v>#REF!</v>
      </c>
      <c r="G65" t="e">
        <f>#REF!</f>
        <v>#REF!</v>
      </c>
      <c r="H65" t="e">
        <f>#REF!</f>
        <v>#REF!</v>
      </c>
      <c r="I65" t="e">
        <f>#REF!</f>
        <v>#REF!</v>
      </c>
      <c r="J65" t="e">
        <f>#REF!</f>
        <v>#REF!</v>
      </c>
      <c r="K65" t="e">
        <f>#REF!</f>
        <v>#REF!</v>
      </c>
      <c r="L65" t="e">
        <f>#REF!</f>
        <v>#REF!</v>
      </c>
    </row>
    <row r="66" spans="2:12" x14ac:dyDescent="0.35">
      <c r="B66" s="129" t="e">
        <f>DATE(#REF!,#REF!,1)</f>
        <v>#REF!</v>
      </c>
      <c r="C66" t="e">
        <f>#REF!*3.412/1000</f>
        <v>#REF!</v>
      </c>
      <c r="D66" t="e">
        <f>#REF!</f>
        <v>#REF!</v>
      </c>
      <c r="E66" t="e">
        <f>#REF!</f>
        <v>#REF!</v>
      </c>
      <c r="F66" t="e">
        <f>#REF!</f>
        <v>#REF!</v>
      </c>
      <c r="G66" t="e">
        <f>#REF!</f>
        <v>#REF!</v>
      </c>
      <c r="H66" t="e">
        <f>#REF!</f>
        <v>#REF!</v>
      </c>
      <c r="I66" t="e">
        <f>#REF!</f>
        <v>#REF!</v>
      </c>
      <c r="J66" t="e">
        <f>#REF!</f>
        <v>#REF!</v>
      </c>
      <c r="K66" t="e">
        <f>#REF!</f>
        <v>#REF!</v>
      </c>
      <c r="L66" t="e">
        <f>#REF!</f>
        <v>#REF!</v>
      </c>
    </row>
    <row r="67" spans="2:12" x14ac:dyDescent="0.35">
      <c r="B67" s="129" t="e">
        <f>DATE(#REF!,#REF!,1)</f>
        <v>#REF!</v>
      </c>
      <c r="C67" t="e">
        <f>#REF!*3.412/1000</f>
        <v>#REF!</v>
      </c>
      <c r="D67" t="e">
        <f>#REF!</f>
        <v>#REF!</v>
      </c>
      <c r="E67" t="e">
        <f>#REF!</f>
        <v>#REF!</v>
      </c>
      <c r="F67" t="e">
        <f>#REF!</f>
        <v>#REF!</v>
      </c>
      <c r="G67" t="e">
        <f>#REF!</f>
        <v>#REF!</v>
      </c>
      <c r="H67" t="e">
        <f>#REF!</f>
        <v>#REF!</v>
      </c>
      <c r="I67" t="e">
        <f>#REF!</f>
        <v>#REF!</v>
      </c>
      <c r="J67" t="e">
        <f>#REF!</f>
        <v>#REF!</v>
      </c>
      <c r="K67" t="e">
        <f>#REF!</f>
        <v>#REF!</v>
      </c>
      <c r="L67" t="e">
        <f>#REF!</f>
        <v>#REF!</v>
      </c>
    </row>
    <row r="68" spans="2:12" x14ac:dyDescent="0.35">
      <c r="B68" s="129" t="e">
        <f>DATE(#REF!,#REF!,1)</f>
        <v>#REF!</v>
      </c>
      <c r="C68" t="e">
        <f>#REF!*3.412/1000</f>
        <v>#REF!</v>
      </c>
      <c r="D68" t="e">
        <f>#REF!</f>
        <v>#REF!</v>
      </c>
      <c r="E68" t="e">
        <f>#REF!</f>
        <v>#REF!</v>
      </c>
      <c r="F68" t="e">
        <f>#REF!</f>
        <v>#REF!</v>
      </c>
      <c r="G68" t="e">
        <f>#REF!</f>
        <v>#REF!</v>
      </c>
      <c r="H68" t="e">
        <f>#REF!</f>
        <v>#REF!</v>
      </c>
      <c r="I68" t="e">
        <f>#REF!</f>
        <v>#REF!</v>
      </c>
      <c r="J68" t="e">
        <f>#REF!</f>
        <v>#REF!</v>
      </c>
      <c r="K68" t="e">
        <f>#REF!</f>
        <v>#REF!</v>
      </c>
      <c r="L68" t="e">
        <f>#REF!</f>
        <v>#REF!</v>
      </c>
    </row>
    <row r="69" spans="2:12" x14ac:dyDescent="0.35">
      <c r="B69" s="134" t="s">
        <v>236</v>
      </c>
      <c r="C69" s="135" t="e">
        <f>#REF!</f>
        <v>#REF!</v>
      </c>
      <c r="D69" s="135" t="e">
        <f>#REF!</f>
        <v>#REF!</v>
      </c>
      <c r="E69" s="135" t="e">
        <f>#REF!</f>
        <v>#REF!</v>
      </c>
      <c r="F69" s="135" t="e">
        <f>#REF!</f>
        <v>#REF!</v>
      </c>
    </row>
    <row r="77" spans="2:12" ht="15" thickBot="1" x14ac:dyDescent="0.4"/>
    <row r="78" spans="2:12" ht="16" thickBot="1" x14ac:dyDescent="0.4">
      <c r="B78" s="585" t="s">
        <v>292</v>
      </c>
      <c r="C78" s="586"/>
      <c r="D78" s="587"/>
      <c r="E78" s="199" t="s">
        <v>297</v>
      </c>
      <c r="F78" s="189"/>
      <c r="G78" s="189"/>
      <c r="H78" s="189"/>
      <c r="I78" s="189"/>
      <c r="J78" s="189"/>
      <c r="K78" s="189"/>
    </row>
    <row r="79" spans="2:12" x14ac:dyDescent="0.35">
      <c r="B79" s="201" t="s">
        <v>282</v>
      </c>
      <c r="C79" s="205" t="str">
        <f t="shared" ref="C79:C86" si="3">IF(D79=0,"",B79)</f>
        <v/>
      </c>
      <c r="D79" s="206">
        <f>SUMIF('Host Plant Summary'!$C$84:$C$108,B79,'Host Plant Summary'!$I$84:$I$108)</f>
        <v>0</v>
      </c>
      <c r="E79" s="203" t="str">
        <f>IF(D79=0,"",D79/293)</f>
        <v/>
      </c>
    </row>
    <row r="80" spans="2:12" x14ac:dyDescent="0.35">
      <c r="B80" s="190" t="s">
        <v>283</v>
      </c>
      <c r="C80" s="169" t="str">
        <f t="shared" si="3"/>
        <v/>
      </c>
      <c r="D80" s="191">
        <f>SUMIF('Host Plant Summary'!$C$84:$C$108,B80,'Host Plant Summary'!$I$84:$I$108)</f>
        <v>0</v>
      </c>
      <c r="E80" s="203" t="str">
        <f>IF(D80=0,"",D80/293)</f>
        <v/>
      </c>
    </row>
    <row r="81" spans="2:11" x14ac:dyDescent="0.35">
      <c r="B81" s="190" t="s">
        <v>268</v>
      </c>
      <c r="C81" s="169" t="str">
        <f t="shared" si="3"/>
        <v/>
      </c>
      <c r="D81" s="191">
        <f>SUMIF('Host Plant Summary'!$C$84:$C$108,B81,'Host Plant Summary'!$I$84:$I$108)</f>
        <v>0</v>
      </c>
      <c r="E81" s="203" t="str">
        <f t="shared" ref="E81:E86" si="4">IF(D81=0,"",D81/293)</f>
        <v/>
      </c>
    </row>
    <row r="82" spans="2:11" x14ac:dyDescent="0.35">
      <c r="B82" s="190" t="s">
        <v>284</v>
      </c>
      <c r="C82" s="169" t="str">
        <f t="shared" si="3"/>
        <v/>
      </c>
      <c r="D82" s="191">
        <f>SUMIF('Host Plant Summary'!$C$84:$C$108,B82,'Host Plant Summary'!$I$84:$I$108)</f>
        <v>0</v>
      </c>
      <c r="E82" s="203" t="str">
        <f t="shared" si="4"/>
        <v/>
      </c>
    </row>
    <row r="83" spans="2:11" x14ac:dyDescent="0.35">
      <c r="B83" s="190" t="s">
        <v>285</v>
      </c>
      <c r="C83" s="169" t="str">
        <f t="shared" si="3"/>
        <v/>
      </c>
      <c r="D83" s="191">
        <f>SUMIF('Host Plant Summary'!$C$84:$C$108,B83,'Host Plant Summary'!$I$84:$I$108)</f>
        <v>0</v>
      </c>
      <c r="E83" s="203" t="str">
        <f t="shared" si="4"/>
        <v/>
      </c>
    </row>
    <row r="84" spans="2:11" x14ac:dyDescent="0.35">
      <c r="B84" s="190" t="s">
        <v>286</v>
      </c>
      <c r="C84" s="169" t="str">
        <f t="shared" si="3"/>
        <v/>
      </c>
      <c r="D84" s="191">
        <f>SUMIF('Host Plant Summary'!$C$84:$C$108,B84,'Host Plant Summary'!$I$84:$I$108)</f>
        <v>0</v>
      </c>
      <c r="E84" s="203" t="str">
        <f t="shared" si="4"/>
        <v/>
      </c>
    </row>
    <row r="85" spans="2:11" x14ac:dyDescent="0.35">
      <c r="B85" s="190" t="s">
        <v>202</v>
      </c>
      <c r="C85" s="169" t="str">
        <f t="shared" si="3"/>
        <v/>
      </c>
      <c r="D85" s="191">
        <f>SUMIF('Host Plant Summary'!$C$84:$C$108,B85,'Host Plant Summary'!$I$84:$I$108)</f>
        <v>0</v>
      </c>
      <c r="E85" s="203" t="str">
        <f t="shared" si="4"/>
        <v/>
      </c>
    </row>
    <row r="86" spans="2:11" ht="15" thickBot="1" x14ac:dyDescent="0.4">
      <c r="B86" s="202" t="s">
        <v>287</v>
      </c>
      <c r="C86" s="207" t="str">
        <f t="shared" si="3"/>
        <v/>
      </c>
      <c r="D86" s="194">
        <f>SUMIF('Host Plant Summary'!$C$84:$C$108,B86,'Host Plant Summary'!$I$84:$I$108)</f>
        <v>0</v>
      </c>
      <c r="E86" s="203" t="str">
        <f t="shared" si="4"/>
        <v/>
      </c>
    </row>
    <row r="87" spans="2:11" ht="15" thickBot="1" x14ac:dyDescent="0.4">
      <c r="B87" s="193" t="s">
        <v>294</v>
      </c>
      <c r="C87" s="209"/>
      <c r="D87" s="204">
        <f>SUM(D79:D86)</f>
        <v>0</v>
      </c>
      <c r="E87" s="197"/>
    </row>
    <row r="88" spans="2:11" ht="15" thickBot="1" x14ac:dyDescent="0.4">
      <c r="B88" s="200" t="s">
        <v>295</v>
      </c>
      <c r="D88" s="208">
        <f>D87/293</f>
        <v>0</v>
      </c>
    </row>
    <row r="89" spans="2:11" ht="15" thickTop="1" x14ac:dyDescent="0.35"/>
    <row r="91" spans="2:11" ht="15.5" x14ac:dyDescent="0.35">
      <c r="B91" s="590" t="s">
        <v>293</v>
      </c>
      <c r="C91" s="591"/>
      <c r="D91" s="592"/>
      <c r="E91" s="189"/>
      <c r="F91" s="189"/>
      <c r="G91" s="189"/>
      <c r="H91" s="189"/>
      <c r="I91" s="189"/>
      <c r="J91" s="189"/>
      <c r="K91" s="189"/>
    </row>
    <row r="92" spans="2:11" x14ac:dyDescent="0.35">
      <c r="B92" s="190" t="s">
        <v>282</v>
      </c>
      <c r="C92" s="169" t="str">
        <f>IF(D92=0,"",B92)</f>
        <v/>
      </c>
      <c r="D92" s="169">
        <f>SUMIF('Host Plant Summary'!$C$113:$C$137,B92,'Host Plant Summary'!$I$113:$I$137)</f>
        <v>0</v>
      </c>
    </row>
    <row r="93" spans="2:11" x14ac:dyDescent="0.35">
      <c r="B93" s="190" t="s">
        <v>283</v>
      </c>
      <c r="C93" s="169" t="str">
        <f t="shared" ref="C93:C99" si="5">IF(D93=0,"",B93)</f>
        <v/>
      </c>
      <c r="D93" s="169">
        <f>SUMIF('Host Plant Summary'!$C$113:$C$137,B93,'Host Plant Summary'!$I$113:$I$137)</f>
        <v>0</v>
      </c>
    </row>
    <row r="94" spans="2:11" x14ac:dyDescent="0.35">
      <c r="B94" s="190" t="s">
        <v>268</v>
      </c>
      <c r="C94" s="169" t="str">
        <f t="shared" si="5"/>
        <v/>
      </c>
      <c r="D94" s="169">
        <f>SUMIF('Host Plant Summary'!$C$113:$C$137,B94,'Host Plant Summary'!$I$113:$I$137)</f>
        <v>0</v>
      </c>
    </row>
    <row r="95" spans="2:11" x14ac:dyDescent="0.35">
      <c r="B95" s="190" t="s">
        <v>284</v>
      </c>
      <c r="C95" s="169" t="str">
        <f t="shared" si="5"/>
        <v/>
      </c>
      <c r="D95" s="169">
        <f>SUMIF('Host Plant Summary'!$C$113:$C$137,B95,'Host Plant Summary'!$I$113:$I$137)</f>
        <v>0</v>
      </c>
    </row>
    <row r="96" spans="2:11" x14ac:dyDescent="0.35">
      <c r="B96" s="190" t="s">
        <v>285</v>
      </c>
      <c r="C96" s="169" t="str">
        <f t="shared" si="5"/>
        <v/>
      </c>
      <c r="D96" s="169">
        <f>SUMIF('Host Plant Summary'!$C$113:$C$137,B96,'Host Plant Summary'!$I$113:$I$137)</f>
        <v>0</v>
      </c>
    </row>
    <row r="97" spans="2:8" x14ac:dyDescent="0.35">
      <c r="B97" s="190" t="s">
        <v>286</v>
      </c>
      <c r="C97" s="169" t="str">
        <f t="shared" si="5"/>
        <v/>
      </c>
      <c r="D97" s="169">
        <f>SUMIF('Host Plant Summary'!$C$113:$C$137,B97,'Host Plant Summary'!$I$113:$I$137)</f>
        <v>0</v>
      </c>
    </row>
    <row r="98" spans="2:8" x14ac:dyDescent="0.35">
      <c r="B98" s="190" t="s">
        <v>202</v>
      </c>
      <c r="C98" s="169" t="str">
        <f t="shared" si="5"/>
        <v/>
      </c>
      <c r="D98" s="169">
        <f>SUMIF('Host Plant Summary'!$C$113:$C$137,B98,'Host Plant Summary'!$I$113:$I$137)</f>
        <v>0</v>
      </c>
    </row>
    <row r="99" spans="2:8" ht="15" thickBot="1" x14ac:dyDescent="0.4">
      <c r="B99" s="192" t="s">
        <v>287</v>
      </c>
      <c r="C99" s="169" t="str">
        <f t="shared" si="5"/>
        <v/>
      </c>
      <c r="D99" s="169">
        <f>SUMIF('Host Plant Summary'!$C$113:$C$137,B99,'Host Plant Summary'!$I$113:$I$137)</f>
        <v>0</v>
      </c>
    </row>
    <row r="100" spans="2:8" ht="15" thickBot="1" x14ac:dyDescent="0.4">
      <c r="B100" s="195" t="s">
        <v>295</v>
      </c>
      <c r="D100" s="210">
        <f>SUM(D92:D99)</f>
        <v>0</v>
      </c>
    </row>
    <row r="101" spans="2:8" ht="15" thickTop="1" x14ac:dyDescent="0.35"/>
    <row r="104" spans="2:8" ht="16" thickBot="1" x14ac:dyDescent="0.4">
      <c r="B104" s="588" t="s">
        <v>298</v>
      </c>
      <c r="C104" s="589"/>
      <c r="D104" s="589"/>
    </row>
    <row r="105" spans="2:8" ht="15" thickBot="1" x14ac:dyDescent="0.4">
      <c r="B105" s="201" t="s">
        <v>282</v>
      </c>
      <c r="C105" s="169" t="e">
        <f>IF(D105=0,"",B105)</f>
        <v>#VALUE!</v>
      </c>
      <c r="D105" s="198" t="e">
        <f>D92+E79</f>
        <v>#VALUE!</v>
      </c>
      <c r="G105" t="s">
        <v>349</v>
      </c>
      <c r="H105" t="s">
        <v>350</v>
      </c>
    </row>
    <row r="106" spans="2:8" x14ac:dyDescent="0.35">
      <c r="B106" s="190" t="s">
        <v>283</v>
      </c>
      <c r="C106" s="169" t="str">
        <f t="shared" ref="C106:C112" si="6">IF(D106=0,"",B106)</f>
        <v/>
      </c>
      <c r="D106" s="198">
        <f t="shared" ref="D106:D112" si="7">D93+D80</f>
        <v>0</v>
      </c>
      <c r="F106" s="201" t="s">
        <v>282</v>
      </c>
      <c r="G106" s="251" t="str">
        <f t="shared" ref="G106:G113" si="8">E79</f>
        <v/>
      </c>
      <c r="H106" s="251">
        <f t="shared" ref="H106:H113" si="9">D92</f>
        <v>0</v>
      </c>
    </row>
    <row r="107" spans="2:8" x14ac:dyDescent="0.35">
      <c r="B107" s="190" t="s">
        <v>268</v>
      </c>
      <c r="C107" s="169" t="str">
        <f t="shared" si="6"/>
        <v/>
      </c>
      <c r="D107" s="198">
        <f t="shared" si="7"/>
        <v>0</v>
      </c>
      <c r="F107" s="190" t="s">
        <v>283</v>
      </c>
      <c r="G107" s="251" t="str">
        <f t="shared" si="8"/>
        <v/>
      </c>
      <c r="H107" s="251">
        <f t="shared" si="9"/>
        <v>0</v>
      </c>
    </row>
    <row r="108" spans="2:8" x14ac:dyDescent="0.35">
      <c r="B108" s="190" t="s">
        <v>284</v>
      </c>
      <c r="C108" s="169" t="str">
        <f t="shared" si="6"/>
        <v/>
      </c>
      <c r="D108" s="198">
        <f t="shared" si="7"/>
        <v>0</v>
      </c>
      <c r="F108" s="190" t="s">
        <v>268</v>
      </c>
      <c r="G108" s="251" t="str">
        <f t="shared" si="8"/>
        <v/>
      </c>
      <c r="H108" s="251">
        <f t="shared" si="9"/>
        <v>0</v>
      </c>
    </row>
    <row r="109" spans="2:8" x14ac:dyDescent="0.35">
      <c r="B109" s="190" t="s">
        <v>285</v>
      </c>
      <c r="C109" s="169" t="str">
        <f t="shared" si="6"/>
        <v/>
      </c>
      <c r="D109" s="198">
        <f t="shared" si="7"/>
        <v>0</v>
      </c>
      <c r="F109" s="190" t="s">
        <v>284</v>
      </c>
      <c r="G109" s="251" t="str">
        <f t="shared" si="8"/>
        <v/>
      </c>
      <c r="H109" s="251">
        <f t="shared" si="9"/>
        <v>0</v>
      </c>
    </row>
    <row r="110" spans="2:8" x14ac:dyDescent="0.35">
      <c r="B110" s="190" t="s">
        <v>286</v>
      </c>
      <c r="C110" s="169" t="str">
        <f t="shared" si="6"/>
        <v/>
      </c>
      <c r="D110" s="198">
        <f t="shared" si="7"/>
        <v>0</v>
      </c>
      <c r="F110" s="190" t="s">
        <v>285</v>
      </c>
      <c r="G110" s="251" t="str">
        <f t="shared" si="8"/>
        <v/>
      </c>
      <c r="H110" s="251">
        <f t="shared" si="9"/>
        <v>0</v>
      </c>
    </row>
    <row r="111" spans="2:8" x14ac:dyDescent="0.35">
      <c r="B111" s="190" t="s">
        <v>202</v>
      </c>
      <c r="C111" s="169" t="str">
        <f t="shared" si="6"/>
        <v/>
      </c>
      <c r="D111" s="198">
        <f t="shared" si="7"/>
        <v>0</v>
      </c>
      <c r="F111" s="190" t="s">
        <v>286</v>
      </c>
      <c r="G111" s="251" t="str">
        <f t="shared" si="8"/>
        <v/>
      </c>
      <c r="H111" s="251">
        <f t="shared" si="9"/>
        <v>0</v>
      </c>
    </row>
    <row r="112" spans="2:8" ht="15" thickBot="1" x14ac:dyDescent="0.4">
      <c r="B112" s="202" t="s">
        <v>287</v>
      </c>
      <c r="C112" s="169" t="str">
        <f t="shared" si="6"/>
        <v/>
      </c>
      <c r="D112" s="198">
        <f t="shared" si="7"/>
        <v>0</v>
      </c>
      <c r="F112" s="190" t="s">
        <v>202</v>
      </c>
      <c r="G112" s="251" t="str">
        <f t="shared" si="8"/>
        <v/>
      </c>
      <c r="H112" s="251">
        <f t="shared" si="9"/>
        <v>0</v>
      </c>
    </row>
    <row r="113" spans="2:11" ht="15" thickBot="1" x14ac:dyDescent="0.4">
      <c r="B113" s="200" t="s">
        <v>295</v>
      </c>
      <c r="D113" s="200" t="e">
        <f>SUM(D105:D112)</f>
        <v>#VALUE!</v>
      </c>
      <c r="F113" s="202" t="s">
        <v>287</v>
      </c>
      <c r="G113" s="251" t="str">
        <f t="shared" si="8"/>
        <v/>
      </c>
      <c r="H113" s="251">
        <f t="shared" si="9"/>
        <v>0</v>
      </c>
    </row>
    <row r="114" spans="2:11" ht="15" thickTop="1" x14ac:dyDescent="0.35"/>
    <row r="119" spans="2:11" x14ac:dyDescent="0.35">
      <c r="B119" s="169" t="s">
        <v>301</v>
      </c>
      <c r="C119" s="169" t="s">
        <v>303</v>
      </c>
      <c r="D119" s="169" t="s">
        <v>304</v>
      </c>
      <c r="E119" s="169" t="s">
        <v>305</v>
      </c>
      <c r="F119" s="169" t="s">
        <v>306</v>
      </c>
      <c r="G119" s="169" t="s">
        <v>307</v>
      </c>
      <c r="H119" s="169" t="s">
        <v>308</v>
      </c>
      <c r="K119" s="211"/>
    </row>
    <row r="120" spans="2:11" x14ac:dyDescent="0.35">
      <c r="B120" s="213">
        <f>B15</f>
        <v>1</v>
      </c>
      <c r="C120" s="169">
        <f>'Host Plant Utilities'!D8</f>
        <v>0</v>
      </c>
      <c r="D120" s="214">
        <f>'Host Plant Utilities'!F8</f>
        <v>0</v>
      </c>
      <c r="E120" s="169">
        <f>DAY(EOMONTH(B120,0))*24</f>
        <v>744</v>
      </c>
      <c r="F120" s="169">
        <f>'Host Plant Utilities'!H156</f>
        <v>0</v>
      </c>
      <c r="G120" s="215" t="e">
        <f>C120/(D120*E120)</f>
        <v>#DIV/0!</v>
      </c>
      <c r="H120" s="215" t="e">
        <f>C120/(D120*F120)</f>
        <v>#DIV/0!</v>
      </c>
      <c r="K120" s="211"/>
    </row>
    <row r="121" spans="2:11" x14ac:dyDescent="0.35">
      <c r="B121" s="213" t="e">
        <f t="shared" ref="B121:B143" si="10">B16</f>
        <v>#VALUE!</v>
      </c>
      <c r="C121" s="169">
        <f>'Host Plant Utilities'!D9</f>
        <v>0</v>
      </c>
      <c r="D121" s="214">
        <f>'Host Plant Utilities'!F9</f>
        <v>0</v>
      </c>
      <c r="E121" s="169" t="e">
        <f t="shared" ref="E121:E143" si="11">DAY(EOMONTH(B121,0))*24</f>
        <v>#VALUE!</v>
      </c>
      <c r="F121" s="169">
        <f>'Host Plant Utilities'!H157</f>
        <v>0</v>
      </c>
      <c r="G121" s="215" t="e">
        <f t="shared" ref="G121:G143" si="12">C121/(D121*E121)</f>
        <v>#VALUE!</v>
      </c>
      <c r="H121" s="215" t="e">
        <f t="shared" ref="H121:H143" si="13">C121/(D121*F121)</f>
        <v>#DIV/0!</v>
      </c>
      <c r="K121" s="211"/>
    </row>
    <row r="122" spans="2:11" x14ac:dyDescent="0.35">
      <c r="B122" s="213" t="e">
        <f t="shared" si="10"/>
        <v>#VALUE!</v>
      </c>
      <c r="C122" s="169">
        <f>'Host Plant Utilities'!D10</f>
        <v>0</v>
      </c>
      <c r="D122" s="214">
        <f>'Host Plant Utilities'!F10</f>
        <v>0</v>
      </c>
      <c r="E122" s="169" t="e">
        <f t="shared" si="11"/>
        <v>#VALUE!</v>
      </c>
      <c r="F122" s="169">
        <f>'Host Plant Utilities'!H158</f>
        <v>0</v>
      </c>
      <c r="G122" s="215" t="e">
        <f t="shared" si="12"/>
        <v>#VALUE!</v>
      </c>
      <c r="H122" s="215" t="e">
        <f t="shared" si="13"/>
        <v>#DIV/0!</v>
      </c>
      <c r="K122" s="211"/>
    </row>
    <row r="123" spans="2:11" x14ac:dyDescent="0.35">
      <c r="B123" s="213" t="e">
        <f t="shared" si="10"/>
        <v>#VALUE!</v>
      </c>
      <c r="C123" s="169">
        <f>'Host Plant Utilities'!D11</f>
        <v>0</v>
      </c>
      <c r="D123" s="214">
        <f>'Host Plant Utilities'!F11</f>
        <v>0</v>
      </c>
      <c r="E123" s="169" t="e">
        <f t="shared" si="11"/>
        <v>#VALUE!</v>
      </c>
      <c r="F123" s="169">
        <f>'Host Plant Utilities'!H159</f>
        <v>0</v>
      </c>
      <c r="G123" s="215" t="e">
        <f t="shared" si="12"/>
        <v>#VALUE!</v>
      </c>
      <c r="H123" s="215" t="e">
        <f t="shared" si="13"/>
        <v>#DIV/0!</v>
      </c>
      <c r="K123" s="211"/>
    </row>
    <row r="124" spans="2:11" x14ac:dyDescent="0.35">
      <c r="B124" s="213" t="e">
        <f t="shared" si="10"/>
        <v>#VALUE!</v>
      </c>
      <c r="C124" s="169">
        <f>'Host Plant Utilities'!D12</f>
        <v>0</v>
      </c>
      <c r="D124" s="214">
        <f>'Host Plant Utilities'!F12</f>
        <v>0</v>
      </c>
      <c r="E124" s="169" t="e">
        <f t="shared" si="11"/>
        <v>#VALUE!</v>
      </c>
      <c r="F124" s="169">
        <f>'Host Plant Utilities'!H160</f>
        <v>0</v>
      </c>
      <c r="G124" s="215" t="e">
        <f t="shared" si="12"/>
        <v>#VALUE!</v>
      </c>
      <c r="H124" s="215" t="e">
        <f t="shared" si="13"/>
        <v>#DIV/0!</v>
      </c>
      <c r="K124" s="211"/>
    </row>
    <row r="125" spans="2:11" x14ac:dyDescent="0.35">
      <c r="B125" s="213" t="e">
        <f t="shared" si="10"/>
        <v>#VALUE!</v>
      </c>
      <c r="C125" s="169">
        <f>'Host Plant Utilities'!D13</f>
        <v>0</v>
      </c>
      <c r="D125" s="214">
        <f>'Host Plant Utilities'!F13</f>
        <v>0</v>
      </c>
      <c r="E125" s="169" t="e">
        <f t="shared" si="11"/>
        <v>#VALUE!</v>
      </c>
      <c r="F125" s="169">
        <f>'Host Plant Utilities'!H161</f>
        <v>0</v>
      </c>
      <c r="G125" s="215" t="e">
        <f t="shared" si="12"/>
        <v>#VALUE!</v>
      </c>
      <c r="H125" s="215" t="e">
        <f t="shared" si="13"/>
        <v>#DIV/0!</v>
      </c>
      <c r="K125" s="211"/>
    </row>
    <row r="126" spans="2:11" x14ac:dyDescent="0.35">
      <c r="B126" s="213" t="e">
        <f t="shared" si="10"/>
        <v>#VALUE!</v>
      </c>
      <c r="C126" s="169">
        <f>'Host Plant Utilities'!D14</f>
        <v>0</v>
      </c>
      <c r="D126" s="214">
        <f>'Host Plant Utilities'!F14</f>
        <v>0</v>
      </c>
      <c r="E126" s="169" t="e">
        <f t="shared" si="11"/>
        <v>#VALUE!</v>
      </c>
      <c r="F126" s="169">
        <f>'Host Plant Utilities'!H162</f>
        <v>0</v>
      </c>
      <c r="G126" s="215" t="e">
        <f t="shared" si="12"/>
        <v>#VALUE!</v>
      </c>
      <c r="H126" s="215" t="e">
        <f t="shared" si="13"/>
        <v>#DIV/0!</v>
      </c>
      <c r="K126" s="211"/>
    </row>
    <row r="127" spans="2:11" x14ac:dyDescent="0.35">
      <c r="B127" s="213" t="e">
        <f t="shared" si="10"/>
        <v>#VALUE!</v>
      </c>
      <c r="C127" s="169">
        <f>'Host Plant Utilities'!D15</f>
        <v>0</v>
      </c>
      <c r="D127" s="214">
        <f>'Host Plant Utilities'!F15</f>
        <v>0</v>
      </c>
      <c r="E127" s="169" t="e">
        <f t="shared" si="11"/>
        <v>#VALUE!</v>
      </c>
      <c r="F127" s="169">
        <f>'Host Plant Utilities'!H163</f>
        <v>0</v>
      </c>
      <c r="G127" s="215" t="e">
        <f t="shared" si="12"/>
        <v>#VALUE!</v>
      </c>
      <c r="H127" s="215" t="e">
        <f t="shared" si="13"/>
        <v>#DIV/0!</v>
      </c>
      <c r="K127" s="211"/>
    </row>
    <row r="128" spans="2:11" x14ac:dyDescent="0.35">
      <c r="B128" s="213" t="e">
        <f t="shared" si="10"/>
        <v>#VALUE!</v>
      </c>
      <c r="C128" s="169">
        <f>'Host Plant Utilities'!D16</f>
        <v>0</v>
      </c>
      <c r="D128" s="214">
        <f>'Host Plant Utilities'!F16</f>
        <v>0</v>
      </c>
      <c r="E128" s="169" t="e">
        <f t="shared" si="11"/>
        <v>#VALUE!</v>
      </c>
      <c r="F128" s="169">
        <f>'Host Plant Utilities'!H164</f>
        <v>0</v>
      </c>
      <c r="G128" s="215" t="e">
        <f t="shared" si="12"/>
        <v>#VALUE!</v>
      </c>
      <c r="H128" s="215" t="e">
        <f t="shared" si="13"/>
        <v>#DIV/0!</v>
      </c>
      <c r="K128" s="211"/>
    </row>
    <row r="129" spans="2:11" x14ac:dyDescent="0.35">
      <c r="B129" s="213" t="e">
        <f t="shared" si="10"/>
        <v>#VALUE!</v>
      </c>
      <c r="C129" s="169">
        <f>'Host Plant Utilities'!D17</f>
        <v>0</v>
      </c>
      <c r="D129" s="214">
        <f>'Host Plant Utilities'!F17</f>
        <v>0</v>
      </c>
      <c r="E129" s="169" t="e">
        <f t="shared" si="11"/>
        <v>#VALUE!</v>
      </c>
      <c r="F129" s="169">
        <f>'Host Plant Utilities'!H165</f>
        <v>0</v>
      </c>
      <c r="G129" s="215" t="e">
        <f t="shared" si="12"/>
        <v>#VALUE!</v>
      </c>
      <c r="H129" s="215" t="e">
        <f t="shared" si="13"/>
        <v>#DIV/0!</v>
      </c>
      <c r="K129" s="211"/>
    </row>
    <row r="130" spans="2:11" x14ac:dyDescent="0.35">
      <c r="B130" s="213" t="e">
        <f t="shared" si="10"/>
        <v>#VALUE!</v>
      </c>
      <c r="C130" s="169">
        <f>'Host Plant Utilities'!D18</f>
        <v>0</v>
      </c>
      <c r="D130" s="214">
        <f>'Host Plant Utilities'!F18</f>
        <v>0</v>
      </c>
      <c r="E130" s="169" t="e">
        <f t="shared" si="11"/>
        <v>#VALUE!</v>
      </c>
      <c r="F130" s="169">
        <f>'Host Plant Utilities'!H166</f>
        <v>0</v>
      </c>
      <c r="G130" s="215" t="e">
        <f t="shared" si="12"/>
        <v>#VALUE!</v>
      </c>
      <c r="H130" s="215" t="e">
        <f t="shared" si="13"/>
        <v>#DIV/0!</v>
      </c>
      <c r="K130" s="211"/>
    </row>
    <row r="131" spans="2:11" x14ac:dyDescent="0.35">
      <c r="B131" s="213" t="e">
        <f t="shared" si="10"/>
        <v>#VALUE!</v>
      </c>
      <c r="C131" s="169">
        <f>'Host Plant Utilities'!D19</f>
        <v>0</v>
      </c>
      <c r="D131" s="214">
        <f>'Host Plant Utilities'!F19</f>
        <v>0</v>
      </c>
      <c r="E131" s="169" t="e">
        <f t="shared" si="11"/>
        <v>#VALUE!</v>
      </c>
      <c r="F131" s="169">
        <f>'Host Plant Utilities'!H167</f>
        <v>0</v>
      </c>
      <c r="G131" s="215" t="e">
        <f t="shared" si="12"/>
        <v>#VALUE!</v>
      </c>
      <c r="H131" s="215" t="e">
        <f t="shared" si="13"/>
        <v>#DIV/0!</v>
      </c>
    </row>
    <row r="132" spans="2:11" x14ac:dyDescent="0.35">
      <c r="B132" s="213" t="e">
        <f t="shared" si="10"/>
        <v>#VALUE!</v>
      </c>
      <c r="C132" s="169">
        <f>'Host Plant Utilities'!D20</f>
        <v>0</v>
      </c>
      <c r="D132" s="214">
        <f>'Host Plant Utilities'!F20</f>
        <v>0</v>
      </c>
      <c r="E132" s="169" t="e">
        <f t="shared" si="11"/>
        <v>#VALUE!</v>
      </c>
      <c r="F132" s="169">
        <f>'Host Plant Utilities'!H168</f>
        <v>0</v>
      </c>
      <c r="G132" s="215" t="e">
        <f t="shared" si="12"/>
        <v>#VALUE!</v>
      </c>
      <c r="H132" s="215" t="e">
        <f t="shared" si="13"/>
        <v>#DIV/0!</v>
      </c>
    </row>
    <row r="133" spans="2:11" x14ac:dyDescent="0.35">
      <c r="B133" s="213" t="e">
        <f t="shared" si="10"/>
        <v>#VALUE!</v>
      </c>
      <c r="C133" s="169">
        <f>'Host Plant Utilities'!D21</f>
        <v>0</v>
      </c>
      <c r="D133" s="214">
        <f>'Host Plant Utilities'!F21</f>
        <v>0</v>
      </c>
      <c r="E133" s="169" t="e">
        <f t="shared" si="11"/>
        <v>#VALUE!</v>
      </c>
      <c r="F133" s="169">
        <f>'Host Plant Utilities'!H169</f>
        <v>0</v>
      </c>
      <c r="G133" s="215" t="e">
        <f t="shared" si="12"/>
        <v>#VALUE!</v>
      </c>
      <c r="H133" s="215" t="e">
        <f t="shared" si="13"/>
        <v>#DIV/0!</v>
      </c>
    </row>
    <row r="134" spans="2:11" x14ac:dyDescent="0.35">
      <c r="B134" s="213" t="e">
        <f t="shared" si="10"/>
        <v>#VALUE!</v>
      </c>
      <c r="C134" s="169">
        <f>'Host Plant Utilities'!D22</f>
        <v>0</v>
      </c>
      <c r="D134" s="214">
        <f>'Host Plant Utilities'!F22</f>
        <v>0</v>
      </c>
      <c r="E134" s="169" t="e">
        <f t="shared" si="11"/>
        <v>#VALUE!</v>
      </c>
      <c r="F134" s="169">
        <f>'Host Plant Utilities'!H170</f>
        <v>0</v>
      </c>
      <c r="G134" s="215" t="e">
        <f t="shared" si="12"/>
        <v>#VALUE!</v>
      </c>
      <c r="H134" s="215" t="e">
        <f t="shared" si="13"/>
        <v>#DIV/0!</v>
      </c>
    </row>
    <row r="135" spans="2:11" x14ac:dyDescent="0.35">
      <c r="B135" s="213" t="e">
        <f t="shared" si="10"/>
        <v>#VALUE!</v>
      </c>
      <c r="C135" s="169">
        <f>'Host Plant Utilities'!D23</f>
        <v>0</v>
      </c>
      <c r="D135" s="214">
        <f>'Host Plant Utilities'!F23</f>
        <v>0</v>
      </c>
      <c r="E135" s="169" t="e">
        <f t="shared" si="11"/>
        <v>#VALUE!</v>
      </c>
      <c r="F135" s="169">
        <f>'Host Plant Utilities'!H171</f>
        <v>0</v>
      </c>
      <c r="G135" s="215" t="e">
        <f t="shared" si="12"/>
        <v>#VALUE!</v>
      </c>
      <c r="H135" s="215" t="e">
        <f t="shared" si="13"/>
        <v>#DIV/0!</v>
      </c>
    </row>
    <row r="136" spans="2:11" x14ac:dyDescent="0.35">
      <c r="B136" s="213" t="e">
        <f t="shared" si="10"/>
        <v>#VALUE!</v>
      </c>
      <c r="C136" s="169">
        <f>'Host Plant Utilities'!D24</f>
        <v>0</v>
      </c>
      <c r="D136" s="214">
        <f>'Host Plant Utilities'!F24</f>
        <v>0</v>
      </c>
      <c r="E136" s="169" t="e">
        <f t="shared" si="11"/>
        <v>#VALUE!</v>
      </c>
      <c r="F136" s="169">
        <f>'Host Plant Utilities'!H172</f>
        <v>0</v>
      </c>
      <c r="G136" s="215" t="e">
        <f t="shared" si="12"/>
        <v>#VALUE!</v>
      </c>
      <c r="H136" s="215" t="e">
        <f t="shared" si="13"/>
        <v>#DIV/0!</v>
      </c>
    </row>
    <row r="137" spans="2:11" x14ac:dyDescent="0.35">
      <c r="B137" s="213" t="e">
        <f t="shared" si="10"/>
        <v>#VALUE!</v>
      </c>
      <c r="C137" s="169">
        <f>'Host Plant Utilities'!D25</f>
        <v>0</v>
      </c>
      <c r="D137" s="214">
        <f>'Host Plant Utilities'!F25</f>
        <v>0</v>
      </c>
      <c r="E137" s="169" t="e">
        <f t="shared" si="11"/>
        <v>#VALUE!</v>
      </c>
      <c r="F137" s="169">
        <f>'Host Plant Utilities'!H173</f>
        <v>0</v>
      </c>
      <c r="G137" s="215" t="e">
        <f t="shared" si="12"/>
        <v>#VALUE!</v>
      </c>
      <c r="H137" s="215" t="e">
        <f t="shared" si="13"/>
        <v>#DIV/0!</v>
      </c>
    </row>
    <row r="138" spans="2:11" x14ac:dyDescent="0.35">
      <c r="B138" s="213" t="e">
        <f t="shared" si="10"/>
        <v>#VALUE!</v>
      </c>
      <c r="C138" s="169">
        <f>'Host Plant Utilities'!D26</f>
        <v>0</v>
      </c>
      <c r="D138" s="214">
        <f>'Host Plant Utilities'!F26</f>
        <v>0</v>
      </c>
      <c r="E138" s="169" t="e">
        <f t="shared" si="11"/>
        <v>#VALUE!</v>
      </c>
      <c r="F138" s="169">
        <f>'Host Plant Utilities'!H174</f>
        <v>0</v>
      </c>
      <c r="G138" s="215" t="e">
        <f t="shared" si="12"/>
        <v>#VALUE!</v>
      </c>
      <c r="H138" s="215" t="e">
        <f t="shared" si="13"/>
        <v>#DIV/0!</v>
      </c>
    </row>
    <row r="139" spans="2:11" x14ac:dyDescent="0.35">
      <c r="B139" s="213" t="e">
        <f t="shared" si="10"/>
        <v>#VALUE!</v>
      </c>
      <c r="C139" s="169">
        <f>'Host Plant Utilities'!D27</f>
        <v>0</v>
      </c>
      <c r="D139" s="214">
        <f>'Host Plant Utilities'!F27</f>
        <v>0</v>
      </c>
      <c r="E139" s="169" t="e">
        <f t="shared" si="11"/>
        <v>#VALUE!</v>
      </c>
      <c r="F139" s="169">
        <f>'Host Plant Utilities'!H175</f>
        <v>0</v>
      </c>
      <c r="G139" s="215" t="e">
        <f t="shared" si="12"/>
        <v>#VALUE!</v>
      </c>
      <c r="H139" s="215" t="e">
        <f t="shared" si="13"/>
        <v>#DIV/0!</v>
      </c>
    </row>
    <row r="140" spans="2:11" x14ac:dyDescent="0.35">
      <c r="B140" s="213" t="e">
        <f t="shared" si="10"/>
        <v>#VALUE!</v>
      </c>
      <c r="C140" s="169">
        <f>'Host Plant Utilities'!D28</f>
        <v>0</v>
      </c>
      <c r="D140" s="214">
        <f>'Host Plant Utilities'!F28</f>
        <v>0</v>
      </c>
      <c r="E140" s="169" t="e">
        <f t="shared" si="11"/>
        <v>#VALUE!</v>
      </c>
      <c r="F140" s="169">
        <f>'Host Plant Utilities'!H176</f>
        <v>0</v>
      </c>
      <c r="G140" s="215" t="e">
        <f t="shared" si="12"/>
        <v>#VALUE!</v>
      </c>
      <c r="H140" s="215" t="e">
        <f t="shared" si="13"/>
        <v>#DIV/0!</v>
      </c>
    </row>
    <row r="141" spans="2:11" x14ac:dyDescent="0.35">
      <c r="B141" s="213" t="e">
        <f t="shared" si="10"/>
        <v>#VALUE!</v>
      </c>
      <c r="C141" s="169">
        <f>'Host Plant Utilities'!D29</f>
        <v>0</v>
      </c>
      <c r="D141" s="214">
        <f>'Host Plant Utilities'!F29</f>
        <v>0</v>
      </c>
      <c r="E141" s="169" t="e">
        <f t="shared" si="11"/>
        <v>#VALUE!</v>
      </c>
      <c r="F141" s="169">
        <f>'Host Plant Utilities'!H177</f>
        <v>0</v>
      </c>
      <c r="G141" s="215" t="e">
        <f t="shared" si="12"/>
        <v>#VALUE!</v>
      </c>
      <c r="H141" s="215" t="e">
        <f t="shared" si="13"/>
        <v>#DIV/0!</v>
      </c>
    </row>
    <row r="142" spans="2:11" x14ac:dyDescent="0.35">
      <c r="B142" s="213" t="e">
        <f t="shared" si="10"/>
        <v>#VALUE!</v>
      </c>
      <c r="C142" s="169">
        <f>'Host Plant Utilities'!D30</f>
        <v>0</v>
      </c>
      <c r="D142" s="214">
        <f>'Host Plant Utilities'!F30</f>
        <v>0</v>
      </c>
      <c r="E142" s="169" t="e">
        <f t="shared" si="11"/>
        <v>#VALUE!</v>
      </c>
      <c r="F142" s="169">
        <f>'Host Plant Utilities'!H178</f>
        <v>0</v>
      </c>
      <c r="G142" s="215" t="e">
        <f t="shared" si="12"/>
        <v>#VALUE!</v>
      </c>
      <c r="H142" s="215" t="e">
        <f t="shared" si="13"/>
        <v>#DIV/0!</v>
      </c>
    </row>
    <row r="143" spans="2:11" x14ac:dyDescent="0.35">
      <c r="B143" s="213" t="e">
        <f t="shared" si="10"/>
        <v>#VALUE!</v>
      </c>
      <c r="C143" s="169">
        <f>'Host Plant Utilities'!D31</f>
        <v>0</v>
      </c>
      <c r="D143" s="214">
        <f>'Host Plant Utilities'!F31</f>
        <v>0</v>
      </c>
      <c r="E143" s="169" t="e">
        <f t="shared" si="11"/>
        <v>#VALUE!</v>
      </c>
      <c r="F143" s="169">
        <f>'Host Plant Utilities'!H179</f>
        <v>0</v>
      </c>
      <c r="G143" s="215" t="e">
        <f t="shared" si="12"/>
        <v>#VALUE!</v>
      </c>
      <c r="H143" s="215" t="e">
        <f t="shared" si="13"/>
        <v>#DIV/0!</v>
      </c>
    </row>
    <row r="144" spans="2:11" x14ac:dyDescent="0.35">
      <c r="B144" s="129"/>
    </row>
    <row r="145" spans="2:2" x14ac:dyDescent="0.35">
      <c r="B145" s="129"/>
    </row>
    <row r="146" spans="2:2" x14ac:dyDescent="0.35">
      <c r="B146" s="129"/>
    </row>
    <row r="147" spans="2:2" x14ac:dyDescent="0.35">
      <c r="B147" s="129"/>
    </row>
    <row r="148" spans="2:2" x14ac:dyDescent="0.35">
      <c r="B148" s="129"/>
    </row>
    <row r="149" spans="2:2" x14ac:dyDescent="0.35">
      <c r="B149" s="129"/>
    </row>
    <row r="150" spans="2:2" x14ac:dyDescent="0.35">
      <c r="B150" s="129"/>
    </row>
    <row r="151" spans="2:2" x14ac:dyDescent="0.35">
      <c r="B151" s="129"/>
    </row>
    <row r="152" spans="2:2" x14ac:dyDescent="0.35">
      <c r="B152" s="129"/>
    </row>
  </sheetData>
  <mergeCells count="5">
    <mergeCell ref="B78:D78"/>
    <mergeCell ref="B104:D104"/>
    <mergeCell ref="B91:D91"/>
    <mergeCell ref="B42:L42"/>
    <mergeCell ref="B12:L12"/>
  </mergeCells>
  <phoneticPr fontId="94" type="noConversion"/>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38"/>
  <sheetViews>
    <sheetView topLeftCell="G1" workbookViewId="0">
      <selection activeCell="M9" sqref="M9"/>
    </sheetView>
  </sheetViews>
  <sheetFormatPr defaultColWidth="8.90625" defaultRowHeight="14.5" x14ac:dyDescent="0.35"/>
  <cols>
    <col min="1" max="1" width="10.08984375" customWidth="1"/>
    <col min="2" max="2" width="9.08984375" customWidth="1"/>
    <col min="3" max="3" width="50.54296875" customWidth="1"/>
    <col min="4" max="4" width="15.90625" customWidth="1"/>
    <col min="5" max="6" width="9.08984375" customWidth="1"/>
    <col min="8" max="8" width="27.6328125" customWidth="1"/>
    <col min="12" max="12" width="27.6328125" customWidth="1"/>
    <col min="13" max="13" width="16.36328125" customWidth="1"/>
    <col min="16" max="16" width="18.1796875" bestFit="1" customWidth="1"/>
  </cols>
  <sheetData>
    <row r="1" spans="1:20" ht="56.5" thickBot="1" x14ac:dyDescent="0.4">
      <c r="A1" s="1" t="s">
        <v>28</v>
      </c>
      <c r="C1" s="3" t="s">
        <v>29</v>
      </c>
      <c r="D1" s="1" t="s">
        <v>30</v>
      </c>
      <c r="H1" s="54" t="s">
        <v>31</v>
      </c>
      <c r="L1" s="174" t="s">
        <v>269</v>
      </c>
      <c r="M1" s="196" t="s">
        <v>296</v>
      </c>
      <c r="P1" s="174" t="s">
        <v>281</v>
      </c>
    </row>
    <row r="2" spans="1:20" ht="56.5" thickBot="1" x14ac:dyDescent="0.55000000000000004">
      <c r="A2" s="2" t="s">
        <v>32</v>
      </c>
      <c r="C2" s="4" t="s">
        <v>33</v>
      </c>
      <c r="D2" s="5">
        <v>115</v>
      </c>
      <c r="H2" s="54" t="s">
        <v>31</v>
      </c>
      <c r="L2" s="169" t="s">
        <v>270</v>
      </c>
      <c r="M2" s="169">
        <v>2544.4299999999998</v>
      </c>
      <c r="P2" s="169" t="s">
        <v>282</v>
      </c>
      <c r="T2" s="212">
        <v>45292</v>
      </c>
    </row>
    <row r="3" spans="1:20" ht="56.5" thickBot="1" x14ac:dyDescent="0.55000000000000004">
      <c r="A3" s="2" t="s">
        <v>34</v>
      </c>
      <c r="C3" s="4" t="s">
        <v>35</v>
      </c>
      <c r="D3" s="5">
        <v>331</v>
      </c>
      <c r="H3" s="54" t="s">
        <v>31</v>
      </c>
      <c r="L3" s="169" t="s">
        <v>272</v>
      </c>
      <c r="M3" s="169">
        <v>1</v>
      </c>
      <c r="P3" s="169" t="s">
        <v>283</v>
      </c>
      <c r="T3" s="212">
        <v>45323</v>
      </c>
    </row>
    <row r="4" spans="1:20" ht="28.5" thickBot="1" x14ac:dyDescent="0.55000000000000004">
      <c r="C4" s="4" t="s">
        <v>36</v>
      </c>
      <c r="D4" s="5">
        <v>327</v>
      </c>
      <c r="H4" s="55" t="s">
        <v>37</v>
      </c>
      <c r="L4" s="169" t="s">
        <v>271</v>
      </c>
      <c r="M4" s="169">
        <v>3412.1362479999998</v>
      </c>
      <c r="P4" s="169" t="s">
        <v>268</v>
      </c>
      <c r="T4" s="212">
        <v>45352</v>
      </c>
    </row>
    <row r="5" spans="1:20" ht="67.75" customHeight="1" thickBot="1" x14ac:dyDescent="0.55000000000000004">
      <c r="C5" s="4" t="s">
        <v>38</v>
      </c>
      <c r="D5" s="5">
        <v>325</v>
      </c>
      <c r="H5" s="68" t="s">
        <v>39</v>
      </c>
      <c r="L5" s="169" t="s">
        <v>278</v>
      </c>
      <c r="M5" s="169">
        <f>M4*1000</f>
        <v>3412136.2479999997</v>
      </c>
      <c r="P5" s="169" t="s">
        <v>284</v>
      </c>
      <c r="T5" s="212">
        <v>45383</v>
      </c>
    </row>
    <row r="6" spans="1:20" ht="56.4" customHeight="1" thickBot="1" x14ac:dyDescent="0.55000000000000004">
      <c r="C6" s="4" t="s">
        <v>40</v>
      </c>
      <c r="D6" s="5">
        <v>334</v>
      </c>
      <c r="H6" s="70" t="s">
        <v>39</v>
      </c>
      <c r="L6" s="169" t="s">
        <v>275</v>
      </c>
      <c r="M6" s="169">
        <v>12000</v>
      </c>
      <c r="P6" s="169" t="s">
        <v>285</v>
      </c>
      <c r="T6" s="212">
        <v>45413</v>
      </c>
    </row>
    <row r="7" spans="1:20" ht="44.5" thickBot="1" x14ac:dyDescent="0.55000000000000004">
      <c r="C7" s="4" t="s">
        <v>41</v>
      </c>
      <c r="D7" s="5">
        <v>331</v>
      </c>
      <c r="H7" s="71" t="s">
        <v>42</v>
      </c>
      <c r="P7" s="169" t="s">
        <v>286</v>
      </c>
      <c r="T7" s="212">
        <v>45444</v>
      </c>
    </row>
    <row r="8" spans="1:20" ht="42.5" thickBot="1" x14ac:dyDescent="0.55000000000000004">
      <c r="C8" s="4" t="s">
        <v>43</v>
      </c>
      <c r="D8" s="5">
        <v>332</v>
      </c>
      <c r="H8" s="72" t="s">
        <v>42</v>
      </c>
      <c r="P8" s="169" t="s">
        <v>202</v>
      </c>
      <c r="T8" s="212">
        <v>45474</v>
      </c>
    </row>
    <row r="9" spans="1:20" ht="56.5" thickBot="1" x14ac:dyDescent="0.55000000000000004">
      <c r="C9" s="4" t="s">
        <v>44</v>
      </c>
      <c r="D9" s="5">
        <v>311</v>
      </c>
      <c r="H9" s="68" t="s">
        <v>45</v>
      </c>
      <c r="P9" s="169" t="s">
        <v>287</v>
      </c>
      <c r="T9" s="212">
        <v>45505</v>
      </c>
    </row>
    <row r="10" spans="1:20" ht="56.5" thickBot="1" x14ac:dyDescent="0.55000000000000004">
      <c r="C10" s="4" t="s">
        <v>46</v>
      </c>
      <c r="D10" s="5">
        <v>331</v>
      </c>
      <c r="H10" s="69" t="s">
        <v>45</v>
      </c>
      <c r="T10" s="212">
        <v>45536</v>
      </c>
    </row>
    <row r="11" spans="1:20" ht="126.5" thickBot="1" x14ac:dyDescent="0.55000000000000004">
      <c r="C11" s="4" t="s">
        <v>47</v>
      </c>
      <c r="D11" s="5">
        <v>337</v>
      </c>
      <c r="H11" s="54" t="s">
        <v>48</v>
      </c>
      <c r="T11" s="212">
        <v>45566</v>
      </c>
    </row>
    <row r="12" spans="1:20" ht="42.5" thickBot="1" x14ac:dyDescent="0.55000000000000004">
      <c r="C12" s="4" t="s">
        <v>49</v>
      </c>
      <c r="D12" s="5">
        <v>327</v>
      </c>
      <c r="H12" s="54" t="s">
        <v>50</v>
      </c>
      <c r="T12" s="212">
        <v>45597</v>
      </c>
    </row>
    <row r="13" spans="1:20" ht="21.5" thickBot="1" x14ac:dyDescent="0.55000000000000004">
      <c r="C13" s="4" t="s">
        <v>51</v>
      </c>
      <c r="D13" s="5">
        <v>333</v>
      </c>
      <c r="H13" s="54" t="s">
        <v>52</v>
      </c>
      <c r="T13" s="212">
        <v>45627</v>
      </c>
    </row>
    <row r="14" spans="1:20" ht="21" x14ac:dyDescent="0.5">
      <c r="C14" s="4" t="s">
        <v>53</v>
      </c>
      <c r="D14" s="5">
        <v>331</v>
      </c>
    </row>
    <row r="15" spans="1:20" ht="21" x14ac:dyDescent="0.5">
      <c r="C15" s="4" t="s">
        <v>54</v>
      </c>
      <c r="D15" s="5">
        <v>212</v>
      </c>
    </row>
    <row r="16" spans="1:20" ht="21" customHeight="1" x14ac:dyDescent="0.5">
      <c r="C16" s="4" t="s">
        <v>55</v>
      </c>
      <c r="D16" s="5">
        <v>327</v>
      </c>
    </row>
    <row r="17" spans="3:4" ht="21" x14ac:dyDescent="0.5">
      <c r="C17" s="4" t="s">
        <v>56</v>
      </c>
      <c r="D17" s="5">
        <v>324</v>
      </c>
    </row>
    <row r="18" spans="3:4" ht="21" x14ac:dyDescent="0.5">
      <c r="C18" s="4" t="s">
        <v>57</v>
      </c>
      <c r="D18" s="5" t="s">
        <v>58</v>
      </c>
    </row>
    <row r="19" spans="3:4" ht="21" x14ac:dyDescent="0.5">
      <c r="C19" s="4" t="s">
        <v>59</v>
      </c>
      <c r="D19" s="5">
        <v>324</v>
      </c>
    </row>
    <row r="20" spans="3:4" ht="21" x14ac:dyDescent="0.5">
      <c r="C20" s="4" t="s">
        <v>60</v>
      </c>
      <c r="D20" s="5">
        <v>324</v>
      </c>
    </row>
    <row r="21" spans="3:4" ht="21" x14ac:dyDescent="0.5">
      <c r="C21" s="4" t="s">
        <v>61</v>
      </c>
      <c r="D21" s="5">
        <v>326</v>
      </c>
    </row>
    <row r="22" spans="3:4" ht="21" x14ac:dyDescent="0.5">
      <c r="C22" s="4" t="s">
        <v>62</v>
      </c>
      <c r="D22" s="5">
        <v>331</v>
      </c>
    </row>
    <row r="23" spans="3:4" ht="21" x14ac:dyDescent="0.5">
      <c r="C23" s="4" t="s">
        <v>63</v>
      </c>
      <c r="D23" s="5">
        <v>323</v>
      </c>
    </row>
    <row r="24" spans="3:4" ht="21" x14ac:dyDescent="0.5">
      <c r="C24" s="4" t="s">
        <v>64</v>
      </c>
      <c r="D24" s="5">
        <v>314</v>
      </c>
    </row>
    <row r="25" spans="3:4" ht="21" x14ac:dyDescent="0.5">
      <c r="C25" s="4" t="s">
        <v>65</v>
      </c>
      <c r="D25" s="5">
        <v>336</v>
      </c>
    </row>
    <row r="26" spans="3:4" ht="21" x14ac:dyDescent="0.5">
      <c r="C26" s="6" t="s">
        <v>66</v>
      </c>
      <c r="D26" s="5">
        <v>321</v>
      </c>
    </row>
    <row r="31" spans="3:4" x14ac:dyDescent="0.35">
      <c r="C31" s="3" t="s">
        <v>67</v>
      </c>
    </row>
    <row r="32" spans="3:4" ht="28.5" x14ac:dyDescent="0.65">
      <c r="C32" s="7" t="s">
        <v>68</v>
      </c>
    </row>
    <row r="33" spans="3:3" ht="28.5" x14ac:dyDescent="0.65">
      <c r="C33" s="7" t="s">
        <v>69</v>
      </c>
    </row>
    <row r="34" spans="3:3" ht="28.5" x14ac:dyDescent="0.65">
      <c r="C34" s="7" t="s">
        <v>70</v>
      </c>
    </row>
    <row r="35" spans="3:3" ht="28.5" x14ac:dyDescent="0.65">
      <c r="C35" s="7" t="s">
        <v>71</v>
      </c>
    </row>
    <row r="36" spans="3:3" ht="28.5" x14ac:dyDescent="0.65">
      <c r="C36" s="7" t="s">
        <v>72</v>
      </c>
    </row>
    <row r="37" spans="3:3" ht="28.5" x14ac:dyDescent="0.65">
      <c r="C37" s="7" t="s">
        <v>57</v>
      </c>
    </row>
    <row r="38" spans="3:3" ht="28.5" x14ac:dyDescent="0.65">
      <c r="C38" s="8" t="s">
        <v>73</v>
      </c>
    </row>
  </sheetData>
  <phoneticPr fontId="0" type="noConversion"/>
  <pageMargins left="0.7" right="0.7" top="0.75" bottom="0.75" header="0.3" footer="0.3"/>
  <pageSetup orientation="portrait" horizontalDpi="4294967293" verticalDpi="0"/>
  <tableParts count="2">
    <tablePart r:id="rId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G26"/>
  <sheetViews>
    <sheetView showGridLines="0" topLeftCell="A3" zoomScale="85" zoomScaleNormal="85" zoomScaleSheetLayoutView="100" zoomScalePageLayoutView="59" workbookViewId="0">
      <selection activeCell="B7" sqref="B7:D8"/>
    </sheetView>
  </sheetViews>
  <sheetFormatPr defaultColWidth="0" defaultRowHeight="14.5" zeroHeight="1" x14ac:dyDescent="0.35"/>
  <cols>
    <col min="1" max="1" width="4.08984375" customWidth="1"/>
    <col min="2" max="2" width="21.08984375" style="26" customWidth="1"/>
    <col min="3" max="3" width="43.453125" style="26" customWidth="1"/>
    <col min="4" max="4" width="114.90625" style="26" customWidth="1"/>
    <col min="5" max="5" width="4.08984375" customWidth="1"/>
  </cols>
  <sheetData>
    <row r="1" spans="2:4" hidden="1" x14ac:dyDescent="0.35">
      <c r="B1"/>
      <c r="C1"/>
      <c r="D1" s="15"/>
    </row>
    <row r="2" spans="2:4" ht="18" hidden="1" customHeight="1" x14ac:dyDescent="0.35">
      <c r="B2"/>
      <c r="C2"/>
      <c r="D2" s="27"/>
    </row>
    <row r="3" spans="2:4" ht="81.650000000000006" customHeight="1" x14ac:dyDescent="0.35">
      <c r="B3" s="309"/>
      <c r="C3" s="309"/>
      <c r="D3" s="309"/>
    </row>
    <row r="4" spans="2:4" ht="30.75" customHeight="1" x14ac:dyDescent="0.35">
      <c r="B4"/>
      <c r="C4" s="53"/>
      <c r="D4" s="158" t="s">
        <v>0</v>
      </c>
    </row>
    <row r="5" spans="2:4" ht="17.399999999999999" customHeight="1" thickBot="1" x14ac:dyDescent="0.4">
      <c r="B5" s="53"/>
      <c r="C5" s="53"/>
      <c r="D5" s="157" t="s">
        <v>1</v>
      </c>
    </row>
    <row r="6" spans="2:4" s="9" customFormat="1" ht="18.5" thickBot="1" x14ac:dyDescent="0.4">
      <c r="B6" s="310" t="s">
        <v>2</v>
      </c>
      <c r="C6" s="311"/>
      <c r="D6" s="312"/>
    </row>
    <row r="7" spans="2:4" s="9" customFormat="1" ht="409.6" customHeight="1" x14ac:dyDescent="0.35">
      <c r="B7" s="313" t="s">
        <v>3</v>
      </c>
      <c r="C7" s="314"/>
      <c r="D7" s="315"/>
    </row>
    <row r="8" spans="2:4" s="9" customFormat="1" ht="20.149999999999999" customHeight="1" thickBot="1" x14ac:dyDescent="0.4">
      <c r="B8" s="595"/>
      <c r="C8" s="596"/>
      <c r="D8" s="597"/>
    </row>
    <row r="9" spans="2:4" s="9" customFormat="1" ht="20.5" thickBot="1" x14ac:dyDescent="0.4">
      <c r="B9" s="316" t="s">
        <v>4</v>
      </c>
      <c r="C9" s="317"/>
      <c r="D9" s="318"/>
    </row>
    <row r="10" spans="2:4" s="9" customFormat="1" ht="36.65" customHeight="1" thickBot="1" x14ac:dyDescent="0.4">
      <c r="B10" s="319" t="s">
        <v>5</v>
      </c>
      <c r="C10" s="320"/>
      <c r="D10" s="321"/>
    </row>
    <row r="11" spans="2:4" s="9" customFormat="1" ht="18" customHeight="1" thickBot="1" x14ac:dyDescent="0.4">
      <c r="B11" s="34" t="s">
        <v>6</v>
      </c>
      <c r="C11" s="35" t="s">
        <v>7</v>
      </c>
      <c r="D11" s="35" t="s">
        <v>8</v>
      </c>
    </row>
    <row r="12" spans="2:4" s="9" customFormat="1" ht="73.5" customHeight="1" thickBot="1" x14ac:dyDescent="0.4">
      <c r="B12" s="23">
        <v>1</v>
      </c>
      <c r="C12" s="24" t="s">
        <v>9</v>
      </c>
      <c r="D12" s="73" t="s">
        <v>242</v>
      </c>
    </row>
    <row r="13" spans="2:4" s="9" customFormat="1" ht="124.5" thickBot="1" x14ac:dyDescent="0.4">
      <c r="B13" s="23">
        <v>2</v>
      </c>
      <c r="C13" s="25" t="s">
        <v>11</v>
      </c>
      <c r="D13" s="73" t="s">
        <v>243</v>
      </c>
    </row>
    <row r="14" spans="2:4" s="9" customFormat="1" ht="93.5" thickBot="1" x14ac:dyDescent="0.4">
      <c r="B14" s="23">
        <v>3</v>
      </c>
      <c r="C14" s="24" t="s">
        <v>13</v>
      </c>
      <c r="D14" s="73" t="s">
        <v>244</v>
      </c>
    </row>
    <row r="15" spans="2:4" s="9" customFormat="1" ht="157.5" customHeight="1" thickBot="1" x14ac:dyDescent="0.4">
      <c r="B15" s="23">
        <v>4</v>
      </c>
      <c r="C15" s="127" t="s">
        <v>15</v>
      </c>
      <c r="D15" s="128" t="s">
        <v>245</v>
      </c>
    </row>
    <row r="16" spans="2:4" s="9" customFormat="1" ht="90" customHeight="1" thickBot="1" x14ac:dyDescent="0.4">
      <c r="B16" s="23">
        <v>5</v>
      </c>
      <c r="C16" s="25" t="s">
        <v>246</v>
      </c>
      <c r="D16" s="73" t="s">
        <v>247</v>
      </c>
    </row>
    <row r="17" spans="2:7" s="9" customFormat="1" ht="74.150000000000006" customHeight="1" thickBot="1" x14ac:dyDescent="0.4">
      <c r="B17" s="23">
        <v>6</v>
      </c>
      <c r="C17" s="24" t="s">
        <v>19</v>
      </c>
      <c r="D17" s="73" t="s">
        <v>248</v>
      </c>
    </row>
    <row r="18" spans="2:7" s="9" customFormat="1" ht="77.150000000000006" customHeight="1" thickBot="1" x14ac:dyDescent="0.4">
      <c r="B18" s="23">
        <v>7</v>
      </c>
      <c r="C18" s="25" t="s">
        <v>21</v>
      </c>
      <c r="D18" s="73" t="s">
        <v>249</v>
      </c>
    </row>
    <row r="19" spans="2:7" s="9" customFormat="1" ht="107.4" customHeight="1" thickBot="1" x14ac:dyDescent="0.4">
      <c r="B19" s="23">
        <v>8</v>
      </c>
      <c r="C19" s="25" t="s">
        <v>23</v>
      </c>
      <c r="D19" s="73" t="s">
        <v>250</v>
      </c>
    </row>
    <row r="20" spans="2:7" s="9" customFormat="1" ht="135.9" customHeight="1" thickBot="1" x14ac:dyDescent="0.4">
      <c r="B20" s="23">
        <v>9</v>
      </c>
      <c r="C20" s="25" t="s">
        <v>251</v>
      </c>
      <c r="D20" s="73" t="s">
        <v>252</v>
      </c>
    </row>
    <row r="21" spans="2:7" s="52" customFormat="1" ht="186.65" customHeight="1" x14ac:dyDescent="0.35">
      <c r="B21" s="322" t="s">
        <v>27</v>
      </c>
      <c r="C21" s="322"/>
      <c r="D21" s="322"/>
      <c r="E21" s="322"/>
      <c r="F21" s="322"/>
      <c r="G21" s="322"/>
    </row>
    <row r="22" spans="2:7" s="63" customFormat="1" ht="60" customHeight="1" x14ac:dyDescent="0.35">
      <c r="B22" s="308"/>
      <c r="C22" s="308"/>
      <c r="D22" s="308"/>
      <c r="E22" s="62"/>
      <c r="F22" s="62"/>
      <c r="G22" s="62"/>
    </row>
    <row r="23" spans="2:7" ht="2.25" hidden="1" customHeight="1" x14ac:dyDescent="0.35"/>
    <row r="24" spans="2:7" ht="7.5" hidden="1" customHeight="1" x14ac:dyDescent="0.35"/>
    <row r="25" spans="2:7" ht="3.75" hidden="1" customHeight="1" x14ac:dyDescent="0.35"/>
    <row r="26" spans="2:7" x14ac:dyDescent="0.35"/>
  </sheetData>
  <mergeCells count="7">
    <mergeCell ref="B22:D22"/>
    <mergeCell ref="B3:D3"/>
    <mergeCell ref="B9:D9"/>
    <mergeCell ref="B6:D6"/>
    <mergeCell ref="B21:G21"/>
    <mergeCell ref="B10:D10"/>
    <mergeCell ref="B7:D8"/>
  </mergeCells>
  <pageMargins left="0.45" right="0.45" top="0.5" bottom="0.5" header="0.3" footer="0.3"/>
  <pageSetup scale="68" fitToHeight="0" orientation="landscape" r:id="rId1"/>
  <headerFooter>
    <oddFooter>Page &amp;P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1:E18"/>
  <sheetViews>
    <sheetView zoomScale="120" zoomScaleNormal="120" workbookViewId="0">
      <selection activeCell="A58" sqref="A58:K58"/>
    </sheetView>
  </sheetViews>
  <sheetFormatPr defaultColWidth="0" defaultRowHeight="14.5" zeroHeight="1" x14ac:dyDescent="0.35"/>
  <cols>
    <col min="1" max="1" width="8.90625" style="18" customWidth="1"/>
    <col min="2" max="2" width="21.08984375" style="18" customWidth="1"/>
    <col min="3" max="3" width="126.90625" style="18" customWidth="1"/>
    <col min="4" max="4" width="4" style="18" customWidth="1"/>
    <col min="5" max="5" width="8.90625" style="18" customWidth="1"/>
    <col min="6" max="16384" width="0" style="18" hidden="1"/>
  </cols>
  <sheetData>
    <row r="1" spans="2:5" ht="72.75" customHeight="1" thickBot="1" x14ac:dyDescent="0.4">
      <c r="B1" s="598"/>
      <c r="C1" s="599"/>
      <c r="D1" s="599"/>
      <c r="E1" s="17"/>
    </row>
    <row r="2" spans="2:5" s="19" customFormat="1" ht="15.5" x14ac:dyDescent="0.35">
      <c r="B2" s="45" t="s">
        <v>253</v>
      </c>
      <c r="C2" s="46" t="s">
        <v>254</v>
      </c>
      <c r="D2" s="40"/>
    </row>
    <row r="3" spans="2:5" s="19" customFormat="1" ht="96.65" customHeight="1" x14ac:dyDescent="0.35">
      <c r="B3" s="41"/>
      <c r="C3" s="42" t="s">
        <v>255</v>
      </c>
      <c r="D3" s="43"/>
    </row>
    <row r="4" spans="2:5" s="19" customFormat="1" ht="15.5" x14ac:dyDescent="0.35">
      <c r="B4" s="41"/>
      <c r="C4" s="42"/>
      <c r="D4" s="43"/>
    </row>
    <row r="5" spans="2:5" s="19" customFormat="1" ht="15.5" x14ac:dyDescent="0.35">
      <c r="B5" s="47" t="s">
        <v>256</v>
      </c>
      <c r="C5" s="48" t="s">
        <v>257</v>
      </c>
      <c r="D5" s="43"/>
    </row>
    <row r="6" spans="2:5" s="19" customFormat="1" ht="31" x14ac:dyDescent="0.35">
      <c r="B6" s="41"/>
      <c r="C6" s="42" t="s">
        <v>258</v>
      </c>
      <c r="D6" s="43"/>
    </row>
    <row r="7" spans="2:5" s="19" customFormat="1" ht="15.5" x14ac:dyDescent="0.35">
      <c r="B7" s="41"/>
      <c r="C7" s="42"/>
      <c r="D7" s="43"/>
    </row>
    <row r="8" spans="2:5" s="19" customFormat="1" ht="15.5" x14ac:dyDescent="0.35">
      <c r="B8" s="41" t="s">
        <v>259</v>
      </c>
      <c r="C8" s="49" t="s">
        <v>260</v>
      </c>
      <c r="D8" s="43"/>
    </row>
    <row r="9" spans="2:5" s="19" customFormat="1" ht="46.5" x14ac:dyDescent="0.35">
      <c r="B9" s="41"/>
      <c r="C9" s="44" t="s">
        <v>261</v>
      </c>
      <c r="D9" s="43"/>
    </row>
    <row r="10" spans="2:5" s="19" customFormat="1" ht="15.5" x14ac:dyDescent="0.35">
      <c r="B10" s="41"/>
      <c r="C10" s="44"/>
      <c r="D10" s="43"/>
    </row>
    <row r="11" spans="2:5" s="19" customFormat="1" ht="15.5" x14ac:dyDescent="0.35">
      <c r="B11" s="47" t="s">
        <v>262</v>
      </c>
      <c r="C11" s="48" t="s">
        <v>263</v>
      </c>
      <c r="D11" s="43"/>
    </row>
    <row r="12" spans="2:5" s="19" customFormat="1" ht="46.5" x14ac:dyDescent="0.35">
      <c r="B12" s="41"/>
      <c r="C12" s="44" t="s">
        <v>264</v>
      </c>
      <c r="D12" s="43"/>
    </row>
    <row r="13" spans="2:5" s="19" customFormat="1" ht="15.5" x14ac:dyDescent="0.35">
      <c r="B13" s="41"/>
      <c r="C13" s="44"/>
      <c r="D13" s="43"/>
    </row>
    <row r="14" spans="2:5" s="19" customFormat="1" ht="15.5" x14ac:dyDescent="0.35">
      <c r="B14" s="47" t="s">
        <v>265</v>
      </c>
      <c r="C14" s="48" t="s">
        <v>266</v>
      </c>
      <c r="D14" s="43"/>
    </row>
    <row r="15" spans="2:5" s="19" customFormat="1" ht="93" x14ac:dyDescent="0.35">
      <c r="B15" s="41"/>
      <c r="C15" s="44" t="s">
        <v>267</v>
      </c>
      <c r="D15" s="43"/>
    </row>
    <row r="16" spans="2:5" s="19" customFormat="1" ht="15.5" x14ac:dyDescent="0.35">
      <c r="B16" s="41"/>
      <c r="C16" s="44"/>
      <c r="D16" s="43"/>
    </row>
    <row r="17" spans="2:4" ht="40.5" customHeight="1" x14ac:dyDescent="0.35">
      <c r="B17" s="600"/>
      <c r="C17" s="600"/>
      <c r="D17" s="600"/>
    </row>
    <row r="18" spans="2:4" x14ac:dyDescent="0.35"/>
  </sheetData>
  <mergeCells count="2">
    <mergeCell ref="B1:D1"/>
    <mergeCell ref="B17:D17"/>
  </mergeCells>
  <pageMargins left="0.7" right="0.7" top="0.75" bottom="0.75" header="0.3" footer="0.3"/>
  <pageSetup scale="64"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B2DBCC8A5E7ED47A7D5CBE7407F1D48" ma:contentTypeVersion="13" ma:contentTypeDescription="Create a new document." ma:contentTypeScope="" ma:versionID="592d28539b21f0321d363d7090b52e96">
  <xsd:schema xmlns:xsd="http://www.w3.org/2001/XMLSchema" xmlns:xs="http://www.w3.org/2001/XMLSchema" xmlns:p="http://schemas.microsoft.com/office/2006/metadata/properties" xmlns:ns3="fdc81ec3-f4f6-4609-b50f-04d22d16fef5" xmlns:ns4="c442bec3-5de2-4848-8046-1525657b99f6" targetNamespace="http://schemas.microsoft.com/office/2006/metadata/properties" ma:root="true" ma:fieldsID="55bcdc1ef02f638c708042920bf402f4" ns3:_="" ns4:_="">
    <xsd:import namespace="fdc81ec3-f4f6-4609-b50f-04d22d16fef5"/>
    <xsd:import namespace="c442bec3-5de2-4848-8046-1525657b99f6"/>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DateTaken" minOccurs="0"/>
                <xsd:element ref="ns4:MediaServiceOCR" minOccurs="0"/>
                <xsd:element ref="ns4:MediaServiceLocation"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c81ec3-f4f6-4609-b50f-04d22d16fef5"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442bec3-5de2-4848-8046-1525657b99f6"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Location" ma:index="16" nillable="true" ma:displayName="MediaServiceLocation" ma:internalName="MediaServiceLocation"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88DC9C9-E77F-4317-82B0-F8814CBDBA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c81ec3-f4f6-4609-b50f-04d22d16fef5"/>
    <ds:schemaRef ds:uri="c442bec3-5de2-4848-8046-1525657b99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580EE15-F395-4771-803D-1121C23238C7}">
  <ds:schemaRefs>
    <ds:schemaRef ds:uri="http://schemas.microsoft.com/sharepoint/v3/contenttype/forms"/>
  </ds:schemaRefs>
</ds:datastoreItem>
</file>

<file path=customXml/itemProps3.xml><?xml version="1.0" encoding="utf-8"?>
<ds:datastoreItem xmlns:ds="http://schemas.openxmlformats.org/officeDocument/2006/customXml" ds:itemID="{4E31C927-63A3-4DA9-BEFE-35C904CC0A2C}">
  <ds:schemaRefs>
    <ds:schemaRef ds:uri="http://purl.org/dc/elements/1.1/"/>
    <ds:schemaRef ds:uri="http://schemas.microsoft.com/office/2006/metadata/properties"/>
    <ds:schemaRef ds:uri="http://purl.org/dc/dcmitype/"/>
    <ds:schemaRef ds:uri="http://schemas.microsoft.com/office/2006/documentManagement/types"/>
    <ds:schemaRef ds:uri="http://schemas.microsoft.com/office/infopath/2007/PartnerControls"/>
    <ds:schemaRef ds:uri="http://www.w3.org/XML/1998/namespace"/>
    <ds:schemaRef ds:uri="http://schemas.openxmlformats.org/package/2006/metadata/core-properties"/>
    <ds:schemaRef ds:uri="c442bec3-5de2-4848-8046-1525657b99f6"/>
    <ds:schemaRef ds:uri="fdc81ec3-f4f6-4609-b50f-04d22d16fef5"/>
    <ds:schemaRef ds:uri="http://purl.org/dc/terms/"/>
  </ds:schemaRefs>
</ds:datastoreItem>
</file>

<file path=docMetadata/LabelInfo.xml><?xml version="1.0" encoding="utf-8"?>
<clbl:labelList xmlns:clbl="http://schemas.microsoft.com/office/2020/mipLabelMetadata">
  <clbl:label id="{cf90b97b-be46-4a00-9700-81ce4ff1b7f6}" enabled="0" method="" siteId="{cf90b97b-be46-4a00-9700-81ce4ff1b7f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Cover Page (2)</vt:lpstr>
      <vt:lpstr>Cover Page</vt:lpstr>
      <vt:lpstr>Event Form</vt:lpstr>
      <vt:lpstr>Backend Prioritization Scoring</vt:lpstr>
      <vt:lpstr>ETH VERIFI Upload</vt:lpstr>
      <vt:lpstr>Host Plant Summary</vt:lpstr>
      <vt:lpstr>Host Plant Utilities</vt:lpstr>
      <vt:lpstr>Pre-Event Analysis</vt:lpstr>
      <vt:lpstr>Relay Plant Summary</vt:lpstr>
      <vt:lpstr>Relay Plant Utilities</vt:lpstr>
      <vt:lpstr>Pre-Analysis Backend</vt:lpstr>
      <vt:lpstr>Dropdown Options</vt:lpstr>
      <vt:lpstr>FAQ-2</vt:lpstr>
      <vt:lpstr>FAQ</vt:lpstr>
      <vt:lpstr>Industry</vt:lpstr>
      <vt:lpstr>'Dropdown Options'!Industry_Type</vt:lpstr>
      <vt:lpstr>'Event Form'!Print_Area</vt:lpstr>
      <vt:lpstr>FAQ!Print_Area</vt:lpstr>
      <vt:lpstr>'Host Plant Summary'!Print_Area</vt:lpstr>
      <vt:lpstr>'Relay Plant Summary'!Print_Area</vt:lpstr>
      <vt:lpstr>Train_type</vt:lpstr>
      <vt:lpstr>training_type</vt:lpstr>
      <vt:lpstr>'Dropdown Options'!Yes_No</vt:lpstr>
    </vt:vector>
  </TitlesOfParts>
  <Manager/>
  <Company>ORNL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sn6</dc:creator>
  <cp:keywords/>
  <dc:description/>
  <cp:lastModifiedBy>Botts, Alex</cp:lastModifiedBy>
  <cp:revision/>
  <dcterms:created xsi:type="dcterms:W3CDTF">2009-09-17T16:54:04Z</dcterms:created>
  <dcterms:modified xsi:type="dcterms:W3CDTF">2025-05-07T14:57:47Z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0x0101002B2DBCC8A5E7ED47A7D5CBE7407F1D48</vt:lpwstr>
  </property>
</Properties>
</file>