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filterPrivacy="1" defaultThemeVersion="166925"/>
  <xr:revisionPtr revIDLastSave="0" documentId="13_ncr:1_{47E61B2F-AC44-1243-90F5-728565D54C1A}" xr6:coauthVersionLast="47" xr6:coauthVersionMax="47" xr10:uidLastSave="{00000000-0000-0000-0000-000000000000}"/>
  <bookViews>
    <workbookView xWindow="160" yWindow="660" windowWidth="38080" windowHeight="19700" xr2:uid="{00000000-000D-0000-FFFF-FFFF00000000}"/>
  </bookViews>
  <sheets>
    <sheet name="Portfolio Emissions" sheetId="26" r:id="rId1"/>
    <sheet name="Emissions Reduction Initiatives" sheetId="17" r:id="rId2"/>
    <sheet name="Facility Emissions" sheetId="19" r:id="rId3"/>
    <sheet name="Comments" sheetId="21" r:id="rId4"/>
    <sheet name="Data Validation" sheetId="2" state="hidden" r:id="rId5"/>
    <sheet name="US Emission Factors" sheetId="29" state="hidden" r:id="rId6"/>
  </sheets>
  <definedNames>
    <definedName name="_xlnm.Print_Area" localSheetId="3">Comments!$A1:$K10</definedName>
    <definedName name="_xlnm.Print_Area" localSheetId="1">'Emissions Reduction Initiatives'!$A1:$K10</definedName>
    <definedName name="_xlnm.Print_Area" localSheetId="2">'Facility Emissions'!$A1:$H12</definedName>
    <definedName name="_xlnm.Print_Area" localSheetId="0">'Portfolio Emissions'!$A1:$I37</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2" l="1"/>
  <c r="K9" i="2"/>
  <c r="K7" i="2"/>
  <c r="K143" i="26"/>
  <c r="K142" i="26"/>
  <c r="J142" i="26"/>
  <c r="J143" i="26" s="1"/>
  <c r="L139" i="26"/>
  <c r="K139" i="26"/>
  <c r="Q137" i="26"/>
  <c r="P137" i="26"/>
  <c r="O137" i="26"/>
  <c r="N137" i="26"/>
  <c r="M137" i="26"/>
  <c r="L137" i="26"/>
  <c r="K137" i="26"/>
  <c r="J137" i="26"/>
  <c r="I137" i="26"/>
  <c r="H137" i="26"/>
  <c r="G137" i="26"/>
  <c r="F137" i="26"/>
  <c r="E137" i="26"/>
  <c r="D137" i="26"/>
  <c r="Q136" i="26"/>
  <c r="P136" i="26"/>
  <c r="O136" i="26"/>
  <c r="N136" i="26"/>
  <c r="M136" i="26"/>
  <c r="L136" i="26"/>
  <c r="K136" i="26"/>
  <c r="J136" i="26"/>
  <c r="I136" i="26"/>
  <c r="H136" i="26"/>
  <c r="G136" i="26"/>
  <c r="F136" i="26"/>
  <c r="E136" i="26"/>
  <c r="D136" i="26"/>
  <c r="Q135" i="26"/>
  <c r="P135" i="26"/>
  <c r="O135" i="26"/>
  <c r="N135" i="26"/>
  <c r="M135" i="26"/>
  <c r="L135" i="26"/>
  <c r="K135" i="26"/>
  <c r="J135" i="26"/>
  <c r="I135" i="26"/>
  <c r="H135" i="26"/>
  <c r="G135" i="26"/>
  <c r="F135" i="26"/>
  <c r="E135" i="26"/>
  <c r="D135" i="26"/>
  <c r="Q133" i="26"/>
  <c r="P133" i="26"/>
  <c r="O133" i="26"/>
  <c r="N133" i="26"/>
  <c r="M133" i="26"/>
  <c r="L133" i="26"/>
  <c r="K133" i="26"/>
  <c r="J133" i="26"/>
  <c r="I133" i="26"/>
  <c r="H133" i="26"/>
  <c r="G133" i="26"/>
  <c r="F133" i="26"/>
  <c r="E133" i="26"/>
  <c r="D133" i="26"/>
  <c r="Q132" i="26"/>
  <c r="P132" i="26"/>
  <c r="O132" i="26"/>
  <c r="N132" i="26"/>
  <c r="M132" i="26"/>
  <c r="L132" i="26"/>
  <c r="K132" i="26"/>
  <c r="J132" i="26"/>
  <c r="I132" i="26"/>
  <c r="H132" i="26"/>
  <c r="G132" i="26"/>
  <c r="F132" i="26"/>
  <c r="E132" i="26"/>
  <c r="D132" i="26"/>
  <c r="Q129" i="26"/>
  <c r="P129" i="26"/>
  <c r="O129" i="26"/>
  <c r="N129" i="26"/>
  <c r="M129" i="26"/>
  <c r="L129" i="26"/>
  <c r="K129" i="26"/>
  <c r="J129" i="26"/>
  <c r="I129" i="26"/>
  <c r="H129" i="26"/>
  <c r="G129" i="26"/>
  <c r="F129" i="26"/>
  <c r="E129" i="26"/>
  <c r="D129" i="26"/>
  <c r="Q128" i="26"/>
  <c r="P128" i="26"/>
  <c r="O128" i="26"/>
  <c r="N128" i="26"/>
  <c r="M128" i="26"/>
  <c r="L128" i="26"/>
  <c r="K128" i="26"/>
  <c r="J128" i="26"/>
  <c r="I128" i="26"/>
  <c r="H128" i="26"/>
  <c r="G128" i="26"/>
  <c r="F128" i="26"/>
  <c r="E128" i="26"/>
  <c r="D128" i="26"/>
  <c r="Q127" i="26"/>
  <c r="P127" i="26"/>
  <c r="O127" i="26"/>
  <c r="N127" i="26"/>
  <c r="M127" i="26"/>
  <c r="L127" i="26"/>
  <c r="K127" i="26"/>
  <c r="J127" i="26"/>
  <c r="I127" i="26"/>
  <c r="H127" i="26"/>
  <c r="G127" i="26"/>
  <c r="F127" i="26"/>
  <c r="E127" i="26"/>
  <c r="D127" i="26"/>
  <c r="Q126" i="26"/>
  <c r="P126" i="26"/>
  <c r="O126" i="26"/>
  <c r="N126" i="26"/>
  <c r="M126" i="26"/>
  <c r="L126" i="26"/>
  <c r="K126" i="26"/>
  <c r="J126" i="26"/>
  <c r="J138" i="26" s="1"/>
  <c r="I126" i="26"/>
  <c r="I138" i="26" s="1"/>
  <c r="H126" i="26"/>
  <c r="G126" i="26"/>
  <c r="F126" i="26"/>
  <c r="E126" i="26"/>
  <c r="D126" i="26"/>
  <c r="Q125" i="26"/>
  <c r="P125" i="26"/>
  <c r="O125" i="26"/>
  <c r="N125" i="26"/>
  <c r="M125" i="26"/>
  <c r="L125" i="26"/>
  <c r="K125" i="26"/>
  <c r="J125" i="26"/>
  <c r="I125" i="26"/>
  <c r="H125" i="26"/>
  <c r="G125" i="26"/>
  <c r="F125" i="26"/>
  <c r="E125" i="26"/>
  <c r="D125" i="26"/>
  <c r="Q124" i="26"/>
  <c r="P124" i="26"/>
  <c r="O124" i="26"/>
  <c r="N124" i="26"/>
  <c r="M124" i="26"/>
  <c r="L124" i="26"/>
  <c r="K124" i="26"/>
  <c r="J124" i="26"/>
  <c r="I124" i="26"/>
  <c r="H124" i="26"/>
  <c r="G124" i="26"/>
  <c r="F124" i="26"/>
  <c r="E124" i="26"/>
  <c r="D124" i="26"/>
  <c r="Q123" i="26"/>
  <c r="Q138" i="26" s="1"/>
  <c r="P123" i="26"/>
  <c r="O123" i="26"/>
  <c r="N123" i="26"/>
  <c r="M123" i="26"/>
  <c r="L123" i="26"/>
  <c r="L138" i="26" s="1"/>
  <c r="K123" i="26"/>
  <c r="K138" i="26" s="1"/>
  <c r="J123" i="26"/>
  <c r="I123" i="26"/>
  <c r="H123" i="26"/>
  <c r="G123" i="26"/>
  <c r="F123" i="26"/>
  <c r="E123" i="26"/>
  <c r="D123" i="26"/>
  <c r="Q122" i="26"/>
  <c r="P122" i="26"/>
  <c r="O122" i="26"/>
  <c r="N122" i="26"/>
  <c r="M122" i="26"/>
  <c r="L122" i="26"/>
  <c r="K122" i="26"/>
  <c r="J122" i="26"/>
  <c r="I122" i="26"/>
  <c r="H122" i="26"/>
  <c r="G122" i="26"/>
  <c r="F122" i="26"/>
  <c r="E122" i="26"/>
  <c r="D122" i="26"/>
  <c r="Q121" i="26"/>
  <c r="P121" i="26"/>
  <c r="O121" i="26"/>
  <c r="N121" i="26"/>
  <c r="M121" i="26"/>
  <c r="L121" i="26"/>
  <c r="K121" i="26"/>
  <c r="J121" i="26"/>
  <c r="I121" i="26"/>
  <c r="H121" i="26"/>
  <c r="G121" i="26"/>
  <c r="F121" i="26"/>
  <c r="E121" i="26"/>
  <c r="D121" i="26"/>
  <c r="Q120" i="26"/>
  <c r="P120" i="26"/>
  <c r="O120" i="26"/>
  <c r="N120" i="26"/>
  <c r="N139" i="26" s="1"/>
  <c r="M120" i="26"/>
  <c r="M139" i="26" s="1"/>
  <c r="L120" i="26"/>
  <c r="K120" i="26"/>
  <c r="J120" i="26"/>
  <c r="I120" i="26"/>
  <c r="H120" i="26"/>
  <c r="G120" i="26"/>
  <c r="F120" i="26"/>
  <c r="E120" i="26"/>
  <c r="D120" i="26"/>
  <c r="L119" i="26"/>
  <c r="L141" i="26" s="1"/>
  <c r="K119" i="26"/>
  <c r="K141" i="26" s="1"/>
  <c r="J119" i="26"/>
  <c r="J141" i="26" s="1"/>
  <c r="I119" i="26"/>
  <c r="I141" i="26" s="1"/>
  <c r="Q118" i="26"/>
  <c r="P118" i="26"/>
  <c r="O118" i="26"/>
  <c r="O140" i="26" s="1"/>
  <c r="N118" i="26"/>
  <c r="N140" i="26" s="1"/>
  <c r="M118" i="26"/>
  <c r="M140" i="26" s="1"/>
  <c r="L118" i="26"/>
  <c r="K118" i="26"/>
  <c r="J118" i="26"/>
  <c r="I118" i="26"/>
  <c r="H118" i="26"/>
  <c r="G118" i="26"/>
  <c r="F118" i="26"/>
  <c r="E118" i="26"/>
  <c r="D118" i="26"/>
  <c r="K112" i="26"/>
  <c r="J112" i="26"/>
  <c r="Q111" i="26"/>
  <c r="J110" i="26"/>
  <c r="I110" i="26"/>
  <c r="Q108" i="26"/>
  <c r="K108" i="26"/>
  <c r="J108" i="26"/>
  <c r="J107" i="26"/>
  <c r="I107" i="26"/>
  <c r="H107" i="26"/>
  <c r="M106" i="26"/>
  <c r="K103" i="26"/>
  <c r="K102" i="26"/>
  <c r="J102" i="26"/>
  <c r="I102" i="26"/>
  <c r="J100" i="26"/>
  <c r="L87" i="26"/>
  <c r="Q83" i="26"/>
  <c r="P83" i="26"/>
  <c r="O83" i="26"/>
  <c r="N83" i="26"/>
  <c r="M83" i="26"/>
  <c r="L83" i="26"/>
  <c r="K83" i="26"/>
  <c r="J83" i="26"/>
  <c r="I83" i="26"/>
  <c r="H83" i="26"/>
  <c r="G83" i="26"/>
  <c r="F83" i="26"/>
  <c r="E83" i="26"/>
  <c r="D83" i="26"/>
  <c r="Q70" i="26"/>
  <c r="P70" i="26"/>
  <c r="K70" i="26"/>
  <c r="K87" i="26" s="1"/>
  <c r="I70" i="26"/>
  <c r="H70" i="26"/>
  <c r="Q49" i="26"/>
  <c r="Q89" i="26" s="1"/>
  <c r="P49" i="26"/>
  <c r="P119" i="26" s="1"/>
  <c r="P141" i="26" s="1"/>
  <c r="O49" i="26"/>
  <c r="O119" i="26" s="1"/>
  <c r="O141" i="26" s="1"/>
  <c r="N49" i="26"/>
  <c r="N119" i="26" s="1"/>
  <c r="M49" i="26"/>
  <c r="M119" i="26" s="1"/>
  <c r="L49" i="26"/>
  <c r="K49" i="26"/>
  <c r="J49" i="26"/>
  <c r="I49" i="26"/>
  <c r="I89" i="26" s="1"/>
  <c r="H49" i="26"/>
  <c r="H119" i="26" s="1"/>
  <c r="H141" i="26" s="1"/>
  <c r="G49" i="26"/>
  <c r="G119" i="26" s="1"/>
  <c r="G141" i="26" s="1"/>
  <c r="F49" i="26"/>
  <c r="F119" i="26" s="1"/>
  <c r="E49" i="26"/>
  <c r="E119" i="26" s="1"/>
  <c r="D49" i="26"/>
  <c r="D119" i="26" s="1"/>
  <c r="D141" i="26" s="1"/>
  <c r="Q43" i="26"/>
  <c r="P43" i="26"/>
  <c r="O43" i="26"/>
  <c r="O70" i="26" s="1"/>
  <c r="N43" i="26"/>
  <c r="N70" i="26" s="1"/>
  <c r="M43" i="26"/>
  <c r="M70" i="26" s="1"/>
  <c r="M89" i="26" s="1"/>
  <c r="L43" i="26"/>
  <c r="L70" i="26" s="1"/>
  <c r="K43" i="26"/>
  <c r="J43" i="26"/>
  <c r="J70" i="26" s="1"/>
  <c r="I43" i="26"/>
  <c r="H43" i="26"/>
  <c r="G43" i="26"/>
  <c r="G70" i="26" s="1"/>
  <c r="F43" i="26"/>
  <c r="F70" i="26" s="1"/>
  <c r="E43" i="26"/>
  <c r="E70" i="26" s="1"/>
  <c r="D43" i="26"/>
  <c r="D70" i="26" s="1"/>
  <c r="K39" i="26"/>
  <c r="K96" i="26" s="1"/>
  <c r="J39" i="26"/>
  <c r="J96" i="26" s="1"/>
  <c r="I39" i="26"/>
  <c r="I96" i="26" s="1"/>
  <c r="K38" i="26"/>
  <c r="Q33" i="26"/>
  <c r="P33" i="26"/>
  <c r="P113" i="26" s="1"/>
  <c r="O33" i="26"/>
  <c r="O113" i="26" s="1"/>
  <c r="N33" i="26"/>
  <c r="N102" i="26" s="1"/>
  <c r="M33" i="26"/>
  <c r="M102" i="26" s="1"/>
  <c r="L33" i="26"/>
  <c r="L107" i="26" s="1"/>
  <c r="K33" i="26"/>
  <c r="K110" i="26" s="1"/>
  <c r="J33" i="26"/>
  <c r="J113" i="26" s="1"/>
  <c r="I33" i="26"/>
  <c r="I111" i="26" s="1"/>
  <c r="H33" i="26"/>
  <c r="H38" i="26" s="1"/>
  <c r="G33" i="26"/>
  <c r="F33" i="26"/>
  <c r="F38" i="26" s="1"/>
  <c r="E33" i="26"/>
  <c r="E108" i="26" s="1"/>
  <c r="D33" i="26"/>
  <c r="D108" i="26" s="1"/>
  <c r="D15" i="26"/>
  <c r="G140" i="26" l="1"/>
  <c r="E140" i="26"/>
  <c r="F140" i="26"/>
  <c r="E139" i="26"/>
  <c r="F139" i="26"/>
  <c r="D138" i="26"/>
  <c r="E89" i="26"/>
  <c r="D87" i="26"/>
  <c r="L88" i="26" s="1"/>
  <c r="G95" i="26"/>
  <c r="F102" i="26"/>
  <c r="F108" i="26"/>
  <c r="N109" i="26"/>
  <c r="L113" i="26"/>
  <c r="N38" i="26"/>
  <c r="J95" i="26"/>
  <c r="N106" i="26"/>
  <c r="H110" i="26"/>
  <c r="M113" i="26"/>
  <c r="K95" i="26"/>
  <c r="L95" i="26"/>
  <c r="L112" i="26"/>
  <c r="L39" i="26"/>
  <c r="L96" i="26" s="1"/>
  <c r="J97" i="26"/>
  <c r="J101" i="26"/>
  <c r="N103" i="26"/>
  <c r="K107" i="26"/>
  <c r="K109" i="26"/>
  <c r="J111" i="26"/>
  <c r="N112" i="26"/>
  <c r="N108" i="26"/>
  <c r="D97" i="26"/>
  <c r="D99" i="26" s="1"/>
  <c r="M110" i="26"/>
  <c r="M112" i="26"/>
  <c r="M39" i="26"/>
  <c r="M96" i="26" s="1"/>
  <c r="K97" i="26"/>
  <c r="K101" i="26"/>
  <c r="E106" i="26"/>
  <c r="L109" i="26"/>
  <c r="K111" i="26"/>
  <c r="H113" i="26"/>
  <c r="N100" i="26"/>
  <c r="J38" i="26"/>
  <c r="L97" i="26"/>
  <c r="L98" i="26" s="1"/>
  <c r="L101" i="26"/>
  <c r="J106" i="26"/>
  <c r="M109" i="26"/>
  <c r="P111" i="26"/>
  <c r="K113" i="26"/>
  <c r="F89" i="26"/>
  <c r="F87" i="26"/>
  <c r="G87" i="26"/>
  <c r="G89" i="26"/>
  <c r="O87" i="26"/>
  <c r="O89" i="26"/>
  <c r="N89" i="26"/>
  <c r="N87" i="26"/>
  <c r="J87" i="26"/>
  <c r="J89" i="26"/>
  <c r="G39" i="26"/>
  <c r="G96" i="26" s="1"/>
  <c r="G112" i="26"/>
  <c r="G108" i="26"/>
  <c r="G102" i="26"/>
  <c r="G142" i="26"/>
  <c r="G143" i="26" s="1"/>
  <c r="P89" i="26"/>
  <c r="O103" i="26"/>
  <c r="Q113" i="26"/>
  <c r="Q109" i="26"/>
  <c r="Q103" i="26"/>
  <c r="P97" i="26"/>
  <c r="P100" i="26"/>
  <c r="M138" i="26"/>
  <c r="Q100" i="26"/>
  <c r="O101" i="26"/>
  <c r="G103" i="26"/>
  <c r="O106" i="26"/>
  <c r="F138" i="26"/>
  <c r="F142" i="26" s="1"/>
  <c r="F143" i="26" s="1"/>
  <c r="G38" i="26"/>
  <c r="M95" i="26"/>
  <c r="H97" i="26"/>
  <c r="L99" i="26"/>
  <c r="H100" i="26"/>
  <c r="D101" i="26"/>
  <c r="P101" i="26"/>
  <c r="L102" i="26"/>
  <c r="H103" i="26"/>
  <c r="F106" i="26"/>
  <c r="P106" i="26"/>
  <c r="P109" i="26"/>
  <c r="N110" i="26"/>
  <c r="N113" i="26"/>
  <c r="I140" i="26"/>
  <c r="Q140" i="26"/>
  <c r="I139" i="26"/>
  <c r="Q139" i="26"/>
  <c r="G138" i="26"/>
  <c r="O138" i="26"/>
  <c r="O97" i="26"/>
  <c r="G111" i="26"/>
  <c r="O139" i="26"/>
  <c r="O109" i="26"/>
  <c r="H140" i="26"/>
  <c r="Q38" i="26"/>
  <c r="Q87" i="26"/>
  <c r="E87" i="26"/>
  <c r="D110" i="26"/>
  <c r="D106" i="26"/>
  <c r="D100" i="26"/>
  <c r="D109" i="26" s="1"/>
  <c r="Q95" i="26"/>
  <c r="I95" i="26"/>
  <c r="P95" i="26"/>
  <c r="H95" i="26"/>
  <c r="D38" i="26"/>
  <c r="D39" i="26" s="1"/>
  <c r="D142" i="26"/>
  <c r="D143" i="26" s="1"/>
  <c r="L110" i="26"/>
  <c r="L106" i="26"/>
  <c r="L100" i="26"/>
  <c r="L142" i="26"/>
  <c r="L143" i="26" s="1"/>
  <c r="L38" i="26"/>
  <c r="P39" i="26"/>
  <c r="P96" i="26" s="1"/>
  <c r="H87" i="26"/>
  <c r="D95" i="26"/>
  <c r="N95" i="26"/>
  <c r="I97" i="26"/>
  <c r="I100" i="26"/>
  <c r="G101" i="26"/>
  <c r="Q101" i="26"/>
  <c r="G106" i="26"/>
  <c r="Q106" i="26"/>
  <c r="O107" i="26"/>
  <c r="G109" i="26"/>
  <c r="O110" i="26"/>
  <c r="I112" i="26"/>
  <c r="J140" i="26"/>
  <c r="J139" i="26"/>
  <c r="H138" i="26"/>
  <c r="P138" i="26"/>
  <c r="Q142" i="26"/>
  <c r="Q143" i="26" s="1"/>
  <c r="O39" i="26"/>
  <c r="O96" i="26" s="1"/>
  <c r="O112" i="26"/>
  <c r="O108" i="26"/>
  <c r="O102" i="26"/>
  <c r="O142" i="26"/>
  <c r="O143" i="26" s="1"/>
  <c r="H112" i="26"/>
  <c r="H108" i="26"/>
  <c r="H102" i="26"/>
  <c r="H142" i="26"/>
  <c r="H143" i="26" s="1"/>
  <c r="O100" i="26"/>
  <c r="M87" i="26"/>
  <c r="P87" i="26"/>
  <c r="H89" i="26"/>
  <c r="G97" i="26"/>
  <c r="P140" i="26"/>
  <c r="H139" i="26"/>
  <c r="N138" i="26"/>
  <c r="E38" i="26"/>
  <c r="E39" i="26" s="1"/>
  <c r="E142" i="26"/>
  <c r="E143" i="26" s="1"/>
  <c r="E111" i="26"/>
  <c r="E107" i="26"/>
  <c r="E101" i="26"/>
  <c r="E110" i="26" s="1"/>
  <c r="E97" i="26"/>
  <c r="E141" i="26"/>
  <c r="I87" i="26"/>
  <c r="I88" i="26" s="1"/>
  <c r="K89" i="26"/>
  <c r="E95" i="26"/>
  <c r="O95" i="26"/>
  <c r="H101" i="26"/>
  <c r="D102" i="26"/>
  <c r="D111" i="26" s="1"/>
  <c r="L103" i="26"/>
  <c r="H106" i="26"/>
  <c r="D107" i="26"/>
  <c r="P107" i="26"/>
  <c r="L108" i="26"/>
  <c r="H109" i="26"/>
  <c r="P110" i="26"/>
  <c r="L111" i="26"/>
  <c r="Q119" i="26"/>
  <c r="Q141" i="26" s="1"/>
  <c r="K140" i="26"/>
  <c r="P112" i="26"/>
  <c r="P108" i="26"/>
  <c r="P102" i="26"/>
  <c r="P142" i="26"/>
  <c r="P143" i="26" s="1"/>
  <c r="I113" i="26"/>
  <c r="I109" i="26"/>
  <c r="I103" i="26"/>
  <c r="O38" i="26"/>
  <c r="P103" i="26"/>
  <c r="H111" i="26"/>
  <c r="G139" i="26"/>
  <c r="E138" i="26"/>
  <c r="I142" i="26"/>
  <c r="I143" i="26" s="1"/>
  <c r="P38" i="26"/>
  <c r="Q97" i="26"/>
  <c r="G100" i="26"/>
  <c r="I108" i="26"/>
  <c r="Q112" i="26"/>
  <c r="P139" i="26"/>
  <c r="E15" i="26"/>
  <c r="M38" i="26"/>
  <c r="M142" i="26"/>
  <c r="M143" i="26" s="1"/>
  <c r="M111" i="26"/>
  <c r="M107" i="26"/>
  <c r="M101" i="26"/>
  <c r="M97" i="26"/>
  <c r="I38" i="26"/>
  <c r="Q39" i="26"/>
  <c r="Q96" i="26" s="1"/>
  <c r="M141" i="26"/>
  <c r="F111" i="26"/>
  <c r="F107" i="26"/>
  <c r="F101" i="26"/>
  <c r="F110" i="26" s="1"/>
  <c r="F97" i="26"/>
  <c r="F100" i="26" s="1"/>
  <c r="F109" i="26" s="1"/>
  <c r="F39" i="26"/>
  <c r="N142" i="26"/>
  <c r="N143" i="26" s="1"/>
  <c r="N111" i="26"/>
  <c r="N107" i="26"/>
  <c r="N101" i="26"/>
  <c r="N97" i="26"/>
  <c r="N39" i="26"/>
  <c r="N96" i="26" s="1"/>
  <c r="H39" i="26"/>
  <c r="H96" i="26" s="1"/>
  <c r="D89" i="26"/>
  <c r="O90" i="26" s="1"/>
  <c r="L89" i="26"/>
  <c r="F141" i="26"/>
  <c r="N141" i="26"/>
  <c r="F95" i="26"/>
  <c r="M100" i="26"/>
  <c r="I101" i="26"/>
  <c r="E102" i="26"/>
  <c r="Q102" i="26"/>
  <c r="M103" i="26"/>
  <c r="I106" i="26"/>
  <c r="G107" i="26"/>
  <c r="Q107" i="26"/>
  <c r="M108" i="26"/>
  <c r="G110" i="26"/>
  <c r="Q110" i="26"/>
  <c r="O111" i="26"/>
  <c r="G113" i="26"/>
  <c r="D140" i="26"/>
  <c r="L140" i="26"/>
  <c r="D139" i="26"/>
  <c r="K100" i="26"/>
  <c r="K106" i="26"/>
  <c r="J103" i="26"/>
  <c r="J109" i="26"/>
  <c r="H88" i="26" l="1"/>
  <c r="G88" i="26"/>
  <c r="E88" i="26"/>
  <c r="J88" i="26"/>
  <c r="F88" i="26"/>
  <c r="O88" i="26"/>
  <c r="K88" i="26"/>
  <c r="P88" i="26"/>
  <c r="Q88" i="26"/>
  <c r="N88" i="26"/>
  <c r="M88" i="26"/>
  <c r="D88" i="26"/>
  <c r="D98" i="26"/>
  <c r="D103" i="26" s="1"/>
  <c r="E90" i="26"/>
  <c r="K90" i="26"/>
  <c r="H90" i="26"/>
  <c r="Q90" i="26"/>
  <c r="I90" i="26"/>
  <c r="J99" i="26"/>
  <c r="J98" i="26"/>
  <c r="K99" i="26"/>
  <c r="K98" i="26"/>
  <c r="E96" i="26"/>
  <c r="Q99" i="26"/>
  <c r="Q98" i="26"/>
  <c r="O98" i="26"/>
  <c r="O99" i="26"/>
  <c r="F98" i="26"/>
  <c r="F103" i="26" s="1"/>
  <c r="F112" i="26" s="1"/>
  <c r="F113" i="26" s="1"/>
  <c r="F99" i="26"/>
  <c r="F15" i="26"/>
  <c r="M90" i="26"/>
  <c r="F96" i="26"/>
  <c r="P90" i="26"/>
  <c r="N99" i="26"/>
  <c r="N98" i="26"/>
  <c r="M99" i="26"/>
  <c r="M98" i="26"/>
  <c r="E99" i="26"/>
  <c r="E100" i="26"/>
  <c r="E109" i="26" s="1"/>
  <c r="E98" i="26"/>
  <c r="E103" i="26"/>
  <c r="E112" i="26" s="1"/>
  <c r="J90" i="26"/>
  <c r="G98" i="26"/>
  <c r="G99" i="26"/>
  <c r="I99" i="26"/>
  <c r="I98" i="26"/>
  <c r="D112" i="26"/>
  <c r="D113" i="26" s="1"/>
  <c r="D90" i="26"/>
  <c r="L90" i="26"/>
  <c r="G90" i="26"/>
  <c r="P98" i="26"/>
  <c r="P99" i="26"/>
  <c r="H98" i="26"/>
  <c r="H99" i="26"/>
  <c r="N90" i="26"/>
  <c r="F90" i="26"/>
  <c r="E113" i="26" l="1"/>
  <c r="G15" i="26"/>
  <c r="H15" i="26" l="1"/>
  <c r="I15" i="26" l="1"/>
  <c r="J15" i="26" l="1"/>
  <c r="K15" i="26" l="1"/>
  <c r="L15" i="26" l="1"/>
  <c r="M15" i="26" l="1"/>
  <c r="N15" i="26" l="1"/>
  <c r="O15" i="26" l="1"/>
  <c r="P15" i="26" l="1"/>
  <c r="Q15" i="26" l="1"/>
</calcChain>
</file>

<file path=xl/sharedStrings.xml><?xml version="1.0" encoding="utf-8"?>
<sst xmlns="http://schemas.openxmlformats.org/spreadsheetml/2006/main" count="388" uniqueCount="261">
  <si>
    <t>Portfolio Emissions</t>
  </si>
  <si>
    <t>Instructions</t>
  </si>
  <si>
    <r>
      <t>Enter data in cells that are shaded in gray. Cells in</t>
    </r>
    <r>
      <rPr>
        <sz val="11"/>
        <color rgb="FF7D9D4D"/>
        <rFont val="Arial"/>
        <family val="2"/>
      </rPr>
      <t xml:space="preserve"> </t>
    </r>
    <r>
      <rPr>
        <b/>
        <sz val="11"/>
        <color rgb="FF7D9D4D"/>
        <rFont val="Arial"/>
        <family val="2"/>
      </rPr>
      <t>green</t>
    </r>
    <r>
      <rPr>
        <sz val="11"/>
        <color theme="9" tint="-0.249977111117893"/>
        <rFont val="Arial"/>
        <family val="2"/>
      </rPr>
      <t xml:space="preserve"> </t>
    </r>
    <r>
      <rPr>
        <sz val="11"/>
        <rFont val="Arial"/>
        <family val="2"/>
      </rPr>
      <t>are calculated. The reporting year column headers will populate once you enter your base year. Refer to hover-over text for additional definitions or instructions for each row.</t>
    </r>
  </si>
  <si>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</si>
  <si>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</si>
  <si>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Section 5: This section is required for organizations with significant vehicle energy use and optional for others. Enter the portion of Section 4 energy use that is associated with vehicles.</t>
  </si>
  <si>
    <t xml:space="preserve">Section 6: This section is optional for organizations to track progress toward their Energy Efficiency target. Organizations with a Better Buildings/Better Plants energy goal do not need to complete this section. </t>
  </si>
  <si>
    <t xml:space="preserve">Partner Name: </t>
  </si>
  <si>
    <t>GHG emissions reduction goal (%)</t>
  </si>
  <si>
    <t>Data reporting period (calendar or fiscal year)</t>
  </si>
  <si>
    <t>Calendar Year (December 31)</t>
  </si>
  <si>
    <t>Base Year</t>
  </si>
  <si>
    <t>Reporting toward a market-based or location-based goal?</t>
  </si>
  <si>
    <t>Market-Based GHG Goal</t>
  </si>
  <si>
    <t>Goal End Date</t>
  </si>
  <si>
    <t>Energy efficiency target</t>
  </si>
  <si>
    <t>Section 1:  Portfolio Information</t>
  </si>
  <si>
    <t>Square Feet</t>
  </si>
  <si>
    <t>Number of facilities</t>
  </si>
  <si>
    <r>
      <t>Section 2: Absolute Emissions (Metric tons CO</t>
    </r>
    <r>
      <rPr>
        <b/>
        <vertAlign val="subscript"/>
        <sz val="12"/>
        <color theme="0"/>
        <rFont val="Arial"/>
        <family val="2"/>
      </rPr>
      <t>2</t>
    </r>
    <r>
      <rPr>
        <b/>
        <sz val="12"/>
        <color theme="0"/>
        <rFont val="Arial"/>
        <family val="2"/>
      </rPr>
      <t>e)</t>
    </r>
  </si>
  <si>
    <t>Scope 1 Emissions</t>
  </si>
  <si>
    <t>Stationary Emissions</t>
  </si>
  <si>
    <t>Mobile Emissions</t>
  </si>
  <si>
    <t>Fugitive Emissions</t>
  </si>
  <si>
    <t>Process Emissions</t>
  </si>
  <si>
    <t>Scope 2 Emissions (Location-Based) from Electricity &amp; District Energy</t>
  </si>
  <si>
    <t>Scope 2 Emissions (Market-Based) from Electricity &amp; District Energy</t>
  </si>
  <si>
    <r>
      <t xml:space="preserve">Scope 3 Emissions (Location-Based) from Leased Assets </t>
    </r>
    <r>
      <rPr>
        <i/>
        <sz val="11"/>
        <rFont val="Arial"/>
        <family val="2"/>
      </rPr>
      <t>(if applicable, see notes)</t>
    </r>
  </si>
  <si>
    <r>
      <t>Scope 3 Emissions (Market-Based) from Leased Assets</t>
    </r>
    <r>
      <rPr>
        <i/>
        <sz val="11"/>
        <rFont val="Arial"/>
        <family val="2"/>
      </rPr>
      <t xml:space="preserve"> (if applicable, see notes)</t>
    </r>
  </si>
  <si>
    <t>Total Emissions (Metric Tons)</t>
  </si>
  <si>
    <t xml:space="preserve">If Applicable: Bioenergy and Biomass Emissions </t>
  </si>
  <si>
    <t>Section 3: GHG Emissions Reductions</t>
  </si>
  <si>
    <r>
      <t>GHG Emissions Reductions (Metric tons CO</t>
    </r>
    <r>
      <rPr>
        <vertAlign val="subscript"/>
        <sz val="11"/>
        <rFont val="Arial"/>
        <family val="2"/>
      </rPr>
      <t>2</t>
    </r>
    <r>
      <rPr>
        <sz val="11"/>
        <rFont val="Arial"/>
        <family val="2"/>
      </rPr>
      <t>e)</t>
    </r>
  </si>
  <si>
    <t>GHG Emissions Reductions (%)</t>
  </si>
  <si>
    <r>
      <t xml:space="preserve">Section 4: Total Energy Use for Portfolio   </t>
    </r>
    <r>
      <rPr>
        <i/>
        <sz val="12"/>
        <color theme="0"/>
        <rFont val="Arial"/>
        <family val="2"/>
      </rPr>
      <t xml:space="preserve">  (Provide total Site Energy used across your organization, including facilities, vehicles, and other uses.  This includes energy use associated with scope 1 and 2 emissions sources and scope 3 Leased Assets, as applicable.)</t>
    </r>
  </si>
  <si>
    <t>Total Electricity Consumption (MWh)</t>
  </si>
  <si>
    <t>Renewable Energy Generated and Used On-site (MWh)</t>
  </si>
  <si>
    <t>Purchased or Acquired Electricity (MWh)</t>
  </si>
  <si>
    <t>Physical PPAs, Competitive or Utility Products, CCAs, Self-supply (MWh)</t>
  </si>
  <si>
    <t>Financial / Virtual PPAs (MWh)</t>
  </si>
  <si>
    <t>Unbundled RECs (MWh)</t>
  </si>
  <si>
    <t>Remaining Grid Electricity (MWh)</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</si>
  <si>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</si>
  <si>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</si>
  <si>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</si>
  <si>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</si>
  <si>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</si>
  <si>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</si>
  <si>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</si>
  <si>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</si>
  <si>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</si>
  <si>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Biomass (MMBtu)</t>
  </si>
  <si>
    <t>Renewable Natural Gas (MMBtu)</t>
  </si>
  <si>
    <t>Hydrogen (MMBtu)</t>
  </si>
  <si>
    <t>Gasoline (MMBtu)</t>
  </si>
  <si>
    <t>Diesel (MMBtu)</t>
  </si>
  <si>
    <t>Biodiesel (MMBtu)</t>
  </si>
  <si>
    <t>Compressed Natural Gas (CNG) (MMBtu)</t>
  </si>
  <si>
    <t>Liquified Natural Gas (LNG) (MMBtu)</t>
  </si>
  <si>
    <t>Ethanol Fuel Blend (E85) (MMBtu)</t>
  </si>
  <si>
    <t>Other Fuel (Jet Fuel) (MMBtu)</t>
  </si>
  <si>
    <t>Other Fuel (please specify) (MMBtu)</t>
  </si>
  <si>
    <t>Total Energy Use (MMBtu)</t>
  </si>
  <si>
    <r>
      <t xml:space="preserve">Section 5: Energy Use for Vehicles     </t>
    </r>
    <r>
      <rPr>
        <i/>
        <sz val="12"/>
        <color theme="0"/>
        <rFont val="Arial"/>
        <family val="2"/>
      </rPr>
      <t>(Organizations with significant vehicle energy use should provide the portion of Section 4 energy use that is associated with vehicles.)</t>
    </r>
  </si>
  <si>
    <t xml:space="preserve">Electricity Use (MWh) </t>
  </si>
  <si>
    <t>Total Vehicle Energy Use (MMBtu)</t>
  </si>
  <si>
    <r>
      <t xml:space="preserve">Section 6: Energy Efficiency Target Tracking - Optional     </t>
    </r>
    <r>
      <rPr>
        <i/>
        <sz val="12"/>
        <color theme="0"/>
        <rFont val="Arial"/>
        <family val="2"/>
      </rPr>
      <t>(Organizations using a Better Buildings or Better Plants energy goal do not need to complete this section.)</t>
    </r>
  </si>
  <si>
    <t>Total Site Energy Use Intensity (kBtu/sq. ft.)</t>
  </si>
  <si>
    <t>Total Site Energy Use Intensity Reductions (%)</t>
  </si>
  <si>
    <t>Total Source Energy Use Intensity (kBtu/sq. ft.)</t>
  </si>
  <si>
    <t>Total Source Energy Use Intensity Reductions (%)</t>
  </si>
  <si>
    <t>Custom Metric (please specify)</t>
  </si>
  <si>
    <r>
      <t xml:space="preserve">Section 7: Calculations for Graphs     </t>
    </r>
    <r>
      <rPr>
        <i/>
        <sz val="12"/>
        <color theme="0"/>
        <rFont val="Arial"/>
        <family val="2"/>
      </rPr>
      <t>(For program use only)</t>
    </r>
  </si>
  <si>
    <t>Goal for Emissions</t>
  </si>
  <si>
    <t>Annual Percent Improvement</t>
  </si>
  <si>
    <t>Scope 2 Total Energy Use (MMBtu)</t>
  </si>
  <si>
    <r>
      <t>Portfolio Average Scope 2 Emissions Factor- Market Based (kg CO</t>
    </r>
    <r>
      <rPr>
        <vertAlign val="subscript"/>
        <sz val="11"/>
        <color theme="1"/>
        <rFont val="Arial"/>
        <family val="2"/>
      </rPr>
      <t>2</t>
    </r>
    <r>
      <rPr>
        <sz val="11"/>
        <color theme="1"/>
        <rFont val="Arial"/>
        <family val="2"/>
      </rPr>
      <t>e/MMBtu)</t>
    </r>
  </si>
  <si>
    <t>Portfolio Average Scope 2 Emissions Factor - Location Based (kg CO2e/MMBtu)</t>
  </si>
  <si>
    <t>Decrease in Scope 2 Energy Use (MMBtu)</t>
  </si>
  <si>
    <t>Increase in Onsite Renewable Energy Use (MMBtu)</t>
  </si>
  <si>
    <t>Increase in Offsite Renewable Energy Use (MMBtu)</t>
  </si>
  <si>
    <r>
      <t>Emissions Reduction from Change in Scope 2 Emissions Factor (Metric tons CO</t>
    </r>
    <r>
      <rPr>
        <vertAlign val="subscript"/>
        <sz val="11"/>
        <color theme="1"/>
        <rFont val="Arial"/>
        <family val="2"/>
      </rPr>
      <t>2</t>
    </r>
    <r>
      <rPr>
        <sz val="11"/>
        <color theme="1"/>
        <rFont val="Arial"/>
        <family val="2"/>
      </rPr>
      <t>e)</t>
    </r>
  </si>
  <si>
    <r>
      <t>Emissions Reductions (Metric tons CO</t>
    </r>
    <r>
      <rPr>
        <b/>
        <vertAlign val="subscript"/>
        <sz val="11"/>
        <color theme="1"/>
        <rFont val="Arial"/>
        <family val="2"/>
      </rPr>
      <t>2</t>
    </r>
    <r>
      <rPr>
        <b/>
        <sz val="11"/>
        <color theme="1"/>
        <rFont val="Arial"/>
        <family val="2"/>
      </rPr>
      <t>e) Strategies Deployed</t>
    </r>
  </si>
  <si>
    <t>Scope 1 
Stationary</t>
  </si>
  <si>
    <t>Scope 1 
Mobile</t>
  </si>
  <si>
    <t>Scope 1 
Fugitive &amp; Process</t>
  </si>
  <si>
    <t>Scope 2 
Change in Energy Use</t>
  </si>
  <si>
    <t>Scope 2 
On-site Renewables</t>
  </si>
  <si>
    <t>Scope 2 
Off-site Renewables</t>
  </si>
  <si>
    <t>Scope 2 
Greening of Grid / Other</t>
  </si>
  <si>
    <t>Total</t>
  </si>
  <si>
    <r>
      <t xml:space="preserve">Section 8: Data Quality Check     </t>
    </r>
    <r>
      <rPr>
        <i/>
        <sz val="12"/>
        <color theme="0"/>
        <rFont val="Arial"/>
        <family val="2"/>
      </rPr>
      <t>(For program use only. All units in Metric Tons of CO</t>
    </r>
    <r>
      <rPr>
        <i/>
        <vertAlign val="subscript"/>
        <sz val="12"/>
        <color theme="0"/>
        <rFont val="Arial"/>
        <family val="2"/>
      </rPr>
      <t>2</t>
    </r>
    <r>
      <rPr>
        <i/>
        <sz val="12"/>
        <color theme="0"/>
        <rFont val="Arial"/>
        <family val="2"/>
      </rPr>
      <t xml:space="preserve">e. To check for alignment between energy and emissions data.) </t>
    </r>
  </si>
  <si>
    <t>Estimated Emissions Factor (kg CO2 / MMBtu)</t>
  </si>
  <si>
    <t>Estimated Location-based emissions from Electricity</t>
  </si>
  <si>
    <t>Estimated Market-based emissions from Electricity</t>
  </si>
  <si>
    <t>Estimated emissions from District Steam</t>
  </si>
  <si>
    <t>Estimated emissions from District Hot Water</t>
  </si>
  <si>
    <t>Estimated emissions from District Chilled Water</t>
  </si>
  <si>
    <t>Estimated emissions from Natural Gas</t>
  </si>
  <si>
    <t>Estimated emissions from Distillate or Light Fuel Oil (#1, 2, &amp; 4)</t>
  </si>
  <si>
    <t>Estimated emissions from Propane</t>
  </si>
  <si>
    <t>Estimated emissions from Coke</t>
  </si>
  <si>
    <t>Estimated emissions from Coal</t>
  </si>
  <si>
    <t xml:space="preserve">Estimated emissions from Residual or Heavy Fuel Oil (# 5, 6, Navy Special &amp; Bunker C) </t>
  </si>
  <si>
    <t>Estimated emissions from Biomass</t>
  </si>
  <si>
    <t>Estimated emissions from Renewable Natural Gas</t>
  </si>
  <si>
    <t>Estimated emissions from Hydrogen</t>
  </si>
  <si>
    <t>Estimated emissions from Gasoline</t>
  </si>
  <si>
    <t>Estimated emissions from Diesel</t>
  </si>
  <si>
    <t>Estimated emissions from Biodiesel</t>
  </si>
  <si>
    <t>Estimated emissions from Compressed Natural Gas (CNG)</t>
  </si>
  <si>
    <t>Estimated emissions from Liquified Natural Gas (LNG)</t>
  </si>
  <si>
    <t>Estimated emissions from Ethanol Fuel Blend (E85)</t>
  </si>
  <si>
    <t>Expected Scope 1 Emissions from Fuel Use</t>
  </si>
  <si>
    <t>Expected Scope 2 Emissions - no electricity</t>
  </si>
  <si>
    <t>Expected Scope 2 Emissions - total location-based</t>
  </si>
  <si>
    <t>Expected Scope 2 Emissions - total market-based</t>
  </si>
  <si>
    <t>Expected Total Emissions</t>
  </si>
  <si>
    <t>% Difference from Reported Total Emissions</t>
  </si>
  <si>
    <t>Date Last Updated</t>
  </si>
  <si>
    <t>Emissions Reductions Initiatives</t>
  </si>
  <si>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</si>
  <si>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t>Year</t>
  </si>
  <si>
    <t>Description: Enter your response below</t>
  </si>
  <si>
    <t>Facility Emissions</t>
  </si>
  <si>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</si>
  <si>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t>Reporting Year</t>
  </si>
  <si>
    <t>Facility Name or ID</t>
  </si>
  <si>
    <t>Gross Floor Area (Sq. Ft.)</t>
  </si>
  <si>
    <t>Latitude</t>
  </si>
  <si>
    <t>Longitude</t>
  </si>
  <si>
    <r>
      <t>Scope 1 emissions 
(metric tons CO</t>
    </r>
    <r>
      <rPr>
        <b/>
        <vertAlign val="subscript"/>
        <sz val="11"/>
        <color theme="0"/>
        <rFont val="Ariel"/>
      </rPr>
      <t>2</t>
    </r>
    <r>
      <rPr>
        <b/>
        <sz val="11"/>
        <color theme="0"/>
        <rFont val="Ariel"/>
      </rPr>
      <t>e)</t>
    </r>
  </si>
  <si>
    <r>
      <t>Scope 2, location-based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</si>
  <si>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</si>
  <si>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Comments</t>
  </si>
  <si>
    <t>Optional: Provide any additional comments or notes to describe your organization's portfolio, inventory, emissions calculations methodology, or emissions factors, including current status or any changes from previous years.</t>
  </si>
  <si>
    <t>Base year options</t>
  </si>
  <si>
    <t>Reporting period</t>
  </si>
  <si>
    <t>All Emission Factors from BEC Methodology unless otherwise noted</t>
  </si>
  <si>
    <t>Building Emissions Calculator Methodology (energystar.gov)</t>
  </si>
  <si>
    <t>Emissions Factors QC Reference Table</t>
  </si>
  <si>
    <t>https://www.eia.gov/environment/emissions/co2_vol_mass.php</t>
  </si>
  <si>
    <t>For gasoline &amp; ethanol EF</t>
  </si>
  <si>
    <t>Electric Driven Chiller: 52.7 kg CO2e/MMBtu</t>
  </si>
  <si>
    <t>Absorption Chiller using NG: 73.86 kg CO2e/MMBtu</t>
  </si>
  <si>
    <t>kg CO2e/MMbtu</t>
  </si>
  <si>
    <t>Engine Driven Chiller NG: 49.29 kg CO2e/MMBtu</t>
  </si>
  <si>
    <t>January 31</t>
  </si>
  <si>
    <t>Location-Based GHG Goal</t>
  </si>
  <si>
    <t>Fuel Oil #1: 74.21 kg CO2e/MMBtu</t>
  </si>
  <si>
    <t>February 29</t>
  </si>
  <si>
    <t>Fuel Oil #2: 73.5 kg CO2e/MMBtu</t>
  </si>
  <si>
    <t>March 31</t>
  </si>
  <si>
    <t>Fuel Oil #4: 75.29 kg CO2e/MMBtu</t>
  </si>
  <si>
    <t>April 30</t>
  </si>
  <si>
    <t>Coal (anthracite): 104.44 kg CO2e/MMBtu</t>
  </si>
  <si>
    <t>May 31</t>
  </si>
  <si>
    <t>Coal (bituminous): 94.03 kg CO2e/MMBtu</t>
  </si>
  <si>
    <t>June 30</t>
  </si>
  <si>
    <t>July 31</t>
  </si>
  <si>
    <t>August 31</t>
  </si>
  <si>
    <t>September 30</t>
  </si>
  <si>
    <t>October 31</t>
  </si>
  <si>
    <t>November 30</t>
  </si>
  <si>
    <t xml:space="preserve">Site to source conversion for SumProduct </t>
  </si>
  <si>
    <t>A (energystar.gov)</t>
  </si>
  <si>
    <t>MWh to MMBtu conversion</t>
  </si>
  <si>
    <t>effective December 11, 2022</t>
  </si>
  <si>
    <t>Historical Greenhouse Gas Factors, 2000 - 2022 | ENERGY STAR</t>
  </si>
  <si>
    <t>US Emissions Factors (kg CO2eq/MBtu)</t>
  </si>
  <si>
    <t>Fuel Type</t>
  </si>
  <si>
    <t>Subregion</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</si>
  <si>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</si>
  <si>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</si>
  <si>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</si>
  <si>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</si>
  <si>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</si>
  <si>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</si>
  <si>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</si>
  <si>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</si>
  <si>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</si>
  <si>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</si>
  <si>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</si>
  <si>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</si>
  <si>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</si>
  <si>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</si>
  <si>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</si>
  <si>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</si>
  <si>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</si>
  <si>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</si>
  <si>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</si>
  <si>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</si>
  <si>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</si>
  <si>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</si>
  <si>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</si>
  <si>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Direct GHG Emissions</t>
  </si>
  <si>
    <t>Natural Gas</t>
  </si>
  <si>
    <t/>
  </si>
  <si>
    <t>Propane</t>
  </si>
  <si>
    <t>Fuel Oil (No. 1)</t>
  </si>
  <si>
    <t>Fuel Oil (No. 2)</t>
  </si>
  <si>
    <t>Fuel Oil (No. 4)</t>
  </si>
  <si>
    <t>Fuel Oil (No. 5 &amp; No. 6)</t>
  </si>
  <si>
    <t>Diesel</t>
  </si>
  <si>
    <t>Coal (anthracite)</t>
  </si>
  <si>
    <t>Coal (bituminous)</t>
  </si>
  <si>
    <t>Coke</t>
  </si>
  <si>
    <t>Kerosene</t>
  </si>
  <si>
    <t>Indirect GHG Emissions - District Fuels</t>
  </si>
  <si>
    <t>District Steam</t>
  </si>
  <si>
    <t>District Hot Water</t>
  </si>
  <si>
    <t>District Chilled Water - Electric Driven Chiller</t>
  </si>
  <si>
    <t>District Chilled Water - Absorption Chiller using Natural Gas</t>
  </si>
  <si>
    <t>District Chilled Water - Engine-Driven Chiller Natural Gas</t>
  </si>
  <si>
    <t>Biomass GHG Emissions</t>
  </si>
  <si>
    <t>Wood</t>
  </si>
  <si>
    <t>Indirect GHG Emissions - Electricity</t>
  </si>
  <si>
    <t>Electricity - Grid</t>
  </si>
  <si>
    <t>AKGD</t>
  </si>
  <si>
    <t>AKMS</t>
  </si>
  <si>
    <t>AZNM</t>
  </si>
  <si>
    <t>CAMX</t>
  </si>
  <si>
    <t>ERCT</t>
  </si>
  <si>
    <t>FRCC</t>
  </si>
  <si>
    <t>HIMS</t>
  </si>
  <si>
    <t>HIOA</t>
  </si>
  <si>
    <t>MROE</t>
  </si>
  <si>
    <t>MROW</t>
  </si>
  <si>
    <t>NEWE</t>
  </si>
  <si>
    <t>NWPP</t>
  </si>
  <si>
    <t>NYCW</t>
  </si>
  <si>
    <t>NYLI</t>
  </si>
  <si>
    <t>NYUP</t>
  </si>
  <si>
    <t>PRMS</t>
  </si>
  <si>
    <t>RFCE</t>
  </si>
  <si>
    <t>RFCM</t>
  </si>
  <si>
    <t>RFCW</t>
  </si>
  <si>
    <t>RMPA</t>
  </si>
  <si>
    <t>SPNO</t>
  </si>
  <si>
    <t>SPSO</t>
  </si>
  <si>
    <t>SRMV</t>
  </si>
  <si>
    <t>SRMW</t>
  </si>
  <si>
    <t>SRSO</t>
  </si>
  <si>
    <t>SRTV</t>
  </si>
  <si>
    <t>SRVC</t>
  </si>
  <si>
    <t>National</t>
  </si>
  <si>
    <t>Data Source for Period Ending Date</t>
  </si>
  <si>
    <t>eGRID 2005</t>
  </si>
  <si>
    <t>eGRID 2007</t>
  </si>
  <si>
    <t>eGRID 2009</t>
  </si>
  <si>
    <t>eGRID 2010</t>
  </si>
  <si>
    <t>eGRID 2012</t>
  </si>
  <si>
    <t>eGRID 2014</t>
  </si>
  <si>
    <t>eGRID 2016</t>
  </si>
  <si>
    <t>eGRID 2018</t>
  </si>
  <si>
    <t>eGRID 2019</t>
  </si>
  <si>
    <t>eGRID 2020</t>
  </si>
  <si>
    <t>* eGRID region PRMS (Puerto Rico) uses version eGRID2019 for all years before 2019</t>
  </si>
  <si>
    <t>Sources for emissions factors:</t>
  </si>
  <si>
    <t>• U.S. Environmental Protection Agency Emissions &amp; Generation Resource Integrated Database (eGRID), https://www.epa.gov/egrid</t>
  </si>
  <si>
    <t>• U.S Environmental Protection Agency Center for Corporate Climate Leadership GHG Emission Factors Hub, https://www.epa.gov/climateleadership/ghg-emission-factors-hub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</si>
</sst>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9">
    <font>
      <sz val="11"/>
      <color theme="1"/>
      <name val="Calibri"/>
      <family val="2"/>
      <scheme val="minor"/>
    </font>
    <font>
      <b/>
      <sz val="20"/>
      <color theme="1"/>
      <name val="Arial"/>
      <family val="2"/>
    </font>
    <font>
      <b/>
      <sz val="20"/>
      <color rgb="FF1D428A"/>
      <name val="Arial"/>
      <family val="2"/>
    </font>
    <font>
      <b/>
      <sz val="20"/>
      <color rgb="FF002060"/>
      <name val="Arial"/>
      <family val="2"/>
    </font>
    <font>
      <sz val="11"/>
      <color theme="1"/>
      <name val="Arial"/>
      <family val="2"/>
    </font>
    <font>
      <b/>
      <sz val="12"/>
      <name val="Arial"/>
      <family val="2"/>
    </font>
    <font>
      <b/>
      <sz val="13"/>
      <name val="Arial"/>
      <family val="2"/>
    </font>
    <font>
      <b/>
      <sz val="11"/>
      <color theme="0"/>
      <name val="Arial"/>
      <family val="2"/>
    </font>
    <font>
      <b/>
      <sz val="11"/>
      <color theme="1"/>
      <name val="Arial"/>
      <family val="2"/>
    </font>
    <font>
      <sz val="11"/>
      <name val="Arial"/>
      <family val="2"/>
    </font>
    <font>
      <sz val="14"/>
      <color theme="1"/>
      <name val="Arial"/>
      <family val="2"/>
    </font>
    <font>
      <b/>
      <sz val="14"/>
      <color theme="1"/>
      <name val="Arial"/>
      <family val="2"/>
    </font>
    <font>
      <sz val="14"/>
      <name val="Arial"/>
      <family val="2"/>
    </font>
    <font>
      <sz val="11"/>
      <color theme="1" tint="0.34998626667073579"/>
      <name val="Arial"/>
      <family val="2"/>
    </font>
    <font>
      <b/>
      <sz val="12"/>
      <color theme="0"/>
      <name val="Arial"/>
      <family val="2"/>
    </font>
    <font>
      <sz val="11"/>
      <color theme="1"/>
      <name val="Ariel"/>
    </font>
    <font>
      <b/>
      <sz val="11"/>
      <name val="Calibri"/>
      <family val="2"/>
      <scheme val="minor"/>
    </font>
    <font>
      <b/>
      <sz val="11"/>
      <name val="Arial"/>
      <family val="2"/>
    </font>
    <font>
      <sz val="11"/>
      <name val="Ariel"/>
    </font>
    <font>
      <b/>
      <sz val="11"/>
      <color theme="1"/>
      <name val="Ariel"/>
    </font>
    <font>
      <b/>
      <sz val="11"/>
      <color rgb="FFFF0000"/>
      <name val="Arial"/>
      <family val="2"/>
    </font>
    <font>
      <b/>
      <sz val="12"/>
      <color rgb="FFFF0000"/>
      <name val="Arial"/>
      <family val="2"/>
    </font>
    <font>
      <sz val="10"/>
      <color theme="1"/>
      <name val="Arial"/>
      <family val="2"/>
    </font>
    <font>
      <b/>
      <sz val="20"/>
      <color theme="1"/>
      <name val="Calibri"/>
      <family val="2"/>
      <scheme val="minor"/>
    </font>
    <font>
      <b/>
      <sz val="20"/>
      <color rgb="FF1D428A"/>
      <name val="Ariel"/>
    </font>
    <font>
      <b/>
      <sz val="20"/>
      <color rgb="FF002060"/>
      <name val="Ariel"/>
    </font>
    <font>
      <b/>
      <sz val="20"/>
      <color rgb="FF002060"/>
      <name val="Calibri"/>
      <family val="2"/>
      <scheme val="minor"/>
    </font>
    <font>
      <b/>
      <sz val="12"/>
      <name val="Ariel"/>
    </font>
    <font>
      <b/>
      <sz val="13"/>
      <name val="Ariel"/>
    </font>
    <font>
      <b/>
      <sz val="11"/>
      <color theme="0"/>
      <name val="Ariel"/>
    </font>
    <font>
      <b/>
      <sz val="11"/>
      <color theme="1"/>
      <name val="Calibri"/>
      <family val="2"/>
      <scheme val="minor"/>
    </font>
    <font>
      <sz val="11"/>
      <name val="Calibri"/>
      <family val="2"/>
      <scheme val="minor"/>
    </font>
    <font>
      <b/>
      <sz val="11"/>
      <name val="Ariel"/>
    </font>
    <font>
      <sz val="11"/>
      <color theme="1" tint="0.34998626667073579"/>
      <name val="Calibri"/>
      <family val="2"/>
      <scheme val="minor"/>
    </font>
    <font>
      <sz val="11"/>
      <color theme="1" tint="0.34998626667073579"/>
      <name val="Ariel"/>
    </font>
    <font>
      <u/>
      <sz val="11"/>
      <color theme="10"/>
      <name val="Calibri"/>
      <family val="2"/>
      <scheme val="minor"/>
    </font>
    <font>
      <b/>
      <u/>
      <sz val="11"/>
      <color theme="10"/>
      <name val="Calibri"/>
      <family val="2"/>
      <scheme val="minor"/>
    </font>
    <font>
      <sz val="11"/>
      <color theme="1"/>
      <name val="Arial Narrow"/>
      <family val="2"/>
    </font>
    <font>
      <b/>
      <sz val="11"/>
      <color rgb="FFFF0000"/>
      <name val="Arial Narrow"/>
      <family val="2"/>
    </font>
    <font>
      <b/>
      <sz val="15"/>
      <name val="Arial Narrow"/>
      <family val="2"/>
    </font>
    <font>
      <b/>
      <sz val="12"/>
      <color rgb="FFFFFFFF"/>
      <name val="Arial Narrow"/>
      <family val="2"/>
    </font>
    <font>
      <b/>
      <sz val="12"/>
      <color rgb="FF0070C0"/>
      <name val="Arial Narrow"/>
      <family val="2"/>
    </font>
    <font>
      <sz val="12"/>
      <name val="Arial Narrow"/>
      <family val="2"/>
    </font>
    <font>
      <b/>
      <sz val="12"/>
      <color theme="4" tint="-0.249977111117893"/>
      <name val="Arial Narrow"/>
      <family val="2"/>
    </font>
    <font>
      <b/>
      <sz val="10"/>
      <color rgb="FFFFFFFF"/>
      <name val="Arial Narrow"/>
      <family val="2"/>
    </font>
    <font>
      <i/>
      <sz val="12"/>
      <name val="Arial Narrow"/>
      <family val="2"/>
    </font>
    <font>
      <b/>
      <sz val="12"/>
      <name val="Arial Narrow"/>
      <family val="2"/>
    </font>
    <font>
      <sz val="11"/>
      <color rgb="FF7D9D4D"/>
      <name val="Arial"/>
      <family val="2"/>
    </font>
    <font>
      <b/>
      <sz val="11"/>
      <color rgb="FF7D9D4D"/>
      <name val="Arial"/>
      <family val="2"/>
    </font>
    <font>
      <sz val="11"/>
      <color theme="9" tint="-0.249977111117893"/>
      <name val="Arial"/>
      <family val="2"/>
    </font>
    <font>
      <b/>
      <vertAlign val="subscript"/>
      <sz val="12"/>
      <color theme="0"/>
      <name val="Arial"/>
      <family val="2"/>
    </font>
    <font>
      <i/>
      <sz val="11"/>
      <name val="Arial"/>
      <family val="2"/>
    </font>
    <font>
      <vertAlign val="subscript"/>
      <sz val="11"/>
      <name val="Arial"/>
      <family val="2"/>
    </font>
    <font>
      <i/>
      <sz val="12"/>
      <color theme="0"/>
      <name val="Arial"/>
      <family val="2"/>
    </font>
    <font>
      <vertAlign val="subscript"/>
      <sz val="11"/>
      <color theme="1"/>
      <name val="Arial"/>
      <family val="2"/>
    </font>
    <font>
      <b/>
      <vertAlign val="subscript"/>
      <sz val="11"/>
      <color theme="1"/>
      <name val="Arial"/>
      <family val="2"/>
    </font>
    <font>
      <i/>
      <vertAlign val="subscript"/>
      <sz val="12"/>
      <color theme="0"/>
      <name val="Arial"/>
      <family val="2"/>
    </font>
    <font>
      <i/>
      <sz val="11"/>
      <name val="Ariel"/>
    </font>
    <font>
      <b/>
      <vertAlign val="subscript"/>
      <sz val="11"/>
      <color theme="0"/>
      <name val="Ariel"/>
    </font>
  </fonts>
  <fills count="11">
    <fill>
      <patternFill patternType="none"/>
    </fill>
    <fill>
      <patternFill patternType="gray125"/>
    </fill>
    <fill>
      <patternFill patternType="solid">
        <fgColor rgb="FF1D428A"/>
        <bgColor indexed="64"/>
      </patternFill>
    </fill>
    <fill>
      <patternFill patternType="solid">
        <fgColor theme="0"/>
        <bgColor indexed="64"/>
      </patternFill>
    </fill>
    <fill>
      <patternFill patternType="solid">
        <fgColor theme="2"/>
        <bgColor indexed="64"/>
      </patternFill>
    </fill>
    <fill>
      <patternFill patternType="solid">
        <fgColor rgb="FFD0DEBB"/>
        <bgColor indexed="64"/>
      </patternFill>
    </fill>
    <fill>
      <patternFill patternType="solid">
        <fgColor theme="0" tint="-0.14999847407452621"/>
        <bgColor indexed="64"/>
      </patternFill>
    </fill>
    <fill>
      <patternFill patternType="solid">
        <fgColor rgb="FF006BB3"/>
      </patternFill>
    </fill>
    <fill>
      <patternFill patternType="solid">
        <fgColor theme="4" tint="0.79998168889431442"/>
        <bgColor indexed="64"/>
      </patternFill>
    </fill>
    <fill>
      <patternFill patternType="solid">
        <fgColor rgb="FFF8F8F8"/>
      </patternFill>
    </fill>
    <fill>
      <patternFill patternType="solid">
        <fgColor theme="0" tint="-4.9989318521683403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201">
    <xf numFmtId="0" fontId="0" fillId="0" borderId="0" xfId="0"/>
    <xf numFmtId="0" fontId="0" fillId="0" borderId="0" xfId="0" applyProtection="1">
      <protection locked="0"/>
    </xf>
    <xf numFmtId="0" fontId="1" fillId="0" borderId="0" xfId="0" applyFont="1" applyAlignment="1" applyProtection="1">
      <alignment vertical="center"/>
      <protection locked="0"/>
    </xf>
    <xf numFmtId="0" fontId="2" fillId="0" borderId="0" xfId="0" applyFont="1" applyAlignment="1" applyProtection="1">
      <alignment horizontal="left"/>
      <protection locked="0"/>
    </xf>
    <xf numFmtId="0" fontId="3" fillId="0" borderId="0" xfId="0" applyFont="1" applyAlignment="1" applyProtection="1">
      <alignment horizontal="left"/>
      <protection locked="0"/>
    </xf>
    <xf numFmtId="0" fontId="3" fillId="0" borderId="0" xfId="0" applyFont="1" applyAlignment="1" applyProtection="1">
      <alignment vertical="center"/>
      <protection locked="0"/>
    </xf>
    <xf numFmtId="0" fontId="4" fillId="0" borderId="0" xfId="0" applyFont="1" applyProtection="1">
      <protection locked="0"/>
    </xf>
    <xf numFmtId="0" fontId="5"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8" fillId="0" borderId="0" xfId="0" applyFont="1" applyAlignment="1" applyProtection="1">
      <alignment vertical="center" wrapText="1"/>
      <protection locked="0"/>
    </xf>
    <xf numFmtId="0" fontId="9" fillId="0" borderId="0" xfId="0" applyFont="1" applyAlignment="1" applyProtection="1">
      <alignment vertical="center" wrapText="1"/>
      <protection locked="0"/>
    </xf>
    <xf numFmtId="0" fontId="4" fillId="3" borderId="0" xfId="0" applyFont="1" applyFill="1" applyProtection="1">
      <protection locked="0"/>
    </xf>
    <xf numFmtId="0" fontId="10" fillId="0" borderId="0" xfId="0" applyFont="1" applyProtection="1">
      <protection locked="0"/>
    </xf>
    <xf numFmtId="0" fontId="10" fillId="3" borderId="0" xfId="0" applyFont="1" applyFill="1" applyProtection="1">
      <protection locked="0"/>
    </xf>
    <xf numFmtId="0" fontId="12" fillId="0" borderId="0" xfId="0" applyFont="1" applyAlignment="1" applyProtection="1">
      <alignment vertical="center" wrapText="1"/>
      <protection locked="0"/>
    </xf>
    <xf numFmtId="9" fontId="9" fillId="4" borderId="1" xfId="0" applyNumberFormat="1" applyFont="1" applyFill="1" applyBorder="1" applyAlignment="1" applyProtection="1">
      <alignment horizontal="right" vertical="center"/>
      <protection locked="0"/>
    </xf>
    <xf numFmtId="0" fontId="9" fillId="4" borderId="1" xfId="0" applyFont="1" applyFill="1" applyBorder="1" applyAlignment="1" applyProtection="1">
      <alignment horizontal="right" vertical="center"/>
      <protection locked="0"/>
    </xf>
    <xf numFmtId="49" fontId="4" fillId="0" borderId="0" xfId="0" applyNumberFormat="1" applyFont="1" applyProtection="1">
      <protection locked="0"/>
    </xf>
    <xf numFmtId="0" fontId="13" fillId="0" borderId="0" xfId="0" applyFont="1" applyAlignment="1" applyProtection="1">
      <alignment vertical="center" wrapText="1"/>
      <protection locked="0"/>
    </xf>
    <xf numFmtId="0" fontId="0" fillId="0" borderId="0" xfId="0" applyAlignment="1" applyProtection="1">
      <alignment vertical="center"/>
      <protection locked="0"/>
    </xf>
    <xf numFmtId="0" fontId="4" fillId="0" borderId="0" xfId="0" applyFont="1" applyAlignment="1" applyProtection="1">
      <alignment vertical="center"/>
      <protection locked="0"/>
    </xf>
    <xf numFmtId="1" fontId="8" fillId="0" borderId="0" xfId="0" applyNumberFormat="1" applyFont="1" applyAlignment="1" applyProtection="1">
      <alignment horizontal="center" wrapText="1"/>
      <protection locked="0"/>
    </xf>
    <xf numFmtId="0" fontId="0" fillId="3" borderId="0" xfId="0" applyFill="1" applyProtection="1">
      <protection locked="0"/>
    </xf>
    <xf numFmtId="0" fontId="14" fillId="3" borderId="0" xfId="0" applyFont="1" applyFill="1" applyAlignment="1" applyProtection="1">
      <alignment horizontal="left" vertical="center"/>
      <protection locked="0"/>
    </xf>
    <xf numFmtId="164" fontId="15" fillId="4" borderId="1" xfId="0" applyNumberFormat="1" applyFont="1" applyFill="1" applyBorder="1" applyAlignment="1" applyProtection="1">
      <alignment horizontal="right" vertical="center"/>
      <protection locked="0"/>
    </xf>
    <xf numFmtId="164" fontId="4" fillId="4" borderId="1" xfId="0" applyNumberFormat="1" applyFont="1" applyFill="1" applyBorder="1" applyAlignment="1" applyProtection="1">
      <alignment horizontal="right" vertical="center"/>
      <protection locked="0"/>
    </xf>
    <xf numFmtId="0" fontId="9" fillId="0" borderId="0" xfId="0" applyFont="1" applyAlignment="1" applyProtection="1">
      <alignment horizontal="left" vertical="center" wrapText="1"/>
      <protection locked="0"/>
    </xf>
    <xf numFmtId="0" fontId="9" fillId="0" borderId="0" xfId="0" applyFont="1" applyAlignment="1" applyProtection="1">
      <alignment horizontal="left" vertical="center" wrapText="1" indent="3"/>
      <protection locked="0"/>
    </xf>
    <xf numFmtId="164" fontId="8" fillId="5" borderId="1" xfId="0" applyNumberFormat="1" applyFont="1" applyFill="1" applyBorder="1" applyAlignment="1" applyProtection="1">
      <alignment horizontal="right" vertical="center"/>
      <protection locked="0"/>
    </xf>
    <xf numFmtId="9" fontId="8" fillId="5" borderId="1" xfId="0" applyNumberFormat="1" applyFont="1" applyFill="1" applyBorder="1" applyAlignment="1" applyProtection="1">
      <alignment horizontal="right" vertical="center"/>
      <protection locked="0"/>
    </xf>
    <xf numFmtId="0" fontId="16" fillId="0" borderId="0" xfId="0" applyFont="1" applyAlignment="1" applyProtection="1">
      <alignment vertical="center"/>
      <protection locked="0"/>
    </xf>
    <xf numFmtId="0" fontId="17" fillId="0" borderId="0" xfId="0" applyFont="1" applyAlignment="1" applyProtection="1">
      <alignment vertical="center"/>
      <protection locked="0"/>
    </xf>
    <xf numFmtId="164" fontId="9" fillId="5" borderId="1" xfId="0" applyNumberFormat="1" applyFont="1" applyFill="1" applyBorder="1" applyAlignment="1" applyProtection="1">
      <alignment horizontal="right" vertical="center"/>
      <protection locked="0"/>
    </xf>
    <xf numFmtId="164" fontId="4" fillId="4" borderId="1" xfId="0" applyNumberFormat="1" applyFont="1" applyFill="1" applyBorder="1" applyAlignment="1" applyProtection="1">
      <alignment vertical="center"/>
      <protection locked="0"/>
    </xf>
    <xf numFmtId="164" fontId="18" fillId="4" borderId="1" xfId="0" applyNumberFormat="1" applyFont="1" applyFill="1" applyBorder="1" applyAlignment="1" applyProtection="1">
      <alignment horizontal="right" vertical="center"/>
      <protection locked="0"/>
    </xf>
    <xf numFmtId="164" fontId="9" fillId="4" borderId="1" xfId="0" applyNumberFormat="1" applyFont="1" applyFill="1" applyBorder="1" applyAlignment="1" applyProtection="1">
      <alignment horizontal="right" vertical="center"/>
      <protection locked="0"/>
    </xf>
    <xf numFmtId="164" fontId="18" fillId="4" borderId="1" xfId="0" applyNumberFormat="1" applyFont="1" applyFill="1" applyBorder="1" applyAlignment="1" applyProtection="1">
      <alignment vertical="center"/>
      <protection locked="0"/>
    </xf>
    <xf numFmtId="164" fontId="4" fillId="5" borderId="1" xfId="0" applyNumberFormat="1" applyFont="1" applyFill="1" applyBorder="1" applyAlignment="1" applyProtection="1">
      <alignment vertical="center"/>
      <protection locked="0"/>
    </xf>
    <xf numFmtId="0" fontId="9" fillId="0" borderId="0" xfId="0" applyFont="1" applyAlignment="1" applyProtection="1">
      <alignment horizontal="left" wrapText="1"/>
      <protection locked="0"/>
    </xf>
    <xf numFmtId="0" fontId="9" fillId="3" borderId="0" xfId="0" applyFont="1" applyFill="1" applyAlignment="1" applyProtection="1">
      <alignment horizontal="left" vertical="center" wrapText="1"/>
      <protection locked="0"/>
    </xf>
    <xf numFmtId="164" fontId="15" fillId="4" borderId="1" xfId="0" applyNumberFormat="1" applyFont="1" applyFill="1" applyBorder="1" applyAlignment="1" applyProtection="1">
      <alignment horizontal="center" vertical="center"/>
      <protection locked="0"/>
    </xf>
    <xf numFmtId="164" fontId="4" fillId="4" borderId="1" xfId="0" applyNumberFormat="1" applyFont="1" applyFill="1" applyBorder="1" applyAlignment="1" applyProtection="1">
      <alignment horizontal="center" vertical="center"/>
      <protection locked="0"/>
    </xf>
    <xf numFmtId="0" fontId="9" fillId="3" borderId="0" xfId="0" applyFont="1" applyFill="1" applyAlignment="1" applyProtection="1">
      <alignment horizontal="left" vertical="center"/>
      <protection locked="0"/>
    </xf>
    <xf numFmtId="0" fontId="20" fillId="0" borderId="0" xfId="0" applyFont="1" applyAlignment="1" applyProtection="1">
      <alignment vertical="center"/>
      <protection locked="0"/>
    </xf>
    <xf numFmtId="0" fontId="4" fillId="0" borderId="0" xfId="0" applyFont="1"/>
    <xf numFmtId="0" fontId="0" fillId="3" borderId="0" xfId="0" applyFill="1"/>
    <xf numFmtId="0" fontId="4" fillId="3" borderId="0" xfId="0" applyFont="1" applyFill="1"/>
    <xf numFmtId="0" fontId="14" fillId="3" borderId="0" xfId="0" applyFont="1" applyFill="1" applyAlignment="1">
      <alignment horizontal="left" vertical="center"/>
    </xf>
    <xf numFmtId="0" fontId="16" fillId="0" borderId="0" xfId="0" applyFont="1" applyAlignment="1">
      <alignment vertical="center"/>
    </xf>
    <xf numFmtId="0" fontId="17" fillId="0" borderId="0" xfId="0" applyFont="1" applyAlignment="1">
      <alignment vertical="center"/>
    </xf>
    <xf numFmtId="0" fontId="4" fillId="0" borderId="0" xfId="0" applyFont="1" applyAlignment="1">
      <alignment horizontal="left" vertical="center"/>
    </xf>
    <xf numFmtId="43" fontId="4" fillId="0" borderId="0" xfId="0" applyNumberFormat="1" applyFont="1"/>
    <xf numFmtId="0" fontId="8" fillId="0" borderId="0" xfId="0" applyFont="1" applyAlignment="1">
      <alignment horizontal="left" vertical="center"/>
    </xf>
    <xf numFmtId="0" fontId="21" fillId="3" borderId="0" xfId="0" applyFont="1" applyFill="1" applyAlignment="1">
      <alignment horizontal="left" vertical="center"/>
    </xf>
    <xf numFmtId="0" fontId="9" fillId="3" borderId="0" xfId="0" applyFont="1" applyFill="1" applyAlignment="1">
      <alignment horizontal="left" vertical="center" wrapText="1"/>
    </xf>
    <xf numFmtId="0" fontId="9" fillId="3" borderId="0" xfId="0" applyFont="1" applyFill="1" applyAlignment="1">
      <alignment horizontal="left" vertical="center"/>
    </xf>
    <xf numFmtId="0" fontId="17" fillId="3" borderId="0" xfId="0" applyFont="1" applyFill="1" applyAlignment="1">
      <alignment horizontal="left" vertical="center"/>
    </xf>
    <xf numFmtId="0" fontId="17" fillId="3" borderId="0" xfId="0" applyFont="1" applyFill="1" applyAlignment="1">
      <alignment horizontal="left" vertical="center" wrapText="1"/>
    </xf>
    <xf numFmtId="0" fontId="20" fillId="0" borderId="0" xfId="0" applyFont="1"/>
    <xf numFmtId="0" fontId="22" fillId="0" borderId="0" xfId="0" applyFont="1"/>
    <xf numFmtId="0" fontId="22" fillId="0" borderId="0" xfId="0" applyFont="1" applyAlignment="1">
      <alignment horizontal="right"/>
    </xf>
    <xf numFmtId="14" fontId="22" fillId="0" borderId="0" xfId="0" applyNumberFormat="1" applyFont="1"/>
    <xf numFmtId="0" fontId="20" fillId="0" borderId="0" xfId="0" applyFont="1" applyProtection="1">
      <protection locked="0"/>
    </xf>
    <xf numFmtId="0" fontId="23" fillId="0" borderId="0" xfId="0" applyFont="1" applyAlignment="1">
      <alignment vertical="center" wrapText="1"/>
    </xf>
    <xf numFmtId="0" fontId="24" fillId="0" borderId="0" xfId="0" applyFont="1"/>
    <xf numFmtId="0" fontId="25" fillId="0" borderId="0" xfId="0" applyFont="1"/>
    <xf numFmtId="0" fontId="25" fillId="0" borderId="0" xfId="0" applyFont="1" applyAlignment="1">
      <alignment horizontal="left"/>
    </xf>
    <xf numFmtId="0" fontId="26"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wrapText="1"/>
    </xf>
    <xf numFmtId="0" fontId="28" fillId="0" borderId="0" xfId="0" applyFont="1" applyAlignment="1">
      <alignment horizontal="left" vertical="center" wrapText="1"/>
    </xf>
    <xf numFmtId="0" fontId="15" fillId="0" borderId="0" xfId="0" applyFont="1"/>
    <xf numFmtId="0" fontId="29" fillId="2" borderId="0" xfId="0" applyFont="1" applyFill="1" applyAlignment="1">
      <alignment horizontal="left" vertical="center"/>
    </xf>
    <xf numFmtId="0" fontId="29" fillId="3" borderId="0" xfId="0" applyFont="1" applyFill="1" applyAlignment="1">
      <alignment vertical="center" wrapText="1"/>
    </xf>
    <xf numFmtId="0" fontId="30" fillId="0" borderId="0" xfId="0" applyFont="1" applyAlignment="1">
      <alignment vertical="center" wrapText="1"/>
    </xf>
    <xf numFmtId="0" fontId="18" fillId="3" borderId="0" xfId="0" applyFont="1" applyFill="1" applyAlignment="1">
      <alignment vertical="center" wrapText="1"/>
    </xf>
    <xf numFmtId="0" fontId="31" fillId="0" borderId="0" xfId="0" applyFont="1" applyAlignment="1">
      <alignment vertical="center" wrapText="1"/>
    </xf>
    <xf numFmtId="0" fontId="29" fillId="2" borderId="0" xfId="0" applyFont="1" applyFill="1" applyAlignment="1">
      <alignment horizontal="center" vertical="center"/>
    </xf>
    <xf numFmtId="0" fontId="18" fillId="3" borderId="0" xfId="0" applyFont="1" applyFill="1" applyAlignment="1">
      <alignment vertical="center"/>
    </xf>
    <xf numFmtId="0" fontId="32" fillId="3" borderId="1" xfId="0" applyFont="1" applyFill="1" applyBorder="1" applyAlignment="1">
      <alignment horizontal="center" vertical="center"/>
    </xf>
    <xf numFmtId="0" fontId="29" fillId="3" borderId="0" xfId="0" applyFont="1" applyFill="1" applyAlignment="1">
      <alignment vertical="center"/>
    </xf>
    <xf numFmtId="0" fontId="33" fillId="0" borderId="0" xfId="0" applyFont="1" applyAlignment="1">
      <alignment vertical="center" wrapText="1"/>
    </xf>
    <xf numFmtId="0" fontId="24" fillId="0" borderId="0" xfId="0" applyFont="1" applyAlignment="1">
      <alignment horizontal="left"/>
    </xf>
    <xf numFmtId="3" fontId="29" fillId="2" borderId="0" xfId="0" applyNumberFormat="1" applyFont="1" applyFill="1" applyAlignment="1">
      <alignment horizontal="center" vertical="center" wrapText="1"/>
    </xf>
    <xf numFmtId="0" fontId="29" fillId="2" borderId="0" xfId="0" applyFont="1" applyFill="1" applyAlignment="1">
      <alignment horizontal="center" vertical="center" wrapText="1"/>
    </xf>
    <xf numFmtId="0" fontId="18" fillId="3" borderId="0" xfId="0" applyFont="1" applyFill="1" applyAlignment="1">
      <alignment horizontal="left" vertical="center"/>
    </xf>
    <xf numFmtId="3" fontId="18" fillId="3" borderId="0" xfId="0" applyNumberFormat="1" applyFont="1" applyFill="1" applyAlignment="1">
      <alignment horizontal="center" vertical="center"/>
    </xf>
    <xf numFmtId="4" fontId="18" fillId="3" borderId="0" xfId="0" applyNumberFormat="1" applyFont="1" applyFill="1" applyAlignment="1">
      <alignment horizontal="center" vertical="center"/>
    </xf>
    <xf numFmtId="0" fontId="34" fillId="3" borderId="0" xfId="0" applyFont="1" applyFill="1" applyAlignment="1">
      <alignment horizontal="center" vertical="center" wrapText="1"/>
    </xf>
    <xf numFmtId="0" fontId="34" fillId="3" borderId="0" xfId="0" applyFont="1" applyFill="1" applyAlignment="1">
      <alignment vertical="center" wrapText="1"/>
    </xf>
    <xf numFmtId="0" fontId="15" fillId="3" borderId="0" xfId="0" applyFont="1" applyFill="1"/>
    <xf numFmtId="0" fontId="0" fillId="0" borderId="0" xfId="0" applyAlignment="1">
      <alignment vertical="center"/>
    </xf>
    <xf numFmtId="0" fontId="0" fillId="0" borderId="0" xfId="0" applyAlignment="1">
      <alignment horizontal="center"/>
    </xf>
    <xf numFmtId="0" fontId="30" fillId="0" borderId="0" xfId="0" applyFont="1" applyAlignment="1">
      <alignment horizontal="center"/>
    </xf>
    <xf numFmtId="0" fontId="30" fillId="0" borderId="0" xfId="0" applyFont="1"/>
    <xf numFmtId="0" fontId="35" fillId="0" borderId="0" xfId="0" applyFont="1"/>
    <xf numFmtId="0" fontId="31" fillId="0" borderId="0" xfId="0" applyFont="1" applyAlignment="1">
      <alignment horizontal="left" vertical="center"/>
    </xf>
    <xf numFmtId="49" fontId="0" fillId="0" borderId="0" xfId="0" applyNumberFormat="1"/>
    <xf numFmtId="0" fontId="31" fillId="0" borderId="0" xfId="0" applyFont="1" applyAlignment="1">
      <alignment horizontal="left" vertical="center" wrapText="1"/>
    </xf>
    <xf numFmtId="0" fontId="36" fillId="0" borderId="0" xfId="0" applyFont="1"/>
    <xf numFmtId="0" fontId="37" fillId="0" borderId="0" xfId="0" applyFont="1" applyAlignment="1">
      <alignment horizontal="left"/>
    </xf>
    <xf numFmtId="0" fontId="37" fillId="0" borderId="0" xfId="0" applyFont="1"/>
    <xf numFmtId="165" fontId="37" fillId="0" borderId="0" xfId="0" applyNumberFormat="1" applyFont="1" applyAlignment="1">
      <alignment horizontal="right"/>
    </xf>
    <xf numFmtId="0" fontId="38" fillId="0" borderId="0" xfId="0" applyFont="1" applyAlignment="1">
      <alignment horizontal="left"/>
    </xf>
    <xf numFmtId="165" fontId="39" fillId="0" borderId="0" xfId="0" applyNumberFormat="1" applyFont="1" applyAlignment="1">
      <alignment horizontal="right"/>
    </xf>
    <xf numFmtId="0" fontId="40" fillId="7" borderId="0" xfId="0" applyFont="1" applyFill="1" applyAlignment="1">
      <alignment horizontal="left" vertical="center"/>
    </xf>
    <xf numFmtId="0" fontId="40" fillId="7" borderId="0" xfId="0" applyFont="1" applyFill="1" applyAlignment="1">
      <alignment horizontal="center" vertical="center" wrapText="1"/>
    </xf>
    <xf numFmtId="165" fontId="40" fillId="7" borderId="0" xfId="0" applyNumberFormat="1" applyFont="1" applyFill="1" applyAlignment="1">
      <alignment horizontal="right" vertical="center" wrapText="1"/>
    </xf>
    <xf numFmtId="0" fontId="41" fillId="8" borderId="0" xfId="0" applyFont="1" applyFill="1" applyAlignment="1">
      <alignment horizontal="left" vertical="center"/>
    </xf>
    <xf numFmtId="0" fontId="41" fillId="8" borderId="0" xfId="0" applyFont="1" applyFill="1" applyAlignment="1">
      <alignment horizontal="center" vertical="center" wrapText="1"/>
    </xf>
    <xf numFmtId="165" fontId="41" fillId="8" borderId="0" xfId="0" applyNumberFormat="1" applyFont="1" applyFill="1" applyAlignment="1">
      <alignment horizontal="right" vertical="center" wrapText="1"/>
    </xf>
    <xf numFmtId="0" fontId="42" fillId="9" borderId="0" xfId="0" applyFont="1" applyFill="1" applyAlignment="1">
      <alignment horizontal="left" vertical="center"/>
    </xf>
    <xf numFmtId="0" fontId="42" fillId="9" borderId="0" xfId="0" applyFont="1" applyFill="1" applyAlignment="1">
      <alignment horizontal="center" vertical="center" wrapText="1"/>
    </xf>
    <xf numFmtId="165" fontId="42" fillId="9" borderId="0" xfId="0" applyNumberFormat="1" applyFont="1" applyFill="1" applyAlignment="1">
      <alignment horizontal="right" vertical="center" wrapText="1"/>
    </xf>
    <xf numFmtId="0" fontId="42" fillId="8" borderId="0" xfId="0" applyFont="1" applyFill="1" applyAlignment="1">
      <alignment horizontal="center" vertical="center" wrapText="1"/>
    </xf>
    <xf numFmtId="165" fontId="42" fillId="8" borderId="0" xfId="0" applyNumberFormat="1" applyFont="1" applyFill="1" applyAlignment="1">
      <alignment horizontal="right" vertical="center" wrapText="1"/>
    </xf>
    <xf numFmtId="0" fontId="42" fillId="10" borderId="0" xfId="0" applyFont="1" applyFill="1" applyAlignment="1">
      <alignment horizontal="left" vertical="center"/>
    </xf>
    <xf numFmtId="0" fontId="42" fillId="10" borderId="0" xfId="0" applyFont="1" applyFill="1" applyAlignment="1">
      <alignment horizontal="center" vertical="center" wrapText="1"/>
    </xf>
    <xf numFmtId="165" fontId="42" fillId="10" borderId="0" xfId="0" applyNumberFormat="1" applyFont="1" applyFill="1" applyAlignment="1">
      <alignment horizontal="right" vertical="center" wrapText="1"/>
    </xf>
    <xf numFmtId="0" fontId="43" fillId="10" borderId="0" xfId="0" applyFont="1" applyFill="1" applyAlignment="1">
      <alignment horizontal="left" vertical="center"/>
    </xf>
    <xf numFmtId="0" fontId="43" fillId="10" borderId="0" xfId="0" applyFont="1" applyFill="1" applyAlignment="1">
      <alignment horizontal="center" vertical="center" wrapText="1"/>
    </xf>
    <xf numFmtId="165" fontId="43" fillId="10" borderId="0" xfId="0" applyNumberFormat="1" applyFont="1" applyFill="1" applyAlignment="1">
      <alignment horizontal="right" vertical="center" wrapText="1"/>
    </xf>
    <xf numFmtId="0" fontId="44" fillId="7" borderId="0" xfId="0" applyFont="1" applyFill="1" applyAlignment="1">
      <alignment horizontal="left" vertical="center"/>
    </xf>
    <xf numFmtId="0" fontId="44" fillId="7" borderId="0" xfId="0" applyFont="1" applyFill="1" applyAlignment="1">
      <alignment horizontal="center" vertical="center" wrapText="1"/>
    </xf>
    <xf numFmtId="165" fontId="44" fillId="7" borderId="0" xfId="0" applyNumberFormat="1" applyFont="1" applyFill="1" applyAlignment="1">
      <alignment horizontal="right" vertical="center" wrapText="1"/>
    </xf>
    <xf numFmtId="0" fontId="42" fillId="0" borderId="0" xfId="0" applyFont="1" applyAlignment="1">
      <alignment horizontal="left" vertical="center"/>
    </xf>
    <xf numFmtId="165" fontId="42" fillId="0" borderId="0" xfId="0" applyNumberFormat="1" applyFont="1" applyAlignment="1">
      <alignment horizontal="right" vertical="center"/>
    </xf>
    <xf numFmtId="0" fontId="7" fillId="2" borderId="2" xfId="0" applyFont="1" applyFill="1" applyBorder="1" applyAlignment="1" applyProtection="1">
      <alignment horizontal="left" vertical="center"/>
      <protection locked="0"/>
    </xf>
    <xf numFmtId="0" fontId="7" fillId="2" borderId="3" xfId="0" applyFont="1" applyFill="1" applyBorder="1" applyAlignment="1" applyProtection="1">
      <alignment horizontal="left" vertical="center" wrapText="1"/>
      <protection locked="0"/>
    </xf>
    <xf numFmtId="0" fontId="7" fillId="2" borderId="4" xfId="0" applyFont="1" applyFill="1" applyBorder="1" applyAlignment="1" applyProtection="1">
      <alignment horizontal="left" vertical="center" wrapText="1"/>
      <protection locked="0"/>
    </xf>
    <xf numFmtId="0" fontId="11" fillId="0" borderId="1" xfId="0" applyFont="1" applyBorder="1" applyProtection="1">
      <protection locked="0"/>
    </xf>
    <xf numFmtId="9" fontId="9" fillId="3" borderId="12" xfId="0" applyNumberFormat="1" applyFont="1" applyFill="1" applyBorder="1" applyAlignment="1" applyProtection="1">
      <alignment horizontal="left" vertical="center"/>
      <protection locked="0"/>
    </xf>
    <xf numFmtId="9" fontId="7" fillId="3" borderId="12" xfId="0" applyNumberFormat="1" applyFont="1" applyFill="1" applyBorder="1" applyAlignment="1" applyProtection="1">
      <alignment horizontal="left" vertical="center"/>
      <protection locked="0"/>
    </xf>
    <xf numFmtId="9" fontId="7" fillId="3" borderId="1" xfId="0" applyNumberFormat="1" applyFont="1" applyFill="1" applyBorder="1" applyAlignment="1" applyProtection="1">
      <alignment horizontal="left" vertical="center"/>
      <protection locked="0"/>
    </xf>
    <xf numFmtId="9" fontId="9" fillId="3" borderId="1" xfId="0" applyNumberFormat="1" applyFont="1" applyFill="1" applyBorder="1" applyAlignment="1" applyProtection="1">
      <alignment horizontal="left" vertical="center"/>
      <protection locked="0"/>
    </xf>
    <xf numFmtId="164" fontId="19" fillId="5" borderId="1" xfId="0" applyNumberFormat="1" applyFont="1" applyFill="1" applyBorder="1" applyAlignment="1" applyProtection="1">
      <alignment horizontal="right" vertical="center"/>
      <protection locked="0"/>
    </xf>
    <xf numFmtId="1" fontId="4" fillId="5" borderId="1" xfId="0" applyNumberFormat="1" applyFont="1" applyFill="1" applyBorder="1" applyAlignment="1" applyProtection="1">
      <alignment horizontal="right" vertical="center"/>
      <protection locked="0"/>
    </xf>
    <xf numFmtId="9" fontId="4" fillId="5" borderId="1" xfId="0" applyNumberFormat="1" applyFont="1" applyFill="1" applyBorder="1" applyAlignment="1" applyProtection="1">
      <alignment horizontal="right" vertical="center"/>
      <protection locked="0"/>
    </xf>
    <xf numFmtId="9" fontId="4" fillId="6" borderId="1" xfId="0" applyNumberFormat="1" applyFont="1" applyFill="1" applyBorder="1" applyAlignment="1" applyProtection="1">
      <alignment horizontal="right" vertical="center"/>
      <protection locked="0"/>
    </xf>
    <xf numFmtId="164" fontId="4" fillId="5" borderId="1" xfId="0" applyNumberFormat="1" applyFont="1" applyFill="1" applyBorder="1" applyAlignment="1">
      <alignment horizontal="right" vertical="center"/>
    </xf>
    <xf numFmtId="9" fontId="4" fillId="5" borderId="1" xfId="0" applyNumberFormat="1" applyFont="1" applyFill="1" applyBorder="1" applyAlignment="1">
      <alignment horizontal="right" vertical="center"/>
    </xf>
    <xf numFmtId="1" fontId="4" fillId="5" borderId="1" xfId="0" applyNumberFormat="1" applyFont="1" applyFill="1" applyBorder="1" applyAlignment="1">
      <alignment horizontal="right"/>
    </xf>
    <xf numFmtId="1" fontId="9" fillId="5" borderId="1" xfId="0" applyNumberFormat="1" applyFont="1" applyFill="1" applyBorder="1" applyAlignment="1">
      <alignment horizontal="right"/>
    </xf>
    <xf numFmtId="164" fontId="8" fillId="5" borderId="1" xfId="0" applyNumberFormat="1" applyFont="1" applyFill="1" applyBorder="1" applyAlignment="1">
      <alignment horizontal="right" vertical="center"/>
    </xf>
    <xf numFmtId="164" fontId="4" fillId="4" borderId="1" xfId="0" applyNumberFormat="1" applyFont="1" applyFill="1" applyBorder="1" applyAlignment="1">
      <alignment horizontal="right" vertical="center"/>
    </xf>
    <xf numFmtId="9" fontId="8" fillId="5" borderId="1" xfId="0" applyNumberFormat="1" applyFont="1" applyFill="1" applyBorder="1" applyAlignment="1">
      <alignment horizontal="right" vertical="center"/>
    </xf>
    <xf numFmtId="0" fontId="29" fillId="2" borderId="2" xfId="0" applyFont="1" applyFill="1" applyBorder="1" applyAlignment="1">
      <alignment horizontal="left" vertical="center"/>
    </xf>
    <xf numFmtId="0" fontId="29" fillId="2" borderId="3" xfId="0" applyFont="1" applyFill="1" applyBorder="1" applyAlignment="1">
      <alignment horizontal="left" vertical="center"/>
    </xf>
    <xf numFmtId="0" fontId="29" fillId="2" borderId="4" xfId="0" applyFont="1" applyFill="1" applyBorder="1" applyAlignment="1">
      <alignment horizontal="left" vertical="center"/>
    </xf>
    <xf numFmtId="0" fontId="18" fillId="3" borderId="1" xfId="0" applyFont="1" applyFill="1" applyBorder="1" applyAlignment="1">
      <alignment horizontal="left" vertical="center"/>
    </xf>
    <xf numFmtId="3" fontId="18" fillId="3" borderId="1" xfId="0" applyNumberFormat="1" applyFont="1" applyFill="1" applyBorder="1" applyAlignment="1">
      <alignment horizontal="center" vertical="center"/>
    </xf>
    <xf numFmtId="4" fontId="18" fillId="3" borderId="1" xfId="0" applyNumberFormat="1" applyFont="1" applyFill="1" applyBorder="1" applyAlignment="1">
      <alignment horizontal="center" vertical="center"/>
    </xf>
    <xf numFmtId="0" fontId="32" fillId="3" borderId="1" xfId="0" applyFont="1" applyFill="1" applyBorder="1" applyAlignment="1">
      <alignment horizontal="center" vertical="center" wrapText="1"/>
    </xf>
    <xf numFmtId="0" fontId="15" fillId="4" borderId="1" xfId="0" applyFont="1" applyFill="1" applyBorder="1" applyAlignment="1">
      <alignment horizontal="left" vertical="center"/>
    </xf>
    <xf numFmtId="0" fontId="9" fillId="0" borderId="5" xfId="0" applyFont="1" applyBorder="1" applyAlignment="1" applyProtection="1">
      <alignment vertical="center" wrapText="1"/>
      <protection locked="0"/>
    </xf>
    <xf numFmtId="0" fontId="9" fillId="0" borderId="0" xfId="0" applyFont="1" applyAlignment="1" applyProtection="1">
      <alignment vertical="center" wrapText="1"/>
      <protection locked="0"/>
    </xf>
    <xf numFmtId="0" fontId="9" fillId="0" borderId="6" xfId="0" applyFont="1" applyBorder="1" applyAlignment="1" applyProtection="1">
      <alignment vertical="center" wrapText="1"/>
      <protection locked="0"/>
    </xf>
    <xf numFmtId="0" fontId="9" fillId="0" borderId="7" xfId="0" applyFont="1" applyBorder="1" applyAlignment="1" applyProtection="1">
      <alignment vertical="center" wrapText="1"/>
      <protection locked="0"/>
    </xf>
    <xf numFmtId="0" fontId="9" fillId="0" borderId="8" xfId="0" applyFont="1" applyBorder="1" applyAlignment="1" applyProtection="1">
      <alignment vertical="center" wrapText="1"/>
      <protection locked="0"/>
    </xf>
    <xf numFmtId="0" fontId="9" fillId="0" borderId="9" xfId="0" applyFont="1" applyBorder="1" applyAlignment="1" applyProtection="1">
      <alignment vertical="center" wrapText="1"/>
      <protection locked="0"/>
    </xf>
    <xf numFmtId="0" fontId="11" fillId="4" borderId="1" xfId="0" applyFont="1" applyFill="1" applyBorder="1" applyAlignment="1" applyProtection="1">
      <alignment horizontal="left"/>
      <protection locked="0"/>
    </xf>
    <xf numFmtId="0" fontId="11" fillId="4" borderId="10" xfId="0" applyFont="1" applyFill="1" applyBorder="1" applyAlignment="1" applyProtection="1">
      <alignment horizontal="left"/>
      <protection locked="0"/>
    </xf>
    <xf numFmtId="0" fontId="11" fillId="4" borderId="11" xfId="0" applyFont="1" applyFill="1" applyBorder="1" applyAlignment="1" applyProtection="1">
      <alignment horizontal="left"/>
      <protection locked="0"/>
    </xf>
    <xf numFmtId="9" fontId="9" fillId="0" borderId="13" xfId="0" applyNumberFormat="1" applyFont="1" applyBorder="1" applyProtection="1">
      <protection locked="0"/>
    </xf>
    <xf numFmtId="9" fontId="9" fillId="0" borderId="10" xfId="0" applyNumberFormat="1" applyFont="1" applyBorder="1" applyProtection="1">
      <protection locked="0"/>
    </xf>
    <xf numFmtId="9" fontId="9" fillId="0" borderId="11" xfId="0" applyNumberFormat="1" applyFont="1" applyBorder="1" applyProtection="1">
      <protection locked="0"/>
    </xf>
    <xf numFmtId="49" fontId="9" fillId="4" borderId="1" xfId="0" applyNumberFormat="1" applyFont="1" applyFill="1" applyBorder="1" applyAlignment="1" applyProtection="1">
      <alignment horizontal="left" vertical="center"/>
      <protection locked="0"/>
    </xf>
    <xf numFmtId="49" fontId="9" fillId="4" borderId="10" xfId="0" applyNumberFormat="1" applyFont="1" applyFill="1" applyBorder="1" applyAlignment="1" applyProtection="1">
      <alignment horizontal="left" vertical="center"/>
      <protection locked="0"/>
    </xf>
    <xf numFmtId="49" fontId="9" fillId="4" borderId="11" xfId="0" applyNumberFormat="1"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9" fillId="4" borderId="10" xfId="0" applyFont="1" applyFill="1" applyBorder="1" applyAlignment="1" applyProtection="1">
      <alignment horizontal="left" vertical="center"/>
      <protection locked="0"/>
    </xf>
    <xf numFmtId="0" fontId="9" fillId="4" borderId="11" xfId="0" applyFont="1" applyFill="1" applyBorder="1" applyAlignment="1" applyProtection="1">
      <alignment horizontal="left" vertical="center"/>
      <protection locked="0"/>
    </xf>
    <xf numFmtId="9" fontId="9" fillId="4" borderId="13" xfId="0" applyNumberFormat="1" applyFont="1" applyFill="1" applyBorder="1" applyAlignment="1" applyProtection="1">
      <alignment horizontal="left" vertical="center"/>
      <protection locked="0"/>
    </xf>
    <xf numFmtId="0" fontId="14" fillId="2" borderId="0" xfId="0" applyFont="1" applyFill="1" applyAlignment="1" applyProtection="1">
      <alignment horizontal="left" vertical="center"/>
      <protection locked="0"/>
    </xf>
    <xf numFmtId="0" fontId="4" fillId="0" borderId="0" xfId="0" applyFont="1" applyAlignment="1" applyProtection="1">
      <alignment vertical="center"/>
      <protection locked="0"/>
    </xf>
    <xf numFmtId="0" fontId="9" fillId="0" borderId="0" xfId="0" applyFont="1" applyAlignment="1" applyProtection="1">
      <alignment horizontal="left" vertical="center" wrapText="1"/>
      <protection locked="0"/>
    </xf>
    <xf numFmtId="0" fontId="9" fillId="0" borderId="0" xfId="0" applyFont="1" applyAlignment="1" applyProtection="1">
      <alignment horizontal="left" vertical="center" wrapText="1" indent="2"/>
      <protection locked="0"/>
    </xf>
    <xf numFmtId="0" fontId="9" fillId="0" borderId="0" xfId="0" applyFont="1" applyAlignment="1" applyProtection="1">
      <alignment horizontal="left" vertical="center" wrapText="1" indent="3"/>
      <protection locked="0"/>
    </xf>
    <xf numFmtId="0" fontId="9" fillId="0" borderId="0" xfId="0" applyFont="1" applyAlignment="1" applyProtection="1">
      <alignment horizontal="left" vertical="center"/>
      <protection locked="0"/>
    </xf>
    <xf numFmtId="0" fontId="9" fillId="0" borderId="0" xfId="0" applyFont="1" applyAlignment="1" applyProtection="1">
      <alignment horizontal="left" vertical="center" wrapText="1" indent="4"/>
      <protection locked="0"/>
    </xf>
    <xf numFmtId="0" fontId="9" fillId="0" borderId="0" xfId="0" applyFont="1" applyAlignment="1" applyProtection="1">
      <alignment horizontal="left" wrapText="1"/>
      <protection locked="0"/>
    </xf>
    <xf numFmtId="0" fontId="9" fillId="3" borderId="0" xfId="0" applyFont="1" applyFill="1" applyAlignment="1" applyProtection="1">
      <alignment horizontal="left" vertical="center" wrapText="1"/>
      <protection locked="0"/>
    </xf>
    <xf numFmtId="0" fontId="18" fillId="0" borderId="0" xfId="0" applyFont="1" applyAlignment="1" applyProtection="1">
      <alignment horizontal="left" vertical="center" wrapText="1"/>
      <protection locked="0"/>
    </xf>
    <xf numFmtId="0" fontId="14" fillId="2" borderId="0" xfId="0" applyFont="1" applyFill="1" applyAlignment="1">
      <alignment horizontal="left" vertical="center"/>
    </xf>
    <xf numFmtId="0" fontId="9" fillId="0" borderId="0" xfId="0" applyFont="1" applyAlignment="1">
      <alignment horizontal="left" vertical="center"/>
    </xf>
    <xf numFmtId="0" fontId="4" fillId="0" borderId="0" xfId="0" applyFont="1" applyAlignment="1">
      <alignment horizontal="left" vertical="center" wrapText="1"/>
    </xf>
    <xf numFmtId="0" fontId="9" fillId="0" borderId="0" xfId="0" applyFont="1" applyAlignment="1">
      <alignment vertical="center" wrapText="1"/>
    </xf>
    <xf numFmtId="0" fontId="9" fillId="3" borderId="0" xfId="0" applyFont="1" applyFill="1" applyAlignment="1">
      <alignment horizontal="left" vertical="center" wrapText="1"/>
    </xf>
    <xf numFmtId="0" fontId="9" fillId="0" borderId="0" xfId="0" applyFont="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29" fillId="2" borderId="0" xfId="0" applyFont="1" applyFill="1" applyAlignment="1">
      <alignment horizontal="center" vertical="center"/>
    </xf>
    <xf numFmtId="0" fontId="18" fillId="3" borderId="1"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29" fillId="2" borderId="3"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31" fillId="0" borderId="0" xfId="0" applyFont="1" applyAlignment="1">
      <alignment horizontal="left" vertical="center"/>
    </xf>
    <xf numFmtId="0" fontId="46" fillId="0" borderId="0" xfId="0" applyFont="1" applyAlignment="1">
      <alignment horizontal="left" vertical="center"/>
    </xf>
    <xf numFmtId="0" fontId="39" fillId="0" borderId="0" xfId="0" applyFont="1" applyAlignment="1">
      <alignment horizontal="center"/>
    </xf>
    <xf numFmtId="0" fontId="4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798287</xdr:colOff>
      <xdr:row>0</xdr:row>
      <xdr:rowOff>72572</xdr:rowOff>
    </xdr:from>
    <xdr:to>
      <xdr:col>17</xdr:col>
      <xdr:colOff>1397</xdr:colOff>
      <xdr:row>1</xdr:row>
      <xdr:rowOff>152727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850327</xdr:colOff>
      <xdr:row>1</xdr:row>
      <xdr:rowOff>122186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7</xdr:col>
      <xdr:colOff>1785470</xdr:colOff>
      <xdr:row>1</xdr:row>
      <xdr:rowOff>134586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847152</xdr:colOff>
      <xdr:row>1</xdr:row>
      <xdr:rowOff>125361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portfoliomanager.energystar.gov/pdf/reference/Source%20Energy.pdf?_gl=1*1o0eqyp*_ga*MTIyNTM0MTk3MC4xNjY1NTA5Mjgx*_ga_S0KJTVVLQ6*MTY4MzIxOTY1OS4xMi4xLjE2ODMyMTk2NzAuMC4wLjA." TargetMode="External"/><Relationship Id="rId2" Type="http://schemas.openxmlformats.org/officeDocument/2006/relationships/hyperlink" Target="https://www.eia.gov/environment/emissions/co2_vol_mass.php" TargetMode="External"/><Relationship Id="rId1" Type="http://schemas.openxmlformats.org/officeDocument/2006/relationships/hyperlink" Target="https://www.energystar.gov/sites/default/files/tools/Building_Emissions_Calculator_Tech_Reference_Final_0.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ystar.gov/buildings/tools-and-resources/historical_greenhouse_gas_factors_2000_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32"/>
  <sheetViews>
    <sheetView showGridLines="0" tabSelected="1" topLeftCell="A90" zoomScale="90" zoomScaleNormal="90" workbookViewId="0">
      <selection activeCell="S114" sqref="S114"/>
    </sheetView>
  </sheetViews>
  <sheetFormatPr baseColWidth="10" defaultColWidth="9.33203125" defaultRowHeight="15"/>
  <cols>
    <col min="1" max="1" width="2.83203125" style="1" customWidth="1"/>
    <col min="2" max="2" width="9.33203125" style="1" customWidth="1"/>
    <col min="3" max="3" width="65.6640625" style="1" customWidth="1"/>
    <col min="4" max="4" width="15.33203125" style="1" customWidth="1"/>
    <col min="5" max="5" width="16.33203125" style="1" customWidth="1"/>
    <col min="6" max="6" width="15.83203125" style="1" customWidth="1"/>
    <col min="7" max="7" width="15.6640625" style="1" customWidth="1"/>
    <col min="8" max="17" width="12.6640625" style="1" customWidth="1"/>
    <col min="18" max="18" width="10.5" style="1" customWidth="1"/>
    <col min="19" max="19" width="17.83203125" style="1" customWidth="1"/>
    <col min="20" max="20" width="9.33203125" style="1" customWidth="1"/>
    <col min="21" max="16384" width="9.33203125" style="1"/>
  </cols>
  <sheetData>
    <row r="1" spans="1:35" ht="36" customHeight="1">
      <c r="A1" s="2"/>
      <c r="B1" s="3" t="s">
        <v>0</v>
      </c>
      <c r="C1" s="4"/>
      <c r="D1" s="4"/>
      <c r="E1" s="4"/>
      <c r="F1" s="4"/>
      <c r="G1" s="4"/>
      <c r="H1" s="4"/>
      <c r="I1" s="4"/>
      <c r="J1" s="4"/>
      <c r="K1" s="4"/>
      <c r="L1" s="4"/>
      <c r="M1" s="4"/>
      <c r="N1" s="4"/>
      <c r="O1" s="4"/>
      <c r="P1" s="4"/>
      <c r="Q1" s="4"/>
      <c r="R1" s="5"/>
      <c r="S1" s="6"/>
      <c r="T1" s="6"/>
      <c r="U1" s="6"/>
      <c r="V1" s="6"/>
      <c r="W1" s="6"/>
      <c r="X1" s="6"/>
      <c r="Y1" s="6"/>
      <c r="Z1" s="6"/>
      <c r="AA1" s="6"/>
      <c r="AB1" s="6"/>
      <c r="AC1" s="6"/>
      <c r="AD1" s="6"/>
      <c r="AE1" s="6"/>
      <c r="AF1" s="6"/>
      <c r="AG1" s="6"/>
      <c r="AH1" s="6"/>
      <c r="AI1" s="6"/>
    </row>
    <row r="2" spans="1:35" ht="15" customHeight="1">
      <c r="A2" s="2"/>
      <c r="B2" s="7"/>
      <c r="C2" s="8"/>
      <c r="D2" s="8"/>
      <c r="E2" s="8"/>
      <c r="F2" s="8"/>
      <c r="G2" s="8"/>
      <c r="H2" s="8"/>
      <c r="I2" s="8"/>
      <c r="J2" s="8"/>
      <c r="K2" s="8"/>
      <c r="L2" s="8"/>
      <c r="M2" s="8"/>
      <c r="N2" s="6"/>
      <c r="O2" s="6"/>
      <c r="P2" s="6"/>
      <c r="Q2" s="6"/>
      <c r="R2" s="6"/>
      <c r="S2" s="6"/>
      <c r="T2" s="6"/>
      <c r="U2" s="6"/>
      <c r="V2" s="6"/>
      <c r="W2" s="6"/>
      <c r="X2" s="6"/>
      <c r="Y2" s="6"/>
      <c r="Z2" s="6"/>
      <c r="AA2" s="6"/>
      <c r="AB2" s="6"/>
      <c r="AC2" s="6"/>
      <c r="AD2" s="6"/>
      <c r="AE2" s="6"/>
      <c r="AF2" s="6"/>
      <c r="AG2" s="6"/>
      <c r="AH2" s="6"/>
      <c r="AI2" s="6"/>
    </row>
    <row r="3" spans="1:35" ht="15" customHeight="1">
      <c r="A3" s="6"/>
      <c r="B3" s="127" t="s">
        <v>1</v>
      </c>
      <c r="C3" s="128"/>
      <c r="D3" s="128"/>
      <c r="E3" s="128"/>
      <c r="F3" s="128"/>
      <c r="G3" s="128"/>
      <c r="H3" s="128"/>
      <c r="I3" s="128"/>
      <c r="J3" s="128"/>
      <c r="K3" s="128"/>
      <c r="L3" s="128"/>
      <c r="M3" s="128"/>
      <c r="N3" s="128"/>
      <c r="O3" s="128"/>
      <c r="P3" s="128"/>
      <c r="Q3" s="129"/>
      <c r="R3" s="9"/>
      <c r="S3" s="6"/>
      <c r="T3" s="6"/>
      <c r="U3" s="6"/>
      <c r="V3" s="6"/>
      <c r="W3" s="6"/>
      <c r="X3" s="6"/>
      <c r="Y3" s="6"/>
      <c r="Z3" s="6"/>
      <c r="AA3" s="6"/>
      <c r="AB3" s="6"/>
      <c r="AC3" s="6"/>
      <c r="AD3" s="6"/>
      <c r="AE3" s="6"/>
      <c r="AF3" s="6"/>
      <c r="AG3" s="6"/>
      <c r="AH3" s="6"/>
      <c r="AI3" s="6"/>
    </row>
    <row r="4" spans="1:35" ht="15" customHeight="1">
      <c r="A4" s="6"/>
      <c r="B4" s="154" t="s">
        <v>2</v>
      </c>
      <c r="C4" s="155"/>
      <c r="D4" s="155"/>
      <c r="E4" s="155"/>
      <c r="F4" s="155"/>
      <c r="G4" s="155"/>
      <c r="H4" s="155"/>
      <c r="I4" s="155"/>
      <c r="J4" s="155"/>
      <c r="K4" s="155"/>
      <c r="L4" s="155"/>
      <c r="M4" s="155"/>
      <c r="N4" s="155"/>
      <c r="O4" s="155"/>
      <c r="P4" s="155"/>
      <c r="Q4" s="156"/>
      <c r="R4" s="9"/>
      <c r="S4" s="6"/>
      <c r="T4" s="6"/>
      <c r="U4" s="6"/>
      <c r="V4" s="6"/>
      <c r="W4" s="6"/>
      <c r="X4" s="6"/>
      <c r="Y4" s="6"/>
      <c r="Z4" s="6"/>
      <c r="AA4" s="6"/>
      <c r="AB4" s="6"/>
      <c r="AC4" s="6"/>
      <c r="AD4" s="6"/>
      <c r="AE4" s="6"/>
      <c r="AF4" s="6"/>
      <c r="AG4" s="6"/>
      <c r="AH4" s="6"/>
      <c r="AI4" s="6"/>
    </row>
    <row r="5" spans="1:35" ht="15" customHeight="1">
      <c r="A5" s="6"/>
      <c r="B5" s="154" t="s">
        <v>3</v>
      </c>
      <c r="C5" s="155"/>
      <c r="D5" s="155"/>
      <c r="E5" s="155"/>
      <c r="F5" s="155"/>
      <c r="G5" s="155"/>
      <c r="H5" s="155"/>
      <c r="I5" s="155"/>
      <c r="J5" s="155"/>
      <c r="K5" s="155"/>
      <c r="L5" s="155"/>
      <c r="M5" s="155"/>
      <c r="N5" s="155"/>
      <c r="O5" s="155"/>
      <c r="P5" s="155"/>
      <c r="Q5" s="156"/>
      <c r="R5" s="10"/>
      <c r="S5" s="6"/>
      <c r="T5" s="6"/>
      <c r="U5" s="6"/>
      <c r="V5" s="6"/>
      <c r="W5" s="6"/>
      <c r="X5" s="6"/>
      <c r="Y5" s="6"/>
      <c r="Z5" s="6"/>
      <c r="AA5" s="6"/>
      <c r="AB5" s="6"/>
      <c r="AC5" s="6"/>
      <c r="AD5" s="6"/>
      <c r="AE5" s="6"/>
      <c r="AF5" s="6"/>
      <c r="AG5" s="6"/>
      <c r="AH5" s="6"/>
      <c r="AI5" s="6"/>
    </row>
    <row r="6" spans="1:35" ht="15" customHeight="1">
      <c r="A6" s="6"/>
      <c r="B6" s="154" t="s">
        <v>4</v>
      </c>
      <c r="C6" s="155"/>
      <c r="D6" s="155"/>
      <c r="E6" s="155"/>
      <c r="F6" s="155"/>
      <c r="G6" s="155"/>
      <c r="H6" s="155"/>
      <c r="I6" s="155"/>
      <c r="J6" s="155"/>
      <c r="K6" s="155"/>
      <c r="L6" s="155"/>
      <c r="M6" s="155"/>
      <c r="N6" s="155"/>
      <c r="O6" s="155"/>
      <c r="P6" s="155"/>
      <c r="Q6" s="156"/>
      <c r="R6" s="10"/>
      <c r="S6" s="6"/>
      <c r="T6" s="6"/>
      <c r="U6" s="6"/>
      <c r="V6" s="6"/>
      <c r="W6" s="6"/>
      <c r="X6" s="6"/>
      <c r="Y6" s="6"/>
      <c r="Z6" s="6"/>
      <c r="AA6" s="6"/>
      <c r="AB6" s="6"/>
      <c r="AC6" s="6"/>
      <c r="AD6" s="6"/>
      <c r="AE6" s="6"/>
      <c r="AF6" s="6"/>
      <c r="AG6" s="6"/>
      <c r="AH6" s="6"/>
      <c r="AI6" s="6"/>
    </row>
    <row r="7" spans="1:35" ht="15" customHeight="1">
      <c r="A7" s="6"/>
      <c r="B7" s="154" t="s">
        <v>5</v>
      </c>
      <c r="C7" s="155"/>
      <c r="D7" s="155"/>
      <c r="E7" s="155"/>
      <c r="F7" s="155"/>
      <c r="G7" s="155"/>
      <c r="H7" s="155"/>
      <c r="I7" s="155"/>
      <c r="J7" s="155"/>
      <c r="K7" s="155"/>
      <c r="L7" s="155"/>
      <c r="M7" s="155"/>
      <c r="N7" s="155"/>
      <c r="O7" s="155"/>
      <c r="P7" s="155"/>
      <c r="Q7" s="156"/>
      <c r="R7" s="10"/>
      <c r="S7" s="6"/>
      <c r="T7" s="6"/>
      <c r="U7" s="6"/>
      <c r="V7" s="6"/>
      <c r="W7" s="6"/>
      <c r="X7" s="6"/>
      <c r="Y7" s="6"/>
      <c r="Z7" s="6"/>
      <c r="AA7" s="6"/>
      <c r="AB7" s="6"/>
      <c r="AC7" s="6"/>
      <c r="AD7" s="6"/>
      <c r="AE7" s="6"/>
      <c r="AF7" s="6"/>
      <c r="AG7" s="6"/>
      <c r="AH7" s="6"/>
      <c r="AI7" s="6"/>
    </row>
    <row r="8" spans="1:35" ht="15" customHeight="1">
      <c r="A8" s="6"/>
      <c r="B8" s="157" t="s">
        <v>6</v>
      </c>
      <c r="C8" s="158"/>
      <c r="D8" s="158"/>
      <c r="E8" s="158"/>
      <c r="F8" s="158"/>
      <c r="G8" s="158"/>
      <c r="H8" s="158"/>
      <c r="I8" s="158"/>
      <c r="J8" s="158"/>
      <c r="K8" s="158"/>
      <c r="L8" s="158"/>
      <c r="M8" s="158"/>
      <c r="N8" s="158"/>
      <c r="O8" s="158"/>
      <c r="P8" s="158"/>
      <c r="Q8" s="159"/>
      <c r="R8" s="10"/>
      <c r="S8" s="6"/>
      <c r="T8" s="11"/>
      <c r="U8" s="6"/>
      <c r="V8" s="6"/>
      <c r="W8" s="6"/>
      <c r="X8" s="6"/>
      <c r="Y8" s="6"/>
      <c r="Z8" s="6"/>
      <c r="AA8" s="6"/>
      <c r="AB8" s="6"/>
      <c r="AC8" s="6"/>
      <c r="AD8" s="6"/>
      <c r="AE8" s="6"/>
      <c r="AF8" s="6"/>
      <c r="AG8" s="6"/>
      <c r="AH8" s="6"/>
      <c r="AI8" s="6"/>
    </row>
    <row r="9" spans="1:35" ht="12" customHeight="1">
      <c r="A9" s="6"/>
      <c r="B9" s="6"/>
      <c r="C9" s="6"/>
      <c r="D9" s="6"/>
      <c r="E9" s="6"/>
      <c r="F9" s="6"/>
      <c r="G9" s="6"/>
      <c r="H9" s="6"/>
      <c r="I9" s="11"/>
      <c r="J9" s="6"/>
      <c r="K9" s="6"/>
      <c r="L9" s="6"/>
      <c r="M9" s="6"/>
      <c r="N9" s="6"/>
      <c r="O9" s="6"/>
      <c r="P9" s="6"/>
      <c r="Q9" s="11"/>
      <c r="R9" s="10"/>
      <c r="S9" s="6"/>
      <c r="T9" s="6"/>
      <c r="U9" s="6"/>
      <c r="V9" s="6"/>
      <c r="W9" s="6"/>
      <c r="X9" s="6"/>
      <c r="Y9" s="6"/>
      <c r="Z9" s="6"/>
      <c r="AA9" s="6"/>
      <c r="AB9" s="6"/>
      <c r="AC9" s="6"/>
      <c r="AD9" s="6"/>
      <c r="AE9" s="6"/>
      <c r="AF9" s="6"/>
      <c r="AG9" s="6"/>
      <c r="AH9" s="6"/>
      <c r="AI9" s="6"/>
    </row>
    <row r="10" spans="1:35" s="12" customFormat="1" ht="16.5" customHeight="1">
      <c r="B10" s="130" t="s">
        <v>7</v>
      </c>
      <c r="C10" s="130"/>
      <c r="D10" s="160"/>
      <c r="E10" s="161"/>
      <c r="F10" s="161"/>
      <c r="G10" s="161"/>
      <c r="H10" s="161"/>
      <c r="I10" s="161"/>
      <c r="J10" s="161"/>
      <c r="K10" s="161"/>
      <c r="L10" s="161"/>
      <c r="M10" s="162"/>
      <c r="Q10" s="13"/>
      <c r="R10" s="14"/>
    </row>
    <row r="11" spans="1:35" ht="13.5" customHeight="1">
      <c r="A11" s="6"/>
      <c r="B11" s="6"/>
      <c r="C11" s="6"/>
      <c r="D11" s="6"/>
      <c r="E11" s="6"/>
      <c r="F11" s="6"/>
      <c r="G11" s="6"/>
      <c r="H11" s="6"/>
      <c r="I11" s="11"/>
      <c r="J11" s="6"/>
      <c r="K11" s="6"/>
      <c r="L11" s="6"/>
      <c r="M11" s="6"/>
      <c r="N11" s="6"/>
      <c r="O11" s="6"/>
      <c r="P11" s="6"/>
      <c r="Q11" s="11"/>
      <c r="R11" s="10"/>
      <c r="S11" s="6"/>
      <c r="T11" s="6"/>
      <c r="U11" s="6"/>
      <c r="V11" s="6"/>
      <c r="W11" s="6"/>
      <c r="X11" s="6"/>
      <c r="Y11" s="6"/>
      <c r="Z11" s="6"/>
      <c r="AA11" s="6"/>
      <c r="AB11" s="6"/>
      <c r="AC11" s="6"/>
      <c r="AD11" s="6"/>
      <c r="AE11" s="6"/>
      <c r="AF11" s="6"/>
      <c r="AG11" s="6"/>
      <c r="AH11" s="6"/>
      <c r="AI11" s="6"/>
    </row>
    <row r="12" spans="1:35" ht="18" customHeight="1">
      <c r="A12" s="6"/>
      <c r="B12" s="134" t="s">
        <v>8</v>
      </c>
      <c r="C12" s="133"/>
      <c r="D12" s="15"/>
      <c r="E12" s="6"/>
      <c r="F12" s="163" t="s">
        <v>9</v>
      </c>
      <c r="G12" s="164"/>
      <c r="H12" s="164"/>
      <c r="I12" s="165"/>
      <c r="J12" s="166"/>
      <c r="K12" s="167"/>
      <c r="L12" s="167"/>
      <c r="M12" s="168"/>
      <c r="N12" s="6"/>
      <c r="O12" s="6"/>
      <c r="P12" s="6"/>
      <c r="Q12" s="6"/>
      <c r="R12" s="6"/>
      <c r="S12" s="6"/>
      <c r="T12" s="6"/>
      <c r="U12" s="6"/>
      <c r="V12" s="6"/>
      <c r="W12" s="6"/>
      <c r="X12" s="6"/>
      <c r="Y12" s="6"/>
      <c r="Z12" s="6"/>
      <c r="AA12" s="6"/>
      <c r="AB12" s="6"/>
      <c r="AC12" s="6"/>
      <c r="AD12" s="6"/>
      <c r="AE12" s="6"/>
      <c r="AF12" s="6"/>
      <c r="AG12" s="6"/>
      <c r="AH12" s="6"/>
      <c r="AI12" s="6"/>
    </row>
    <row r="13" spans="1:35" ht="18" customHeight="1">
      <c r="A13" s="6"/>
      <c r="B13" s="134" t="s">
        <v>11</v>
      </c>
      <c r="C13" s="133"/>
      <c r="D13" s="16"/>
      <c r="E13" s="6"/>
      <c r="F13" s="163" t="s">
        <v>12</v>
      </c>
      <c r="G13" s="164"/>
      <c r="H13" s="164"/>
      <c r="I13" s="165"/>
      <c r="J13" s="169"/>
      <c r="K13" s="170"/>
      <c r="L13" s="170"/>
      <c r="M13" s="171"/>
      <c r="N13" s="6"/>
      <c r="O13" s="17"/>
      <c r="P13" s="6"/>
      <c r="Q13" s="6"/>
      <c r="R13" s="6"/>
      <c r="S13" s="6"/>
      <c r="T13" s="6"/>
      <c r="U13" s="6"/>
      <c r="V13" s="6"/>
      <c r="W13" s="6"/>
      <c r="X13" s="6"/>
      <c r="Y13" s="6"/>
      <c r="Z13" s="6"/>
      <c r="AA13" s="6"/>
      <c r="AB13" s="6"/>
      <c r="AC13" s="6"/>
      <c r="AD13" s="6"/>
      <c r="AE13" s="6"/>
      <c r="AF13" s="6"/>
      <c r="AG13" s="6"/>
      <c r="AH13" s="6"/>
      <c r="AI13" s="6"/>
    </row>
    <row r="14" spans="1:35" ht="18" customHeight="1">
      <c r="A14" s="6"/>
      <c r="B14" s="131" t="s">
        <v>14</v>
      </c>
      <c r="C14" s="132"/>
      <c r="D14" s="16"/>
      <c r="E14" s="6"/>
      <c r="F14" s="163" t="s">
        <v>15</v>
      </c>
      <c r="G14" s="164"/>
      <c r="H14" s="164"/>
      <c r="I14" s="165"/>
      <c r="J14" s="172"/>
      <c r="K14" s="170"/>
      <c r="L14" s="170"/>
      <c r="M14" s="171"/>
      <c r="N14" s="6"/>
      <c r="O14" s="6"/>
      <c r="P14" s="6"/>
      <c r="Q14" s="6"/>
      <c r="R14" s="18"/>
      <c r="S14" s="6"/>
      <c r="T14" s="6"/>
      <c r="U14" s="6"/>
      <c r="V14" s="6"/>
      <c r="W14" s="6"/>
      <c r="X14" s="6"/>
      <c r="Y14" s="6"/>
      <c r="Z14" s="6"/>
      <c r="AA14" s="6"/>
      <c r="AB14" s="6"/>
      <c r="AC14" s="6"/>
      <c r="AD14" s="6"/>
      <c r="AE14" s="6"/>
      <c r="AF14" s="6"/>
      <c r="AG14" s="6"/>
      <c r="AH14" s="6"/>
      <c r="AI14" s="6"/>
    </row>
    <row r="15" spans="1:35" s="19" customFormat="1" ht="30" customHeight="1">
      <c r="A15" s="20"/>
      <c r="B15" s="20"/>
      <c r="C15" s="9"/>
      <c r="D15" s="21" t="str">
        <f>IF($D$13=0, "Select Base Year",$D$13)</f>
        <v>Select Base Year</v>
      </c>
      <c r="E15" s="21" t="str">
        <f t="shared" ref="E15:Q15" si="0">IF($D$15="Select Base Year","",D15+1)</f>
        <v/>
      </c>
      <c r="F15" s="21" t="str">
        <f t="shared" si="0"/>
        <v/>
      </c>
      <c r="G15" s="21" t="str">
        <f t="shared" si="0"/>
        <v/>
      </c>
      <c r="H15" s="21" t="str">
        <f t="shared" si="0"/>
        <v/>
      </c>
      <c r="I15" s="21" t="str">
        <f t="shared" si="0"/>
        <v/>
      </c>
      <c r="J15" s="21" t="str">
        <f t="shared" si="0"/>
        <v/>
      </c>
      <c r="K15" s="21" t="str">
        <f t="shared" si="0"/>
        <v/>
      </c>
      <c r="L15" s="21" t="str">
        <f t="shared" si="0"/>
        <v/>
      </c>
      <c r="M15" s="21" t="str">
        <f t="shared" si="0"/>
        <v/>
      </c>
      <c r="N15" s="21" t="str">
        <f t="shared" si="0"/>
        <v/>
      </c>
      <c r="O15" s="21" t="str">
        <f t="shared" si="0"/>
        <v/>
      </c>
      <c r="P15" s="21" t="str">
        <f t="shared" si="0"/>
        <v/>
      </c>
      <c r="Q15" s="21" t="str">
        <f t="shared" si="0"/>
        <v/>
      </c>
      <c r="R15" s="20"/>
      <c r="S15" s="20"/>
      <c r="T15" s="20"/>
      <c r="U15" s="20"/>
      <c r="V15" s="20"/>
      <c r="W15" s="20"/>
      <c r="X15" s="20"/>
      <c r="Y15" s="20"/>
      <c r="Z15" s="20"/>
      <c r="AA15" s="20"/>
      <c r="AB15" s="20"/>
      <c r="AC15" s="20"/>
      <c r="AD15" s="20"/>
      <c r="AE15" s="20"/>
      <c r="AF15" s="20"/>
      <c r="AG15" s="20"/>
      <c r="AH15" s="20"/>
      <c r="AI15" s="20"/>
    </row>
    <row r="16" spans="1:35" ht="6"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7.75" customHeight="1">
      <c r="A17" s="6"/>
      <c r="B17" s="173" t="s">
        <v>16</v>
      </c>
      <c r="C17" s="173"/>
      <c r="D17" s="173"/>
      <c r="E17" s="173"/>
      <c r="F17" s="173"/>
      <c r="G17" s="173"/>
      <c r="H17" s="173"/>
      <c r="I17" s="173"/>
      <c r="J17" s="173"/>
      <c r="K17" s="173"/>
      <c r="L17" s="173"/>
      <c r="M17" s="173"/>
      <c r="N17" s="173"/>
      <c r="O17" s="173"/>
      <c r="P17" s="173"/>
      <c r="Q17" s="173"/>
      <c r="R17" s="6"/>
      <c r="S17" s="6"/>
      <c r="T17" s="6"/>
      <c r="U17" s="6"/>
      <c r="V17" s="6"/>
      <c r="W17" s="6"/>
      <c r="X17" s="6"/>
      <c r="Y17" s="6"/>
      <c r="Z17" s="6"/>
      <c r="AA17" s="6"/>
      <c r="AB17" s="6"/>
      <c r="AC17" s="6"/>
      <c r="AD17" s="6"/>
      <c r="AE17" s="6"/>
      <c r="AF17" s="6"/>
      <c r="AG17" s="6"/>
      <c r="AH17" s="6"/>
      <c r="AI17" s="6"/>
    </row>
    <row r="18" spans="1:35" s="22" customFormat="1" ht="9.75" customHeight="1">
      <c r="A18" s="11"/>
      <c r="B18" s="23"/>
      <c r="C18" s="23"/>
      <c r="D18" s="23"/>
      <c r="E18" s="23"/>
      <c r="F18" s="23"/>
      <c r="G18" s="23"/>
      <c r="H18" s="23"/>
      <c r="I18" s="23"/>
      <c r="J18" s="23"/>
      <c r="K18" s="23"/>
      <c r="L18" s="23"/>
      <c r="M18" s="23"/>
      <c r="N18" s="23"/>
      <c r="O18" s="23"/>
      <c r="P18" s="23"/>
      <c r="Q18" s="23"/>
      <c r="R18" s="11"/>
      <c r="S18" s="11"/>
      <c r="T18" s="11"/>
      <c r="U18" s="11"/>
      <c r="V18" s="11"/>
      <c r="W18" s="11"/>
      <c r="X18" s="11"/>
      <c r="Y18" s="11"/>
      <c r="Z18" s="11"/>
      <c r="AA18" s="11"/>
      <c r="AB18" s="11"/>
      <c r="AC18" s="11"/>
      <c r="AD18" s="11"/>
      <c r="AE18" s="11"/>
      <c r="AF18" s="11"/>
      <c r="AG18" s="11"/>
      <c r="AH18" s="11"/>
      <c r="AI18" s="11"/>
    </row>
    <row r="19" spans="1:35" s="19" customFormat="1" ht="22.25" customHeight="1">
      <c r="A19" s="20"/>
      <c r="B19" s="174" t="s">
        <v>17</v>
      </c>
      <c r="C19" s="174"/>
      <c r="D19" s="24"/>
      <c r="E19" s="24"/>
      <c r="F19" s="24"/>
      <c r="G19" s="24"/>
      <c r="H19" s="25"/>
      <c r="I19" s="25"/>
      <c r="J19" s="25"/>
      <c r="K19" s="25"/>
      <c r="L19" s="25"/>
      <c r="M19" s="25"/>
      <c r="N19" s="25"/>
      <c r="O19" s="25"/>
      <c r="P19" s="25"/>
      <c r="Q19" s="25"/>
      <c r="R19" s="20"/>
      <c r="S19" s="20"/>
      <c r="T19" s="20"/>
      <c r="U19" s="20"/>
      <c r="V19" s="20"/>
      <c r="W19" s="20"/>
      <c r="X19" s="20"/>
      <c r="Y19" s="20"/>
      <c r="Z19" s="20"/>
      <c r="AA19" s="20"/>
      <c r="AB19" s="20"/>
      <c r="AC19" s="20"/>
      <c r="AD19" s="20"/>
      <c r="AE19" s="20"/>
      <c r="AF19" s="20"/>
      <c r="AG19" s="20"/>
      <c r="AH19" s="20"/>
      <c r="AI19" s="20"/>
    </row>
    <row r="20" spans="1:35" s="19" customFormat="1" ht="22.25" customHeight="1">
      <c r="A20" s="20"/>
      <c r="B20" s="174" t="s">
        <v>18</v>
      </c>
      <c r="C20" s="174"/>
      <c r="D20" s="24"/>
      <c r="E20" s="24"/>
      <c r="F20" s="24"/>
      <c r="G20" s="24"/>
      <c r="H20" s="25"/>
      <c r="I20" s="25"/>
      <c r="J20" s="25"/>
      <c r="K20" s="25"/>
      <c r="L20" s="25"/>
      <c r="M20" s="25"/>
      <c r="N20" s="25"/>
      <c r="O20" s="25"/>
      <c r="P20" s="25"/>
      <c r="Q20" s="25"/>
      <c r="R20" s="20"/>
      <c r="S20" s="20"/>
      <c r="T20" s="20"/>
      <c r="U20" s="20"/>
      <c r="V20" s="20"/>
      <c r="W20" s="20"/>
      <c r="X20" s="20"/>
      <c r="Y20" s="20"/>
      <c r="Z20" s="20"/>
      <c r="AA20" s="20"/>
      <c r="AB20" s="20"/>
      <c r="AC20" s="20"/>
      <c r="AD20" s="20"/>
      <c r="AE20" s="20"/>
      <c r="AF20" s="20"/>
      <c r="AG20" s="20"/>
      <c r="AH20" s="20"/>
      <c r="AI20" s="20"/>
    </row>
    <row r="21" spans="1:35" s="22" customFormat="1" ht="9.75" customHeight="1">
      <c r="A21" s="11"/>
      <c r="B21" s="23"/>
      <c r="C21" s="23"/>
      <c r="D21" s="23"/>
      <c r="E21" s="23"/>
      <c r="F21" s="23"/>
      <c r="G21" s="23"/>
      <c r="H21" s="23"/>
      <c r="I21" s="23"/>
      <c r="J21" s="23"/>
      <c r="K21" s="23"/>
      <c r="L21" s="23"/>
      <c r="M21" s="23"/>
      <c r="N21" s="23"/>
      <c r="O21" s="23"/>
      <c r="P21" s="23"/>
      <c r="Q21" s="23"/>
      <c r="R21" s="11"/>
      <c r="S21" s="11"/>
      <c r="T21" s="11"/>
      <c r="U21" s="11"/>
      <c r="V21" s="11"/>
      <c r="W21" s="11"/>
      <c r="X21" s="11"/>
      <c r="Y21" s="11"/>
      <c r="Z21" s="11"/>
      <c r="AA21" s="11"/>
      <c r="AB21" s="11"/>
      <c r="AC21" s="11"/>
      <c r="AD21" s="11"/>
      <c r="AE21" s="11"/>
      <c r="AF21" s="11"/>
      <c r="AG21" s="11"/>
      <c r="AH21" s="11"/>
      <c r="AI21" s="11"/>
    </row>
    <row r="22" spans="1:35" ht="17.75" customHeight="1">
      <c r="A22" s="6"/>
      <c r="B22" s="173" t="s">
        <v>19</v>
      </c>
      <c r="C22" s="173"/>
      <c r="D22" s="173"/>
      <c r="E22" s="173"/>
      <c r="F22" s="173"/>
      <c r="G22" s="173"/>
      <c r="H22" s="173"/>
      <c r="I22" s="173"/>
      <c r="J22" s="173"/>
      <c r="K22" s="173"/>
      <c r="L22" s="173"/>
      <c r="M22" s="173"/>
      <c r="N22" s="173"/>
      <c r="O22" s="173"/>
      <c r="P22" s="173"/>
      <c r="Q22" s="173"/>
      <c r="R22" s="6"/>
      <c r="S22" s="6"/>
      <c r="T22" s="6"/>
      <c r="U22" s="6"/>
      <c r="V22" s="6"/>
      <c r="W22" s="6"/>
      <c r="X22" s="6"/>
      <c r="Y22" s="6"/>
      <c r="Z22" s="6"/>
      <c r="AA22" s="6"/>
      <c r="AB22" s="6"/>
      <c r="AC22" s="6"/>
      <c r="AD22" s="6"/>
      <c r="AE22" s="6"/>
      <c r="AF22" s="6"/>
      <c r="AG22" s="6"/>
      <c r="AH22" s="6"/>
      <c r="AI22" s="6"/>
    </row>
    <row r="23" spans="1:35" s="22" customFormat="1" ht="9.75" customHeight="1">
      <c r="A23" s="11"/>
      <c r="B23" s="23"/>
      <c r="C23" s="23"/>
      <c r="D23" s="23"/>
      <c r="E23" s="23"/>
      <c r="F23" s="23"/>
      <c r="G23" s="23"/>
      <c r="H23" s="23"/>
      <c r="I23" s="23"/>
      <c r="J23" s="23"/>
      <c r="K23" s="23"/>
      <c r="L23" s="23"/>
      <c r="M23" s="23"/>
      <c r="N23" s="23"/>
      <c r="O23" s="23"/>
      <c r="P23" s="23"/>
      <c r="Q23" s="23"/>
      <c r="R23" s="11"/>
      <c r="S23" s="11"/>
      <c r="T23" s="11"/>
      <c r="U23" s="11"/>
      <c r="V23" s="11"/>
      <c r="W23" s="11"/>
      <c r="X23" s="11"/>
      <c r="Y23" s="11"/>
      <c r="Z23" s="11"/>
      <c r="AA23" s="11"/>
      <c r="AB23" s="11"/>
      <c r="AC23" s="11"/>
      <c r="AD23" s="11"/>
      <c r="AE23" s="11"/>
      <c r="AF23" s="11"/>
      <c r="AG23" s="11"/>
      <c r="AH23" s="11"/>
      <c r="AI23" s="11"/>
    </row>
    <row r="24" spans="1:35" ht="22.25" customHeight="1">
      <c r="A24" s="6"/>
      <c r="B24" s="175" t="s">
        <v>20</v>
      </c>
      <c r="C24" s="175"/>
      <c r="D24" s="24"/>
      <c r="E24" s="24"/>
      <c r="F24" s="24"/>
      <c r="G24" s="24"/>
      <c r="H24" s="25"/>
      <c r="I24" s="25"/>
      <c r="J24" s="25"/>
      <c r="K24" s="25"/>
      <c r="L24" s="25"/>
      <c r="M24" s="25"/>
      <c r="N24" s="25"/>
      <c r="O24" s="25"/>
      <c r="P24" s="25"/>
      <c r="Q24" s="25"/>
      <c r="R24" s="6"/>
      <c r="S24" s="6"/>
      <c r="T24" s="175"/>
      <c r="U24" s="175"/>
      <c r="V24" s="6"/>
      <c r="W24" s="6"/>
      <c r="X24" s="6"/>
      <c r="Y24" s="6"/>
      <c r="Z24" s="6"/>
      <c r="AA24" s="6"/>
      <c r="AB24" s="6"/>
      <c r="AC24" s="6"/>
      <c r="AD24" s="6"/>
      <c r="AE24" s="6"/>
      <c r="AF24" s="6"/>
      <c r="AG24" s="6"/>
      <c r="AH24" s="6"/>
      <c r="AI24" s="6"/>
    </row>
    <row r="25" spans="1:35" ht="22.25" customHeight="1">
      <c r="A25" s="6"/>
      <c r="B25" s="176" t="s">
        <v>21</v>
      </c>
      <c r="C25" s="176"/>
      <c r="D25" s="24"/>
      <c r="E25" s="24"/>
      <c r="F25" s="24"/>
      <c r="G25" s="24"/>
      <c r="H25" s="25"/>
      <c r="I25" s="25"/>
      <c r="J25" s="25"/>
      <c r="K25" s="25"/>
      <c r="L25" s="25"/>
      <c r="M25" s="25"/>
      <c r="N25" s="25"/>
      <c r="O25" s="25"/>
      <c r="P25" s="25"/>
      <c r="Q25" s="25"/>
      <c r="R25" s="6"/>
      <c r="S25" s="6"/>
      <c r="T25" s="177"/>
      <c r="U25" s="177"/>
      <c r="V25" s="6"/>
      <c r="W25" s="6"/>
      <c r="X25" s="6"/>
      <c r="Y25" s="6"/>
      <c r="Z25" s="6"/>
      <c r="AA25" s="6"/>
      <c r="AB25" s="6"/>
      <c r="AC25" s="6"/>
      <c r="AD25" s="6"/>
      <c r="AE25" s="6"/>
      <c r="AF25" s="6"/>
      <c r="AG25" s="6"/>
      <c r="AH25" s="6"/>
      <c r="AI25" s="6"/>
    </row>
    <row r="26" spans="1:35" ht="22.25" customHeight="1">
      <c r="A26" s="6"/>
      <c r="B26" s="176" t="s">
        <v>22</v>
      </c>
      <c r="C26" s="176"/>
      <c r="D26" s="24"/>
      <c r="E26" s="24"/>
      <c r="F26" s="24"/>
      <c r="G26" s="24"/>
      <c r="H26" s="25"/>
      <c r="I26" s="25"/>
      <c r="J26" s="25"/>
      <c r="K26" s="25"/>
      <c r="L26" s="25"/>
      <c r="M26" s="25"/>
      <c r="N26" s="25"/>
      <c r="O26" s="25"/>
      <c r="P26" s="25"/>
      <c r="Q26" s="25"/>
      <c r="R26" s="6"/>
      <c r="S26" s="6"/>
      <c r="T26" s="177"/>
      <c r="U26" s="177"/>
      <c r="V26" s="6"/>
      <c r="W26" s="6"/>
      <c r="X26" s="6"/>
      <c r="Y26" s="6"/>
      <c r="Z26" s="6"/>
      <c r="AA26" s="6"/>
      <c r="AB26" s="6"/>
      <c r="AC26" s="6"/>
      <c r="AD26" s="6"/>
      <c r="AE26" s="6"/>
      <c r="AF26" s="6"/>
      <c r="AG26" s="6"/>
      <c r="AH26" s="6"/>
      <c r="AI26" s="6"/>
    </row>
    <row r="27" spans="1:35" ht="22.25" customHeight="1">
      <c r="A27" s="6"/>
      <c r="B27" s="176" t="s">
        <v>23</v>
      </c>
      <c r="C27" s="176"/>
      <c r="D27" s="24"/>
      <c r="E27" s="24"/>
      <c r="F27" s="24"/>
      <c r="G27" s="24"/>
      <c r="H27" s="25"/>
      <c r="I27" s="25"/>
      <c r="J27" s="25"/>
      <c r="K27" s="25"/>
      <c r="L27" s="25"/>
      <c r="M27" s="25"/>
      <c r="N27" s="25"/>
      <c r="O27" s="25"/>
      <c r="P27" s="25"/>
      <c r="Q27" s="25"/>
      <c r="R27" s="6"/>
      <c r="S27" s="6"/>
      <c r="T27" s="177"/>
      <c r="U27" s="177"/>
      <c r="V27" s="6"/>
      <c r="W27" s="6"/>
      <c r="X27" s="6"/>
      <c r="Y27" s="6"/>
      <c r="Z27" s="6"/>
      <c r="AA27" s="6"/>
      <c r="AB27" s="6"/>
      <c r="AC27" s="6"/>
      <c r="AD27" s="6"/>
      <c r="AE27" s="6"/>
      <c r="AF27" s="6"/>
      <c r="AG27" s="6"/>
      <c r="AH27" s="6"/>
      <c r="AI27" s="6"/>
    </row>
    <row r="28" spans="1:35" ht="22.25" customHeight="1">
      <c r="A28" s="6"/>
      <c r="B28" s="176" t="s">
        <v>24</v>
      </c>
      <c r="C28" s="176"/>
      <c r="D28" s="24"/>
      <c r="E28" s="24"/>
      <c r="F28" s="24"/>
      <c r="G28" s="24"/>
      <c r="H28" s="25"/>
      <c r="I28" s="25"/>
      <c r="J28" s="25"/>
      <c r="K28" s="25"/>
      <c r="L28" s="25"/>
      <c r="M28" s="25"/>
      <c r="N28" s="25"/>
      <c r="O28" s="25"/>
      <c r="P28" s="25"/>
      <c r="Q28" s="25"/>
      <c r="R28" s="6"/>
      <c r="S28" s="6"/>
      <c r="T28" s="27"/>
      <c r="U28" s="27"/>
      <c r="V28" s="6"/>
      <c r="W28" s="6"/>
      <c r="X28" s="6"/>
      <c r="Y28" s="6"/>
      <c r="Z28" s="6"/>
      <c r="AA28" s="6"/>
      <c r="AB28" s="6"/>
      <c r="AC28" s="6"/>
      <c r="AD28" s="6"/>
      <c r="AE28" s="6"/>
      <c r="AF28" s="6"/>
      <c r="AG28" s="6"/>
      <c r="AH28" s="6"/>
      <c r="AI28" s="6"/>
    </row>
    <row r="29" spans="1:35" ht="22.25" customHeight="1">
      <c r="A29" s="6"/>
      <c r="B29" s="175" t="s">
        <v>25</v>
      </c>
      <c r="C29" s="175"/>
      <c r="D29" s="24"/>
      <c r="E29" s="24"/>
      <c r="F29" s="24"/>
      <c r="G29" s="24"/>
      <c r="H29" s="25"/>
      <c r="I29" s="25"/>
      <c r="J29" s="25"/>
      <c r="K29" s="25"/>
      <c r="L29" s="25"/>
      <c r="M29" s="25"/>
      <c r="N29" s="25"/>
      <c r="O29" s="25"/>
      <c r="P29" s="25"/>
      <c r="Q29" s="25"/>
      <c r="R29" s="6"/>
      <c r="S29" s="6"/>
      <c r="T29" s="175"/>
      <c r="U29" s="175"/>
      <c r="V29" s="6"/>
      <c r="W29" s="6"/>
      <c r="X29" s="6"/>
      <c r="Y29" s="6"/>
      <c r="Z29" s="6"/>
      <c r="AA29" s="6"/>
      <c r="AB29" s="6"/>
      <c r="AC29" s="6"/>
      <c r="AD29" s="6"/>
      <c r="AE29" s="6"/>
      <c r="AF29" s="6"/>
      <c r="AG29" s="6"/>
      <c r="AH29" s="6"/>
      <c r="AI29" s="6"/>
    </row>
    <row r="30" spans="1:35" ht="22.25" customHeight="1">
      <c r="A30" s="6"/>
      <c r="B30" s="175" t="s">
        <v>26</v>
      </c>
      <c r="C30" s="175"/>
      <c r="D30" s="24"/>
      <c r="E30" s="24"/>
      <c r="F30" s="24"/>
      <c r="G30" s="24"/>
      <c r="H30" s="25"/>
      <c r="I30" s="25"/>
      <c r="J30" s="25"/>
      <c r="K30" s="25"/>
      <c r="L30" s="25"/>
      <c r="M30" s="25"/>
      <c r="N30" s="25"/>
      <c r="O30" s="25"/>
      <c r="P30" s="25"/>
      <c r="Q30" s="25"/>
      <c r="R30" s="6"/>
      <c r="S30" s="6"/>
      <c r="T30" s="175"/>
      <c r="U30" s="175"/>
      <c r="V30" s="6"/>
      <c r="W30" s="6"/>
      <c r="X30" s="6"/>
      <c r="Y30" s="6"/>
      <c r="Z30" s="6"/>
      <c r="AA30" s="6"/>
      <c r="AB30" s="6"/>
      <c r="AC30" s="6"/>
      <c r="AD30" s="6"/>
      <c r="AE30" s="6"/>
      <c r="AF30" s="6"/>
      <c r="AG30" s="6"/>
      <c r="AH30" s="6"/>
      <c r="AI30" s="6"/>
    </row>
    <row r="31" spans="1:35" ht="22.25" customHeight="1">
      <c r="A31" s="6"/>
      <c r="B31" s="175" t="s">
        <v>27</v>
      </c>
      <c r="C31" s="175"/>
      <c r="D31" s="25"/>
      <c r="E31" s="25"/>
      <c r="F31" s="25"/>
      <c r="G31" s="25"/>
      <c r="H31" s="25"/>
      <c r="I31" s="25"/>
      <c r="J31" s="25"/>
      <c r="K31" s="25"/>
      <c r="L31" s="25"/>
      <c r="M31" s="25"/>
      <c r="N31" s="25"/>
      <c r="O31" s="25"/>
      <c r="P31" s="25"/>
      <c r="Q31" s="25"/>
      <c r="R31" s="6"/>
      <c r="S31" s="6"/>
      <c r="T31" s="26"/>
      <c r="U31" s="26"/>
      <c r="V31" s="6"/>
      <c r="W31" s="6"/>
      <c r="X31" s="6"/>
      <c r="Y31" s="6"/>
      <c r="Z31" s="6"/>
      <c r="AA31" s="6"/>
      <c r="AB31" s="6"/>
      <c r="AC31" s="6"/>
      <c r="AD31" s="6"/>
      <c r="AE31" s="6"/>
      <c r="AF31" s="6"/>
      <c r="AG31" s="6"/>
      <c r="AH31" s="6"/>
      <c r="AI31" s="6"/>
    </row>
    <row r="32" spans="1:35" ht="22.25" customHeight="1">
      <c r="A32" s="6"/>
      <c r="B32" s="175" t="s">
        <v>28</v>
      </c>
      <c r="C32" s="175"/>
      <c r="D32" s="25"/>
      <c r="E32" s="25"/>
      <c r="F32" s="25"/>
      <c r="G32" s="25"/>
      <c r="H32" s="25"/>
      <c r="I32" s="25"/>
      <c r="J32" s="25"/>
      <c r="K32" s="25"/>
      <c r="L32" s="25"/>
      <c r="M32" s="25"/>
      <c r="N32" s="25"/>
      <c r="O32" s="25"/>
      <c r="P32" s="25"/>
      <c r="Q32" s="25"/>
      <c r="R32" s="6"/>
      <c r="S32" s="6"/>
      <c r="T32" s="26"/>
      <c r="U32" s="26"/>
      <c r="V32" s="6"/>
      <c r="W32" s="6"/>
      <c r="X32" s="6"/>
      <c r="Y32" s="6"/>
      <c r="Z32" s="6"/>
      <c r="AA32" s="6"/>
      <c r="AB32" s="6"/>
      <c r="AC32" s="6"/>
      <c r="AD32" s="6"/>
      <c r="AE32" s="6"/>
      <c r="AF32" s="6"/>
      <c r="AG32" s="6"/>
      <c r="AH32" s="6"/>
      <c r="AI32" s="6"/>
    </row>
    <row r="33" spans="1:35" ht="22.25" customHeight="1">
      <c r="A33" s="6"/>
      <c r="B33" s="175" t="s">
        <v>29</v>
      </c>
      <c r="C33" s="175"/>
      <c r="D33" s="28">
        <f>IFERROR(IF($J$13="Market-Based GHG Goal",SUM(D24,D30,D32),SUM(D24,D29,D31)), "")</f>
        <v>0</v>
      </c>
      <c r="E33" s="28">
        <f t="shared" ref="E33:Q33" si="1">IFERROR(IF($J$13="Market-Based GHG Goal",SUM(E24,E30,E32),SUM(E24,E29,E31)), "")</f>
        <v>0</v>
      </c>
      <c r="F33" s="28">
        <f t="shared" si="1"/>
        <v>0</v>
      </c>
      <c r="G33" s="28">
        <f t="shared" si="1"/>
        <v>0</v>
      </c>
      <c r="H33" s="28">
        <f t="shared" si="1"/>
        <v>0</v>
      </c>
      <c r="I33" s="28">
        <f t="shared" si="1"/>
        <v>0</v>
      </c>
      <c r="J33" s="28">
        <f t="shared" si="1"/>
        <v>0</v>
      </c>
      <c r="K33" s="28">
        <f t="shared" si="1"/>
        <v>0</v>
      </c>
      <c r="L33" s="28">
        <f t="shared" si="1"/>
        <v>0</v>
      </c>
      <c r="M33" s="28">
        <f t="shared" si="1"/>
        <v>0</v>
      </c>
      <c r="N33" s="28">
        <f t="shared" si="1"/>
        <v>0</v>
      </c>
      <c r="O33" s="28">
        <f t="shared" si="1"/>
        <v>0</v>
      </c>
      <c r="P33" s="28">
        <f t="shared" si="1"/>
        <v>0</v>
      </c>
      <c r="Q33" s="28">
        <f t="shared" si="1"/>
        <v>0</v>
      </c>
      <c r="R33" s="6"/>
      <c r="S33" s="6"/>
      <c r="T33" s="175"/>
      <c r="U33" s="175"/>
      <c r="V33" s="6"/>
      <c r="W33" s="6"/>
      <c r="X33" s="6"/>
      <c r="Y33" s="6"/>
      <c r="Z33" s="6"/>
      <c r="AA33" s="6"/>
      <c r="AB33" s="6"/>
      <c r="AC33" s="6"/>
      <c r="AD33" s="6"/>
      <c r="AE33" s="6"/>
      <c r="AF33" s="6"/>
      <c r="AG33" s="6"/>
      <c r="AH33" s="6"/>
      <c r="AI33" s="6"/>
    </row>
    <row r="34" spans="1:35" ht="22.25" customHeight="1">
      <c r="A34" s="6"/>
      <c r="B34" s="175" t="s">
        <v>30</v>
      </c>
      <c r="C34" s="175"/>
      <c r="D34" s="25"/>
      <c r="E34" s="25"/>
      <c r="F34" s="25"/>
      <c r="G34" s="25"/>
      <c r="H34" s="25"/>
      <c r="I34" s="25"/>
      <c r="J34" s="25"/>
      <c r="K34" s="25"/>
      <c r="L34" s="25"/>
      <c r="M34" s="25"/>
      <c r="N34" s="25"/>
      <c r="O34" s="25"/>
      <c r="P34" s="25"/>
      <c r="Q34" s="25"/>
      <c r="R34" s="6"/>
      <c r="S34" s="6"/>
      <c r="T34" s="26"/>
      <c r="U34" s="26"/>
      <c r="V34" s="6"/>
      <c r="W34" s="6"/>
      <c r="X34" s="6"/>
      <c r="Y34" s="6"/>
      <c r="Z34" s="6"/>
      <c r="AA34" s="6"/>
      <c r="AB34" s="6"/>
      <c r="AC34" s="6"/>
      <c r="AD34" s="6"/>
      <c r="AE34" s="6"/>
      <c r="AF34" s="6"/>
      <c r="AG34" s="6"/>
      <c r="AH34" s="6"/>
      <c r="AI34" s="6"/>
    </row>
    <row r="35" spans="1:35" s="22" customFormat="1" ht="9.75" customHeight="1">
      <c r="A35" s="11"/>
      <c r="B35" s="23"/>
      <c r="C35" s="23"/>
      <c r="D35" s="23"/>
      <c r="E35" s="23"/>
      <c r="F35" s="23"/>
      <c r="G35" s="23"/>
      <c r="H35" s="23"/>
      <c r="I35" s="23"/>
      <c r="J35" s="23"/>
      <c r="K35" s="23"/>
      <c r="L35" s="23"/>
      <c r="M35" s="23"/>
      <c r="N35" s="23"/>
      <c r="O35" s="23"/>
      <c r="P35" s="23"/>
      <c r="Q35" s="23"/>
      <c r="R35" s="11"/>
      <c r="S35" s="11"/>
      <c r="T35" s="11"/>
      <c r="U35" s="11"/>
      <c r="V35" s="11"/>
      <c r="W35" s="11"/>
      <c r="X35" s="11"/>
      <c r="Y35" s="11"/>
      <c r="Z35" s="11"/>
      <c r="AA35" s="11"/>
      <c r="AB35" s="11"/>
      <c r="AC35" s="11"/>
      <c r="AD35" s="11"/>
      <c r="AE35" s="11"/>
      <c r="AF35" s="11"/>
      <c r="AG35" s="11"/>
      <c r="AH35" s="11"/>
      <c r="AI35" s="11"/>
    </row>
    <row r="36" spans="1:35" ht="17.75" customHeight="1">
      <c r="A36" s="6"/>
      <c r="B36" s="173" t="s">
        <v>31</v>
      </c>
      <c r="C36" s="173"/>
      <c r="D36" s="173"/>
      <c r="E36" s="173"/>
      <c r="F36" s="173"/>
      <c r="G36" s="173"/>
      <c r="H36" s="173"/>
      <c r="I36" s="173"/>
      <c r="J36" s="173"/>
      <c r="K36" s="173"/>
      <c r="L36" s="173"/>
      <c r="M36" s="173"/>
      <c r="N36" s="173"/>
      <c r="O36" s="173"/>
      <c r="P36" s="173"/>
      <c r="Q36" s="173"/>
      <c r="R36" s="6"/>
      <c r="S36" s="6"/>
      <c r="T36" s="6"/>
      <c r="U36" s="6"/>
      <c r="V36" s="6"/>
      <c r="W36" s="6"/>
      <c r="X36" s="6"/>
      <c r="Y36" s="6"/>
      <c r="Z36" s="6"/>
      <c r="AA36" s="6"/>
      <c r="AB36" s="6"/>
      <c r="AC36" s="6"/>
      <c r="AD36" s="6"/>
      <c r="AE36" s="6"/>
      <c r="AF36" s="6"/>
      <c r="AG36" s="6"/>
      <c r="AH36" s="6"/>
      <c r="AI36" s="6"/>
    </row>
    <row r="37" spans="1:35" s="22" customFormat="1" ht="9.75" customHeight="1">
      <c r="A37" s="11"/>
      <c r="B37" s="23"/>
      <c r="C37" s="23"/>
      <c r="D37" s="23"/>
      <c r="E37" s="23"/>
      <c r="F37" s="23"/>
      <c r="G37" s="23"/>
      <c r="H37" s="23"/>
      <c r="I37" s="23"/>
      <c r="J37" s="23"/>
      <c r="K37" s="23"/>
      <c r="L37" s="23"/>
      <c r="M37" s="23"/>
      <c r="N37" s="23"/>
      <c r="O37" s="23"/>
      <c r="P37" s="23"/>
      <c r="Q37" s="23"/>
      <c r="R37" s="11"/>
      <c r="S37" s="11"/>
      <c r="T37" s="11"/>
      <c r="U37" s="11"/>
      <c r="V37" s="11"/>
      <c r="W37" s="11"/>
      <c r="X37" s="11"/>
      <c r="Y37" s="11"/>
      <c r="Z37" s="11"/>
      <c r="AA37" s="11"/>
      <c r="AB37" s="11"/>
      <c r="AC37" s="11"/>
      <c r="AD37" s="11"/>
      <c r="AE37" s="11"/>
      <c r="AF37" s="11"/>
      <c r="AG37" s="11"/>
      <c r="AH37" s="11"/>
      <c r="AI37" s="11"/>
    </row>
    <row r="38" spans="1:35" ht="22.25" customHeight="1">
      <c r="A38" s="6"/>
      <c r="B38" s="178" t="s">
        <v>32</v>
      </c>
      <c r="C38" s="178"/>
      <c r="D38" s="28" t="str">
        <f>IF(D33&lt;&gt;0,($D$33-D33), "")</f>
        <v/>
      </c>
      <c r="E38" s="28" t="str">
        <f>IF(E33&lt;&gt;0,($D$33-E33), "")</f>
        <v/>
      </c>
      <c r="F38" s="28" t="str">
        <f t="shared" ref="F38:Q38" si="2">IF(F33&lt;&gt;0,($D$33-F33), "")</f>
        <v/>
      </c>
      <c r="G38" s="28" t="str">
        <f t="shared" si="2"/>
        <v/>
      </c>
      <c r="H38" s="28" t="str">
        <f t="shared" si="2"/>
        <v/>
      </c>
      <c r="I38" s="28" t="str">
        <f t="shared" si="2"/>
        <v/>
      </c>
      <c r="J38" s="28" t="str">
        <f t="shared" si="2"/>
        <v/>
      </c>
      <c r="K38" s="28" t="str">
        <f t="shared" si="2"/>
        <v/>
      </c>
      <c r="L38" s="28" t="str">
        <f t="shared" si="2"/>
        <v/>
      </c>
      <c r="M38" s="28" t="str">
        <f t="shared" si="2"/>
        <v/>
      </c>
      <c r="N38" s="28" t="str">
        <f t="shared" si="2"/>
        <v/>
      </c>
      <c r="O38" s="28" t="str">
        <f t="shared" si="2"/>
        <v/>
      </c>
      <c r="P38" s="28" t="str">
        <f t="shared" si="2"/>
        <v/>
      </c>
      <c r="Q38" s="28" t="str">
        <f t="shared" si="2"/>
        <v/>
      </c>
      <c r="R38" s="6"/>
      <c r="S38" s="6"/>
      <c r="T38" s="6"/>
      <c r="U38" s="6"/>
      <c r="V38" s="6"/>
      <c r="W38" s="6"/>
      <c r="X38" s="6"/>
      <c r="Y38" s="6"/>
      <c r="Z38" s="6"/>
      <c r="AA38" s="6"/>
      <c r="AB38" s="6"/>
      <c r="AC38" s="6"/>
      <c r="AD38" s="6"/>
      <c r="AE38" s="6"/>
      <c r="AF38" s="6"/>
      <c r="AG38" s="6"/>
      <c r="AH38" s="6"/>
      <c r="AI38" s="6"/>
    </row>
    <row r="39" spans="1:35" ht="22.25" customHeight="1">
      <c r="A39" s="6"/>
      <c r="B39" s="178" t="s">
        <v>33</v>
      </c>
      <c r="C39" s="178"/>
      <c r="D39" s="29" t="str">
        <f>IF(D33&lt;&gt;0,D38/$D$33, "")</f>
        <v/>
      </c>
      <c r="E39" s="29" t="str">
        <f>IF(E33&lt;&gt;0,E38/$D$33, "")</f>
        <v/>
      </c>
      <c r="F39" s="29" t="str">
        <f t="shared" ref="F39:Q39" si="3">IF(F33&lt;&gt;0,F38/$D$33, "")</f>
        <v/>
      </c>
      <c r="G39" s="29" t="str">
        <f t="shared" si="3"/>
        <v/>
      </c>
      <c r="H39" s="29" t="str">
        <f t="shared" si="3"/>
        <v/>
      </c>
      <c r="I39" s="29" t="str">
        <f t="shared" si="3"/>
        <v/>
      </c>
      <c r="J39" s="29" t="str">
        <f t="shared" si="3"/>
        <v/>
      </c>
      <c r="K39" s="29" t="str">
        <f t="shared" si="3"/>
        <v/>
      </c>
      <c r="L39" s="29" t="str">
        <f t="shared" si="3"/>
        <v/>
      </c>
      <c r="M39" s="29" t="str">
        <f t="shared" si="3"/>
        <v/>
      </c>
      <c r="N39" s="29" t="str">
        <f t="shared" si="3"/>
        <v/>
      </c>
      <c r="O39" s="29" t="str">
        <f t="shared" si="3"/>
        <v/>
      </c>
      <c r="P39" s="29" t="str">
        <f t="shared" si="3"/>
        <v/>
      </c>
      <c r="Q39" s="29" t="str">
        <f t="shared" si="3"/>
        <v/>
      </c>
      <c r="R39" s="6"/>
      <c r="S39" s="6"/>
      <c r="T39" s="6"/>
      <c r="U39" s="6"/>
      <c r="V39" s="6"/>
      <c r="W39" s="6"/>
      <c r="X39" s="6"/>
      <c r="Y39" s="6"/>
      <c r="Z39" s="6"/>
      <c r="AA39" s="6"/>
      <c r="AB39" s="6"/>
      <c r="AC39" s="6"/>
      <c r="AD39" s="6"/>
      <c r="AE39" s="6"/>
      <c r="AF39" s="6"/>
      <c r="AG39" s="6"/>
      <c r="AH39" s="6"/>
      <c r="AI39" s="6"/>
    </row>
    <row r="40" spans="1:35" s="22" customFormat="1" ht="9.75" customHeight="1">
      <c r="A40" s="11"/>
      <c r="B40" s="23"/>
      <c r="C40" s="23"/>
      <c r="D40" s="23"/>
      <c r="E40" s="23"/>
      <c r="F40" s="23"/>
      <c r="G40" s="23"/>
      <c r="H40" s="23"/>
      <c r="I40" s="23"/>
      <c r="J40" s="23"/>
      <c r="K40" s="23"/>
      <c r="L40" s="23"/>
      <c r="M40" s="23"/>
      <c r="N40" s="23"/>
      <c r="O40" s="23"/>
      <c r="P40" s="23"/>
      <c r="Q40" s="23"/>
      <c r="R40" s="11"/>
      <c r="S40" s="11"/>
      <c r="T40" s="11"/>
      <c r="U40" s="11"/>
      <c r="V40" s="11"/>
      <c r="W40" s="11"/>
      <c r="X40" s="11"/>
      <c r="Y40" s="11"/>
      <c r="Z40" s="11"/>
      <c r="AA40" s="11"/>
      <c r="AB40" s="11"/>
      <c r="AC40" s="11"/>
      <c r="AD40" s="11"/>
      <c r="AE40" s="11"/>
      <c r="AF40" s="11"/>
      <c r="AG40" s="11"/>
      <c r="AH40" s="11"/>
      <c r="AI40" s="11"/>
    </row>
    <row r="41" spans="1:35" ht="17.75" customHeight="1">
      <c r="A41" s="6"/>
      <c r="B41" s="173" t="s">
        <v>34</v>
      </c>
      <c r="C41" s="173"/>
      <c r="D41" s="173"/>
      <c r="E41" s="173"/>
      <c r="F41" s="173"/>
      <c r="G41" s="173"/>
      <c r="H41" s="173"/>
      <c r="I41" s="173"/>
      <c r="J41" s="173"/>
      <c r="K41" s="173"/>
      <c r="L41" s="173"/>
      <c r="M41" s="173"/>
      <c r="N41" s="173"/>
      <c r="O41" s="173"/>
      <c r="P41" s="173"/>
      <c r="Q41" s="173"/>
      <c r="R41" s="6"/>
      <c r="S41" s="6"/>
      <c r="T41" s="6"/>
      <c r="U41" s="6"/>
      <c r="V41" s="6"/>
      <c r="W41" s="6"/>
      <c r="X41" s="6"/>
      <c r="Y41" s="6"/>
      <c r="Z41" s="6"/>
      <c r="AA41" s="6"/>
      <c r="AB41" s="6"/>
      <c r="AC41" s="6"/>
      <c r="AD41" s="6"/>
      <c r="AE41" s="6"/>
      <c r="AF41" s="6"/>
      <c r="AG41" s="6"/>
      <c r="AH41" s="6"/>
      <c r="AI41" s="6"/>
    </row>
    <row r="42" spans="1:35" s="22" customFormat="1" ht="9.75" customHeight="1">
      <c r="A42" s="11"/>
      <c r="B42" s="23"/>
      <c r="C42" s="23"/>
      <c r="D42" s="23"/>
      <c r="E42" s="23"/>
      <c r="F42" s="23"/>
      <c r="G42" s="23"/>
      <c r="H42" s="23"/>
      <c r="I42" s="23"/>
      <c r="J42" s="23"/>
      <c r="K42" s="23"/>
      <c r="L42" s="23"/>
      <c r="M42" s="23"/>
      <c r="N42" s="23"/>
      <c r="O42" s="23"/>
      <c r="P42" s="23"/>
      <c r="Q42" s="23"/>
      <c r="R42" s="11"/>
      <c r="S42" s="11"/>
      <c r="T42" s="11"/>
      <c r="U42" s="11"/>
      <c r="V42" s="11"/>
      <c r="W42" s="11"/>
      <c r="X42" s="11"/>
      <c r="Y42" s="11"/>
      <c r="Z42" s="11"/>
      <c r="AA42" s="11"/>
      <c r="AB42" s="11"/>
      <c r="AC42" s="11"/>
      <c r="AD42" s="11"/>
      <c r="AE42" s="11"/>
      <c r="AF42" s="11"/>
      <c r="AG42" s="11"/>
      <c r="AH42" s="11"/>
      <c r="AI42" s="11"/>
    </row>
    <row r="43" spans="1:35" s="30" customFormat="1" ht="22.25" customHeight="1">
      <c r="A43" s="31"/>
      <c r="B43" s="178" t="s">
        <v>35</v>
      </c>
      <c r="C43" s="178"/>
      <c r="D43" s="32">
        <f>IF(D45&lt;&gt;0, SUM(D44:D45), 0)</f>
        <v>0</v>
      </c>
      <c r="E43" s="32">
        <f>IF(E45&lt;&gt;0, SUM(E44:E45), 0)</f>
        <v>0</v>
      </c>
      <c r="F43" s="32">
        <f>IF(F45&lt;&gt;0, SUM(F44:F45), 0)</f>
        <v>0</v>
      </c>
      <c r="G43" s="32">
        <f t="shared" ref="G43:Q43" si="4">IF(G45&lt;&gt;0, SUM(G44:G45), 0)</f>
        <v>0</v>
      </c>
      <c r="H43" s="32">
        <f t="shared" si="4"/>
        <v>0</v>
      </c>
      <c r="I43" s="32">
        <f t="shared" si="4"/>
        <v>0</v>
      </c>
      <c r="J43" s="32">
        <f t="shared" si="4"/>
        <v>0</v>
      </c>
      <c r="K43" s="32">
        <f t="shared" si="4"/>
        <v>0</v>
      </c>
      <c r="L43" s="32">
        <f t="shared" si="4"/>
        <v>0</v>
      </c>
      <c r="M43" s="32">
        <f t="shared" si="4"/>
        <v>0</v>
      </c>
      <c r="N43" s="32">
        <f t="shared" si="4"/>
        <v>0</v>
      </c>
      <c r="O43" s="32">
        <f t="shared" si="4"/>
        <v>0</v>
      </c>
      <c r="P43" s="32">
        <f t="shared" si="4"/>
        <v>0</v>
      </c>
      <c r="Q43" s="32">
        <f t="shared" si="4"/>
        <v>0</v>
      </c>
      <c r="R43" s="31"/>
      <c r="S43" s="31"/>
      <c r="T43" s="31"/>
      <c r="U43" s="31"/>
      <c r="V43" s="31"/>
      <c r="W43" s="31"/>
      <c r="X43" s="31"/>
      <c r="Y43" s="31"/>
      <c r="Z43" s="31"/>
      <c r="AA43" s="31"/>
      <c r="AB43" s="31"/>
      <c r="AC43" s="31"/>
      <c r="AD43" s="31"/>
      <c r="AE43" s="31"/>
      <c r="AF43" s="31"/>
      <c r="AG43" s="31"/>
      <c r="AH43" s="31"/>
      <c r="AI43" s="31"/>
    </row>
    <row r="44" spans="1:35" ht="22.25" customHeight="1">
      <c r="A44" s="6"/>
      <c r="B44" s="176" t="s">
        <v>36</v>
      </c>
      <c r="C44" s="176"/>
      <c r="D44" s="24"/>
      <c r="E44" s="24"/>
      <c r="F44" s="24"/>
      <c r="G44" s="24"/>
      <c r="H44" s="33"/>
      <c r="I44" s="33"/>
      <c r="J44" s="33"/>
      <c r="K44" s="33"/>
      <c r="L44" s="33"/>
      <c r="M44" s="25"/>
      <c r="N44" s="33"/>
      <c r="O44" s="33"/>
      <c r="P44" s="33"/>
      <c r="Q44" s="33"/>
      <c r="S44" s="177"/>
      <c r="T44" s="177"/>
      <c r="U44" s="6"/>
      <c r="V44" s="6"/>
      <c r="W44" s="6"/>
      <c r="X44" s="6"/>
      <c r="Y44" s="6"/>
      <c r="Z44" s="6"/>
      <c r="AA44" s="6"/>
      <c r="AB44" s="6"/>
      <c r="AC44" s="6"/>
      <c r="AD44" s="6"/>
      <c r="AE44" s="6"/>
      <c r="AF44" s="6"/>
      <c r="AG44" s="6"/>
      <c r="AH44" s="6"/>
      <c r="AI44" s="6"/>
    </row>
    <row r="45" spans="1:35" ht="22.25" customHeight="1">
      <c r="A45" s="6"/>
      <c r="B45" s="176" t="s">
        <v>37</v>
      </c>
      <c r="C45" s="176"/>
      <c r="D45" s="34"/>
      <c r="E45" s="34"/>
      <c r="F45" s="34"/>
      <c r="G45" s="34"/>
      <c r="H45" s="35"/>
      <c r="I45" s="35"/>
      <c r="J45" s="35"/>
      <c r="K45" s="35"/>
      <c r="L45" s="35"/>
      <c r="M45" s="35"/>
      <c r="N45" s="35"/>
      <c r="O45" s="35"/>
      <c r="P45" s="35"/>
      <c r="Q45" s="35"/>
      <c r="S45" s="177"/>
      <c r="T45" s="177"/>
      <c r="U45" s="6"/>
      <c r="V45" s="6"/>
      <c r="W45" s="6"/>
      <c r="X45" s="6"/>
      <c r="Y45" s="6"/>
      <c r="Z45" s="6"/>
      <c r="AA45" s="6"/>
      <c r="AB45" s="6"/>
      <c r="AC45" s="6"/>
      <c r="AD45" s="6"/>
      <c r="AE45" s="6"/>
      <c r="AF45" s="6"/>
      <c r="AG45" s="6"/>
      <c r="AH45" s="6"/>
      <c r="AI45" s="6"/>
    </row>
    <row r="46" spans="1:35" ht="22.25" customHeight="1">
      <c r="A46" s="6"/>
      <c r="B46" s="179" t="s">
        <v>38</v>
      </c>
      <c r="C46" s="179"/>
      <c r="D46" s="34"/>
      <c r="E46" s="34"/>
      <c r="F46" s="34"/>
      <c r="G46" s="34"/>
      <c r="H46" s="33"/>
      <c r="I46" s="33"/>
      <c r="J46" s="33"/>
      <c r="K46" s="33"/>
      <c r="L46" s="33"/>
      <c r="M46" s="25"/>
      <c r="N46" s="33"/>
      <c r="O46" s="33"/>
      <c r="P46" s="33"/>
      <c r="Q46" s="33"/>
      <c r="S46" s="27"/>
      <c r="T46" s="27"/>
      <c r="U46" s="6"/>
      <c r="V46" s="6"/>
      <c r="W46" s="6"/>
      <c r="X46" s="6"/>
      <c r="Y46" s="6"/>
      <c r="Z46" s="6"/>
      <c r="AA46" s="6"/>
      <c r="AB46" s="6"/>
      <c r="AC46" s="6"/>
      <c r="AD46" s="6"/>
      <c r="AE46" s="6"/>
      <c r="AF46" s="6"/>
      <c r="AG46" s="6"/>
      <c r="AH46" s="6"/>
      <c r="AI46" s="6"/>
    </row>
    <row r="47" spans="1:35" ht="22.25" customHeight="1">
      <c r="A47" s="6"/>
      <c r="B47" s="179" t="s">
        <v>39</v>
      </c>
      <c r="C47" s="179"/>
      <c r="D47" s="34"/>
      <c r="E47" s="34"/>
      <c r="F47" s="34"/>
      <c r="G47" s="34"/>
      <c r="H47" s="33"/>
      <c r="I47" s="33"/>
      <c r="J47" s="33"/>
      <c r="K47" s="33"/>
      <c r="L47" s="33"/>
      <c r="M47" s="25"/>
      <c r="N47" s="33"/>
      <c r="O47" s="33"/>
      <c r="P47" s="33"/>
      <c r="Q47" s="33"/>
      <c r="S47" s="27"/>
      <c r="T47" s="27"/>
      <c r="U47" s="6"/>
      <c r="V47" s="6"/>
      <c r="W47" s="6"/>
      <c r="X47" s="6"/>
      <c r="Y47" s="6"/>
      <c r="Z47" s="6"/>
      <c r="AA47" s="6"/>
      <c r="AB47" s="6"/>
      <c r="AC47" s="6"/>
      <c r="AD47" s="6"/>
      <c r="AE47" s="6"/>
      <c r="AF47" s="6"/>
      <c r="AG47" s="6"/>
      <c r="AH47" s="6"/>
      <c r="AI47" s="6"/>
    </row>
    <row r="48" spans="1:35" ht="22.25" customHeight="1">
      <c r="A48" s="6"/>
      <c r="B48" s="179" t="s">
        <v>40</v>
      </c>
      <c r="C48" s="179"/>
      <c r="D48" s="36"/>
      <c r="E48" s="36"/>
      <c r="F48" s="36"/>
      <c r="G48" s="36"/>
      <c r="H48" s="33"/>
      <c r="I48" s="33"/>
      <c r="J48" s="33"/>
      <c r="K48" s="33"/>
      <c r="L48" s="33"/>
      <c r="M48" s="33"/>
      <c r="N48" s="33"/>
      <c r="O48" s="33"/>
      <c r="P48" s="33"/>
      <c r="Q48" s="33"/>
      <c r="S48" s="177"/>
      <c r="T48" s="177"/>
      <c r="U48" s="6"/>
      <c r="V48" s="6"/>
      <c r="W48" s="6"/>
      <c r="X48" s="6"/>
      <c r="Y48" s="6"/>
      <c r="Z48" s="6"/>
      <c r="AA48" s="6"/>
      <c r="AB48" s="6"/>
      <c r="AC48" s="6"/>
      <c r="AD48" s="6"/>
      <c r="AE48" s="6"/>
      <c r="AF48" s="6"/>
      <c r="AG48" s="6"/>
      <c r="AH48" s="6"/>
      <c r="AI48" s="6"/>
    </row>
    <row r="49" spans="1:35" ht="22.25" customHeight="1">
      <c r="A49" s="6"/>
      <c r="B49" s="179" t="s">
        <v>41</v>
      </c>
      <c r="C49" s="179"/>
      <c r="D49" s="37">
        <f>D45-SUM(D46:D48)</f>
        <v>0</v>
      </c>
      <c r="E49" s="37">
        <f>E45-SUM(E46:E48)</f>
        <v>0</v>
      </c>
      <c r="F49" s="37">
        <f>F45-SUM(F46:F48)</f>
        <v>0</v>
      </c>
      <c r="G49" s="37">
        <f>G45-SUM(G46:G48)</f>
        <v>0</v>
      </c>
      <c r="H49" s="37">
        <f t="shared" ref="H49:Q49" si="5">H45-SUM(H46:H48)</f>
        <v>0</v>
      </c>
      <c r="I49" s="37">
        <f t="shared" si="5"/>
        <v>0</v>
      </c>
      <c r="J49" s="37">
        <f t="shared" si="5"/>
        <v>0</v>
      </c>
      <c r="K49" s="37">
        <f t="shared" si="5"/>
        <v>0</v>
      </c>
      <c r="L49" s="37">
        <f t="shared" si="5"/>
        <v>0</v>
      </c>
      <c r="M49" s="37">
        <f t="shared" si="5"/>
        <v>0</v>
      </c>
      <c r="N49" s="37">
        <f t="shared" si="5"/>
        <v>0</v>
      </c>
      <c r="O49" s="37">
        <f t="shared" si="5"/>
        <v>0</v>
      </c>
      <c r="P49" s="37">
        <f t="shared" si="5"/>
        <v>0</v>
      </c>
      <c r="Q49" s="37">
        <f t="shared" si="5"/>
        <v>0</v>
      </c>
      <c r="S49" s="27"/>
      <c r="T49" s="27"/>
      <c r="U49" s="6"/>
      <c r="V49" s="6"/>
      <c r="W49" s="6"/>
      <c r="X49" s="6"/>
      <c r="Y49" s="6"/>
      <c r="Z49" s="6"/>
      <c r="AA49" s="6"/>
      <c r="AB49" s="6"/>
      <c r="AC49" s="6"/>
      <c r="AD49" s="6"/>
      <c r="AE49" s="6"/>
      <c r="AF49" s="6"/>
      <c r="AG49" s="6"/>
      <c r="AH49" s="6"/>
      <c r="AI49" s="6"/>
    </row>
    <row r="50" spans="1:35" ht="22.25" customHeight="1">
      <c r="A50" s="6"/>
      <c r="B50" s="178" t="s">
        <v>42</v>
      </c>
      <c r="C50" s="178"/>
      <c r="D50" s="24"/>
      <c r="E50" s="24"/>
      <c r="F50" s="24"/>
      <c r="G50" s="24"/>
      <c r="H50" s="33"/>
      <c r="I50" s="33"/>
      <c r="J50" s="33"/>
      <c r="K50" s="33"/>
      <c r="L50" s="33"/>
      <c r="M50" s="33"/>
      <c r="N50" s="33"/>
      <c r="O50" s="33"/>
      <c r="P50" s="33"/>
      <c r="Q50" s="33"/>
      <c r="S50" s="175"/>
      <c r="T50" s="175"/>
      <c r="U50" s="6"/>
      <c r="V50" s="6"/>
      <c r="W50" s="6"/>
      <c r="X50" s="6"/>
      <c r="Y50" s="6"/>
      <c r="Z50" s="6"/>
      <c r="AA50" s="6"/>
      <c r="AB50" s="6"/>
      <c r="AC50" s="6"/>
      <c r="AD50" s="6"/>
      <c r="AE50" s="6"/>
      <c r="AF50" s="6"/>
      <c r="AG50" s="6"/>
      <c r="AH50" s="6"/>
      <c r="AI50" s="6"/>
    </row>
    <row r="51" spans="1:35" ht="22.25" customHeight="1">
      <c r="A51" s="6"/>
      <c r="B51" s="178" t="s">
        <v>43</v>
      </c>
      <c r="C51" s="178"/>
      <c r="D51" s="24"/>
      <c r="E51" s="24"/>
      <c r="F51" s="24"/>
      <c r="G51" s="24"/>
      <c r="H51" s="33"/>
      <c r="I51" s="33"/>
      <c r="J51" s="33"/>
      <c r="K51" s="33"/>
      <c r="L51" s="33"/>
      <c r="M51" s="33"/>
      <c r="N51" s="33"/>
      <c r="O51" s="33"/>
      <c r="P51" s="33"/>
      <c r="Q51" s="33"/>
      <c r="S51" s="26"/>
      <c r="T51" s="26"/>
      <c r="U51" s="6"/>
      <c r="V51" s="6"/>
      <c r="W51" s="6"/>
      <c r="X51" s="6"/>
      <c r="Y51" s="6"/>
      <c r="Z51" s="6"/>
      <c r="AA51" s="6"/>
      <c r="AB51" s="6"/>
      <c r="AC51" s="6"/>
      <c r="AD51" s="6"/>
      <c r="AE51" s="6"/>
      <c r="AF51" s="6"/>
      <c r="AG51" s="6"/>
      <c r="AH51" s="6"/>
      <c r="AI51" s="6"/>
    </row>
    <row r="52" spans="1:35" ht="22.25" customHeight="1">
      <c r="A52" s="6"/>
      <c r="B52" s="178" t="s">
        <v>44</v>
      </c>
      <c r="C52" s="178"/>
      <c r="D52" s="24"/>
      <c r="E52" s="24"/>
      <c r="F52" s="24"/>
      <c r="G52" s="24"/>
      <c r="H52" s="33"/>
      <c r="I52" s="33"/>
      <c r="J52" s="33"/>
      <c r="K52" s="33"/>
      <c r="L52" s="33"/>
      <c r="M52" s="33"/>
      <c r="N52" s="33"/>
      <c r="O52" s="33"/>
      <c r="P52" s="33"/>
      <c r="Q52" s="33"/>
      <c r="S52" s="26"/>
      <c r="T52" s="26"/>
      <c r="U52" s="6"/>
      <c r="V52" s="6"/>
      <c r="W52" s="6"/>
      <c r="X52" s="6"/>
      <c r="Y52" s="6"/>
      <c r="Z52" s="6"/>
      <c r="AA52" s="6"/>
      <c r="AB52" s="6"/>
      <c r="AC52" s="6"/>
      <c r="AD52" s="6"/>
      <c r="AE52" s="6"/>
      <c r="AF52" s="6"/>
      <c r="AG52" s="6"/>
      <c r="AH52" s="6"/>
      <c r="AI52" s="6"/>
    </row>
    <row r="53" spans="1:35" ht="22.25" customHeight="1">
      <c r="A53" s="6"/>
      <c r="B53" s="175" t="s">
        <v>45</v>
      </c>
      <c r="C53" s="175"/>
      <c r="D53" s="24"/>
      <c r="E53" s="24"/>
      <c r="F53" s="24"/>
      <c r="G53" s="34"/>
      <c r="H53" s="33"/>
      <c r="I53" s="33"/>
      <c r="J53" s="33"/>
      <c r="K53" s="33"/>
      <c r="L53" s="33"/>
      <c r="M53" s="33"/>
      <c r="N53" s="33"/>
      <c r="O53" s="33"/>
      <c r="P53" s="33"/>
      <c r="Q53" s="33"/>
      <c r="S53" s="180"/>
      <c r="T53" s="180"/>
      <c r="U53" s="6"/>
      <c r="V53" s="6"/>
      <c r="W53" s="6"/>
      <c r="X53" s="6"/>
      <c r="Y53" s="6"/>
      <c r="Z53" s="6"/>
      <c r="AA53" s="6"/>
      <c r="AB53" s="6"/>
      <c r="AC53" s="6"/>
      <c r="AD53" s="6"/>
      <c r="AE53" s="6"/>
      <c r="AF53" s="6"/>
      <c r="AG53" s="6"/>
      <c r="AH53" s="6"/>
      <c r="AI53" s="6"/>
    </row>
    <row r="54" spans="1:35" ht="22.25" customHeight="1">
      <c r="A54" s="6"/>
      <c r="B54" s="155" t="s">
        <v>46</v>
      </c>
      <c r="C54" s="155"/>
      <c r="D54" s="24"/>
      <c r="E54" s="24"/>
      <c r="F54" s="24"/>
      <c r="G54" s="24"/>
      <c r="H54" s="33"/>
      <c r="I54" s="33"/>
      <c r="J54" s="33"/>
      <c r="K54" s="33"/>
      <c r="L54" s="33"/>
      <c r="M54" s="33"/>
      <c r="N54" s="33"/>
      <c r="O54" s="33"/>
      <c r="P54" s="33"/>
      <c r="Q54" s="33"/>
      <c r="S54" s="38"/>
      <c r="T54" s="38"/>
      <c r="U54" s="6"/>
      <c r="V54" s="6"/>
      <c r="W54" s="6"/>
      <c r="X54" s="6"/>
      <c r="Y54" s="6"/>
      <c r="Z54" s="6"/>
      <c r="AA54" s="6"/>
      <c r="AB54" s="6"/>
      <c r="AC54" s="6"/>
      <c r="AD54" s="6"/>
      <c r="AE54" s="6"/>
      <c r="AF54" s="6"/>
      <c r="AG54" s="6"/>
      <c r="AH54" s="6"/>
      <c r="AI54" s="6"/>
    </row>
    <row r="55" spans="1:35" ht="22.25" customHeight="1">
      <c r="A55" s="6"/>
      <c r="B55" s="155" t="s">
        <v>47</v>
      </c>
      <c r="C55" s="155"/>
      <c r="D55" s="24"/>
      <c r="E55" s="24"/>
      <c r="F55" s="24"/>
      <c r="G55" s="24"/>
      <c r="H55" s="33"/>
      <c r="I55" s="33"/>
      <c r="J55" s="33"/>
      <c r="K55" s="33"/>
      <c r="L55" s="33"/>
      <c r="M55" s="33"/>
      <c r="N55" s="33"/>
      <c r="O55" s="33"/>
      <c r="P55" s="33"/>
      <c r="Q55" s="33"/>
      <c r="S55" s="38"/>
      <c r="T55" s="38"/>
      <c r="U55" s="6"/>
      <c r="V55" s="6"/>
      <c r="W55" s="6"/>
      <c r="X55" s="6"/>
      <c r="Y55" s="6"/>
      <c r="Z55" s="6"/>
      <c r="AA55" s="6"/>
      <c r="AB55" s="6"/>
      <c r="AC55" s="6"/>
      <c r="AD55" s="6"/>
      <c r="AE55" s="6"/>
      <c r="AF55" s="6"/>
      <c r="AG55" s="6"/>
      <c r="AH55" s="6"/>
      <c r="AI55" s="6"/>
    </row>
    <row r="56" spans="1:35" ht="22.25" customHeight="1">
      <c r="A56" s="6"/>
      <c r="B56" s="155" t="s">
        <v>48</v>
      </c>
      <c r="C56" s="155"/>
      <c r="D56" s="24"/>
      <c r="E56" s="24"/>
      <c r="F56" s="24"/>
      <c r="G56" s="24"/>
      <c r="H56" s="33"/>
      <c r="I56" s="33"/>
      <c r="J56" s="33"/>
      <c r="K56" s="33"/>
      <c r="L56" s="33"/>
      <c r="M56" s="33"/>
      <c r="N56" s="33"/>
      <c r="O56" s="33"/>
      <c r="P56" s="33"/>
      <c r="Q56" s="33"/>
      <c r="S56" s="38"/>
      <c r="T56" s="38"/>
      <c r="U56" s="6"/>
      <c r="V56" s="6"/>
      <c r="W56" s="6"/>
      <c r="X56" s="6"/>
      <c r="Y56" s="6"/>
      <c r="Z56" s="6"/>
      <c r="AA56" s="6"/>
      <c r="AB56" s="6"/>
      <c r="AC56" s="6"/>
      <c r="AD56" s="6"/>
      <c r="AE56" s="6"/>
      <c r="AF56" s="6"/>
      <c r="AG56" s="6"/>
      <c r="AH56" s="6"/>
      <c r="AI56" s="6"/>
    </row>
    <row r="57" spans="1:35" ht="22.25" customHeight="1">
      <c r="A57" s="6"/>
      <c r="B57" s="155" t="s">
        <v>49</v>
      </c>
      <c r="C57" s="155"/>
      <c r="D57" s="24"/>
      <c r="E57" s="24"/>
      <c r="F57" s="24"/>
      <c r="G57" s="24"/>
      <c r="H57" s="33"/>
      <c r="I57" s="33"/>
      <c r="J57" s="33"/>
      <c r="K57" s="33"/>
      <c r="L57" s="33"/>
      <c r="M57" s="33"/>
      <c r="N57" s="33"/>
      <c r="O57" s="33"/>
      <c r="P57" s="33"/>
      <c r="Q57" s="33"/>
      <c r="S57" s="38"/>
      <c r="T57" s="38"/>
      <c r="U57" s="6"/>
      <c r="V57" s="6"/>
      <c r="W57" s="6"/>
      <c r="X57" s="6"/>
      <c r="Y57" s="6"/>
      <c r="Z57" s="6"/>
      <c r="AA57" s="6"/>
      <c r="AB57" s="6"/>
      <c r="AC57" s="6"/>
      <c r="AD57" s="6"/>
      <c r="AE57" s="6"/>
      <c r="AF57" s="6"/>
      <c r="AG57" s="6"/>
      <c r="AH57" s="6"/>
      <c r="AI57" s="6"/>
    </row>
    <row r="58" spans="1:35" ht="22.25" customHeight="1">
      <c r="A58" s="6"/>
      <c r="B58" s="155" t="s">
        <v>50</v>
      </c>
      <c r="C58" s="155"/>
      <c r="D58" s="24"/>
      <c r="E58" s="24"/>
      <c r="F58" s="24"/>
      <c r="G58" s="24"/>
      <c r="H58" s="33"/>
      <c r="I58" s="33"/>
      <c r="J58" s="33"/>
      <c r="K58" s="33"/>
      <c r="L58" s="33"/>
      <c r="M58" s="33"/>
      <c r="N58" s="33"/>
      <c r="O58" s="33"/>
      <c r="P58" s="33"/>
      <c r="Q58" s="33"/>
      <c r="S58" s="38"/>
      <c r="T58" s="38"/>
      <c r="U58" s="6"/>
      <c r="V58" s="6"/>
      <c r="W58" s="6"/>
      <c r="X58" s="6"/>
      <c r="Y58" s="6"/>
      <c r="Z58" s="6"/>
      <c r="AA58" s="6"/>
      <c r="AB58" s="6"/>
      <c r="AC58" s="6"/>
      <c r="AD58" s="6"/>
      <c r="AE58" s="6"/>
      <c r="AF58" s="6"/>
      <c r="AG58" s="6"/>
      <c r="AH58" s="6"/>
      <c r="AI58" s="6"/>
    </row>
    <row r="59" spans="1:35" ht="22.25" customHeight="1">
      <c r="A59" s="6"/>
      <c r="B59" s="181" t="s">
        <v>51</v>
      </c>
      <c r="C59" s="181"/>
      <c r="D59" s="40"/>
      <c r="E59" s="40"/>
      <c r="F59" s="40"/>
      <c r="G59" s="40"/>
      <c r="H59" s="41"/>
      <c r="I59" s="41"/>
      <c r="J59" s="41"/>
      <c r="K59" s="41"/>
      <c r="L59" s="41"/>
      <c r="M59" s="41"/>
      <c r="N59" s="41"/>
      <c r="O59" s="41"/>
      <c r="P59" s="41"/>
      <c r="Q59" s="41"/>
      <c r="S59" s="6"/>
      <c r="T59" s="6"/>
      <c r="U59" s="6"/>
      <c r="V59" s="6"/>
      <c r="W59" s="6"/>
      <c r="X59" s="6"/>
      <c r="Y59" s="6"/>
      <c r="Z59" s="6"/>
      <c r="AA59" s="6"/>
      <c r="AB59" s="6"/>
      <c r="AC59" s="6"/>
      <c r="AD59" s="6"/>
      <c r="AE59" s="6"/>
      <c r="AF59" s="6"/>
      <c r="AG59" s="6"/>
      <c r="AH59" s="6"/>
      <c r="AI59" s="6"/>
    </row>
    <row r="60" spans="1:35" ht="22.25" customHeight="1">
      <c r="A60" s="6"/>
      <c r="B60" s="181" t="s">
        <v>52</v>
      </c>
      <c r="C60" s="181"/>
      <c r="D60" s="40"/>
      <c r="E60" s="40"/>
      <c r="F60" s="40"/>
      <c r="G60" s="40"/>
      <c r="H60" s="41"/>
      <c r="I60" s="41"/>
      <c r="J60" s="41"/>
      <c r="K60" s="41"/>
      <c r="L60" s="41"/>
      <c r="M60" s="41"/>
      <c r="N60" s="41"/>
      <c r="O60" s="41"/>
      <c r="P60" s="41"/>
      <c r="Q60" s="41"/>
      <c r="S60" s="6"/>
      <c r="T60" s="6"/>
      <c r="U60" s="6"/>
      <c r="V60" s="6"/>
      <c r="W60" s="6"/>
      <c r="X60" s="6"/>
      <c r="Y60" s="6"/>
      <c r="Z60" s="6"/>
      <c r="AA60" s="6"/>
      <c r="AB60" s="6"/>
      <c r="AC60" s="6"/>
      <c r="AD60" s="6"/>
      <c r="AE60" s="6"/>
      <c r="AF60" s="6"/>
      <c r="AG60" s="6"/>
      <c r="AH60" s="6"/>
      <c r="AI60" s="6"/>
    </row>
    <row r="61" spans="1:35" ht="22.25" customHeight="1">
      <c r="A61" s="6"/>
      <c r="B61" s="181" t="s">
        <v>53</v>
      </c>
      <c r="C61" s="181"/>
      <c r="D61" s="40"/>
      <c r="E61" s="40"/>
      <c r="F61" s="40"/>
      <c r="G61" s="40"/>
      <c r="H61" s="41"/>
      <c r="I61" s="41"/>
      <c r="J61" s="41"/>
      <c r="K61" s="41"/>
      <c r="L61" s="41"/>
      <c r="M61" s="41"/>
      <c r="N61" s="41"/>
      <c r="O61" s="41"/>
      <c r="P61" s="41"/>
      <c r="Q61" s="41"/>
      <c r="S61" s="6"/>
      <c r="T61" s="6"/>
      <c r="U61" s="6"/>
      <c r="V61" s="6"/>
      <c r="W61" s="6"/>
      <c r="X61" s="6"/>
      <c r="Y61" s="6"/>
      <c r="Z61" s="6"/>
      <c r="AA61" s="6"/>
      <c r="AB61" s="6"/>
      <c r="AC61" s="6"/>
      <c r="AD61" s="6"/>
      <c r="AE61" s="6"/>
      <c r="AF61" s="6"/>
      <c r="AG61" s="6"/>
      <c r="AH61" s="6"/>
      <c r="AI61" s="6"/>
    </row>
    <row r="62" spans="1:35" ht="22.25" customHeight="1">
      <c r="A62" s="6"/>
      <c r="B62" s="181" t="s">
        <v>54</v>
      </c>
      <c r="C62" s="181"/>
      <c r="D62" s="40"/>
      <c r="E62" s="40"/>
      <c r="F62" s="40"/>
      <c r="G62" s="40"/>
      <c r="H62" s="41"/>
      <c r="I62" s="41"/>
      <c r="J62" s="41"/>
      <c r="K62" s="41"/>
      <c r="L62" s="41"/>
      <c r="M62" s="41"/>
      <c r="N62" s="41"/>
      <c r="O62" s="41"/>
      <c r="P62" s="41"/>
      <c r="Q62" s="41"/>
      <c r="S62" s="6"/>
      <c r="T62" s="6"/>
      <c r="U62" s="6"/>
      <c r="V62" s="6"/>
      <c r="W62" s="6"/>
      <c r="X62" s="6"/>
      <c r="Y62" s="6"/>
      <c r="Z62" s="6"/>
      <c r="AA62" s="6"/>
      <c r="AB62" s="6"/>
      <c r="AC62" s="6"/>
      <c r="AD62" s="6"/>
      <c r="AE62" s="6"/>
      <c r="AF62" s="6"/>
      <c r="AG62" s="6"/>
      <c r="AH62" s="6"/>
      <c r="AI62" s="6"/>
    </row>
    <row r="63" spans="1:35" ht="22.25" customHeight="1">
      <c r="A63" s="6"/>
      <c r="B63" s="181" t="s">
        <v>55</v>
      </c>
      <c r="C63" s="181"/>
      <c r="D63" s="40"/>
      <c r="E63" s="40"/>
      <c r="F63" s="40"/>
      <c r="G63" s="40"/>
      <c r="H63" s="41"/>
      <c r="I63" s="41"/>
      <c r="J63" s="41"/>
      <c r="K63" s="41"/>
      <c r="L63" s="41"/>
      <c r="M63" s="41"/>
      <c r="N63" s="41"/>
      <c r="O63" s="41"/>
      <c r="P63" s="41"/>
      <c r="Q63" s="41"/>
      <c r="S63" s="6"/>
      <c r="T63" s="6"/>
      <c r="U63" s="6"/>
      <c r="V63" s="6"/>
      <c r="W63" s="6"/>
      <c r="X63" s="6"/>
      <c r="Y63" s="6"/>
      <c r="Z63" s="6"/>
      <c r="AA63" s="6"/>
      <c r="AB63" s="6"/>
      <c r="AC63" s="6"/>
      <c r="AD63" s="6"/>
      <c r="AE63" s="6"/>
      <c r="AF63" s="6"/>
      <c r="AG63" s="6"/>
      <c r="AH63" s="6"/>
      <c r="AI63" s="6"/>
    </row>
    <row r="64" spans="1:35" ht="22.25" customHeight="1">
      <c r="A64" s="6"/>
      <c r="B64" s="181" t="s">
        <v>56</v>
      </c>
      <c r="C64" s="181"/>
      <c r="D64" s="40"/>
      <c r="E64" s="40"/>
      <c r="F64" s="40"/>
      <c r="G64" s="40"/>
      <c r="H64" s="41"/>
      <c r="I64" s="41"/>
      <c r="J64" s="41"/>
      <c r="K64" s="41"/>
      <c r="L64" s="41"/>
      <c r="M64" s="41"/>
      <c r="N64" s="41"/>
      <c r="O64" s="41"/>
      <c r="P64" s="41"/>
      <c r="Q64" s="41"/>
      <c r="S64" s="6"/>
      <c r="T64" s="6"/>
      <c r="U64" s="6"/>
      <c r="V64" s="6"/>
      <c r="W64" s="6"/>
      <c r="X64" s="6"/>
      <c r="Y64" s="6"/>
      <c r="Z64" s="6"/>
      <c r="AA64" s="6"/>
      <c r="AB64" s="6"/>
      <c r="AC64" s="6"/>
      <c r="AD64" s="6"/>
      <c r="AE64" s="6"/>
      <c r="AF64" s="6"/>
      <c r="AG64" s="6"/>
      <c r="AH64" s="6"/>
      <c r="AI64" s="6"/>
    </row>
    <row r="65" spans="1:35" ht="22.25" customHeight="1">
      <c r="A65" s="6"/>
      <c r="B65" s="42" t="s">
        <v>57</v>
      </c>
      <c r="C65" s="39"/>
      <c r="D65" s="40"/>
      <c r="E65" s="40"/>
      <c r="F65" s="40"/>
      <c r="G65" s="40"/>
      <c r="H65" s="41"/>
      <c r="I65" s="41"/>
      <c r="J65" s="41"/>
      <c r="K65" s="41"/>
      <c r="L65" s="41"/>
      <c r="M65" s="41"/>
      <c r="N65" s="41"/>
      <c r="O65" s="41"/>
      <c r="P65" s="41"/>
      <c r="Q65" s="41"/>
      <c r="S65" s="6"/>
      <c r="T65" s="6"/>
      <c r="U65" s="6"/>
      <c r="V65" s="6"/>
      <c r="W65" s="6"/>
      <c r="X65" s="6"/>
      <c r="Y65" s="6"/>
      <c r="Z65" s="6"/>
      <c r="AA65" s="6"/>
      <c r="AB65" s="6"/>
      <c r="AC65" s="6"/>
      <c r="AD65" s="6"/>
      <c r="AE65" s="6"/>
      <c r="AF65" s="6"/>
      <c r="AG65" s="6"/>
      <c r="AH65" s="6"/>
      <c r="AI65" s="6"/>
    </row>
    <row r="66" spans="1:35" ht="22.25" customHeight="1">
      <c r="A66" s="6"/>
      <c r="B66" s="181" t="s">
        <v>58</v>
      </c>
      <c r="C66" s="181"/>
      <c r="D66" s="40"/>
      <c r="E66" s="40"/>
      <c r="F66" s="40"/>
      <c r="G66" s="40"/>
      <c r="H66" s="41"/>
      <c r="I66" s="41"/>
      <c r="J66" s="41"/>
      <c r="K66" s="41"/>
      <c r="L66" s="41"/>
      <c r="M66" s="41"/>
      <c r="N66" s="41"/>
      <c r="O66" s="41"/>
      <c r="P66" s="41"/>
      <c r="Q66" s="41"/>
      <c r="S66" s="6"/>
      <c r="T66" s="6"/>
      <c r="U66" s="6"/>
      <c r="V66" s="6"/>
      <c r="W66" s="6"/>
      <c r="X66" s="6"/>
      <c r="Y66" s="6"/>
      <c r="Z66" s="6"/>
      <c r="AA66" s="6"/>
      <c r="AB66" s="6"/>
      <c r="AC66" s="6"/>
      <c r="AD66" s="6"/>
      <c r="AE66" s="6"/>
      <c r="AF66" s="6"/>
      <c r="AG66" s="6"/>
      <c r="AH66" s="6"/>
      <c r="AI66" s="6"/>
    </row>
    <row r="67" spans="1:35" ht="22.25" customHeight="1">
      <c r="A67" s="6"/>
      <c r="B67" s="42" t="s">
        <v>59</v>
      </c>
      <c r="C67" s="39"/>
      <c r="D67" s="40"/>
      <c r="E67" s="40"/>
      <c r="F67" s="40"/>
      <c r="G67" s="40"/>
      <c r="H67" s="41"/>
      <c r="I67" s="41"/>
      <c r="J67" s="41"/>
      <c r="K67" s="41"/>
      <c r="L67" s="41"/>
      <c r="M67" s="41"/>
      <c r="N67" s="41"/>
      <c r="O67" s="41"/>
      <c r="P67" s="41"/>
      <c r="Q67" s="41"/>
      <c r="S67" s="6"/>
      <c r="T67" s="6"/>
      <c r="U67" s="6"/>
      <c r="V67" s="6"/>
      <c r="W67" s="6"/>
      <c r="X67" s="6"/>
      <c r="Y67" s="6"/>
      <c r="Z67" s="6"/>
      <c r="AA67" s="6"/>
      <c r="AB67" s="6"/>
      <c r="AC67" s="6"/>
      <c r="AD67" s="6"/>
      <c r="AE67" s="6"/>
      <c r="AF67" s="6"/>
      <c r="AG67" s="6"/>
      <c r="AH67" s="6"/>
      <c r="AI67" s="6"/>
    </row>
    <row r="68" spans="1:35" ht="22.25" customHeight="1">
      <c r="A68" s="6"/>
      <c r="B68" s="155" t="s">
        <v>60</v>
      </c>
      <c r="C68" s="155"/>
      <c r="D68" s="24"/>
      <c r="E68" s="24"/>
      <c r="F68" s="24"/>
      <c r="G68" s="24"/>
      <c r="H68" s="33"/>
      <c r="I68" s="33"/>
      <c r="J68" s="33"/>
      <c r="K68" s="33"/>
      <c r="L68" s="33"/>
      <c r="M68" s="33"/>
      <c r="N68" s="33"/>
      <c r="O68" s="33"/>
      <c r="P68" s="33"/>
      <c r="Q68" s="33"/>
      <c r="S68" s="38"/>
      <c r="T68" s="38"/>
      <c r="U68" s="6"/>
      <c r="V68" s="6"/>
      <c r="W68" s="6"/>
      <c r="X68" s="6"/>
      <c r="Y68" s="6"/>
      <c r="Z68" s="6"/>
      <c r="AA68" s="6"/>
      <c r="AB68" s="6"/>
      <c r="AC68" s="6"/>
      <c r="AD68" s="6"/>
      <c r="AE68" s="6"/>
      <c r="AF68" s="6"/>
      <c r="AG68" s="6"/>
      <c r="AH68" s="6"/>
      <c r="AI68" s="6"/>
    </row>
    <row r="69" spans="1:35" ht="22.25" customHeight="1">
      <c r="A69" s="6"/>
      <c r="B69" s="155" t="s">
        <v>61</v>
      </c>
      <c r="C69" s="155"/>
      <c r="D69" s="24"/>
      <c r="E69" s="24"/>
      <c r="F69" s="24"/>
      <c r="G69" s="24"/>
      <c r="H69" s="33"/>
      <c r="I69" s="33"/>
      <c r="J69" s="33"/>
      <c r="K69" s="33"/>
      <c r="L69" s="33"/>
      <c r="M69" s="33"/>
      <c r="N69" s="33"/>
      <c r="O69" s="33"/>
      <c r="P69" s="33"/>
      <c r="Q69" s="33"/>
      <c r="S69" s="6"/>
      <c r="T69" s="6"/>
      <c r="U69" s="6"/>
      <c r="V69" s="6"/>
      <c r="W69" s="6"/>
      <c r="X69" s="6"/>
      <c r="Y69" s="6"/>
      <c r="Z69" s="6"/>
      <c r="AA69" s="6"/>
      <c r="AB69" s="6"/>
      <c r="AC69" s="6"/>
      <c r="AD69" s="6"/>
      <c r="AE69" s="6"/>
      <c r="AF69" s="6"/>
      <c r="AG69" s="6"/>
      <c r="AH69" s="6"/>
      <c r="AI69" s="6"/>
    </row>
    <row r="70" spans="1:35" ht="22.25" customHeight="1">
      <c r="A70" s="6"/>
      <c r="B70" s="155" t="s">
        <v>62</v>
      </c>
      <c r="C70" s="155"/>
      <c r="D70" s="28" t="str">
        <f>IFERROR(IF(SUM(D43,D50:D69)&lt;&gt;0, SUM(D50:D69)+(D43*3.412), ""), "")</f>
        <v/>
      </c>
      <c r="E70" s="28" t="str">
        <f t="shared" ref="E70:Q70" si="6">IFERROR(IF(SUM(E43,E50:E69)&lt;&gt;0, SUM(E50:E69)+(E43*3.412), ""),"")</f>
        <v/>
      </c>
      <c r="F70" s="28" t="str">
        <f t="shared" si="6"/>
        <v/>
      </c>
      <c r="G70" s="28" t="str">
        <f t="shared" si="6"/>
        <v/>
      </c>
      <c r="H70" s="28" t="str">
        <f t="shared" si="6"/>
        <v/>
      </c>
      <c r="I70" s="28" t="str">
        <f t="shared" si="6"/>
        <v/>
      </c>
      <c r="J70" s="28" t="str">
        <f t="shared" si="6"/>
        <v/>
      </c>
      <c r="K70" s="28" t="str">
        <f t="shared" si="6"/>
        <v/>
      </c>
      <c r="L70" s="28" t="str">
        <f t="shared" si="6"/>
        <v/>
      </c>
      <c r="M70" s="28" t="str">
        <f t="shared" si="6"/>
        <v/>
      </c>
      <c r="N70" s="28" t="str">
        <f t="shared" si="6"/>
        <v/>
      </c>
      <c r="O70" s="28" t="str">
        <f t="shared" si="6"/>
        <v/>
      </c>
      <c r="P70" s="28" t="str">
        <f t="shared" si="6"/>
        <v/>
      </c>
      <c r="Q70" s="28" t="str">
        <f t="shared" si="6"/>
        <v/>
      </c>
      <c r="R70" s="6"/>
      <c r="S70" s="6"/>
      <c r="T70" s="6"/>
      <c r="U70" s="6"/>
      <c r="V70" s="6"/>
      <c r="W70" s="6"/>
      <c r="X70" s="6"/>
      <c r="Y70" s="6"/>
      <c r="Z70" s="6"/>
      <c r="AA70" s="6"/>
      <c r="AB70" s="6"/>
      <c r="AC70" s="6"/>
      <c r="AD70" s="6"/>
      <c r="AE70" s="6"/>
      <c r="AF70" s="6"/>
      <c r="AG70" s="6"/>
      <c r="AH70" s="6"/>
      <c r="AI70" s="6"/>
    </row>
    <row r="71" spans="1:35" s="22" customFormat="1" ht="9.75" customHeight="1">
      <c r="A71" s="11"/>
      <c r="B71" s="23"/>
      <c r="C71" s="23"/>
      <c r="D71" s="23"/>
      <c r="E71" s="23"/>
      <c r="F71" s="23"/>
      <c r="G71" s="23"/>
      <c r="H71" s="23"/>
      <c r="I71" s="23"/>
      <c r="J71" s="23"/>
      <c r="K71" s="23"/>
      <c r="L71" s="23"/>
      <c r="M71" s="23"/>
      <c r="N71" s="23"/>
      <c r="O71" s="23"/>
      <c r="P71" s="23"/>
      <c r="Q71" s="23"/>
      <c r="R71" s="11"/>
      <c r="S71" s="11"/>
      <c r="T71" s="11"/>
      <c r="U71" s="11"/>
      <c r="V71" s="11"/>
      <c r="W71" s="11"/>
      <c r="X71" s="11"/>
      <c r="Y71" s="11"/>
      <c r="Z71" s="11"/>
      <c r="AA71" s="11"/>
      <c r="AB71" s="11"/>
      <c r="AC71" s="11"/>
      <c r="AD71" s="11"/>
      <c r="AE71" s="11"/>
      <c r="AF71" s="11"/>
      <c r="AG71" s="11"/>
      <c r="AH71" s="11"/>
      <c r="AI71" s="11"/>
    </row>
    <row r="72" spans="1:35" ht="17.75" customHeight="1">
      <c r="A72" s="6"/>
      <c r="B72" s="173" t="s">
        <v>63</v>
      </c>
      <c r="C72" s="173"/>
      <c r="D72" s="173"/>
      <c r="E72" s="173"/>
      <c r="F72" s="173"/>
      <c r="G72" s="173"/>
      <c r="H72" s="173"/>
      <c r="I72" s="173"/>
      <c r="J72" s="173"/>
      <c r="K72" s="173"/>
      <c r="L72" s="173"/>
      <c r="M72" s="173"/>
      <c r="N72" s="173"/>
      <c r="O72" s="173"/>
      <c r="P72" s="173"/>
      <c r="Q72" s="173"/>
      <c r="R72" s="6"/>
      <c r="S72" s="6"/>
      <c r="T72" s="6"/>
      <c r="U72" s="6"/>
      <c r="V72" s="6"/>
      <c r="W72" s="6"/>
      <c r="X72" s="6"/>
      <c r="Y72" s="6"/>
      <c r="Z72" s="6"/>
      <c r="AA72" s="6"/>
      <c r="AB72" s="6"/>
      <c r="AC72" s="6"/>
      <c r="AD72" s="6"/>
      <c r="AE72" s="6"/>
      <c r="AF72" s="6"/>
      <c r="AG72" s="6"/>
      <c r="AH72" s="6"/>
      <c r="AI72" s="6"/>
    </row>
    <row r="73" spans="1:35" s="22" customFormat="1" ht="9.75" customHeight="1">
      <c r="A73" s="11"/>
      <c r="B73" s="23"/>
      <c r="C73" s="23"/>
      <c r="D73" s="23"/>
      <c r="E73" s="23"/>
      <c r="F73" s="23"/>
      <c r="G73" s="23"/>
      <c r="H73" s="23"/>
      <c r="I73" s="23"/>
      <c r="J73" s="23"/>
      <c r="K73" s="23"/>
      <c r="L73" s="23"/>
      <c r="M73" s="23"/>
      <c r="N73" s="23"/>
      <c r="O73" s="23"/>
      <c r="P73" s="23"/>
      <c r="Q73" s="23"/>
      <c r="R73" s="11"/>
      <c r="S73" s="11"/>
      <c r="T73" s="11"/>
      <c r="U73" s="11"/>
      <c r="V73" s="11"/>
      <c r="W73" s="11"/>
      <c r="X73" s="11"/>
      <c r="Y73" s="11"/>
      <c r="Z73" s="11"/>
      <c r="AA73" s="11"/>
      <c r="AB73" s="11"/>
      <c r="AC73" s="11"/>
      <c r="AD73" s="11"/>
      <c r="AE73" s="11"/>
      <c r="AF73" s="11"/>
      <c r="AG73" s="11"/>
      <c r="AH73" s="11"/>
      <c r="AI73" s="11"/>
    </row>
    <row r="74" spans="1:35" s="30" customFormat="1" ht="22.25" customHeight="1">
      <c r="A74" s="31"/>
      <c r="B74" s="181" t="s">
        <v>64</v>
      </c>
      <c r="C74" s="181"/>
      <c r="D74" s="25"/>
      <c r="E74" s="25"/>
      <c r="F74" s="25"/>
      <c r="G74" s="25"/>
      <c r="H74" s="33"/>
      <c r="I74" s="33"/>
      <c r="J74" s="33"/>
      <c r="K74" s="33"/>
      <c r="L74" s="33"/>
      <c r="M74" s="33"/>
      <c r="N74" s="33"/>
      <c r="O74" s="33"/>
      <c r="P74" s="33"/>
      <c r="Q74" s="33"/>
      <c r="R74" s="31"/>
      <c r="S74" s="31"/>
      <c r="T74" s="31"/>
      <c r="U74" s="31"/>
      <c r="V74" s="31"/>
      <c r="W74" s="31"/>
      <c r="X74" s="31"/>
      <c r="Y74" s="31"/>
      <c r="Z74" s="31"/>
      <c r="AA74" s="31"/>
      <c r="AB74" s="31"/>
      <c r="AC74" s="31"/>
      <c r="AD74" s="31"/>
      <c r="AE74" s="31"/>
      <c r="AF74" s="31"/>
      <c r="AG74" s="31"/>
      <c r="AH74" s="31"/>
      <c r="AI74" s="31"/>
    </row>
    <row r="75" spans="1:35" ht="22.25" customHeight="1">
      <c r="A75" s="6"/>
      <c r="B75" s="181" t="s">
        <v>54</v>
      </c>
      <c r="C75" s="181"/>
      <c r="D75" s="34"/>
      <c r="E75" s="34"/>
      <c r="F75" s="34"/>
      <c r="G75" s="34"/>
      <c r="H75" s="33"/>
      <c r="I75" s="33"/>
      <c r="J75" s="33"/>
      <c r="K75" s="33"/>
      <c r="L75" s="33"/>
      <c r="M75" s="33"/>
      <c r="N75" s="33"/>
      <c r="O75" s="33"/>
      <c r="P75" s="33"/>
      <c r="Q75" s="33"/>
      <c r="R75" s="6"/>
      <c r="S75" s="175"/>
      <c r="T75" s="175"/>
      <c r="U75" s="6"/>
      <c r="V75" s="6"/>
      <c r="W75" s="6"/>
      <c r="X75" s="6"/>
      <c r="Y75" s="6"/>
      <c r="Z75" s="6"/>
      <c r="AA75" s="6"/>
      <c r="AB75" s="6"/>
      <c r="AC75" s="6"/>
      <c r="AD75" s="6"/>
      <c r="AE75" s="6"/>
      <c r="AF75" s="6"/>
      <c r="AG75" s="6"/>
      <c r="AH75" s="6"/>
      <c r="AI75" s="6"/>
    </row>
    <row r="76" spans="1:35" ht="22.25" customHeight="1">
      <c r="A76" s="6"/>
      <c r="B76" s="181" t="s">
        <v>55</v>
      </c>
      <c r="C76" s="181"/>
      <c r="D76" s="25"/>
      <c r="E76" s="25"/>
      <c r="F76" s="25"/>
      <c r="G76" s="25"/>
      <c r="H76" s="33"/>
      <c r="I76" s="33"/>
      <c r="J76" s="33"/>
      <c r="K76" s="33"/>
      <c r="L76" s="33"/>
      <c r="M76" s="33"/>
      <c r="N76" s="33"/>
      <c r="O76" s="33"/>
      <c r="P76" s="33"/>
      <c r="Q76" s="33"/>
      <c r="R76" s="6"/>
      <c r="S76" s="26"/>
      <c r="T76" s="26"/>
      <c r="U76" s="6"/>
      <c r="V76" s="6"/>
      <c r="W76" s="6"/>
      <c r="X76" s="6"/>
      <c r="Y76" s="6"/>
      <c r="Z76" s="6"/>
      <c r="AA76" s="6"/>
      <c r="AB76" s="6"/>
      <c r="AC76" s="6"/>
      <c r="AD76" s="6"/>
      <c r="AE76" s="6"/>
      <c r="AF76" s="6"/>
      <c r="AG76" s="6"/>
      <c r="AH76" s="6"/>
      <c r="AI76" s="6"/>
    </row>
    <row r="77" spans="1:35" ht="22.25" customHeight="1">
      <c r="A77" s="6"/>
      <c r="B77" s="181" t="s">
        <v>56</v>
      </c>
      <c r="C77" s="181"/>
      <c r="D77" s="25"/>
      <c r="E77" s="25"/>
      <c r="F77" s="25"/>
      <c r="G77" s="25"/>
      <c r="H77" s="33"/>
      <c r="I77" s="33"/>
      <c r="J77" s="33"/>
      <c r="K77" s="33"/>
      <c r="L77" s="33"/>
      <c r="M77" s="33"/>
      <c r="N77" s="33"/>
      <c r="O77" s="33"/>
      <c r="P77" s="33"/>
      <c r="Q77" s="33"/>
      <c r="R77" s="6"/>
      <c r="S77" s="180"/>
      <c r="T77" s="180"/>
      <c r="U77" s="6"/>
      <c r="V77" s="6"/>
      <c r="W77" s="6"/>
      <c r="X77" s="6"/>
      <c r="Y77" s="6"/>
      <c r="Z77" s="6"/>
      <c r="AA77" s="6"/>
      <c r="AB77" s="6"/>
      <c r="AC77" s="6"/>
      <c r="AD77" s="6"/>
      <c r="AE77" s="6"/>
      <c r="AF77" s="6"/>
      <c r="AG77" s="6"/>
      <c r="AH77" s="6"/>
      <c r="AI77" s="6"/>
    </row>
    <row r="78" spans="1:35" ht="22.25" customHeight="1">
      <c r="A78" s="6"/>
      <c r="B78" s="42" t="s">
        <v>57</v>
      </c>
      <c r="C78" s="39"/>
      <c r="D78" s="25"/>
      <c r="E78" s="25"/>
      <c r="F78" s="25"/>
      <c r="G78" s="25"/>
      <c r="H78" s="33"/>
      <c r="I78" s="33"/>
      <c r="J78" s="33"/>
      <c r="K78" s="33"/>
      <c r="L78" s="33"/>
      <c r="M78" s="33"/>
      <c r="N78" s="33"/>
      <c r="O78" s="33"/>
      <c r="P78" s="33"/>
      <c r="Q78" s="33"/>
      <c r="R78" s="6"/>
      <c r="S78" s="26"/>
      <c r="T78" s="26"/>
      <c r="U78" s="6"/>
      <c r="V78" s="6"/>
      <c r="W78" s="6"/>
      <c r="X78" s="6"/>
      <c r="Y78" s="6"/>
      <c r="Z78" s="6"/>
      <c r="AA78" s="6"/>
      <c r="AB78" s="6"/>
      <c r="AC78" s="6"/>
      <c r="AD78" s="6"/>
      <c r="AE78" s="6"/>
      <c r="AF78" s="6"/>
      <c r="AG78" s="6"/>
      <c r="AH78" s="6"/>
      <c r="AI78" s="6"/>
    </row>
    <row r="79" spans="1:35" ht="22.25" customHeight="1">
      <c r="A79" s="6"/>
      <c r="B79" s="181" t="s">
        <v>58</v>
      </c>
      <c r="C79" s="181"/>
      <c r="D79" s="25"/>
      <c r="E79" s="25"/>
      <c r="F79" s="25"/>
      <c r="G79" s="25"/>
      <c r="H79" s="33"/>
      <c r="I79" s="33"/>
      <c r="J79" s="33"/>
      <c r="K79" s="33"/>
      <c r="L79" s="33"/>
      <c r="M79" s="33"/>
      <c r="N79" s="33"/>
      <c r="O79" s="33"/>
      <c r="P79" s="33"/>
      <c r="Q79" s="33"/>
      <c r="R79" s="6"/>
      <c r="S79" s="26"/>
      <c r="T79" s="26"/>
      <c r="U79" s="6"/>
      <c r="V79" s="6"/>
      <c r="W79" s="6"/>
      <c r="X79" s="6"/>
      <c r="Y79" s="6"/>
      <c r="Z79" s="6"/>
      <c r="AA79" s="6"/>
      <c r="AB79" s="6"/>
      <c r="AC79" s="6"/>
      <c r="AD79" s="6"/>
      <c r="AE79" s="6"/>
      <c r="AF79" s="6"/>
      <c r="AG79" s="6"/>
      <c r="AH79" s="6"/>
      <c r="AI79" s="6"/>
    </row>
    <row r="80" spans="1:35" ht="22.25" customHeight="1">
      <c r="A80" s="6"/>
      <c r="B80" s="42" t="s">
        <v>59</v>
      </c>
      <c r="C80" s="39"/>
      <c r="D80" s="25"/>
      <c r="E80" s="25"/>
      <c r="F80" s="25"/>
      <c r="G80" s="25"/>
      <c r="H80" s="33"/>
      <c r="I80" s="33"/>
      <c r="J80" s="33"/>
      <c r="K80" s="33"/>
      <c r="L80" s="33"/>
      <c r="M80" s="33"/>
      <c r="N80" s="33"/>
      <c r="O80" s="33"/>
      <c r="P80" s="33"/>
      <c r="Q80" s="33"/>
      <c r="R80" s="6"/>
      <c r="S80" s="26"/>
      <c r="T80" s="26"/>
      <c r="U80" s="6"/>
      <c r="V80" s="6"/>
      <c r="W80" s="6"/>
      <c r="X80" s="6"/>
      <c r="Y80" s="6"/>
      <c r="Z80" s="6"/>
      <c r="AA80" s="6"/>
      <c r="AB80" s="6"/>
      <c r="AC80" s="6"/>
      <c r="AD80" s="6"/>
      <c r="AE80" s="6"/>
      <c r="AF80" s="6"/>
      <c r="AG80" s="6"/>
      <c r="AH80" s="6"/>
      <c r="AI80" s="6"/>
    </row>
    <row r="81" spans="1:35" ht="22.25" customHeight="1">
      <c r="A81" s="6"/>
      <c r="B81" s="155" t="s">
        <v>61</v>
      </c>
      <c r="C81" s="155"/>
      <c r="D81" s="25"/>
      <c r="E81" s="25"/>
      <c r="F81" s="25"/>
      <c r="G81" s="25"/>
      <c r="H81" s="33"/>
      <c r="I81" s="33"/>
      <c r="J81" s="33"/>
      <c r="K81" s="33"/>
      <c r="L81" s="33"/>
      <c r="M81" s="33"/>
      <c r="N81" s="33"/>
      <c r="O81" s="33"/>
      <c r="P81" s="33"/>
      <c r="Q81" s="33"/>
      <c r="R81" s="6"/>
      <c r="S81" s="38"/>
      <c r="T81" s="38"/>
      <c r="U81" s="6"/>
      <c r="V81" s="6"/>
      <c r="W81" s="6"/>
      <c r="X81" s="6"/>
      <c r="Y81" s="6"/>
      <c r="Z81" s="6"/>
      <c r="AA81" s="6"/>
      <c r="AB81" s="6"/>
      <c r="AC81" s="6"/>
      <c r="AD81" s="6"/>
      <c r="AE81" s="6"/>
      <c r="AF81" s="6"/>
      <c r="AG81" s="6"/>
      <c r="AH81" s="6"/>
      <c r="AI81" s="6"/>
    </row>
    <row r="82" spans="1:35" ht="22.25" customHeight="1">
      <c r="A82" s="6"/>
      <c r="B82" s="155" t="s">
        <v>61</v>
      </c>
      <c r="C82" s="155"/>
      <c r="D82" s="25"/>
      <c r="E82" s="25"/>
      <c r="F82" s="25"/>
      <c r="G82" s="25"/>
      <c r="H82" s="33"/>
      <c r="I82" s="33"/>
      <c r="J82" s="33"/>
      <c r="K82" s="33"/>
      <c r="L82" s="33"/>
      <c r="M82" s="33"/>
      <c r="N82" s="33"/>
      <c r="O82" s="33"/>
      <c r="P82" s="33"/>
      <c r="Q82" s="33"/>
      <c r="R82" s="6"/>
      <c r="S82" s="6"/>
      <c r="T82" s="6"/>
      <c r="U82" s="6"/>
      <c r="V82" s="6"/>
      <c r="W82" s="6"/>
      <c r="X82" s="6"/>
      <c r="Y82" s="6"/>
      <c r="Z82" s="6"/>
      <c r="AA82" s="6"/>
      <c r="AB82" s="6"/>
      <c r="AC82" s="6"/>
      <c r="AD82" s="6"/>
      <c r="AE82" s="6"/>
      <c r="AF82" s="6"/>
      <c r="AG82" s="6"/>
      <c r="AH82" s="6"/>
      <c r="AI82" s="6"/>
    </row>
    <row r="83" spans="1:35" ht="22.25" customHeight="1">
      <c r="B83" s="182" t="s">
        <v>65</v>
      </c>
      <c r="C83" s="182"/>
      <c r="D83" s="135" t="str">
        <f>IFERROR(IF(SUM(D74:D82)&lt;&gt;0, SUM(D75:D82)+(D74*3.412), ""),"")</f>
        <v/>
      </c>
      <c r="E83" s="135" t="str">
        <f>IFERROR(IF(SUM(E74:E82)&lt;&gt;0, SUM(E75:E82)+(E74*3.412), ""),"")</f>
        <v/>
      </c>
      <c r="F83" s="135" t="str">
        <f t="shared" ref="F83:P83" si="7">IFERROR(IF(SUM(F74:F82)&lt;&gt;0, SUM(F75:F82)+(F74*3.412), ""),"")</f>
        <v/>
      </c>
      <c r="G83" s="135" t="str">
        <f t="shared" si="7"/>
        <v/>
      </c>
      <c r="H83" s="135" t="str">
        <f t="shared" si="7"/>
        <v/>
      </c>
      <c r="I83" s="135" t="str">
        <f t="shared" si="7"/>
        <v/>
      </c>
      <c r="J83" s="135" t="str">
        <f t="shared" si="7"/>
        <v/>
      </c>
      <c r="K83" s="135" t="str">
        <f t="shared" si="7"/>
        <v/>
      </c>
      <c r="L83" s="135" t="str">
        <f t="shared" si="7"/>
        <v/>
      </c>
      <c r="M83" s="135" t="str">
        <f t="shared" si="7"/>
        <v/>
      </c>
      <c r="N83" s="135" t="str">
        <f t="shared" si="7"/>
        <v/>
      </c>
      <c r="O83" s="135" t="str">
        <f t="shared" si="7"/>
        <v/>
      </c>
      <c r="P83" s="135" t="str">
        <f t="shared" si="7"/>
        <v/>
      </c>
      <c r="Q83" s="135" t="str">
        <f>IFERROR(IF(OR(R74,Q82,Q77)&lt;&gt;0, SUM(Q75:Q82)+(Q74*3.412), ""),"")</f>
        <v/>
      </c>
    </row>
    <row r="84" spans="1:35" s="22" customFormat="1" ht="9.75" customHeight="1">
      <c r="A84" s="11"/>
      <c r="B84" s="23"/>
      <c r="C84" s="23"/>
      <c r="D84" s="23"/>
      <c r="E84" s="23"/>
      <c r="F84" s="23"/>
      <c r="G84" s="23"/>
      <c r="H84" s="23"/>
      <c r="I84" s="23"/>
      <c r="J84" s="23"/>
      <c r="K84" s="23"/>
      <c r="L84" s="23"/>
      <c r="M84" s="23"/>
      <c r="N84" s="23"/>
      <c r="O84" s="23"/>
      <c r="P84" s="23"/>
      <c r="Q84" s="23"/>
      <c r="R84" s="11"/>
      <c r="S84" s="11"/>
      <c r="T84" s="11"/>
      <c r="U84" s="11"/>
      <c r="V84" s="11"/>
      <c r="W84" s="11"/>
      <c r="X84" s="11"/>
      <c r="Y84" s="11"/>
      <c r="Z84" s="11"/>
      <c r="AA84" s="11"/>
      <c r="AB84" s="11"/>
      <c r="AC84" s="11"/>
      <c r="AD84" s="11"/>
      <c r="AE84" s="11"/>
      <c r="AF84" s="11"/>
      <c r="AG84" s="11"/>
      <c r="AH84" s="11"/>
      <c r="AI84" s="11"/>
    </row>
    <row r="85" spans="1:35" ht="17.75" customHeight="1">
      <c r="A85" s="6"/>
      <c r="B85" s="173" t="s">
        <v>66</v>
      </c>
      <c r="C85" s="173"/>
      <c r="D85" s="173"/>
      <c r="E85" s="173"/>
      <c r="F85" s="173"/>
      <c r="G85" s="173"/>
      <c r="H85" s="173"/>
      <c r="I85" s="173"/>
      <c r="J85" s="173"/>
      <c r="K85" s="173"/>
      <c r="L85" s="173"/>
      <c r="M85" s="173"/>
      <c r="N85" s="173"/>
      <c r="O85" s="173"/>
      <c r="P85" s="173"/>
      <c r="Q85" s="173"/>
      <c r="R85" s="6"/>
      <c r="S85" s="6"/>
      <c r="T85" s="6"/>
      <c r="U85" s="6"/>
      <c r="V85" s="6"/>
      <c r="W85" s="6"/>
      <c r="X85" s="6"/>
      <c r="Y85" s="6"/>
      <c r="Z85" s="6"/>
      <c r="AA85" s="6"/>
      <c r="AB85" s="6"/>
      <c r="AC85" s="6"/>
      <c r="AD85" s="6"/>
      <c r="AE85" s="6"/>
      <c r="AF85" s="6"/>
      <c r="AG85" s="6"/>
      <c r="AH85" s="6"/>
      <c r="AI85" s="6"/>
    </row>
    <row r="86" spans="1:35" s="22" customFormat="1" ht="9.75" customHeight="1">
      <c r="A86" s="11"/>
      <c r="B86" s="23"/>
      <c r="C86" s="23"/>
      <c r="D86" s="23"/>
      <c r="E86" s="23"/>
      <c r="F86" s="23"/>
      <c r="G86" s="23"/>
      <c r="H86" s="23"/>
      <c r="I86" s="23"/>
      <c r="J86" s="23"/>
      <c r="K86" s="23"/>
      <c r="L86" s="23"/>
      <c r="M86" s="23"/>
      <c r="N86" s="23"/>
      <c r="O86" s="23"/>
      <c r="P86" s="23"/>
      <c r="Q86" s="23"/>
      <c r="R86" s="11"/>
      <c r="S86" s="11"/>
      <c r="T86" s="11"/>
      <c r="U86" s="11"/>
      <c r="V86" s="11"/>
      <c r="W86" s="11"/>
      <c r="X86" s="11"/>
      <c r="Y86" s="11"/>
      <c r="Z86" s="11"/>
      <c r="AA86" s="11"/>
      <c r="AB86" s="11"/>
      <c r="AC86" s="11"/>
      <c r="AD86" s="11"/>
      <c r="AE86" s="11"/>
      <c r="AF86" s="11"/>
      <c r="AG86" s="11"/>
      <c r="AH86" s="11"/>
      <c r="AI86" s="11"/>
    </row>
    <row r="87" spans="1:35" s="22" customFormat="1" ht="22.25" customHeight="1">
      <c r="A87" s="11"/>
      <c r="B87" s="178" t="s">
        <v>67</v>
      </c>
      <c r="C87" s="178"/>
      <c r="D87" s="136" t="str">
        <f>IFERROR(IF(D70&lt;&gt;0,SUMPRODUCT(D$44:D$69,'Data Validation'!$I$26:$I$51)*1000/D$19, ""),"")</f>
        <v/>
      </c>
      <c r="E87" s="136" t="str">
        <f>IFERROR(IF(E70&lt;&gt;0,SUMPRODUCT(E$44:E$69,'Data Validation'!$I$26:$I$51)*1000/E$19, ""),"")</f>
        <v/>
      </c>
      <c r="F87" s="136" t="str">
        <f>IFERROR(IF(F70&lt;&gt;0,SUMPRODUCT(F$44:F$69,'Data Validation'!$I$26:$I$51)*1000/F$19, ""),"")</f>
        <v/>
      </c>
      <c r="G87" s="136" t="str">
        <f>IFERROR(IF(G70&lt;&gt;0,SUMPRODUCT(G$44:G$69,'Data Validation'!$I$26:$I$51)*1000/G$19, ""),"")</f>
        <v/>
      </c>
      <c r="H87" s="136" t="str">
        <f>IFERROR(IF(H70&lt;&gt;0,SUMPRODUCT(H$44:H$69,'Data Validation'!$I$26:$I$51)*1000/H$19, ""),"")</f>
        <v/>
      </c>
      <c r="I87" s="136" t="str">
        <f>IFERROR(IF(I70&lt;&gt;0,SUMPRODUCT(I$44:I$69,'Data Validation'!$I$26:$I$51)*1000/I$19, ""),"")</f>
        <v/>
      </c>
      <c r="J87" s="136" t="str">
        <f>IFERROR(IF(J70&lt;&gt;0,SUMPRODUCT(J$44:J$69,'Data Validation'!$I$26:$I$51)*1000/J$19, ""),"")</f>
        <v/>
      </c>
      <c r="K87" s="136" t="str">
        <f>IFERROR(IF(K70&lt;&gt;0,SUMPRODUCT(K$44:K$69,'Data Validation'!$I$26:$I$51)*1000/K$19, ""),"")</f>
        <v/>
      </c>
      <c r="L87" s="136" t="str">
        <f>IFERROR(IF(L70&lt;&gt;0,SUMPRODUCT(L$44:L$69,'Data Validation'!$I$26:$I$51)*1000/L$19, ""),"")</f>
        <v/>
      </c>
      <c r="M87" s="136" t="str">
        <f>IFERROR(IF(M70&lt;&gt;0,SUMPRODUCT(M$44:M$69,'Data Validation'!$I$26:$I$51)*1000/M$19, ""),"")</f>
        <v/>
      </c>
      <c r="N87" s="136" t="str">
        <f>IFERROR(IF(N70&lt;&gt;0,SUMPRODUCT(N$44:N$69,'Data Validation'!$I$26:$I$51)*1000/N$19, ""),"")</f>
        <v/>
      </c>
      <c r="O87" s="136" t="str">
        <f>IFERROR(IF(O70&lt;&gt;0,SUMPRODUCT(O$44:O$69,'Data Validation'!$I$26:$I$51)*1000/O$19, ""),"")</f>
        <v/>
      </c>
      <c r="P87" s="136" t="str">
        <f>IFERROR(IF(P70&lt;&gt;0,SUMPRODUCT(P$44:P$69,'Data Validation'!$I$26:$I$51)*1000/P$19, ""),"")</f>
        <v/>
      </c>
      <c r="Q87" s="136" t="str">
        <f>IFERROR(IF(Q70&lt;&gt;0,SUMPRODUCT(Q$44:Q$69,'Data Validation'!$I$26:$I$51)*1000/Q$19, ""),"")</f>
        <v/>
      </c>
      <c r="R87" s="11"/>
      <c r="S87" s="11"/>
      <c r="T87" s="11"/>
      <c r="U87" s="11"/>
      <c r="V87" s="11"/>
      <c r="W87" s="11"/>
      <c r="X87" s="11"/>
      <c r="Y87" s="11"/>
      <c r="Z87" s="11"/>
      <c r="AA87" s="11"/>
      <c r="AB87" s="11"/>
      <c r="AC87" s="11"/>
      <c r="AD87" s="11"/>
      <c r="AE87" s="11"/>
      <c r="AF87" s="11"/>
      <c r="AG87" s="11"/>
      <c r="AH87" s="11"/>
      <c r="AI87" s="11"/>
    </row>
    <row r="88" spans="1:35" s="22" customFormat="1" ht="22.25" customHeight="1">
      <c r="A88" s="11"/>
      <c r="B88" s="178" t="s">
        <v>68</v>
      </c>
      <c r="C88" s="178"/>
      <c r="D88" s="137" t="str">
        <f>IFERROR(IF(D70&lt;&gt;0,($D$87-D87)/D87,""),"")</f>
        <v/>
      </c>
      <c r="E88" s="137" t="str">
        <f t="shared" ref="E88:Q88" si="8">IFERROR(IF(E70&lt;&gt;0,($D$87-E87)/E87,""),"")</f>
        <v/>
      </c>
      <c r="F88" s="137" t="str">
        <f t="shared" si="8"/>
        <v/>
      </c>
      <c r="G88" s="137" t="str">
        <f t="shared" si="8"/>
        <v/>
      </c>
      <c r="H88" s="137" t="str">
        <f t="shared" si="8"/>
        <v/>
      </c>
      <c r="I88" s="137" t="str">
        <f t="shared" si="8"/>
        <v/>
      </c>
      <c r="J88" s="137" t="str">
        <f t="shared" si="8"/>
        <v/>
      </c>
      <c r="K88" s="137" t="str">
        <f t="shared" si="8"/>
        <v/>
      </c>
      <c r="L88" s="137" t="str">
        <f t="shared" si="8"/>
        <v/>
      </c>
      <c r="M88" s="137" t="str">
        <f t="shared" si="8"/>
        <v/>
      </c>
      <c r="N88" s="137" t="str">
        <f t="shared" si="8"/>
        <v/>
      </c>
      <c r="O88" s="137" t="str">
        <f t="shared" si="8"/>
        <v/>
      </c>
      <c r="P88" s="137" t="str">
        <f t="shared" si="8"/>
        <v/>
      </c>
      <c r="Q88" s="137" t="str">
        <f t="shared" si="8"/>
        <v/>
      </c>
      <c r="R88" s="11"/>
      <c r="S88" s="11"/>
      <c r="T88" s="11"/>
      <c r="U88" s="11"/>
      <c r="V88" s="11"/>
      <c r="W88" s="11"/>
      <c r="X88" s="11"/>
      <c r="Y88" s="11"/>
      <c r="Z88" s="11"/>
      <c r="AA88" s="11"/>
      <c r="AB88" s="11"/>
      <c r="AC88" s="11"/>
      <c r="AD88" s="11"/>
      <c r="AE88" s="11"/>
      <c r="AF88" s="11"/>
      <c r="AG88" s="11"/>
      <c r="AH88" s="11"/>
      <c r="AI88" s="11"/>
    </row>
    <row r="89" spans="1:35" s="30" customFormat="1" ht="22.25" customHeight="1">
      <c r="A89" s="31"/>
      <c r="B89" s="178" t="s">
        <v>69</v>
      </c>
      <c r="C89" s="178"/>
      <c r="D89" s="136" t="str">
        <f>IFERROR(IF(D70&lt;&gt;0,SUMPRODUCT(D$44:D$69,'Data Validation'!$H$26:$H$51,'Data Validation'!$I$26:$I$51)*1000/D$19, ""),"")</f>
        <v/>
      </c>
      <c r="E89" s="136" t="str">
        <f>IFERROR(IF(E70&lt;&gt;0,SUMPRODUCT(E$44:E$69,'Data Validation'!$H$26:$H$51,'Data Validation'!$I$26:$I$51)*1000/E$19, ""),"")</f>
        <v/>
      </c>
      <c r="F89" s="136" t="str">
        <f>IFERROR(IF(F70&lt;&gt;0,SUMPRODUCT(F$44:F$69,'Data Validation'!$H$26:$H$51,'Data Validation'!$I$26:$I$51)*1000/F$19, ""),"")</f>
        <v/>
      </c>
      <c r="G89" s="136" t="str">
        <f>IFERROR(IF(G70&lt;&gt;0,SUMPRODUCT(G$44:G$69,'Data Validation'!$H$26:$H$51,'Data Validation'!$I$26:$I$51)*1000/G$19, ""),"")</f>
        <v/>
      </c>
      <c r="H89" s="136" t="str">
        <f>IFERROR(IF(H70&lt;&gt;0,SUMPRODUCT(H$44:H$69,'Data Validation'!$H$26:$H$51,'Data Validation'!$I$26:$I$51)*1000/H$19, ""),"")</f>
        <v/>
      </c>
      <c r="I89" s="136" t="str">
        <f>IFERROR(IF(I70&lt;&gt;0,SUMPRODUCT(I$44:I$69,'Data Validation'!$H$26:$H$51,'Data Validation'!$I$26:$I$51)*1000/I$19, ""),"")</f>
        <v/>
      </c>
      <c r="J89" s="136" t="str">
        <f>IFERROR(IF(J70&lt;&gt;0,SUMPRODUCT(J$44:J$69,'Data Validation'!$H$26:$H$51,'Data Validation'!$I$26:$I$51)*1000/J$19, ""),"")</f>
        <v/>
      </c>
      <c r="K89" s="136" t="str">
        <f>IFERROR(IF(K70&lt;&gt;0,SUMPRODUCT(K$44:K$69,'Data Validation'!$H$26:$H$51,'Data Validation'!$I$26:$I$51)*1000/K$19, ""),"")</f>
        <v/>
      </c>
      <c r="L89" s="136" t="str">
        <f>IFERROR(IF(L70&lt;&gt;0,SUMPRODUCT(L$44:L$69,'Data Validation'!$H$26:$H$51,'Data Validation'!$I$26:$I$51)*1000/L$19, ""),"")</f>
        <v/>
      </c>
      <c r="M89" s="136" t="str">
        <f>IFERROR(IF(M70&lt;&gt;0,SUMPRODUCT(M$44:M$69,'Data Validation'!$H$26:$H$51,'Data Validation'!$I$26:$I$51)*1000/M$19, ""),"")</f>
        <v/>
      </c>
      <c r="N89" s="136" t="str">
        <f>IFERROR(IF(N70&lt;&gt;0,SUMPRODUCT(N$44:N$69,'Data Validation'!$H$26:$H$51,'Data Validation'!$I$26:$I$51)*1000/N$19, ""),"")</f>
        <v/>
      </c>
      <c r="O89" s="136" t="str">
        <f>IFERROR(IF(O70&lt;&gt;0,SUMPRODUCT(O$44:O$69,'Data Validation'!$H$26:$H$51,'Data Validation'!$I$26:$I$51)*1000/O$19, ""),"")</f>
        <v/>
      </c>
      <c r="P89" s="136" t="str">
        <f>IFERROR(IF(P70&lt;&gt;0,SUMPRODUCT(P$44:P$69,'Data Validation'!$H$26:$H$51,'Data Validation'!$I$26:$I$51)*1000/P$19, ""),"")</f>
        <v/>
      </c>
      <c r="Q89" s="136" t="str">
        <f>IFERROR(IF(Q70&lt;&gt;0,SUMPRODUCT(Q$44:Q$69,'Data Validation'!$H$26:$H$51,'Data Validation'!$I$26:$I$51)*1000/Q$19, ""),"")</f>
        <v/>
      </c>
      <c r="R89" s="43"/>
      <c r="S89" s="31"/>
      <c r="T89" s="31"/>
      <c r="U89" s="31"/>
      <c r="V89" s="31"/>
      <c r="W89" s="31"/>
      <c r="X89" s="31"/>
      <c r="Y89" s="31"/>
      <c r="Z89" s="31"/>
      <c r="AA89" s="31"/>
      <c r="AB89" s="31"/>
      <c r="AC89" s="31"/>
      <c r="AD89" s="31"/>
      <c r="AE89" s="31"/>
      <c r="AF89" s="31"/>
      <c r="AG89" s="31"/>
      <c r="AH89" s="31"/>
      <c r="AI89" s="31"/>
    </row>
    <row r="90" spans="1:35" s="30" customFormat="1" ht="22.25" customHeight="1">
      <c r="A90" s="31"/>
      <c r="B90" s="178" t="s">
        <v>70</v>
      </c>
      <c r="C90" s="178"/>
      <c r="D90" s="137" t="str">
        <f t="shared" ref="D90:Q90" si="9">IFERROR(IF(D70&lt;&gt;0,($D$89-D89)/D89,""),"")</f>
        <v/>
      </c>
      <c r="E90" s="137" t="str">
        <f>IFERROR(IF(E70&lt;&gt;0,($D$89-E89)/E89,""),"")</f>
        <v/>
      </c>
      <c r="F90" s="137" t="str">
        <f t="shared" si="9"/>
        <v/>
      </c>
      <c r="G90" s="137" t="str">
        <f t="shared" si="9"/>
        <v/>
      </c>
      <c r="H90" s="137" t="str">
        <f t="shared" si="9"/>
        <v/>
      </c>
      <c r="I90" s="137" t="str">
        <f t="shared" si="9"/>
        <v/>
      </c>
      <c r="J90" s="137" t="str">
        <f t="shared" si="9"/>
        <v/>
      </c>
      <c r="K90" s="137" t="str">
        <f t="shared" si="9"/>
        <v/>
      </c>
      <c r="L90" s="137" t="str">
        <f t="shared" si="9"/>
        <v/>
      </c>
      <c r="M90" s="137" t="str">
        <f t="shared" si="9"/>
        <v/>
      </c>
      <c r="N90" s="137" t="str">
        <f t="shared" si="9"/>
        <v/>
      </c>
      <c r="O90" s="137" t="str">
        <f t="shared" si="9"/>
        <v/>
      </c>
      <c r="P90" s="137" t="str">
        <f t="shared" si="9"/>
        <v/>
      </c>
      <c r="Q90" s="137" t="str">
        <f t="shared" si="9"/>
        <v/>
      </c>
      <c r="R90" s="31"/>
      <c r="S90" s="31"/>
      <c r="T90" s="31"/>
      <c r="U90" s="31"/>
      <c r="V90" s="31"/>
      <c r="W90" s="31"/>
      <c r="X90" s="31"/>
      <c r="Y90" s="31"/>
      <c r="Z90" s="31"/>
      <c r="AA90" s="31"/>
      <c r="AB90" s="31"/>
      <c r="AC90" s="31"/>
      <c r="AD90" s="31"/>
      <c r="AE90" s="31"/>
      <c r="AF90" s="31"/>
      <c r="AG90" s="31"/>
      <c r="AH90" s="31"/>
      <c r="AI90" s="31"/>
    </row>
    <row r="91" spans="1:35" s="30" customFormat="1" ht="22.25" customHeight="1">
      <c r="A91" s="31"/>
      <c r="B91" s="178" t="s">
        <v>71</v>
      </c>
      <c r="C91" s="178"/>
      <c r="D91" s="138"/>
      <c r="E91" s="138"/>
      <c r="F91" s="138"/>
      <c r="G91" s="138"/>
      <c r="H91" s="138"/>
      <c r="I91" s="138"/>
      <c r="J91" s="138"/>
      <c r="K91" s="138"/>
      <c r="L91" s="138"/>
      <c r="M91" s="138"/>
      <c r="N91" s="138"/>
      <c r="O91" s="138"/>
      <c r="P91" s="138"/>
      <c r="Q91" s="138"/>
      <c r="R91" s="31"/>
      <c r="S91" s="31"/>
      <c r="T91" s="31"/>
      <c r="U91" s="31"/>
      <c r="V91" s="31"/>
      <c r="W91" s="31"/>
      <c r="X91" s="31"/>
      <c r="Y91" s="31"/>
      <c r="Z91" s="31"/>
      <c r="AA91" s="31"/>
      <c r="AB91" s="31"/>
      <c r="AC91" s="31"/>
      <c r="AD91" s="31"/>
      <c r="AE91" s="31"/>
      <c r="AF91" s="31"/>
      <c r="AG91" s="31"/>
      <c r="AH91" s="31"/>
      <c r="AI91" s="31"/>
    </row>
    <row r="92" spans="1:35" s="22" customFormat="1" ht="9.75" customHeight="1">
      <c r="A92" s="11"/>
      <c r="B92" s="23"/>
      <c r="C92" s="23"/>
      <c r="D92" s="23"/>
      <c r="E92" s="23"/>
      <c r="F92" s="23"/>
      <c r="G92" s="23"/>
      <c r="H92" s="23"/>
      <c r="I92" s="23"/>
      <c r="J92" s="23"/>
      <c r="K92" s="23"/>
      <c r="L92" s="23"/>
      <c r="M92" s="23"/>
      <c r="N92" s="23"/>
      <c r="O92" s="23"/>
      <c r="P92" s="23"/>
      <c r="Q92" s="23"/>
      <c r="R92" s="11"/>
      <c r="S92" s="11"/>
      <c r="T92" s="11"/>
      <c r="U92" s="11"/>
      <c r="V92" s="11"/>
      <c r="W92" s="11"/>
      <c r="X92" s="11"/>
      <c r="Y92" s="11"/>
      <c r="Z92" s="11"/>
      <c r="AA92" s="11"/>
      <c r="AB92" s="11"/>
      <c r="AC92" s="11"/>
      <c r="AD92" s="11"/>
      <c r="AE92" s="11"/>
      <c r="AF92" s="11"/>
      <c r="AG92" s="11"/>
      <c r="AH92" s="11"/>
      <c r="AI92" s="11"/>
    </row>
    <row r="93" spans="1:35" ht="17.75" customHeight="1">
      <c r="A93" s="44"/>
      <c r="B93" s="183" t="s">
        <v>72</v>
      </c>
      <c r="C93" s="183"/>
      <c r="D93" s="183"/>
      <c r="E93" s="183"/>
      <c r="F93" s="183"/>
      <c r="G93" s="183"/>
      <c r="H93" s="183"/>
      <c r="I93" s="183"/>
      <c r="J93" s="183"/>
      <c r="K93" s="183"/>
      <c r="L93" s="183"/>
      <c r="M93" s="183"/>
      <c r="N93" s="183"/>
      <c r="O93" s="183"/>
      <c r="P93" s="183"/>
      <c r="Q93" s="183"/>
      <c r="R93" s="44"/>
      <c r="S93" s="44"/>
      <c r="T93" s="44"/>
      <c r="U93" s="44"/>
      <c r="V93" s="44"/>
      <c r="W93" s="44"/>
      <c r="X93" s="44"/>
      <c r="Y93" s="44"/>
      <c r="Z93" s="44"/>
      <c r="AA93" s="44"/>
      <c r="AB93" s="44"/>
      <c r="AC93" s="44"/>
      <c r="AD93" s="44"/>
      <c r="AE93" s="44"/>
      <c r="AF93" s="44"/>
      <c r="AG93" s="44"/>
      <c r="AH93" s="44"/>
      <c r="AI93" s="44"/>
    </row>
    <row r="94" spans="1:35" s="45" customFormat="1" ht="9.75" customHeight="1">
      <c r="A94" s="46"/>
      <c r="B94" s="47"/>
      <c r="C94" s="47"/>
      <c r="D94" s="47"/>
      <c r="E94" s="47"/>
      <c r="F94" s="47"/>
      <c r="G94" s="47"/>
      <c r="H94" s="47"/>
      <c r="I94" s="47"/>
      <c r="J94" s="47"/>
      <c r="K94" s="47"/>
      <c r="L94" s="47"/>
      <c r="M94" s="47"/>
      <c r="N94" s="47"/>
      <c r="O94" s="47"/>
      <c r="P94" s="47"/>
      <c r="Q94" s="47"/>
      <c r="R94" s="46"/>
      <c r="S94" s="46"/>
      <c r="T94" s="46"/>
      <c r="U94" s="46"/>
      <c r="V94" s="46"/>
      <c r="W94" s="46"/>
      <c r="X94" s="46"/>
      <c r="Y94" s="46"/>
      <c r="Z94" s="46"/>
      <c r="AA94" s="46"/>
      <c r="AB94" s="46"/>
      <c r="AC94" s="46"/>
      <c r="AD94" s="46"/>
      <c r="AE94" s="46"/>
      <c r="AF94" s="46"/>
      <c r="AG94" s="46"/>
      <c r="AH94" s="46"/>
      <c r="AI94" s="46"/>
    </row>
    <row r="95" spans="1:35" s="48" customFormat="1" ht="22.25" customHeight="1">
      <c r="A95" s="49"/>
      <c r="B95" s="184" t="s">
        <v>73</v>
      </c>
      <c r="C95" s="184"/>
      <c r="D95" s="139" t="str">
        <f>IF(D33&lt;&gt;0,$D$33*(1-$D$12),"")</f>
        <v/>
      </c>
      <c r="E95" s="139">
        <f t="shared" ref="E95:Q95" si="10">$D$33*(1-$D$12)</f>
        <v>0</v>
      </c>
      <c r="F95" s="139">
        <f t="shared" si="10"/>
        <v>0</v>
      </c>
      <c r="G95" s="139">
        <f t="shared" si="10"/>
        <v>0</v>
      </c>
      <c r="H95" s="139">
        <f t="shared" si="10"/>
        <v>0</v>
      </c>
      <c r="I95" s="139">
        <f t="shared" si="10"/>
        <v>0</v>
      </c>
      <c r="J95" s="139">
        <f t="shared" si="10"/>
        <v>0</v>
      </c>
      <c r="K95" s="139">
        <f t="shared" si="10"/>
        <v>0</v>
      </c>
      <c r="L95" s="139">
        <f t="shared" si="10"/>
        <v>0</v>
      </c>
      <c r="M95" s="139">
        <f t="shared" si="10"/>
        <v>0</v>
      </c>
      <c r="N95" s="139">
        <f t="shared" si="10"/>
        <v>0</v>
      </c>
      <c r="O95" s="139">
        <f t="shared" si="10"/>
        <v>0</v>
      </c>
      <c r="P95" s="139">
        <f t="shared" si="10"/>
        <v>0</v>
      </c>
      <c r="Q95" s="139">
        <f t="shared" si="10"/>
        <v>0</v>
      </c>
      <c r="R95" s="49"/>
      <c r="S95" s="49"/>
      <c r="T95" s="49"/>
      <c r="U95" s="49"/>
      <c r="V95" s="49"/>
      <c r="W95" s="49"/>
      <c r="X95" s="49"/>
      <c r="Y95" s="49"/>
      <c r="Z95" s="49"/>
      <c r="AA95" s="49"/>
      <c r="AB95" s="49"/>
      <c r="AC95" s="49"/>
      <c r="AD95" s="49"/>
      <c r="AE95" s="49"/>
      <c r="AF95" s="49"/>
      <c r="AG95" s="49"/>
      <c r="AH95" s="49"/>
      <c r="AI95" s="49"/>
    </row>
    <row r="96" spans="1:35" s="48" customFormat="1" ht="22.25" customHeight="1">
      <c r="A96" s="49"/>
      <c r="B96" s="184" t="s">
        <v>74</v>
      </c>
      <c r="C96" s="184"/>
      <c r="D96" s="140">
        <v>0</v>
      </c>
      <c r="E96" s="140" t="str">
        <f t="shared" ref="E96:Q96" si="11">IF(E39&lt;&gt;"",E39-D39,"")</f>
        <v/>
      </c>
      <c r="F96" s="140" t="str">
        <f t="shared" si="11"/>
        <v/>
      </c>
      <c r="G96" s="140" t="str">
        <f t="shared" si="11"/>
        <v/>
      </c>
      <c r="H96" s="140" t="str">
        <f t="shared" si="11"/>
        <v/>
      </c>
      <c r="I96" s="140" t="str">
        <f t="shared" si="11"/>
        <v/>
      </c>
      <c r="J96" s="140" t="str">
        <f t="shared" si="11"/>
        <v/>
      </c>
      <c r="K96" s="140" t="str">
        <f t="shared" si="11"/>
        <v/>
      </c>
      <c r="L96" s="140" t="str">
        <f t="shared" si="11"/>
        <v/>
      </c>
      <c r="M96" s="140" t="str">
        <f t="shared" si="11"/>
        <v/>
      </c>
      <c r="N96" s="140" t="str">
        <f t="shared" si="11"/>
        <v/>
      </c>
      <c r="O96" s="140" t="str">
        <f t="shared" si="11"/>
        <v/>
      </c>
      <c r="P96" s="140" t="str">
        <f t="shared" si="11"/>
        <v/>
      </c>
      <c r="Q96" s="140" t="str">
        <f t="shared" si="11"/>
        <v/>
      </c>
      <c r="R96" s="49"/>
      <c r="S96" s="49"/>
      <c r="T96" s="49"/>
      <c r="U96" s="49"/>
      <c r="V96" s="49"/>
      <c r="W96" s="49"/>
      <c r="X96" s="49"/>
      <c r="Y96" s="49"/>
      <c r="Z96" s="49"/>
      <c r="AA96" s="49"/>
      <c r="AB96" s="49"/>
      <c r="AC96" s="49"/>
      <c r="AD96" s="49"/>
      <c r="AE96" s="49"/>
      <c r="AF96" s="49"/>
      <c r="AG96" s="49"/>
      <c r="AH96" s="49"/>
      <c r="AI96" s="49"/>
    </row>
    <row r="97" spans="1:35" ht="22.25" customHeight="1">
      <c r="A97" s="44"/>
      <c r="B97" s="50" t="s">
        <v>75</v>
      </c>
      <c r="C97" s="50"/>
      <c r="D97" s="139" t="str">
        <f>IF(D33&lt;&gt;0,SUM(D43*3.412,D50:D52),"")</f>
        <v/>
      </c>
      <c r="E97" s="139" t="str">
        <f>IF(E33&lt;&gt;0,SUM(E43*3.412,E50:E52),"")</f>
        <v/>
      </c>
      <c r="F97" s="139" t="str">
        <f>IF(F33&lt;&gt;0,SUM(F43*3.412,F50:F52),"")</f>
        <v/>
      </c>
      <c r="G97" s="139" t="str">
        <f>IF(G33&lt;&gt;0,SUM(G43*3.412,G50:G52),"")</f>
        <v/>
      </c>
      <c r="H97" s="139" t="str">
        <f t="shared" ref="H97:Q97" si="12">IF(H33&lt;&gt;0,SUM(H43*3.412,H50:H52),"")</f>
        <v/>
      </c>
      <c r="I97" s="139" t="str">
        <f t="shared" si="12"/>
        <v/>
      </c>
      <c r="J97" s="139" t="str">
        <f t="shared" si="12"/>
        <v/>
      </c>
      <c r="K97" s="139" t="str">
        <f t="shared" si="12"/>
        <v/>
      </c>
      <c r="L97" s="139" t="str">
        <f t="shared" si="12"/>
        <v/>
      </c>
      <c r="M97" s="139" t="str">
        <f t="shared" si="12"/>
        <v/>
      </c>
      <c r="N97" s="139" t="str">
        <f t="shared" si="12"/>
        <v/>
      </c>
      <c r="O97" s="139" t="str">
        <f t="shared" si="12"/>
        <v/>
      </c>
      <c r="P97" s="139" t="str">
        <f t="shared" si="12"/>
        <v/>
      </c>
      <c r="Q97" s="139" t="str">
        <f t="shared" si="12"/>
        <v/>
      </c>
      <c r="R97" s="44"/>
      <c r="S97" s="44"/>
      <c r="T97" s="44"/>
      <c r="U97" s="44"/>
      <c r="V97" s="44"/>
      <c r="W97" s="44"/>
      <c r="X97" s="44"/>
      <c r="Y97" s="44"/>
      <c r="Z97" s="44"/>
      <c r="AA97" s="44"/>
      <c r="AB97" s="44"/>
      <c r="AC97" s="44"/>
      <c r="AD97" s="44"/>
      <c r="AE97" s="44"/>
      <c r="AF97" s="44"/>
      <c r="AG97" s="44"/>
      <c r="AH97" s="44"/>
      <c r="AI97" s="44"/>
    </row>
    <row r="98" spans="1:35" ht="22.25" customHeight="1">
      <c r="A98" s="44"/>
      <c r="B98" s="185" t="s">
        <v>76</v>
      </c>
      <c r="C98" s="185"/>
      <c r="D98" s="141" t="str">
        <f t="shared" ref="D98:Q98" si="13">IFERROR(D30/D97*1000, "")</f>
        <v/>
      </c>
      <c r="E98" s="141" t="str">
        <f t="shared" si="13"/>
        <v/>
      </c>
      <c r="F98" s="141" t="str">
        <f t="shared" si="13"/>
        <v/>
      </c>
      <c r="G98" s="141" t="str">
        <f t="shared" si="13"/>
        <v/>
      </c>
      <c r="H98" s="141" t="str">
        <f t="shared" si="13"/>
        <v/>
      </c>
      <c r="I98" s="141" t="str">
        <f t="shared" si="13"/>
        <v/>
      </c>
      <c r="J98" s="141" t="str">
        <f t="shared" si="13"/>
        <v/>
      </c>
      <c r="K98" s="141" t="str">
        <f t="shared" si="13"/>
        <v/>
      </c>
      <c r="L98" s="141" t="str">
        <f t="shared" si="13"/>
        <v/>
      </c>
      <c r="M98" s="141" t="str">
        <f t="shared" si="13"/>
        <v/>
      </c>
      <c r="N98" s="141" t="str">
        <f t="shared" si="13"/>
        <v/>
      </c>
      <c r="O98" s="141" t="str">
        <f t="shared" si="13"/>
        <v/>
      </c>
      <c r="P98" s="141" t="str">
        <f t="shared" si="13"/>
        <v/>
      </c>
      <c r="Q98" s="141" t="str">
        <f t="shared" si="13"/>
        <v/>
      </c>
      <c r="R98" s="44"/>
      <c r="S98" s="44"/>
      <c r="T98" s="44"/>
      <c r="U98" s="44"/>
      <c r="V98" s="44"/>
      <c r="W98" s="44"/>
      <c r="X98" s="44"/>
      <c r="Y98" s="44"/>
      <c r="Z98" s="44"/>
      <c r="AA98" s="44"/>
      <c r="AB98" s="44"/>
      <c r="AC98" s="44"/>
      <c r="AD98" s="44"/>
      <c r="AE98" s="44"/>
      <c r="AF98" s="44"/>
      <c r="AG98" s="44"/>
      <c r="AH98" s="44"/>
      <c r="AI98" s="44"/>
    </row>
    <row r="99" spans="1:35" ht="27.75" customHeight="1">
      <c r="A99" s="44"/>
      <c r="B99" s="185" t="s">
        <v>77</v>
      </c>
      <c r="C99" s="185"/>
      <c r="D99" s="142" t="str">
        <f t="shared" ref="D99:Q99" si="14">IFERROR(D29/D97*1000, "")</f>
        <v/>
      </c>
      <c r="E99" s="142" t="str">
        <f t="shared" si="14"/>
        <v/>
      </c>
      <c r="F99" s="142" t="str">
        <f t="shared" si="14"/>
        <v/>
      </c>
      <c r="G99" s="142" t="str">
        <f t="shared" si="14"/>
        <v/>
      </c>
      <c r="H99" s="142" t="str">
        <f t="shared" si="14"/>
        <v/>
      </c>
      <c r="I99" s="142" t="str">
        <f t="shared" si="14"/>
        <v/>
      </c>
      <c r="J99" s="142" t="str">
        <f t="shared" si="14"/>
        <v/>
      </c>
      <c r="K99" s="142" t="str">
        <f t="shared" si="14"/>
        <v/>
      </c>
      <c r="L99" s="142" t="str">
        <f t="shared" si="14"/>
        <v/>
      </c>
      <c r="M99" s="142" t="str">
        <f t="shared" si="14"/>
        <v/>
      </c>
      <c r="N99" s="142" t="str">
        <f t="shared" si="14"/>
        <v/>
      </c>
      <c r="O99" s="142" t="str">
        <f t="shared" si="14"/>
        <v/>
      </c>
      <c r="P99" s="142" t="str">
        <f t="shared" si="14"/>
        <v/>
      </c>
      <c r="Q99" s="142" t="str">
        <f t="shared" si="14"/>
        <v/>
      </c>
      <c r="R99" s="44"/>
      <c r="S99" s="44"/>
      <c r="T99" s="44"/>
      <c r="U99" s="44"/>
      <c r="V99" s="44"/>
      <c r="W99" s="44"/>
      <c r="X99" s="44"/>
      <c r="Y99" s="44"/>
      <c r="Z99" s="44"/>
      <c r="AA99" s="44"/>
      <c r="AB99" s="44"/>
      <c r="AC99" s="44"/>
      <c r="AD99" s="44"/>
      <c r="AE99" s="44"/>
      <c r="AF99" s="44"/>
      <c r="AG99" s="44"/>
      <c r="AH99" s="44"/>
      <c r="AI99" s="44"/>
    </row>
    <row r="100" spans="1:35" ht="22.25" customHeight="1">
      <c r="A100" s="44"/>
      <c r="B100" s="50" t="s">
        <v>78</v>
      </c>
      <c r="C100" s="50"/>
      <c r="D100" s="139" t="str">
        <f t="shared" ref="D100:Q100" si="15">IF(D33&lt;&gt;0,$D97-D97,"")</f>
        <v/>
      </c>
      <c r="E100" s="139" t="str">
        <f t="shared" si="15"/>
        <v/>
      </c>
      <c r="F100" s="139" t="str">
        <f t="shared" si="15"/>
        <v/>
      </c>
      <c r="G100" s="139" t="str">
        <f t="shared" si="15"/>
        <v/>
      </c>
      <c r="H100" s="139" t="str">
        <f t="shared" si="15"/>
        <v/>
      </c>
      <c r="I100" s="139" t="str">
        <f t="shared" si="15"/>
        <v/>
      </c>
      <c r="J100" s="139" t="str">
        <f t="shared" si="15"/>
        <v/>
      </c>
      <c r="K100" s="139" t="str">
        <f t="shared" si="15"/>
        <v/>
      </c>
      <c r="L100" s="139" t="str">
        <f t="shared" si="15"/>
        <v/>
      </c>
      <c r="M100" s="139" t="str">
        <f t="shared" si="15"/>
        <v/>
      </c>
      <c r="N100" s="139" t="str">
        <f t="shared" si="15"/>
        <v/>
      </c>
      <c r="O100" s="139" t="str">
        <f t="shared" si="15"/>
        <v/>
      </c>
      <c r="P100" s="139" t="str">
        <f t="shared" si="15"/>
        <v/>
      </c>
      <c r="Q100" s="139" t="str">
        <f t="shared" si="15"/>
        <v/>
      </c>
      <c r="R100" s="44"/>
      <c r="S100" s="51"/>
      <c r="T100" s="44"/>
      <c r="U100" s="44"/>
      <c r="V100" s="44"/>
      <c r="W100" s="44"/>
      <c r="X100" s="44"/>
      <c r="Y100" s="44"/>
      <c r="Z100" s="44"/>
      <c r="AA100" s="44"/>
      <c r="AB100" s="44"/>
      <c r="AC100" s="44"/>
      <c r="AD100" s="44"/>
      <c r="AE100" s="44"/>
      <c r="AF100" s="44"/>
      <c r="AG100" s="44"/>
      <c r="AH100" s="44"/>
      <c r="AI100" s="44"/>
    </row>
    <row r="101" spans="1:35" ht="22.25" customHeight="1">
      <c r="A101" s="44"/>
      <c r="B101" s="50" t="s">
        <v>79</v>
      </c>
      <c r="C101" s="50"/>
      <c r="D101" s="139" t="str">
        <f t="shared" ref="D101:Q101" si="16">IF(D33&lt;&gt;0,(D44-$D44)*3.412,"")</f>
        <v/>
      </c>
      <c r="E101" s="139" t="str">
        <f t="shared" si="16"/>
        <v/>
      </c>
      <c r="F101" s="139" t="str">
        <f t="shared" si="16"/>
        <v/>
      </c>
      <c r="G101" s="139" t="str">
        <f t="shared" si="16"/>
        <v/>
      </c>
      <c r="H101" s="139" t="str">
        <f t="shared" si="16"/>
        <v/>
      </c>
      <c r="I101" s="139" t="str">
        <f t="shared" si="16"/>
        <v/>
      </c>
      <c r="J101" s="139" t="str">
        <f t="shared" si="16"/>
        <v/>
      </c>
      <c r="K101" s="139" t="str">
        <f t="shared" si="16"/>
        <v/>
      </c>
      <c r="L101" s="139" t="str">
        <f t="shared" si="16"/>
        <v/>
      </c>
      <c r="M101" s="139" t="str">
        <f t="shared" si="16"/>
        <v/>
      </c>
      <c r="N101" s="139" t="str">
        <f t="shared" si="16"/>
        <v/>
      </c>
      <c r="O101" s="139" t="str">
        <f t="shared" si="16"/>
        <v/>
      </c>
      <c r="P101" s="139" t="str">
        <f t="shared" si="16"/>
        <v/>
      </c>
      <c r="Q101" s="139" t="str">
        <f t="shared" si="16"/>
        <v/>
      </c>
      <c r="R101" s="44"/>
      <c r="S101" s="51"/>
      <c r="T101" s="44"/>
      <c r="U101" s="44"/>
      <c r="V101" s="44"/>
      <c r="W101" s="44"/>
      <c r="X101" s="44"/>
      <c r="Y101" s="44"/>
      <c r="Z101" s="44"/>
      <c r="AA101" s="44"/>
      <c r="AB101" s="44"/>
      <c r="AC101" s="44"/>
      <c r="AD101" s="44"/>
      <c r="AE101" s="44"/>
      <c r="AF101" s="44"/>
      <c r="AG101" s="44"/>
      <c r="AH101" s="44"/>
      <c r="AI101" s="44"/>
    </row>
    <row r="102" spans="1:35" ht="22.25" customHeight="1">
      <c r="A102" s="44"/>
      <c r="B102" s="50" t="s">
        <v>80</v>
      </c>
      <c r="C102" s="50"/>
      <c r="D102" s="139" t="str">
        <f>IF(D33&lt;&gt;0,SUM(D46:D48)*3.412-SUM($D46:$D48)*3.412,"")</f>
        <v/>
      </c>
      <c r="E102" s="139" t="str">
        <f t="shared" ref="E102:Q102" si="17">IF(E33&lt;&gt;0,SUM(E46:E48)*3.412-SUM($D46:$D48)*3.412,"")</f>
        <v/>
      </c>
      <c r="F102" s="139" t="str">
        <f t="shared" si="17"/>
        <v/>
      </c>
      <c r="G102" s="139" t="str">
        <f t="shared" si="17"/>
        <v/>
      </c>
      <c r="H102" s="139" t="str">
        <f t="shared" si="17"/>
        <v/>
      </c>
      <c r="I102" s="139" t="str">
        <f t="shared" si="17"/>
        <v/>
      </c>
      <c r="J102" s="139" t="str">
        <f t="shared" si="17"/>
        <v/>
      </c>
      <c r="K102" s="139" t="str">
        <f t="shared" si="17"/>
        <v/>
      </c>
      <c r="L102" s="139" t="str">
        <f t="shared" si="17"/>
        <v/>
      </c>
      <c r="M102" s="139" t="str">
        <f t="shared" si="17"/>
        <v/>
      </c>
      <c r="N102" s="139" t="str">
        <f t="shared" si="17"/>
        <v/>
      </c>
      <c r="O102" s="139" t="str">
        <f t="shared" si="17"/>
        <v/>
      </c>
      <c r="P102" s="139" t="str">
        <f t="shared" si="17"/>
        <v/>
      </c>
      <c r="Q102" s="139" t="str">
        <f t="shared" si="17"/>
        <v/>
      </c>
      <c r="R102" s="44"/>
      <c r="S102" s="44"/>
      <c r="T102" s="44"/>
      <c r="U102" s="44"/>
      <c r="V102" s="44"/>
      <c r="W102" s="44"/>
      <c r="X102" s="44"/>
      <c r="Y102" s="44"/>
      <c r="Z102" s="44"/>
      <c r="AA102" s="44"/>
      <c r="AB102" s="44"/>
      <c r="AC102" s="44"/>
      <c r="AD102" s="44"/>
      <c r="AE102" s="44"/>
      <c r="AF102" s="44"/>
      <c r="AG102" s="44"/>
      <c r="AH102" s="44"/>
      <c r="AI102" s="44"/>
    </row>
    <row r="103" spans="1:35" ht="22.25" customHeight="1">
      <c r="A103" s="44"/>
      <c r="B103" s="50" t="s">
        <v>81</v>
      </c>
      <c r="C103" s="50"/>
      <c r="D103" s="139" t="str">
        <f>IF(D33&lt;&gt;0,IF($J$13="Market-Based GHG Goal",D97*($D98-D98)/1000,D97*($D99-D99)/1000),"")</f>
        <v/>
      </c>
      <c r="E103" s="139" t="str">
        <f>IF(E33&lt;&gt;0,IF($J$13="Market-Based GHG Goal",E97*($D98-E98)/1000,E97*($D99-E99)/1000),"")</f>
        <v/>
      </c>
      <c r="F103" s="139" t="str">
        <f t="shared" ref="F103:Q103" si="18">IF(F33&lt;&gt;0,IF($J$13="Market-Based GHG Goal",F97*($D98-F98)/1000,F97*($D99-F99)/1000),"")</f>
        <v/>
      </c>
      <c r="G103" s="139" t="str">
        <f t="shared" si="18"/>
        <v/>
      </c>
      <c r="H103" s="139" t="str">
        <f t="shared" si="18"/>
        <v/>
      </c>
      <c r="I103" s="139" t="str">
        <f t="shared" si="18"/>
        <v/>
      </c>
      <c r="J103" s="139" t="str">
        <f t="shared" si="18"/>
        <v/>
      </c>
      <c r="K103" s="139" t="str">
        <f t="shared" si="18"/>
        <v/>
      </c>
      <c r="L103" s="139" t="str">
        <f t="shared" si="18"/>
        <v/>
      </c>
      <c r="M103" s="139" t="str">
        <f t="shared" si="18"/>
        <v/>
      </c>
      <c r="N103" s="139" t="str">
        <f t="shared" si="18"/>
        <v/>
      </c>
      <c r="O103" s="139" t="str">
        <f t="shared" si="18"/>
        <v/>
      </c>
      <c r="P103" s="139" t="str">
        <f t="shared" si="18"/>
        <v/>
      </c>
      <c r="Q103" s="139" t="str">
        <f t="shared" si="18"/>
        <v/>
      </c>
      <c r="R103" s="44"/>
      <c r="S103" s="44"/>
      <c r="T103" s="44"/>
      <c r="U103" s="44"/>
      <c r="V103" s="44"/>
      <c r="W103" s="44"/>
      <c r="X103" s="44"/>
      <c r="Y103" s="44"/>
      <c r="Z103" s="44"/>
      <c r="AA103" s="44"/>
      <c r="AB103" s="44"/>
      <c r="AC103" s="44"/>
      <c r="AD103" s="44"/>
      <c r="AE103" s="44"/>
      <c r="AF103" s="44"/>
      <c r="AG103" s="44"/>
      <c r="AH103" s="44"/>
      <c r="AI103" s="44"/>
    </row>
    <row r="104" spans="1:35" s="45" customFormat="1" ht="9.75" customHeight="1">
      <c r="A104" s="46"/>
      <c r="B104" s="47"/>
      <c r="C104" s="47"/>
      <c r="D104" s="47"/>
      <c r="E104" s="47"/>
      <c r="F104" s="47"/>
      <c r="G104" s="47"/>
      <c r="H104" s="47"/>
      <c r="I104" s="47"/>
      <c r="J104" s="47"/>
      <c r="K104" s="47"/>
      <c r="L104" s="47"/>
      <c r="M104" s="47"/>
      <c r="N104" s="47"/>
      <c r="O104" s="47"/>
      <c r="P104" s="47"/>
      <c r="Q104" s="47"/>
      <c r="R104" s="46"/>
      <c r="S104" s="46"/>
      <c r="T104" s="46"/>
      <c r="U104" s="46"/>
      <c r="V104" s="46"/>
      <c r="W104" s="46"/>
      <c r="X104" s="46"/>
      <c r="Y104" s="46"/>
      <c r="Z104" s="46"/>
      <c r="AA104" s="46"/>
      <c r="AB104" s="46"/>
      <c r="AC104" s="46"/>
      <c r="AD104" s="46"/>
      <c r="AE104" s="46"/>
      <c r="AF104" s="46"/>
      <c r="AG104" s="46"/>
      <c r="AH104" s="46"/>
      <c r="AI104" s="46"/>
    </row>
    <row r="105" spans="1:35" ht="22.25" customHeight="1">
      <c r="A105" s="44"/>
      <c r="B105" s="52" t="s">
        <v>82</v>
      </c>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row>
    <row r="106" spans="1:35" ht="34.25" customHeight="1">
      <c r="A106" s="44"/>
      <c r="B106" s="185" t="s">
        <v>83</v>
      </c>
      <c r="C106" s="185"/>
      <c r="D106" s="139" t="str">
        <f t="shared" ref="D106:Q106" si="19">IF(D33&lt;&gt;0,$D25-D25,"")</f>
        <v/>
      </c>
      <c r="E106" s="139" t="str">
        <f t="shared" si="19"/>
        <v/>
      </c>
      <c r="F106" s="139" t="str">
        <f t="shared" si="19"/>
        <v/>
      </c>
      <c r="G106" s="139" t="str">
        <f t="shared" si="19"/>
        <v/>
      </c>
      <c r="H106" s="139" t="str">
        <f t="shared" si="19"/>
        <v/>
      </c>
      <c r="I106" s="139" t="str">
        <f t="shared" si="19"/>
        <v/>
      </c>
      <c r="J106" s="139" t="str">
        <f t="shared" si="19"/>
        <v/>
      </c>
      <c r="K106" s="139" t="str">
        <f t="shared" si="19"/>
        <v/>
      </c>
      <c r="L106" s="139" t="str">
        <f t="shared" si="19"/>
        <v/>
      </c>
      <c r="M106" s="139" t="str">
        <f t="shared" si="19"/>
        <v/>
      </c>
      <c r="N106" s="139" t="str">
        <f t="shared" si="19"/>
        <v/>
      </c>
      <c r="O106" s="139" t="str">
        <f t="shared" si="19"/>
        <v/>
      </c>
      <c r="P106" s="139" t="str">
        <f t="shared" si="19"/>
        <v/>
      </c>
      <c r="Q106" s="139" t="str">
        <f t="shared" si="19"/>
        <v/>
      </c>
      <c r="R106" s="44"/>
      <c r="S106" s="44"/>
      <c r="T106" s="44"/>
      <c r="U106" s="44"/>
      <c r="V106" s="44"/>
      <c r="W106" s="44"/>
      <c r="X106" s="44"/>
      <c r="Y106" s="44"/>
      <c r="Z106" s="44"/>
      <c r="AA106" s="44"/>
      <c r="AB106" s="44"/>
      <c r="AC106" s="44"/>
      <c r="AD106" s="44"/>
      <c r="AE106" s="44"/>
      <c r="AF106" s="44"/>
      <c r="AG106" s="44"/>
      <c r="AH106" s="44"/>
      <c r="AI106" s="44"/>
    </row>
    <row r="107" spans="1:35" ht="34.25" customHeight="1">
      <c r="A107" s="44"/>
      <c r="B107" s="185" t="s">
        <v>84</v>
      </c>
      <c r="C107" s="185"/>
      <c r="D107" s="139" t="str">
        <f t="shared" ref="D107:Q107" si="20">IF(D33&lt;&gt;0,$D26-D26,"")</f>
        <v/>
      </c>
      <c r="E107" s="139" t="str">
        <f t="shared" si="20"/>
        <v/>
      </c>
      <c r="F107" s="139" t="str">
        <f t="shared" si="20"/>
        <v/>
      </c>
      <c r="G107" s="139" t="str">
        <f t="shared" si="20"/>
        <v/>
      </c>
      <c r="H107" s="139" t="str">
        <f t="shared" si="20"/>
        <v/>
      </c>
      <c r="I107" s="139" t="str">
        <f t="shared" si="20"/>
        <v/>
      </c>
      <c r="J107" s="139" t="str">
        <f t="shared" si="20"/>
        <v/>
      </c>
      <c r="K107" s="139" t="str">
        <f t="shared" si="20"/>
        <v/>
      </c>
      <c r="L107" s="139" t="str">
        <f t="shared" si="20"/>
        <v/>
      </c>
      <c r="M107" s="139" t="str">
        <f t="shared" si="20"/>
        <v/>
      </c>
      <c r="N107" s="139" t="str">
        <f t="shared" si="20"/>
        <v/>
      </c>
      <c r="O107" s="139" t="str">
        <f t="shared" si="20"/>
        <v/>
      </c>
      <c r="P107" s="139" t="str">
        <f t="shared" si="20"/>
        <v/>
      </c>
      <c r="Q107" s="139" t="str">
        <f t="shared" si="20"/>
        <v/>
      </c>
      <c r="R107" s="44"/>
      <c r="S107" s="44"/>
      <c r="T107" s="44"/>
      <c r="U107" s="44"/>
      <c r="V107" s="44"/>
      <c r="W107" s="44"/>
      <c r="X107" s="44"/>
      <c r="Y107" s="44"/>
      <c r="Z107" s="44"/>
      <c r="AA107" s="44"/>
      <c r="AB107" s="44"/>
      <c r="AC107" s="44"/>
      <c r="AD107" s="44"/>
      <c r="AE107" s="44"/>
      <c r="AF107" s="44"/>
      <c r="AG107" s="44"/>
      <c r="AH107" s="44"/>
      <c r="AI107" s="44"/>
    </row>
    <row r="108" spans="1:35" ht="34.25" customHeight="1">
      <c r="A108" s="44"/>
      <c r="B108" s="185" t="s">
        <v>85</v>
      </c>
      <c r="C108" s="185"/>
      <c r="D108" s="139" t="str">
        <f t="shared" ref="D108:Q108" si="21">IF(D33&lt;&gt;0,($D27+$D28)-(D27+D28),"")</f>
        <v/>
      </c>
      <c r="E108" s="139" t="str">
        <f t="shared" si="21"/>
        <v/>
      </c>
      <c r="F108" s="139" t="str">
        <f t="shared" si="21"/>
        <v/>
      </c>
      <c r="G108" s="139" t="str">
        <f t="shared" si="21"/>
        <v/>
      </c>
      <c r="H108" s="139" t="str">
        <f t="shared" si="21"/>
        <v/>
      </c>
      <c r="I108" s="139" t="str">
        <f t="shared" si="21"/>
        <v/>
      </c>
      <c r="J108" s="139" t="str">
        <f t="shared" si="21"/>
        <v/>
      </c>
      <c r="K108" s="139" t="str">
        <f t="shared" si="21"/>
        <v/>
      </c>
      <c r="L108" s="139" t="str">
        <f t="shared" si="21"/>
        <v/>
      </c>
      <c r="M108" s="139" t="str">
        <f t="shared" si="21"/>
        <v/>
      </c>
      <c r="N108" s="139" t="str">
        <f t="shared" si="21"/>
        <v/>
      </c>
      <c r="O108" s="139" t="str">
        <f t="shared" si="21"/>
        <v/>
      </c>
      <c r="P108" s="139" t="str">
        <f t="shared" si="21"/>
        <v/>
      </c>
      <c r="Q108" s="139" t="str">
        <f t="shared" si="21"/>
        <v/>
      </c>
      <c r="R108" s="44"/>
      <c r="S108" s="44"/>
      <c r="T108" s="44"/>
      <c r="U108" s="44"/>
      <c r="V108" s="44"/>
      <c r="W108" s="44"/>
      <c r="X108" s="44"/>
      <c r="Y108" s="44"/>
      <c r="Z108" s="44"/>
      <c r="AA108" s="44"/>
      <c r="AB108" s="44"/>
      <c r="AC108" s="44"/>
      <c r="AD108" s="44"/>
      <c r="AE108" s="44"/>
      <c r="AF108" s="44"/>
      <c r="AG108" s="44"/>
      <c r="AH108" s="44"/>
      <c r="AI108" s="44"/>
    </row>
    <row r="109" spans="1:35" ht="34.25" customHeight="1">
      <c r="A109" s="44"/>
      <c r="B109" s="185" t="s">
        <v>86</v>
      </c>
      <c r="C109" s="185"/>
      <c r="D109" s="139" t="str">
        <f>IF(D33&lt;&gt;0,IF($J$13="Market-Based GHG Goal",D100*$D98/1000,D100*$D99/1000),"")</f>
        <v/>
      </c>
      <c r="E109" s="139" t="str">
        <f>IF(E33&lt;&gt;0,IF($J$13="Market-Based GHG Goal",E100*$D98/1000,E100*$D99/1000),"")</f>
        <v/>
      </c>
      <c r="F109" s="139" t="str">
        <f t="shared" ref="F109:Q109" si="22">IF(F33&lt;&gt;0,IF($J$13="Market-Based GHG Goal",F100*$D98/1000,F100*$D99/1000),"")</f>
        <v/>
      </c>
      <c r="G109" s="139" t="str">
        <f t="shared" si="22"/>
        <v/>
      </c>
      <c r="H109" s="139" t="str">
        <f t="shared" si="22"/>
        <v/>
      </c>
      <c r="I109" s="139" t="str">
        <f t="shared" si="22"/>
        <v/>
      </c>
      <c r="J109" s="139" t="str">
        <f t="shared" si="22"/>
        <v/>
      </c>
      <c r="K109" s="139" t="str">
        <f t="shared" si="22"/>
        <v/>
      </c>
      <c r="L109" s="139" t="str">
        <f t="shared" si="22"/>
        <v/>
      </c>
      <c r="M109" s="139" t="str">
        <f t="shared" si="22"/>
        <v/>
      </c>
      <c r="N109" s="139" t="str">
        <f t="shared" si="22"/>
        <v/>
      </c>
      <c r="O109" s="139" t="str">
        <f t="shared" si="22"/>
        <v/>
      </c>
      <c r="P109" s="139" t="str">
        <f t="shared" si="22"/>
        <v/>
      </c>
      <c r="Q109" s="139" t="str">
        <f t="shared" si="22"/>
        <v/>
      </c>
      <c r="R109" s="44"/>
      <c r="S109" s="44"/>
      <c r="T109" s="44"/>
      <c r="U109" s="44"/>
      <c r="V109" s="44"/>
      <c r="W109" s="44"/>
      <c r="X109" s="44"/>
      <c r="Y109" s="44"/>
      <c r="Z109" s="44"/>
      <c r="AA109" s="44"/>
      <c r="AB109" s="44"/>
      <c r="AC109" s="44"/>
      <c r="AD109" s="44"/>
      <c r="AE109" s="44"/>
      <c r="AF109" s="44"/>
      <c r="AG109" s="44"/>
      <c r="AH109" s="44"/>
      <c r="AI109" s="44"/>
    </row>
    <row r="110" spans="1:35" ht="34.25" customHeight="1">
      <c r="A110" s="44"/>
      <c r="B110" s="185" t="s">
        <v>87</v>
      </c>
      <c r="C110" s="185"/>
      <c r="D110" s="139" t="str">
        <f t="shared" ref="D110:Q110" si="23">IF(D33&lt;&gt;0,D101*$D99/1000,"")</f>
        <v/>
      </c>
      <c r="E110" s="139" t="str">
        <f t="shared" si="23"/>
        <v/>
      </c>
      <c r="F110" s="139" t="str">
        <f t="shared" si="23"/>
        <v/>
      </c>
      <c r="G110" s="139" t="str">
        <f t="shared" si="23"/>
        <v/>
      </c>
      <c r="H110" s="139" t="str">
        <f t="shared" si="23"/>
        <v/>
      </c>
      <c r="I110" s="139" t="str">
        <f t="shared" si="23"/>
        <v/>
      </c>
      <c r="J110" s="139" t="str">
        <f t="shared" si="23"/>
        <v/>
      </c>
      <c r="K110" s="139" t="str">
        <f t="shared" si="23"/>
        <v/>
      </c>
      <c r="L110" s="139" t="str">
        <f t="shared" si="23"/>
        <v/>
      </c>
      <c r="M110" s="139" t="str">
        <f t="shared" si="23"/>
        <v/>
      </c>
      <c r="N110" s="139" t="str">
        <f t="shared" si="23"/>
        <v/>
      </c>
      <c r="O110" s="139" t="str">
        <f t="shared" si="23"/>
        <v/>
      </c>
      <c r="P110" s="139" t="str">
        <f t="shared" si="23"/>
        <v/>
      </c>
      <c r="Q110" s="139" t="str">
        <f t="shared" si="23"/>
        <v/>
      </c>
      <c r="R110" s="44"/>
      <c r="S110" s="44"/>
      <c r="T110" s="44"/>
      <c r="U110" s="44"/>
      <c r="V110" s="44"/>
      <c r="W110" s="44"/>
      <c r="X110" s="44"/>
      <c r="Y110" s="44"/>
      <c r="Z110" s="44"/>
      <c r="AA110" s="44"/>
      <c r="AB110" s="44"/>
      <c r="AC110" s="44"/>
      <c r="AD110" s="44"/>
      <c r="AE110" s="44"/>
      <c r="AF110" s="44"/>
      <c r="AG110" s="44"/>
      <c r="AH110" s="44"/>
      <c r="AI110" s="44"/>
    </row>
    <row r="111" spans="1:35" ht="34.25" customHeight="1">
      <c r="A111" s="44"/>
      <c r="B111" s="185" t="s">
        <v>88</v>
      </c>
      <c r="C111" s="185"/>
      <c r="D111" s="139" t="str">
        <f>IF(D33&lt;&gt;0,IF($J$13="Market-Based GHG Goal",D102*$D99/1000,0),"")</f>
        <v/>
      </c>
      <c r="E111" s="139" t="str">
        <f t="shared" ref="E111:Q111" si="24">IF(E33&lt;&gt;0,IF($J$13="Market-Based GHG Goal",E102*$D99/1000,0),"")</f>
        <v/>
      </c>
      <c r="F111" s="139" t="str">
        <f t="shared" si="24"/>
        <v/>
      </c>
      <c r="G111" s="139" t="str">
        <f t="shared" si="24"/>
        <v/>
      </c>
      <c r="H111" s="139" t="str">
        <f t="shared" si="24"/>
        <v/>
      </c>
      <c r="I111" s="139" t="str">
        <f t="shared" si="24"/>
        <v/>
      </c>
      <c r="J111" s="139" t="str">
        <f t="shared" si="24"/>
        <v/>
      </c>
      <c r="K111" s="139" t="str">
        <f t="shared" si="24"/>
        <v/>
      </c>
      <c r="L111" s="139" t="str">
        <f t="shared" si="24"/>
        <v/>
      </c>
      <c r="M111" s="139" t="str">
        <f t="shared" si="24"/>
        <v/>
      </c>
      <c r="N111" s="139" t="str">
        <f t="shared" si="24"/>
        <v/>
      </c>
      <c r="O111" s="139" t="str">
        <f t="shared" si="24"/>
        <v/>
      </c>
      <c r="P111" s="139" t="str">
        <f t="shared" si="24"/>
        <v/>
      </c>
      <c r="Q111" s="139" t="str">
        <f t="shared" si="24"/>
        <v/>
      </c>
      <c r="R111" s="44"/>
      <c r="S111" s="44"/>
      <c r="T111" s="44"/>
      <c r="U111" s="44"/>
      <c r="V111" s="44"/>
      <c r="W111" s="44"/>
      <c r="X111" s="44"/>
      <c r="Y111" s="44"/>
      <c r="Z111" s="44"/>
      <c r="AA111" s="44"/>
      <c r="AB111" s="44"/>
      <c r="AC111" s="44"/>
      <c r="AD111" s="44"/>
      <c r="AE111" s="44"/>
      <c r="AF111" s="44"/>
      <c r="AG111" s="44"/>
      <c r="AH111" s="44"/>
      <c r="AI111" s="44"/>
    </row>
    <row r="112" spans="1:35" ht="34.25" customHeight="1">
      <c r="A112" s="44"/>
      <c r="B112" s="185" t="s">
        <v>89</v>
      </c>
      <c r="C112" s="185"/>
      <c r="D112" s="139" t="str">
        <f t="shared" ref="D112:Q112" si="25">IF(D33&lt;&gt;0,D103-D110-D111,"")</f>
        <v/>
      </c>
      <c r="E112" s="139" t="str">
        <f t="shared" si="25"/>
        <v/>
      </c>
      <c r="F112" s="139" t="str">
        <f t="shared" si="25"/>
        <v/>
      </c>
      <c r="G112" s="139" t="str">
        <f t="shared" si="25"/>
        <v/>
      </c>
      <c r="H112" s="139" t="str">
        <f t="shared" si="25"/>
        <v/>
      </c>
      <c r="I112" s="139" t="str">
        <f t="shared" si="25"/>
        <v/>
      </c>
      <c r="J112" s="139" t="str">
        <f t="shared" si="25"/>
        <v/>
      </c>
      <c r="K112" s="139" t="str">
        <f t="shared" si="25"/>
        <v/>
      </c>
      <c r="L112" s="139" t="str">
        <f t="shared" si="25"/>
        <v/>
      </c>
      <c r="M112" s="139" t="str">
        <f t="shared" si="25"/>
        <v/>
      </c>
      <c r="N112" s="139" t="str">
        <f t="shared" si="25"/>
        <v/>
      </c>
      <c r="O112" s="139" t="str">
        <f t="shared" si="25"/>
        <v/>
      </c>
      <c r="P112" s="139" t="str">
        <f t="shared" si="25"/>
        <v/>
      </c>
      <c r="Q112" s="139" t="str">
        <f t="shared" si="25"/>
        <v/>
      </c>
      <c r="R112" s="44"/>
      <c r="S112" s="44"/>
      <c r="T112" s="44"/>
      <c r="U112" s="44"/>
      <c r="V112" s="44"/>
      <c r="W112" s="44"/>
      <c r="X112" s="44"/>
      <c r="Y112" s="44"/>
      <c r="Z112" s="44"/>
      <c r="AA112" s="44"/>
      <c r="AB112" s="44"/>
      <c r="AC112" s="44"/>
      <c r="AD112" s="44"/>
      <c r="AE112" s="44"/>
      <c r="AF112" s="44"/>
      <c r="AG112" s="44"/>
      <c r="AH112" s="44"/>
      <c r="AI112" s="44"/>
    </row>
    <row r="113" spans="1:35" ht="22.25" customHeight="1">
      <c r="A113" s="44"/>
      <c r="B113" s="52" t="s">
        <v>90</v>
      </c>
      <c r="C113" s="50"/>
      <c r="D113" s="143" t="str">
        <f t="shared" ref="D113:Q113" si="26">IF(D33&lt;&gt;0,SUM(D106:D112),"")</f>
        <v/>
      </c>
      <c r="E113" s="143" t="str">
        <f t="shared" si="26"/>
        <v/>
      </c>
      <c r="F113" s="143" t="str">
        <f t="shared" si="26"/>
        <v/>
      </c>
      <c r="G113" s="143" t="str">
        <f t="shared" si="26"/>
        <v/>
      </c>
      <c r="H113" s="143" t="str">
        <f t="shared" si="26"/>
        <v/>
      </c>
      <c r="I113" s="143" t="str">
        <f t="shared" si="26"/>
        <v/>
      </c>
      <c r="J113" s="143" t="str">
        <f t="shared" si="26"/>
        <v/>
      </c>
      <c r="K113" s="143" t="str">
        <f t="shared" si="26"/>
        <v/>
      </c>
      <c r="L113" s="143" t="str">
        <f t="shared" si="26"/>
        <v/>
      </c>
      <c r="M113" s="143" t="str">
        <f t="shared" si="26"/>
        <v/>
      </c>
      <c r="N113" s="143" t="str">
        <f t="shared" si="26"/>
        <v/>
      </c>
      <c r="O113" s="143" t="str">
        <f t="shared" si="26"/>
        <v/>
      </c>
      <c r="P113" s="143" t="str">
        <f t="shared" si="26"/>
        <v/>
      </c>
      <c r="Q113" s="143" t="str">
        <f t="shared" si="26"/>
        <v/>
      </c>
      <c r="R113" s="44"/>
      <c r="S113" s="44"/>
      <c r="T113" s="44"/>
      <c r="U113" s="44"/>
      <c r="V113" s="44"/>
      <c r="W113" s="44"/>
      <c r="X113" s="44"/>
      <c r="Y113" s="44"/>
      <c r="Z113" s="44"/>
      <c r="AA113" s="44"/>
      <c r="AB113" s="44"/>
      <c r="AC113" s="44"/>
      <c r="AD113" s="44"/>
      <c r="AE113" s="44"/>
      <c r="AF113" s="44"/>
      <c r="AG113" s="44"/>
      <c r="AH113" s="44"/>
      <c r="AI113" s="44"/>
    </row>
    <row r="114" spans="1:35">
      <c r="A114" s="44"/>
      <c r="B114" s="44"/>
      <c r="C114" s="44"/>
      <c r="D114" s="44"/>
      <c r="E114" s="44"/>
      <c r="F114" s="44"/>
      <c r="G114" s="44"/>
      <c r="H114" s="44"/>
      <c r="I114" s="44"/>
      <c r="J114" s="44"/>
      <c r="K114" s="44"/>
      <c r="L114" s="44"/>
      <c r="M114" s="44"/>
      <c r="N114" s="44"/>
      <c r="R114" s="44"/>
      <c r="V114" s="44"/>
      <c r="W114" s="44"/>
      <c r="X114" s="44"/>
      <c r="Y114" s="44"/>
      <c r="Z114" s="44"/>
      <c r="AA114" s="44"/>
      <c r="AB114" s="44"/>
      <c r="AC114" s="44"/>
      <c r="AD114" s="44"/>
      <c r="AE114" s="44"/>
      <c r="AF114" s="44"/>
      <c r="AG114" s="44"/>
      <c r="AH114" s="44"/>
      <c r="AI114" s="44"/>
    </row>
    <row r="115" spans="1:35" ht="18" customHeight="1">
      <c r="A115" s="44"/>
      <c r="B115" s="183" t="s">
        <v>91</v>
      </c>
      <c r="C115" s="183"/>
      <c r="D115" s="183"/>
      <c r="E115" s="183"/>
      <c r="F115" s="183"/>
      <c r="G115" s="183"/>
      <c r="H115" s="183"/>
      <c r="I115" s="183"/>
      <c r="J115" s="183"/>
      <c r="K115" s="183"/>
      <c r="L115" s="183"/>
      <c r="M115" s="183"/>
      <c r="N115" s="183"/>
      <c r="O115" s="183"/>
      <c r="P115" s="183"/>
      <c r="Q115" s="183"/>
      <c r="R115" s="44"/>
      <c r="V115" s="44"/>
      <c r="W115" s="44"/>
      <c r="X115" s="44"/>
      <c r="Y115" s="44"/>
      <c r="Z115" s="44"/>
      <c r="AA115" s="44"/>
      <c r="AB115" s="44"/>
      <c r="AC115" s="44"/>
      <c r="AD115" s="44"/>
      <c r="AE115" s="44"/>
      <c r="AF115" s="44"/>
      <c r="AG115" s="44"/>
      <c r="AH115" s="44"/>
      <c r="AI115" s="44"/>
    </row>
    <row r="116" spans="1:35" ht="16" customHeight="1">
      <c r="A116" s="44"/>
      <c r="B116" s="53"/>
      <c r="C116" s="47"/>
      <c r="D116" s="47"/>
      <c r="E116" s="47"/>
      <c r="F116" s="47"/>
      <c r="G116" s="47"/>
      <c r="H116" s="47"/>
      <c r="I116" s="47"/>
      <c r="J116" s="47"/>
      <c r="K116" s="47"/>
      <c r="L116" s="47"/>
      <c r="M116" s="47"/>
      <c r="N116" s="47"/>
      <c r="O116" s="47"/>
      <c r="P116" s="47"/>
      <c r="Q116" s="47"/>
      <c r="R116" s="44"/>
      <c r="V116" s="44"/>
      <c r="W116" s="44"/>
      <c r="X116" s="44"/>
      <c r="Y116" s="44"/>
      <c r="Z116" s="44"/>
      <c r="AA116" s="44"/>
      <c r="AB116" s="44"/>
      <c r="AC116" s="44"/>
      <c r="AD116" s="44"/>
      <c r="AE116" s="44"/>
      <c r="AF116" s="44"/>
      <c r="AG116" s="44"/>
      <c r="AH116" s="44"/>
      <c r="AI116" s="44"/>
    </row>
    <row r="117" spans="1:35" ht="22.25" customHeight="1">
      <c r="A117" s="44"/>
      <c r="B117" s="184" t="s">
        <v>92</v>
      </c>
      <c r="C117" s="184"/>
      <c r="D117" s="144">
        <v>109</v>
      </c>
      <c r="E117" s="144">
        <v>109</v>
      </c>
      <c r="F117" s="144">
        <v>109</v>
      </c>
      <c r="G117" s="144">
        <v>109</v>
      </c>
      <c r="H117" s="144">
        <v>109</v>
      </c>
      <c r="I117" s="144">
        <v>109</v>
      </c>
      <c r="J117" s="144">
        <v>109</v>
      </c>
      <c r="K117" s="144">
        <v>109</v>
      </c>
      <c r="L117" s="144">
        <v>109</v>
      </c>
      <c r="M117" s="144">
        <v>109</v>
      </c>
      <c r="N117" s="144">
        <v>109</v>
      </c>
      <c r="O117" s="144">
        <v>109</v>
      </c>
      <c r="P117" s="144">
        <v>109</v>
      </c>
      <c r="Q117" s="144">
        <v>109</v>
      </c>
      <c r="R117" s="44"/>
      <c r="V117" s="44"/>
      <c r="W117" s="44"/>
      <c r="X117" s="44"/>
      <c r="Y117" s="44"/>
      <c r="Z117" s="44"/>
      <c r="AA117" s="44"/>
      <c r="AB117" s="44"/>
      <c r="AC117" s="44"/>
      <c r="AD117" s="44"/>
      <c r="AE117" s="44"/>
      <c r="AF117" s="44"/>
      <c r="AG117" s="44"/>
      <c r="AH117" s="44"/>
      <c r="AI117" s="44"/>
    </row>
    <row r="118" spans="1:35" ht="22.5" customHeight="1">
      <c r="A118" s="44"/>
      <c r="B118" s="184" t="s">
        <v>93</v>
      </c>
      <c r="C118" s="184"/>
      <c r="D118" s="139">
        <f>D45*D117*3.412/1000</f>
        <v>0</v>
      </c>
      <c r="E118" s="139">
        <f t="shared" ref="E118:Q118" si="27">E45*E117*3.412/1000</f>
        <v>0</v>
      </c>
      <c r="F118" s="139">
        <f t="shared" si="27"/>
        <v>0</v>
      </c>
      <c r="G118" s="139">
        <f t="shared" si="27"/>
        <v>0</v>
      </c>
      <c r="H118" s="139">
        <f t="shared" si="27"/>
        <v>0</v>
      </c>
      <c r="I118" s="139">
        <f t="shared" si="27"/>
        <v>0</v>
      </c>
      <c r="J118" s="139">
        <f t="shared" si="27"/>
        <v>0</v>
      </c>
      <c r="K118" s="139">
        <f t="shared" si="27"/>
        <v>0</v>
      </c>
      <c r="L118" s="139">
        <f t="shared" si="27"/>
        <v>0</v>
      </c>
      <c r="M118" s="139">
        <f t="shared" si="27"/>
        <v>0</v>
      </c>
      <c r="N118" s="139">
        <f t="shared" si="27"/>
        <v>0</v>
      </c>
      <c r="O118" s="139">
        <f t="shared" si="27"/>
        <v>0</v>
      </c>
      <c r="P118" s="139">
        <f t="shared" si="27"/>
        <v>0</v>
      </c>
      <c r="Q118" s="139">
        <f t="shared" si="27"/>
        <v>0</v>
      </c>
      <c r="R118" s="46"/>
      <c r="S118" s="46"/>
      <c r="V118" s="44"/>
      <c r="X118" s="44"/>
      <c r="Y118" s="44"/>
      <c r="Z118" s="44"/>
      <c r="AA118" s="44"/>
      <c r="AB118" s="44"/>
      <c r="AC118" s="44"/>
      <c r="AD118" s="44"/>
      <c r="AE118" s="44"/>
      <c r="AF118" s="44"/>
      <c r="AG118" s="44"/>
      <c r="AH118" s="44"/>
      <c r="AI118" s="44"/>
    </row>
    <row r="119" spans="1:35" ht="22.5" customHeight="1">
      <c r="A119" s="44"/>
      <c r="B119" s="184" t="s">
        <v>94</v>
      </c>
      <c r="C119" s="184"/>
      <c r="D119" s="139">
        <f>D49*D117*3.412/1000</f>
        <v>0</v>
      </c>
      <c r="E119" s="139">
        <f t="shared" ref="E119:Q119" si="28">E49*E117*3.412/1000</f>
        <v>0</v>
      </c>
      <c r="F119" s="139">
        <f t="shared" si="28"/>
        <v>0</v>
      </c>
      <c r="G119" s="139">
        <f t="shared" si="28"/>
        <v>0</v>
      </c>
      <c r="H119" s="139">
        <f t="shared" si="28"/>
        <v>0</v>
      </c>
      <c r="I119" s="139">
        <f t="shared" si="28"/>
        <v>0</v>
      </c>
      <c r="J119" s="139">
        <f t="shared" si="28"/>
        <v>0</v>
      </c>
      <c r="K119" s="139">
        <f t="shared" si="28"/>
        <v>0</v>
      </c>
      <c r="L119" s="139">
        <f t="shared" si="28"/>
        <v>0</v>
      </c>
      <c r="M119" s="139">
        <f t="shared" si="28"/>
        <v>0</v>
      </c>
      <c r="N119" s="139">
        <f t="shared" si="28"/>
        <v>0</v>
      </c>
      <c r="O119" s="139">
        <f t="shared" si="28"/>
        <v>0</v>
      </c>
      <c r="P119" s="139">
        <f t="shared" si="28"/>
        <v>0</v>
      </c>
      <c r="Q119" s="139">
        <f t="shared" si="28"/>
        <v>0</v>
      </c>
      <c r="R119" s="46"/>
      <c r="S119" s="46"/>
      <c r="V119" s="44"/>
      <c r="X119" s="44"/>
      <c r="Y119" s="44"/>
      <c r="Z119" s="44"/>
      <c r="AA119" s="44"/>
      <c r="AB119" s="44"/>
      <c r="AC119" s="44"/>
      <c r="AD119" s="44"/>
      <c r="AE119" s="44"/>
      <c r="AF119" s="44"/>
      <c r="AG119" s="44"/>
      <c r="AH119" s="44"/>
      <c r="AI119" s="44"/>
    </row>
    <row r="120" spans="1:35" ht="22.5" customHeight="1">
      <c r="A120" s="44"/>
      <c r="B120" s="184" t="s">
        <v>95</v>
      </c>
      <c r="C120" s="184"/>
      <c r="D120" s="139">
        <f t="shared" ref="D120:Q120" si="29">D50*66.4/1000</f>
        <v>0</v>
      </c>
      <c r="E120" s="139">
        <f t="shared" si="29"/>
        <v>0</v>
      </c>
      <c r="F120" s="139">
        <f t="shared" si="29"/>
        <v>0</v>
      </c>
      <c r="G120" s="139">
        <f t="shared" si="29"/>
        <v>0</v>
      </c>
      <c r="H120" s="139">
        <f t="shared" si="29"/>
        <v>0</v>
      </c>
      <c r="I120" s="139">
        <f t="shared" si="29"/>
        <v>0</v>
      </c>
      <c r="J120" s="139">
        <f t="shared" si="29"/>
        <v>0</v>
      </c>
      <c r="K120" s="139">
        <f t="shared" si="29"/>
        <v>0</v>
      </c>
      <c r="L120" s="139">
        <f t="shared" si="29"/>
        <v>0</v>
      </c>
      <c r="M120" s="139">
        <f t="shared" si="29"/>
        <v>0</v>
      </c>
      <c r="N120" s="139">
        <f t="shared" si="29"/>
        <v>0</v>
      </c>
      <c r="O120" s="139">
        <f t="shared" si="29"/>
        <v>0</v>
      </c>
      <c r="P120" s="139">
        <f t="shared" si="29"/>
        <v>0</v>
      </c>
      <c r="Q120" s="139">
        <f t="shared" si="29"/>
        <v>0</v>
      </c>
      <c r="R120" s="44"/>
      <c r="S120" s="44"/>
      <c r="T120" s="44"/>
      <c r="U120" s="44"/>
      <c r="V120" s="44"/>
      <c r="W120" s="44"/>
      <c r="X120" s="44"/>
      <c r="Y120" s="44"/>
      <c r="Z120" s="44"/>
      <c r="AA120" s="44"/>
      <c r="AB120" s="44"/>
      <c r="AC120" s="44"/>
      <c r="AD120" s="44"/>
      <c r="AE120" s="44"/>
      <c r="AF120" s="44"/>
      <c r="AG120" s="44"/>
      <c r="AH120" s="44"/>
      <c r="AI120" s="44"/>
    </row>
    <row r="121" spans="1:35" ht="22.5" customHeight="1">
      <c r="A121" s="44"/>
      <c r="B121" s="184" t="s">
        <v>96</v>
      </c>
      <c r="C121" s="184"/>
      <c r="D121" s="139">
        <f t="shared" ref="D121:Q121" si="30">D51*66.5/1000</f>
        <v>0</v>
      </c>
      <c r="E121" s="139">
        <f t="shared" si="30"/>
        <v>0</v>
      </c>
      <c r="F121" s="139">
        <f t="shared" si="30"/>
        <v>0</v>
      </c>
      <c r="G121" s="139">
        <f t="shared" si="30"/>
        <v>0</v>
      </c>
      <c r="H121" s="139">
        <f t="shared" si="30"/>
        <v>0</v>
      </c>
      <c r="I121" s="139">
        <f t="shared" si="30"/>
        <v>0</v>
      </c>
      <c r="J121" s="139">
        <f t="shared" si="30"/>
        <v>0</v>
      </c>
      <c r="K121" s="139">
        <f t="shared" si="30"/>
        <v>0</v>
      </c>
      <c r="L121" s="139">
        <f t="shared" si="30"/>
        <v>0</v>
      </c>
      <c r="M121" s="139">
        <f t="shared" si="30"/>
        <v>0</v>
      </c>
      <c r="N121" s="139">
        <f t="shared" si="30"/>
        <v>0</v>
      </c>
      <c r="O121" s="139">
        <f t="shared" si="30"/>
        <v>0</v>
      </c>
      <c r="P121" s="139">
        <f t="shared" si="30"/>
        <v>0</v>
      </c>
      <c r="Q121" s="139">
        <f t="shared" si="30"/>
        <v>0</v>
      </c>
      <c r="R121" s="44"/>
      <c r="S121" s="44"/>
      <c r="T121" s="44"/>
      <c r="U121" s="44"/>
      <c r="V121" s="44"/>
      <c r="W121" s="44"/>
      <c r="X121" s="44"/>
      <c r="Y121" s="44"/>
      <c r="Z121" s="44"/>
      <c r="AA121" s="44"/>
      <c r="AB121" s="44"/>
      <c r="AC121" s="44"/>
      <c r="AD121" s="44"/>
      <c r="AE121" s="44"/>
      <c r="AF121" s="44"/>
      <c r="AG121" s="44"/>
      <c r="AH121" s="44"/>
      <c r="AI121" s="44"/>
    </row>
    <row r="122" spans="1:35" ht="22.5" customHeight="1">
      <c r="A122" s="44"/>
      <c r="B122" s="184" t="s">
        <v>97</v>
      </c>
      <c r="C122" s="184"/>
      <c r="D122" s="139">
        <f t="shared" ref="D122:Q122" si="31">D52*58.617/1000</f>
        <v>0</v>
      </c>
      <c r="E122" s="139">
        <f t="shared" si="31"/>
        <v>0</v>
      </c>
      <c r="F122" s="139">
        <f t="shared" si="31"/>
        <v>0</v>
      </c>
      <c r="G122" s="139">
        <f t="shared" si="31"/>
        <v>0</v>
      </c>
      <c r="H122" s="139">
        <f t="shared" si="31"/>
        <v>0</v>
      </c>
      <c r="I122" s="139">
        <f t="shared" si="31"/>
        <v>0</v>
      </c>
      <c r="J122" s="139">
        <f t="shared" si="31"/>
        <v>0</v>
      </c>
      <c r="K122" s="139">
        <f t="shared" si="31"/>
        <v>0</v>
      </c>
      <c r="L122" s="139">
        <f t="shared" si="31"/>
        <v>0</v>
      </c>
      <c r="M122" s="139">
        <f t="shared" si="31"/>
        <v>0</v>
      </c>
      <c r="N122" s="139">
        <f t="shared" si="31"/>
        <v>0</v>
      </c>
      <c r="O122" s="139">
        <f t="shared" si="31"/>
        <v>0</v>
      </c>
      <c r="P122" s="139">
        <f t="shared" si="31"/>
        <v>0</v>
      </c>
      <c r="Q122" s="139">
        <f t="shared" si="31"/>
        <v>0</v>
      </c>
      <c r="R122" s="44"/>
      <c r="S122" s="44"/>
      <c r="T122" s="44"/>
      <c r="U122" s="44"/>
      <c r="V122" s="44"/>
      <c r="W122" s="44"/>
      <c r="X122" s="44"/>
      <c r="Y122" s="44"/>
      <c r="Z122" s="44"/>
      <c r="AA122" s="44"/>
      <c r="AB122" s="44"/>
      <c r="AC122" s="44"/>
      <c r="AD122" s="44"/>
      <c r="AE122" s="44"/>
      <c r="AF122" s="44"/>
      <c r="AG122" s="44"/>
      <c r="AH122" s="44"/>
      <c r="AI122" s="44"/>
    </row>
    <row r="123" spans="1:35" ht="22.5" customHeight="1">
      <c r="A123" s="44"/>
      <c r="B123" s="188" t="s">
        <v>98</v>
      </c>
      <c r="C123" s="188"/>
      <c r="D123" s="139">
        <f t="shared" ref="D123:Q123" si="32">D53*53.11/1000</f>
        <v>0</v>
      </c>
      <c r="E123" s="139">
        <f t="shared" si="32"/>
        <v>0</v>
      </c>
      <c r="F123" s="139">
        <f t="shared" si="32"/>
        <v>0</v>
      </c>
      <c r="G123" s="139">
        <f t="shared" si="32"/>
        <v>0</v>
      </c>
      <c r="H123" s="139">
        <f t="shared" si="32"/>
        <v>0</v>
      </c>
      <c r="I123" s="139">
        <f t="shared" si="32"/>
        <v>0</v>
      </c>
      <c r="J123" s="139">
        <f t="shared" si="32"/>
        <v>0</v>
      </c>
      <c r="K123" s="139">
        <f t="shared" si="32"/>
        <v>0</v>
      </c>
      <c r="L123" s="139">
        <f t="shared" si="32"/>
        <v>0</v>
      </c>
      <c r="M123" s="139">
        <f t="shared" si="32"/>
        <v>0</v>
      </c>
      <c r="N123" s="139">
        <f t="shared" si="32"/>
        <v>0</v>
      </c>
      <c r="O123" s="139">
        <f t="shared" si="32"/>
        <v>0</v>
      </c>
      <c r="P123" s="139">
        <f t="shared" si="32"/>
        <v>0</v>
      </c>
      <c r="Q123" s="139">
        <f t="shared" si="32"/>
        <v>0</v>
      </c>
      <c r="R123" s="44"/>
      <c r="S123" s="44"/>
      <c r="T123" s="44"/>
      <c r="U123" s="44"/>
      <c r="V123" s="44"/>
      <c r="W123" s="44"/>
      <c r="X123" s="44"/>
      <c r="Y123" s="44"/>
      <c r="Z123" s="44"/>
      <c r="AA123" s="44"/>
      <c r="AB123" s="44"/>
      <c r="AC123" s="44"/>
      <c r="AD123" s="44"/>
      <c r="AE123" s="44"/>
      <c r="AF123" s="44"/>
      <c r="AG123" s="44"/>
      <c r="AH123" s="44"/>
      <c r="AI123" s="44"/>
    </row>
    <row r="124" spans="1:35" ht="22.5" customHeight="1">
      <c r="A124" s="44"/>
      <c r="B124" s="186" t="s">
        <v>99</v>
      </c>
      <c r="C124" s="186"/>
      <c r="D124" s="139">
        <f t="shared" ref="D124:Q124" si="33">D54*74.33/1000</f>
        <v>0</v>
      </c>
      <c r="E124" s="139">
        <f t="shared" si="33"/>
        <v>0</v>
      </c>
      <c r="F124" s="139">
        <f t="shared" si="33"/>
        <v>0</v>
      </c>
      <c r="G124" s="139">
        <f t="shared" si="33"/>
        <v>0</v>
      </c>
      <c r="H124" s="139">
        <f t="shared" si="33"/>
        <v>0</v>
      </c>
      <c r="I124" s="139">
        <f t="shared" si="33"/>
        <v>0</v>
      </c>
      <c r="J124" s="139">
        <f t="shared" si="33"/>
        <v>0</v>
      </c>
      <c r="K124" s="139">
        <f t="shared" si="33"/>
        <v>0</v>
      </c>
      <c r="L124" s="139">
        <f t="shared" si="33"/>
        <v>0</v>
      </c>
      <c r="M124" s="139">
        <f t="shared" si="33"/>
        <v>0</v>
      </c>
      <c r="N124" s="139">
        <f t="shared" si="33"/>
        <v>0</v>
      </c>
      <c r="O124" s="139">
        <f t="shared" si="33"/>
        <v>0</v>
      </c>
      <c r="P124" s="139">
        <f t="shared" si="33"/>
        <v>0</v>
      </c>
      <c r="Q124" s="139">
        <f t="shared" si="33"/>
        <v>0</v>
      </c>
      <c r="R124" s="44"/>
      <c r="S124" s="44"/>
      <c r="T124" s="44"/>
      <c r="U124" s="44"/>
      <c r="V124" s="44"/>
      <c r="W124" s="44"/>
      <c r="X124" s="44"/>
      <c r="Y124" s="44"/>
      <c r="Z124" s="44"/>
      <c r="AA124" s="44"/>
      <c r="AB124" s="44"/>
      <c r="AC124" s="44"/>
      <c r="AD124" s="44"/>
      <c r="AE124" s="44"/>
      <c r="AF124" s="44"/>
      <c r="AG124" s="44"/>
      <c r="AH124" s="44"/>
      <c r="AI124" s="44"/>
    </row>
    <row r="125" spans="1:35" ht="22.5" customHeight="1">
      <c r="A125" s="44"/>
      <c r="B125" s="186" t="s">
        <v>100</v>
      </c>
      <c r="C125" s="186"/>
      <c r="D125" s="139">
        <f t="shared" ref="D125:Q125" si="34">D55*64.25/1000</f>
        <v>0</v>
      </c>
      <c r="E125" s="139">
        <f t="shared" si="34"/>
        <v>0</v>
      </c>
      <c r="F125" s="139">
        <f t="shared" si="34"/>
        <v>0</v>
      </c>
      <c r="G125" s="139">
        <f t="shared" si="34"/>
        <v>0</v>
      </c>
      <c r="H125" s="139">
        <f t="shared" si="34"/>
        <v>0</v>
      </c>
      <c r="I125" s="139">
        <f t="shared" si="34"/>
        <v>0</v>
      </c>
      <c r="J125" s="139">
        <f t="shared" si="34"/>
        <v>0</v>
      </c>
      <c r="K125" s="139">
        <f t="shared" si="34"/>
        <v>0</v>
      </c>
      <c r="L125" s="139">
        <f t="shared" si="34"/>
        <v>0</v>
      </c>
      <c r="M125" s="139">
        <f t="shared" si="34"/>
        <v>0</v>
      </c>
      <c r="N125" s="139">
        <f t="shared" si="34"/>
        <v>0</v>
      </c>
      <c r="O125" s="139">
        <f t="shared" si="34"/>
        <v>0</v>
      </c>
      <c r="P125" s="139">
        <f t="shared" si="34"/>
        <v>0</v>
      </c>
      <c r="Q125" s="139">
        <f t="shared" si="34"/>
        <v>0</v>
      </c>
      <c r="R125" s="44"/>
      <c r="S125" s="44"/>
      <c r="T125" s="44"/>
      <c r="U125" s="44"/>
      <c r="V125" s="44"/>
      <c r="W125" s="44"/>
      <c r="X125" s="44"/>
      <c r="Y125" s="44"/>
      <c r="Z125" s="44"/>
      <c r="AA125" s="44"/>
      <c r="AB125" s="44"/>
      <c r="AC125" s="44"/>
      <c r="AD125" s="44"/>
      <c r="AE125" s="44"/>
      <c r="AF125" s="44"/>
      <c r="AG125" s="44"/>
      <c r="AH125" s="44"/>
      <c r="AI125" s="44"/>
    </row>
    <row r="126" spans="1:35" ht="22.5" customHeight="1">
      <c r="A126" s="44"/>
      <c r="B126" s="186" t="s">
        <v>101</v>
      </c>
      <c r="C126" s="186"/>
      <c r="D126" s="139">
        <f t="shared" ref="D126:Q126" si="35">D56*114.42/1000</f>
        <v>0</v>
      </c>
      <c r="E126" s="139">
        <f t="shared" si="35"/>
        <v>0</v>
      </c>
      <c r="F126" s="139">
        <f t="shared" si="35"/>
        <v>0</v>
      </c>
      <c r="G126" s="139">
        <f t="shared" si="35"/>
        <v>0</v>
      </c>
      <c r="H126" s="139">
        <f t="shared" si="35"/>
        <v>0</v>
      </c>
      <c r="I126" s="139">
        <f t="shared" si="35"/>
        <v>0</v>
      </c>
      <c r="J126" s="139">
        <f t="shared" si="35"/>
        <v>0</v>
      </c>
      <c r="K126" s="139">
        <f t="shared" si="35"/>
        <v>0</v>
      </c>
      <c r="L126" s="139">
        <f t="shared" si="35"/>
        <v>0</v>
      </c>
      <c r="M126" s="139">
        <f t="shared" si="35"/>
        <v>0</v>
      </c>
      <c r="N126" s="139">
        <f t="shared" si="35"/>
        <v>0</v>
      </c>
      <c r="O126" s="139">
        <f t="shared" si="35"/>
        <v>0</v>
      </c>
      <c r="P126" s="139">
        <f t="shared" si="35"/>
        <v>0</v>
      </c>
      <c r="Q126" s="139">
        <f t="shared" si="35"/>
        <v>0</v>
      </c>
      <c r="R126" s="44"/>
      <c r="S126" s="44"/>
      <c r="T126" s="44"/>
      <c r="U126" s="44"/>
      <c r="V126" s="44"/>
      <c r="W126" s="44"/>
      <c r="X126" s="44"/>
      <c r="Y126" s="44"/>
      <c r="Z126" s="44"/>
      <c r="AA126" s="44"/>
      <c r="AB126" s="44"/>
      <c r="AC126" s="44"/>
      <c r="AD126" s="44"/>
      <c r="AE126" s="44"/>
      <c r="AF126" s="44"/>
      <c r="AG126" s="44"/>
      <c r="AH126" s="44"/>
      <c r="AI126" s="44"/>
    </row>
    <row r="127" spans="1:35" ht="22.5" customHeight="1">
      <c r="A127" s="44"/>
      <c r="B127" s="186" t="s">
        <v>102</v>
      </c>
      <c r="C127" s="186"/>
      <c r="D127" s="139">
        <f t="shared" ref="D127:Q127" si="36">D57*99.235/1000</f>
        <v>0</v>
      </c>
      <c r="E127" s="139">
        <f t="shared" si="36"/>
        <v>0</v>
      </c>
      <c r="F127" s="139">
        <f t="shared" si="36"/>
        <v>0</v>
      </c>
      <c r="G127" s="139">
        <f t="shared" si="36"/>
        <v>0</v>
      </c>
      <c r="H127" s="139">
        <f t="shared" si="36"/>
        <v>0</v>
      </c>
      <c r="I127" s="139">
        <f t="shared" si="36"/>
        <v>0</v>
      </c>
      <c r="J127" s="139">
        <f t="shared" si="36"/>
        <v>0</v>
      </c>
      <c r="K127" s="139">
        <f t="shared" si="36"/>
        <v>0</v>
      </c>
      <c r="L127" s="139">
        <f t="shared" si="36"/>
        <v>0</v>
      </c>
      <c r="M127" s="139">
        <f t="shared" si="36"/>
        <v>0</v>
      </c>
      <c r="N127" s="139">
        <f t="shared" si="36"/>
        <v>0</v>
      </c>
      <c r="O127" s="139">
        <f t="shared" si="36"/>
        <v>0</v>
      </c>
      <c r="P127" s="139">
        <f t="shared" si="36"/>
        <v>0</v>
      </c>
      <c r="Q127" s="139">
        <f t="shared" si="36"/>
        <v>0</v>
      </c>
      <c r="R127" s="44"/>
      <c r="S127" s="44"/>
      <c r="T127" s="44"/>
      <c r="U127" s="44"/>
      <c r="V127" s="44"/>
      <c r="W127" s="44"/>
      <c r="X127" s="44"/>
      <c r="Y127" s="44"/>
      <c r="Z127" s="44"/>
      <c r="AA127" s="44"/>
      <c r="AB127" s="44"/>
      <c r="AC127" s="44"/>
      <c r="AD127" s="44"/>
      <c r="AE127" s="44"/>
      <c r="AF127" s="44"/>
      <c r="AG127" s="44"/>
      <c r="AH127" s="44"/>
      <c r="AI127" s="44"/>
    </row>
    <row r="128" spans="1:35" ht="32.25" customHeight="1">
      <c r="A128" s="44"/>
      <c r="B128" s="186" t="s">
        <v>103</v>
      </c>
      <c r="C128" s="186"/>
      <c r="D128" s="139">
        <f t="shared" ref="D128:Q128" si="37">D58*75.35/1000</f>
        <v>0</v>
      </c>
      <c r="E128" s="139">
        <f t="shared" si="37"/>
        <v>0</v>
      </c>
      <c r="F128" s="139">
        <f t="shared" si="37"/>
        <v>0</v>
      </c>
      <c r="G128" s="139">
        <f t="shared" si="37"/>
        <v>0</v>
      </c>
      <c r="H128" s="139">
        <f t="shared" si="37"/>
        <v>0</v>
      </c>
      <c r="I128" s="139">
        <f t="shared" si="37"/>
        <v>0</v>
      </c>
      <c r="J128" s="139">
        <f t="shared" si="37"/>
        <v>0</v>
      </c>
      <c r="K128" s="139">
        <f t="shared" si="37"/>
        <v>0</v>
      </c>
      <c r="L128" s="139">
        <f t="shared" si="37"/>
        <v>0</v>
      </c>
      <c r="M128" s="139">
        <f t="shared" si="37"/>
        <v>0</v>
      </c>
      <c r="N128" s="139">
        <f t="shared" si="37"/>
        <v>0</v>
      </c>
      <c r="O128" s="139">
        <f t="shared" si="37"/>
        <v>0</v>
      </c>
      <c r="P128" s="139">
        <f t="shared" si="37"/>
        <v>0</v>
      </c>
      <c r="Q128" s="139">
        <f t="shared" si="37"/>
        <v>0</v>
      </c>
      <c r="R128" s="44"/>
      <c r="S128" s="44"/>
      <c r="T128" s="44"/>
      <c r="U128" s="44"/>
      <c r="V128" s="44"/>
      <c r="W128" s="44"/>
      <c r="X128" s="44"/>
      <c r="Y128" s="44"/>
      <c r="Z128" s="44"/>
      <c r="AA128" s="44"/>
      <c r="AB128" s="44"/>
      <c r="AC128" s="44"/>
      <c r="AD128" s="44"/>
      <c r="AE128" s="44"/>
      <c r="AF128" s="44"/>
      <c r="AG128" s="44"/>
      <c r="AH128" s="44"/>
      <c r="AI128" s="44"/>
    </row>
    <row r="129" spans="1:35" ht="22.5" customHeight="1">
      <c r="A129" s="44"/>
      <c r="B129" s="187" t="s">
        <v>104</v>
      </c>
      <c r="C129" s="187"/>
      <c r="D129" s="139">
        <f t="shared" ref="D129:Q129" si="38">D59*95.05/1000</f>
        <v>0</v>
      </c>
      <c r="E129" s="139">
        <f t="shared" si="38"/>
        <v>0</v>
      </c>
      <c r="F129" s="139">
        <f t="shared" si="38"/>
        <v>0</v>
      </c>
      <c r="G129" s="139">
        <f t="shared" si="38"/>
        <v>0</v>
      </c>
      <c r="H129" s="139">
        <f t="shared" si="38"/>
        <v>0</v>
      </c>
      <c r="I129" s="139">
        <f t="shared" si="38"/>
        <v>0</v>
      </c>
      <c r="J129" s="139">
        <f t="shared" si="38"/>
        <v>0</v>
      </c>
      <c r="K129" s="139">
        <f t="shared" si="38"/>
        <v>0</v>
      </c>
      <c r="L129" s="139">
        <f t="shared" si="38"/>
        <v>0</v>
      </c>
      <c r="M129" s="139">
        <f t="shared" si="38"/>
        <v>0</v>
      </c>
      <c r="N129" s="139">
        <f t="shared" si="38"/>
        <v>0</v>
      </c>
      <c r="O129" s="139">
        <f t="shared" si="38"/>
        <v>0</v>
      </c>
      <c r="P129" s="139">
        <f t="shared" si="38"/>
        <v>0</v>
      </c>
      <c r="Q129" s="139">
        <f t="shared" si="38"/>
        <v>0</v>
      </c>
      <c r="R129" s="44"/>
      <c r="S129" s="44"/>
      <c r="T129" s="44"/>
      <c r="U129" s="44"/>
      <c r="V129" s="44"/>
      <c r="W129" s="44"/>
      <c r="X129" s="44"/>
      <c r="Y129" s="44"/>
      <c r="Z129" s="44"/>
      <c r="AA129" s="44"/>
      <c r="AB129" s="44"/>
      <c r="AC129" s="44"/>
      <c r="AD129" s="44"/>
      <c r="AE129" s="44"/>
      <c r="AF129" s="44"/>
      <c r="AG129" s="44"/>
      <c r="AH129" s="44"/>
      <c r="AI129" s="44"/>
    </row>
    <row r="130" spans="1:35" ht="22.5" customHeight="1">
      <c r="A130" s="44"/>
      <c r="B130" s="187" t="s">
        <v>105</v>
      </c>
      <c r="C130" s="187"/>
      <c r="D130" s="144"/>
      <c r="E130" s="144"/>
      <c r="F130" s="144"/>
      <c r="G130" s="144"/>
      <c r="H130" s="144"/>
      <c r="I130" s="144"/>
      <c r="J130" s="144"/>
      <c r="K130" s="144"/>
      <c r="L130" s="144"/>
      <c r="M130" s="144"/>
      <c r="N130" s="144"/>
      <c r="O130" s="144"/>
      <c r="P130" s="144"/>
      <c r="Q130" s="144"/>
      <c r="R130" s="44"/>
      <c r="S130" s="44"/>
      <c r="T130" s="44"/>
      <c r="U130" s="44"/>
      <c r="V130" s="44"/>
      <c r="W130" s="44"/>
      <c r="X130" s="44"/>
      <c r="Y130" s="44"/>
      <c r="Z130" s="44"/>
      <c r="AA130" s="44"/>
      <c r="AB130" s="44"/>
      <c r="AC130" s="44"/>
      <c r="AD130" s="44"/>
      <c r="AE130" s="44"/>
      <c r="AF130" s="44"/>
      <c r="AG130" s="44"/>
      <c r="AH130" s="44"/>
      <c r="AI130" s="44"/>
    </row>
    <row r="131" spans="1:35" ht="22.5" customHeight="1">
      <c r="A131" s="44"/>
      <c r="B131" s="187" t="s">
        <v>106</v>
      </c>
      <c r="C131" s="187"/>
      <c r="D131" s="144"/>
      <c r="E131" s="144"/>
      <c r="F131" s="144"/>
      <c r="G131" s="144"/>
      <c r="H131" s="144"/>
      <c r="I131" s="144"/>
      <c r="J131" s="144"/>
      <c r="K131" s="144"/>
      <c r="L131" s="144"/>
      <c r="M131" s="144"/>
      <c r="N131" s="144"/>
      <c r="O131" s="144"/>
      <c r="P131" s="144"/>
      <c r="Q131" s="144"/>
      <c r="R131" s="44"/>
      <c r="S131" s="44"/>
      <c r="T131" s="44"/>
      <c r="U131" s="44"/>
      <c r="V131" s="44"/>
      <c r="W131" s="44"/>
      <c r="X131" s="44"/>
      <c r="Y131" s="44"/>
      <c r="Z131" s="44"/>
      <c r="AA131" s="44"/>
      <c r="AB131" s="44"/>
      <c r="AC131" s="44"/>
      <c r="AD131" s="44"/>
      <c r="AE131" s="44"/>
      <c r="AF131" s="44"/>
      <c r="AG131" s="44"/>
      <c r="AH131" s="44"/>
      <c r="AI131" s="44"/>
    </row>
    <row r="132" spans="1:35" ht="22.5" customHeight="1">
      <c r="A132" s="44"/>
      <c r="B132" s="187" t="s">
        <v>107</v>
      </c>
      <c r="C132" s="187"/>
      <c r="D132" s="139">
        <f t="shared" ref="D132:Q132" si="39">D62*70.66/1000</f>
        <v>0</v>
      </c>
      <c r="E132" s="139">
        <f t="shared" si="39"/>
        <v>0</v>
      </c>
      <c r="F132" s="139">
        <f t="shared" si="39"/>
        <v>0</v>
      </c>
      <c r="G132" s="139">
        <f t="shared" si="39"/>
        <v>0</v>
      </c>
      <c r="H132" s="139">
        <f t="shared" si="39"/>
        <v>0</v>
      </c>
      <c r="I132" s="139">
        <f t="shared" si="39"/>
        <v>0</v>
      </c>
      <c r="J132" s="139">
        <f t="shared" si="39"/>
        <v>0</v>
      </c>
      <c r="K132" s="139">
        <f t="shared" si="39"/>
        <v>0</v>
      </c>
      <c r="L132" s="139">
        <f t="shared" si="39"/>
        <v>0</v>
      </c>
      <c r="M132" s="139">
        <f t="shared" si="39"/>
        <v>0</v>
      </c>
      <c r="N132" s="139">
        <f t="shared" si="39"/>
        <v>0</v>
      </c>
      <c r="O132" s="139">
        <f t="shared" si="39"/>
        <v>0</v>
      </c>
      <c r="P132" s="139">
        <f t="shared" si="39"/>
        <v>0</v>
      </c>
      <c r="Q132" s="139">
        <f t="shared" si="39"/>
        <v>0</v>
      </c>
      <c r="R132" s="44"/>
      <c r="S132" s="44"/>
      <c r="T132" s="44"/>
      <c r="U132" s="44"/>
      <c r="V132" s="44"/>
      <c r="W132" s="44"/>
      <c r="X132" s="44"/>
      <c r="Y132" s="44"/>
      <c r="Z132" s="44"/>
      <c r="AA132" s="44"/>
      <c r="AB132" s="44"/>
      <c r="AC132" s="44"/>
      <c r="AD132" s="44"/>
      <c r="AE132" s="44"/>
      <c r="AF132" s="44"/>
      <c r="AG132" s="44"/>
      <c r="AH132" s="44"/>
      <c r="AI132" s="44"/>
    </row>
    <row r="133" spans="1:35" ht="22.5" customHeight="1">
      <c r="A133" s="44"/>
      <c r="B133" s="187" t="s">
        <v>108</v>
      </c>
      <c r="C133" s="187"/>
      <c r="D133" s="139">
        <f t="shared" ref="D133:Q133" si="40">D63*74.21/1000</f>
        <v>0</v>
      </c>
      <c r="E133" s="139">
        <f t="shared" si="40"/>
        <v>0</v>
      </c>
      <c r="F133" s="139">
        <f t="shared" si="40"/>
        <v>0</v>
      </c>
      <c r="G133" s="139">
        <f t="shared" si="40"/>
        <v>0</v>
      </c>
      <c r="H133" s="139">
        <f t="shared" si="40"/>
        <v>0</v>
      </c>
      <c r="I133" s="139">
        <f t="shared" si="40"/>
        <v>0</v>
      </c>
      <c r="J133" s="139">
        <f t="shared" si="40"/>
        <v>0</v>
      </c>
      <c r="K133" s="139">
        <f t="shared" si="40"/>
        <v>0</v>
      </c>
      <c r="L133" s="139">
        <f t="shared" si="40"/>
        <v>0</v>
      </c>
      <c r="M133" s="139">
        <f t="shared" si="40"/>
        <v>0</v>
      </c>
      <c r="N133" s="139">
        <f t="shared" si="40"/>
        <v>0</v>
      </c>
      <c r="O133" s="139">
        <f t="shared" si="40"/>
        <v>0</v>
      </c>
      <c r="P133" s="139">
        <f t="shared" si="40"/>
        <v>0</v>
      </c>
      <c r="Q133" s="139">
        <f t="shared" si="40"/>
        <v>0</v>
      </c>
      <c r="R133" s="44"/>
      <c r="S133" s="44"/>
      <c r="T133" s="44"/>
      <c r="U133" s="44"/>
      <c r="V133" s="44"/>
      <c r="W133" s="44"/>
      <c r="X133" s="44"/>
      <c r="Y133" s="44"/>
      <c r="Z133" s="44"/>
      <c r="AA133" s="44"/>
      <c r="AB133" s="44"/>
      <c r="AC133" s="44"/>
      <c r="AD133" s="44"/>
      <c r="AE133" s="44"/>
      <c r="AF133" s="44"/>
      <c r="AG133" s="44"/>
      <c r="AH133" s="44"/>
      <c r="AI133" s="44"/>
    </row>
    <row r="134" spans="1:35" ht="22.5" customHeight="1">
      <c r="A134" s="44"/>
      <c r="B134" s="187" t="s">
        <v>109</v>
      </c>
      <c r="C134" s="187"/>
      <c r="D134" s="144"/>
      <c r="E134" s="144"/>
      <c r="F134" s="144"/>
      <c r="G134" s="144"/>
      <c r="H134" s="144"/>
      <c r="I134" s="144"/>
      <c r="J134" s="144"/>
      <c r="K134" s="144"/>
      <c r="L134" s="144"/>
      <c r="M134" s="144"/>
      <c r="N134" s="144"/>
      <c r="O134" s="144"/>
      <c r="P134" s="144"/>
      <c r="Q134" s="144"/>
      <c r="S134" s="44"/>
      <c r="T134" s="44"/>
      <c r="U134" s="44"/>
      <c r="V134" s="44"/>
      <c r="W134" s="44"/>
      <c r="X134" s="44"/>
      <c r="Y134" s="44"/>
      <c r="Z134" s="44"/>
      <c r="AA134" s="44"/>
      <c r="AB134" s="44"/>
      <c r="AC134" s="44"/>
      <c r="AD134" s="44"/>
      <c r="AE134" s="44"/>
      <c r="AF134" s="44"/>
      <c r="AG134" s="44"/>
      <c r="AH134" s="44"/>
      <c r="AI134" s="44"/>
    </row>
    <row r="135" spans="1:35" ht="22.5" customHeight="1">
      <c r="A135" s="44"/>
      <c r="B135" s="55" t="s">
        <v>110</v>
      </c>
      <c r="C135" s="54"/>
      <c r="D135" s="139">
        <f t="shared" ref="D135:Q135" si="41">D65*53.11/1000</f>
        <v>0</v>
      </c>
      <c r="E135" s="139">
        <f t="shared" si="41"/>
        <v>0</v>
      </c>
      <c r="F135" s="139">
        <f t="shared" si="41"/>
        <v>0</v>
      </c>
      <c r="G135" s="139">
        <f t="shared" si="41"/>
        <v>0</v>
      </c>
      <c r="H135" s="139">
        <f t="shared" si="41"/>
        <v>0</v>
      </c>
      <c r="I135" s="139">
        <f t="shared" si="41"/>
        <v>0</v>
      </c>
      <c r="J135" s="139">
        <f t="shared" si="41"/>
        <v>0</v>
      </c>
      <c r="K135" s="139">
        <f t="shared" si="41"/>
        <v>0</v>
      </c>
      <c r="L135" s="139">
        <f t="shared" si="41"/>
        <v>0</v>
      </c>
      <c r="M135" s="139">
        <f t="shared" si="41"/>
        <v>0</v>
      </c>
      <c r="N135" s="139">
        <f t="shared" si="41"/>
        <v>0</v>
      </c>
      <c r="O135" s="139">
        <f t="shared" si="41"/>
        <v>0</v>
      </c>
      <c r="P135" s="139">
        <f t="shared" si="41"/>
        <v>0</v>
      </c>
      <c r="Q135" s="139">
        <f t="shared" si="41"/>
        <v>0</v>
      </c>
      <c r="R135" s="44"/>
      <c r="S135" s="44"/>
      <c r="T135" s="44"/>
      <c r="U135" s="44"/>
      <c r="V135" s="44"/>
      <c r="W135" s="44"/>
      <c r="X135" s="44"/>
      <c r="Y135" s="44"/>
      <c r="Z135" s="44"/>
      <c r="AA135" s="44"/>
      <c r="AB135" s="44"/>
      <c r="AC135" s="44"/>
      <c r="AD135" s="44"/>
      <c r="AE135" s="44"/>
      <c r="AF135" s="44"/>
      <c r="AG135" s="44"/>
      <c r="AH135" s="44"/>
      <c r="AI135" s="44"/>
    </row>
    <row r="136" spans="1:35" ht="22.5" customHeight="1">
      <c r="A136" s="44"/>
      <c r="B136" s="187" t="s">
        <v>111</v>
      </c>
      <c r="C136" s="187"/>
      <c r="D136" s="139">
        <f t="shared" ref="D136:Q136" si="42">D66*53.11/1000</f>
        <v>0</v>
      </c>
      <c r="E136" s="139">
        <f t="shared" si="42"/>
        <v>0</v>
      </c>
      <c r="F136" s="139">
        <f t="shared" si="42"/>
        <v>0</v>
      </c>
      <c r="G136" s="139">
        <f t="shared" si="42"/>
        <v>0</v>
      </c>
      <c r="H136" s="139">
        <f t="shared" si="42"/>
        <v>0</v>
      </c>
      <c r="I136" s="139">
        <f t="shared" si="42"/>
        <v>0</v>
      </c>
      <c r="J136" s="139">
        <f t="shared" si="42"/>
        <v>0</v>
      </c>
      <c r="K136" s="139">
        <f t="shared" si="42"/>
        <v>0</v>
      </c>
      <c r="L136" s="139">
        <f t="shared" si="42"/>
        <v>0</v>
      </c>
      <c r="M136" s="139">
        <f t="shared" si="42"/>
        <v>0</v>
      </c>
      <c r="N136" s="139">
        <f t="shared" si="42"/>
        <v>0</v>
      </c>
      <c r="O136" s="139">
        <f t="shared" si="42"/>
        <v>0</v>
      </c>
      <c r="P136" s="139">
        <f t="shared" si="42"/>
        <v>0</v>
      </c>
      <c r="Q136" s="139">
        <f t="shared" si="42"/>
        <v>0</v>
      </c>
      <c r="R136" s="44"/>
      <c r="S136" s="44"/>
      <c r="T136" s="44"/>
      <c r="U136" s="44"/>
      <c r="V136" s="44"/>
      <c r="W136" s="44"/>
      <c r="X136" s="44"/>
      <c r="Y136" s="44"/>
      <c r="Z136" s="44"/>
      <c r="AA136" s="44"/>
      <c r="AB136" s="44"/>
      <c r="AC136" s="44"/>
      <c r="AD136" s="44"/>
      <c r="AE136" s="44"/>
      <c r="AF136" s="44"/>
      <c r="AG136" s="44"/>
      <c r="AH136" s="44"/>
      <c r="AI136" s="44"/>
    </row>
    <row r="137" spans="1:35" ht="22.5" customHeight="1">
      <c r="A137" s="44"/>
      <c r="B137" s="55" t="s">
        <v>112</v>
      </c>
      <c r="C137" s="54"/>
      <c r="D137" s="139">
        <f t="shared" ref="D137:Q137" si="43">D67*67.34/1000</f>
        <v>0</v>
      </c>
      <c r="E137" s="139">
        <f t="shared" si="43"/>
        <v>0</v>
      </c>
      <c r="F137" s="139">
        <f t="shared" si="43"/>
        <v>0</v>
      </c>
      <c r="G137" s="139">
        <f t="shared" si="43"/>
        <v>0</v>
      </c>
      <c r="H137" s="139">
        <f t="shared" si="43"/>
        <v>0</v>
      </c>
      <c r="I137" s="139">
        <f t="shared" si="43"/>
        <v>0</v>
      </c>
      <c r="J137" s="139">
        <f t="shared" si="43"/>
        <v>0</v>
      </c>
      <c r="K137" s="139">
        <f t="shared" si="43"/>
        <v>0</v>
      </c>
      <c r="L137" s="139">
        <f t="shared" si="43"/>
        <v>0</v>
      </c>
      <c r="M137" s="139">
        <f t="shared" si="43"/>
        <v>0</v>
      </c>
      <c r="N137" s="139">
        <f t="shared" si="43"/>
        <v>0</v>
      </c>
      <c r="O137" s="139">
        <f t="shared" si="43"/>
        <v>0</v>
      </c>
      <c r="P137" s="139">
        <f t="shared" si="43"/>
        <v>0</v>
      </c>
      <c r="Q137" s="139">
        <f t="shared" si="43"/>
        <v>0</v>
      </c>
      <c r="S137" s="44"/>
      <c r="T137" s="44"/>
      <c r="U137" s="44"/>
      <c r="V137" s="44"/>
      <c r="W137" s="44"/>
      <c r="X137" s="44"/>
      <c r="Y137" s="44"/>
      <c r="Z137" s="44"/>
      <c r="AA137" s="44"/>
      <c r="AB137" s="44"/>
      <c r="AC137" s="44"/>
      <c r="AD137" s="44"/>
      <c r="AE137" s="44"/>
      <c r="AF137" s="44"/>
      <c r="AG137" s="44"/>
      <c r="AH137" s="44"/>
      <c r="AI137" s="44"/>
    </row>
    <row r="138" spans="1:35" ht="22.5" customHeight="1">
      <c r="A138" s="44"/>
      <c r="B138" s="56" t="s">
        <v>113</v>
      </c>
      <c r="C138" s="57"/>
      <c r="D138" s="143">
        <f>SUM(D123:D137)+D27</f>
        <v>0</v>
      </c>
      <c r="E138" s="143">
        <f t="shared" ref="E138:Q138" si="44">SUM(E123:E137)+E27</f>
        <v>0</v>
      </c>
      <c r="F138" s="143">
        <f t="shared" si="44"/>
        <v>0</v>
      </c>
      <c r="G138" s="143">
        <f t="shared" si="44"/>
        <v>0</v>
      </c>
      <c r="H138" s="143">
        <f t="shared" si="44"/>
        <v>0</v>
      </c>
      <c r="I138" s="143">
        <f t="shared" si="44"/>
        <v>0</v>
      </c>
      <c r="J138" s="143">
        <f t="shared" si="44"/>
        <v>0</v>
      </c>
      <c r="K138" s="143">
        <f t="shared" si="44"/>
        <v>0</v>
      </c>
      <c r="L138" s="143">
        <f t="shared" si="44"/>
        <v>0</v>
      </c>
      <c r="M138" s="143">
        <f t="shared" si="44"/>
        <v>0</v>
      </c>
      <c r="N138" s="143">
        <f t="shared" si="44"/>
        <v>0</v>
      </c>
      <c r="O138" s="143">
        <f t="shared" si="44"/>
        <v>0</v>
      </c>
      <c r="P138" s="143">
        <f t="shared" si="44"/>
        <v>0</v>
      </c>
      <c r="Q138" s="143">
        <f t="shared" si="44"/>
        <v>0</v>
      </c>
      <c r="R138" s="44"/>
      <c r="S138" s="44"/>
      <c r="T138" s="44"/>
      <c r="U138" s="44"/>
      <c r="V138" s="44"/>
      <c r="W138" s="44"/>
      <c r="X138" s="44"/>
      <c r="Y138" s="44"/>
      <c r="Z138" s="44"/>
      <c r="AA138" s="44"/>
      <c r="AB138" s="44"/>
      <c r="AC138" s="44"/>
      <c r="AD138" s="44"/>
      <c r="AE138" s="44"/>
      <c r="AF138" s="44"/>
      <c r="AG138" s="44"/>
      <c r="AH138" s="44"/>
      <c r="AI138" s="44"/>
    </row>
    <row r="139" spans="1:35" ht="22.5" customHeight="1">
      <c r="A139" s="44"/>
      <c r="B139" s="55" t="s">
        <v>114</v>
      </c>
      <c r="C139" s="54"/>
      <c r="D139" s="139">
        <f>SUM(D120:D122)</f>
        <v>0</v>
      </c>
      <c r="E139" s="139">
        <f t="shared" ref="E139:Q139" si="45">SUM(E120:E122)</f>
        <v>0</v>
      </c>
      <c r="F139" s="139">
        <f t="shared" si="45"/>
        <v>0</v>
      </c>
      <c r="G139" s="139">
        <f t="shared" si="45"/>
        <v>0</v>
      </c>
      <c r="H139" s="139">
        <f t="shared" si="45"/>
        <v>0</v>
      </c>
      <c r="I139" s="139">
        <f t="shared" si="45"/>
        <v>0</v>
      </c>
      <c r="J139" s="139">
        <f t="shared" si="45"/>
        <v>0</v>
      </c>
      <c r="K139" s="139">
        <f t="shared" si="45"/>
        <v>0</v>
      </c>
      <c r="L139" s="139">
        <f t="shared" si="45"/>
        <v>0</v>
      </c>
      <c r="M139" s="139">
        <f t="shared" si="45"/>
        <v>0</v>
      </c>
      <c r="N139" s="139">
        <f t="shared" si="45"/>
        <v>0</v>
      </c>
      <c r="O139" s="139">
        <f t="shared" si="45"/>
        <v>0</v>
      </c>
      <c r="P139" s="139">
        <f t="shared" si="45"/>
        <v>0</v>
      </c>
      <c r="Q139" s="139">
        <f t="shared" si="45"/>
        <v>0</v>
      </c>
      <c r="R139" s="44"/>
      <c r="S139" s="44"/>
      <c r="T139" s="44"/>
      <c r="U139" s="44"/>
      <c r="V139" s="44"/>
      <c r="W139" s="44"/>
      <c r="X139" s="44"/>
      <c r="Y139" s="44"/>
      <c r="Z139" s="44"/>
      <c r="AA139" s="44"/>
      <c r="AB139" s="44"/>
      <c r="AC139" s="44"/>
      <c r="AD139" s="44"/>
      <c r="AE139" s="44"/>
      <c r="AF139" s="44"/>
      <c r="AG139" s="44"/>
      <c r="AH139" s="44"/>
      <c r="AI139" s="44"/>
    </row>
    <row r="140" spans="1:35" ht="22.5" customHeight="1">
      <c r="A140" s="44"/>
      <c r="B140" s="56" t="s">
        <v>115</v>
      </c>
      <c r="C140" s="57"/>
      <c r="D140" s="139">
        <f>SUM(D118,D120:D122)</f>
        <v>0</v>
      </c>
      <c r="E140" s="139">
        <f>SUM(E118,E120:E122)</f>
        <v>0</v>
      </c>
      <c r="F140" s="139">
        <f>SUM(F118,F120:F122)</f>
        <v>0</v>
      </c>
      <c r="G140" s="139">
        <f>SUM(G118,G120:G122)</f>
        <v>0</v>
      </c>
      <c r="H140" s="139">
        <f t="shared" ref="H140:Q140" si="46">SUM(H118,H120:H122)</f>
        <v>0</v>
      </c>
      <c r="I140" s="139">
        <f t="shared" si="46"/>
        <v>0</v>
      </c>
      <c r="J140" s="139">
        <f t="shared" si="46"/>
        <v>0</v>
      </c>
      <c r="K140" s="139">
        <f t="shared" si="46"/>
        <v>0</v>
      </c>
      <c r="L140" s="139">
        <f t="shared" si="46"/>
        <v>0</v>
      </c>
      <c r="M140" s="139">
        <f t="shared" si="46"/>
        <v>0</v>
      </c>
      <c r="N140" s="139">
        <f t="shared" si="46"/>
        <v>0</v>
      </c>
      <c r="O140" s="139">
        <f t="shared" si="46"/>
        <v>0</v>
      </c>
      <c r="P140" s="139">
        <f t="shared" si="46"/>
        <v>0</v>
      </c>
      <c r="Q140" s="139">
        <f t="shared" si="46"/>
        <v>0</v>
      </c>
      <c r="R140" s="44"/>
      <c r="S140" s="44"/>
      <c r="T140" s="44"/>
      <c r="U140" s="44"/>
      <c r="V140" s="44"/>
      <c r="W140" s="44"/>
      <c r="X140" s="44"/>
      <c r="Y140" s="44"/>
      <c r="Z140" s="44"/>
      <c r="AA140" s="44"/>
      <c r="AB140" s="44"/>
      <c r="AC140" s="44"/>
      <c r="AD140" s="44"/>
      <c r="AE140" s="44"/>
      <c r="AF140" s="44"/>
      <c r="AG140" s="44"/>
      <c r="AH140" s="44"/>
      <c r="AI140" s="44"/>
    </row>
    <row r="141" spans="1:35" ht="22.5" customHeight="1">
      <c r="A141" s="44"/>
      <c r="B141" s="56" t="s">
        <v>116</v>
      </c>
      <c r="C141" s="57"/>
      <c r="D141" s="139">
        <f>SUM(D119:D122)</f>
        <v>0</v>
      </c>
      <c r="E141" s="139">
        <f>SUM(E119:E122)</f>
        <v>0</v>
      </c>
      <c r="F141" s="139">
        <f>SUM(F119:F122)</f>
        <v>0</v>
      </c>
      <c r="G141" s="139">
        <f>SUM(G119:G122)</f>
        <v>0</v>
      </c>
      <c r="H141" s="139">
        <f t="shared" ref="H141:Q141" si="47">SUM(H119:H122)</f>
        <v>0</v>
      </c>
      <c r="I141" s="139">
        <f t="shared" si="47"/>
        <v>0</v>
      </c>
      <c r="J141" s="139">
        <f t="shared" si="47"/>
        <v>0</v>
      </c>
      <c r="K141" s="139">
        <f t="shared" si="47"/>
        <v>0</v>
      </c>
      <c r="L141" s="139">
        <f t="shared" si="47"/>
        <v>0</v>
      </c>
      <c r="M141" s="139">
        <f t="shared" si="47"/>
        <v>0</v>
      </c>
      <c r="N141" s="139">
        <f t="shared" si="47"/>
        <v>0</v>
      </c>
      <c r="O141" s="139">
        <f t="shared" si="47"/>
        <v>0</v>
      </c>
      <c r="P141" s="139">
        <f t="shared" si="47"/>
        <v>0</v>
      </c>
      <c r="Q141" s="139">
        <f t="shared" si="47"/>
        <v>0</v>
      </c>
      <c r="R141" s="44"/>
      <c r="S141" s="44"/>
      <c r="T141" s="44"/>
      <c r="U141" s="44"/>
      <c r="V141" s="44"/>
      <c r="W141" s="44"/>
      <c r="X141" s="44"/>
      <c r="Y141" s="44"/>
      <c r="Z141" s="44"/>
      <c r="AA141" s="44"/>
      <c r="AB141" s="44"/>
      <c r="AC141" s="44"/>
      <c r="AD141" s="44"/>
      <c r="AE141" s="44"/>
      <c r="AF141" s="44"/>
      <c r="AG141" s="44"/>
      <c r="AH141" s="44"/>
      <c r="AI141" s="44"/>
    </row>
    <row r="142" spans="1:35" ht="22.5" customHeight="1">
      <c r="A142" s="44"/>
      <c r="B142" s="56" t="s">
        <v>117</v>
      </c>
      <c r="C142" s="57"/>
      <c r="D142" s="143">
        <f>IF(D33&lt;&gt;0,IF($J$13="Market-Based GHG Goal",SUM(D138,D141),SUM(D138,D140)),0)</f>
        <v>0</v>
      </c>
      <c r="E142" s="143">
        <f t="shared" ref="E142:Q142" si="48">IF(E33&lt;&gt;0,IF($J$13="Market-Based GHG Goal",SUM(E138,E141),SUM(E138,E140)),0)</f>
        <v>0</v>
      </c>
      <c r="F142" s="143">
        <f>IF(F33&lt;&gt;0,IF($J$13="Market-Based GHG Goal",SUM(F138,F141),SUM(F138,F140)),0)</f>
        <v>0</v>
      </c>
      <c r="G142" s="143">
        <f t="shared" si="48"/>
        <v>0</v>
      </c>
      <c r="H142" s="143">
        <f t="shared" si="48"/>
        <v>0</v>
      </c>
      <c r="I142" s="143">
        <f t="shared" si="48"/>
        <v>0</v>
      </c>
      <c r="J142" s="143">
        <f t="shared" si="48"/>
        <v>0</v>
      </c>
      <c r="K142" s="143">
        <f t="shared" si="48"/>
        <v>0</v>
      </c>
      <c r="L142" s="143">
        <f t="shared" si="48"/>
        <v>0</v>
      </c>
      <c r="M142" s="143">
        <f t="shared" si="48"/>
        <v>0</v>
      </c>
      <c r="N142" s="143">
        <f t="shared" si="48"/>
        <v>0</v>
      </c>
      <c r="O142" s="143">
        <f t="shared" si="48"/>
        <v>0</v>
      </c>
      <c r="P142" s="143">
        <f t="shared" si="48"/>
        <v>0</v>
      </c>
      <c r="Q142" s="143">
        <f t="shared" si="48"/>
        <v>0</v>
      </c>
      <c r="R142" s="44"/>
      <c r="S142" s="44"/>
      <c r="T142" s="44"/>
      <c r="U142" s="44"/>
      <c r="V142" s="44"/>
      <c r="W142" s="44"/>
      <c r="X142" s="44"/>
      <c r="Y142" s="44"/>
      <c r="Z142" s="44"/>
      <c r="AA142" s="44"/>
      <c r="AB142" s="44"/>
      <c r="AC142" s="44"/>
      <c r="AD142" s="44"/>
      <c r="AE142" s="44"/>
      <c r="AF142" s="44"/>
      <c r="AG142" s="44"/>
      <c r="AH142" s="44"/>
      <c r="AI142" s="44"/>
    </row>
    <row r="143" spans="1:35" ht="22.25" customHeight="1">
      <c r="A143" s="44"/>
      <c r="B143" s="49" t="s">
        <v>118</v>
      </c>
      <c r="C143" s="44"/>
      <c r="D143" s="145">
        <f>IFERROR(D142/D33,0)</f>
        <v>0</v>
      </c>
      <c r="E143" s="145">
        <f t="shared" ref="E143:Q143" si="49">IFERROR(E142/E33,0)</f>
        <v>0</v>
      </c>
      <c r="F143" s="145">
        <f t="shared" si="49"/>
        <v>0</v>
      </c>
      <c r="G143" s="145">
        <f t="shared" si="49"/>
        <v>0</v>
      </c>
      <c r="H143" s="145">
        <f t="shared" si="49"/>
        <v>0</v>
      </c>
      <c r="I143" s="145">
        <f t="shared" si="49"/>
        <v>0</v>
      </c>
      <c r="J143" s="145">
        <f t="shared" si="49"/>
        <v>0</v>
      </c>
      <c r="K143" s="145">
        <f t="shared" si="49"/>
        <v>0</v>
      </c>
      <c r="L143" s="145">
        <f t="shared" si="49"/>
        <v>0</v>
      </c>
      <c r="M143" s="145">
        <f t="shared" si="49"/>
        <v>0</v>
      </c>
      <c r="N143" s="145">
        <f t="shared" si="49"/>
        <v>0</v>
      </c>
      <c r="O143" s="145">
        <f t="shared" si="49"/>
        <v>0</v>
      </c>
      <c r="P143" s="145">
        <f t="shared" si="49"/>
        <v>0</v>
      </c>
      <c r="Q143" s="145">
        <f t="shared" si="49"/>
        <v>0</v>
      </c>
      <c r="R143" s="44"/>
      <c r="S143" s="44"/>
      <c r="T143" s="44"/>
      <c r="U143" s="44"/>
      <c r="V143" s="44"/>
      <c r="W143" s="44"/>
      <c r="X143" s="44"/>
      <c r="Y143" s="44"/>
      <c r="Z143" s="44"/>
      <c r="AA143" s="44"/>
      <c r="AB143" s="44"/>
      <c r="AC143" s="44"/>
      <c r="AD143" s="44"/>
      <c r="AE143" s="44"/>
      <c r="AF143" s="44"/>
      <c r="AG143" s="44"/>
      <c r="AH143" s="44"/>
      <c r="AI143" s="44"/>
    </row>
    <row r="144" spans="1:35">
      <c r="A144" s="44"/>
      <c r="B144" s="58"/>
      <c r="C144" s="44"/>
      <c r="D144" s="44"/>
      <c r="E144" s="44"/>
      <c r="F144" s="44"/>
      <c r="G144" s="44"/>
      <c r="H144" s="44"/>
      <c r="I144" s="44"/>
      <c r="J144" s="44"/>
      <c r="K144" s="44"/>
      <c r="L144" s="44"/>
      <c r="M144" s="44"/>
      <c r="N144" s="44"/>
      <c r="O144" s="59"/>
      <c r="R144" s="44"/>
      <c r="S144" s="44"/>
      <c r="T144" s="44"/>
      <c r="U144" s="44"/>
      <c r="V144" s="44"/>
      <c r="W144" s="44"/>
      <c r="X144" s="44"/>
      <c r="Y144" s="44"/>
      <c r="Z144" s="44"/>
      <c r="AA144" s="44"/>
      <c r="AB144" s="44"/>
      <c r="AC144" s="44"/>
      <c r="AD144" s="44"/>
      <c r="AE144" s="44"/>
      <c r="AF144" s="44"/>
      <c r="AG144" s="44"/>
      <c r="AH144" s="44"/>
      <c r="AI144" s="44"/>
    </row>
    <row r="145" spans="1:35">
      <c r="A145" s="44"/>
      <c r="B145" s="58"/>
      <c r="C145" s="44"/>
      <c r="D145" s="44"/>
      <c r="E145" s="44"/>
      <c r="F145" s="44"/>
      <c r="G145" s="44"/>
      <c r="H145" s="44"/>
      <c r="I145" s="44"/>
      <c r="J145" s="44"/>
      <c r="K145" s="44"/>
      <c r="L145" s="44"/>
      <c r="M145" s="44"/>
      <c r="N145" s="44"/>
      <c r="O145" s="44"/>
      <c r="P145" s="60" t="s">
        <v>119</v>
      </c>
      <c r="Q145" s="61">
        <v>45099</v>
      </c>
      <c r="R145" s="44"/>
      <c r="S145" s="44"/>
      <c r="T145" s="44"/>
      <c r="U145" s="44"/>
      <c r="V145" s="44"/>
      <c r="W145" s="44"/>
      <c r="X145" s="44"/>
      <c r="Y145" s="44"/>
      <c r="Z145" s="44"/>
      <c r="AA145" s="44"/>
      <c r="AB145" s="44"/>
      <c r="AC145" s="44"/>
      <c r="AD145" s="44"/>
      <c r="AE145" s="44"/>
      <c r="AF145" s="44"/>
      <c r="AG145" s="44"/>
      <c r="AH145" s="44"/>
      <c r="AI145" s="44"/>
    </row>
    <row r="146" spans="1:35">
      <c r="A146" s="6"/>
      <c r="B146" s="62"/>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row>
    <row r="147" spans="1:35">
      <c r="A147" s="6"/>
      <c r="B147" s="62"/>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row>
    <row r="148" spans="1:3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row>
    <row r="149" spans="1:3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row>
    <row r="150" spans="1:3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row>
    <row r="151" spans="1:3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row>
    <row r="152" spans="1:3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row>
    <row r="153" spans="1:3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row>
    <row r="154" spans="1:3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row>
    <row r="155" spans="1:3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row>
    <row r="156" spans="1:3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row>
    <row r="157" spans="1:3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row>
    <row r="158" spans="1:3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row>
    <row r="159" spans="1:3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row>
    <row r="160" spans="1:3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row>
    <row r="161" spans="1:3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row>
    <row r="162" spans="1:3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row>
    <row r="163" spans="1:3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row>
    <row r="164" spans="1:3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row>
    <row r="165" spans="1:3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row>
    <row r="166" spans="1:3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row>
    <row r="167" spans="1:3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row>
    <row r="168" spans="1:3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row>
    <row r="169" spans="1:3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row>
    <row r="170" spans="1:3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row>
    <row r="171" spans="1:3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row>
    <row r="172" spans="1:3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row>
    <row r="173" spans="1:3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row>
    <row r="174" spans="1:3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row>
    <row r="175" spans="1:3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row>
    <row r="176" spans="1:3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row>
    <row r="177" spans="1:3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row>
    <row r="178" spans="1:3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spans="1:3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row>
    <row r="180" spans="1:3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row>
    <row r="181" spans="1:3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row>
    <row r="182" spans="1:3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row>
    <row r="183" spans="1:3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row>
    <row r="184" spans="1:3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row>
    <row r="185" spans="1:3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row>
    <row r="186" spans="1:3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row>
    <row r="187" spans="1:3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row>
    <row r="188" spans="1:3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row>
    <row r="189" spans="1:3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row>
    <row r="190" spans="1:3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row>
    <row r="191" spans="1:3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row>
    <row r="192" spans="1:3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row>
    <row r="193" spans="1:3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row>
    <row r="194" spans="1:3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row>
    <row r="195" spans="1:3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row>
    <row r="196" spans="1:3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row>
    <row r="197" spans="1:3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row>
    <row r="198" spans="1:3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row>
    <row r="199" spans="1:3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row>
    <row r="200" spans="1:3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row>
    <row r="201" spans="1:3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row>
    <row r="202" spans="1:3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row>
    <row r="203" spans="1:3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row>
    <row r="204" spans="1:3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row>
    <row r="205" spans="1:3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row>
    <row r="206" spans="1:3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row>
    <row r="207" spans="1:3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row>
    <row r="208" spans="1: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row>
    <row r="209" spans="1: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row>
    <row r="210" spans="1: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row>
    <row r="211" spans="1: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row>
    <row r="212" spans="1: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row>
    <row r="213" spans="1: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row>
    <row r="214" spans="1: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row>
    <row r="215" spans="1: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row>
    <row r="216" spans="1: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row>
    <row r="217" spans="1: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row>
    <row r="218" spans="1: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row>
    <row r="219" spans="1: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row>
    <row r="220" spans="1: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spans="1: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spans="1: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spans="1: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spans="1: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row>
    <row r="225" spans="1: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row>
    <row r="226" spans="1: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1: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5" spans="1: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row>
    <row r="236" spans="1: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row>
    <row r="237" spans="1: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39" spans="1: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row>
    <row r="240" spans="1: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row>
    <row r="241" spans="1: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row>
    <row r="242" spans="1: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row>
    <row r="243" spans="1: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row>
    <row r="244" spans="1: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row>
    <row r="245" spans="1: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row>
    <row r="246" spans="1: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row>
    <row r="247" spans="1: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row>
    <row r="248" spans="1: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row>
    <row r="249" spans="1: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row>
    <row r="250" spans="1: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row>
    <row r="251" spans="1: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row>
    <row r="252" spans="1: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row>
    <row r="253" spans="1: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row>
    <row r="254" spans="1: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row>
    <row r="255" spans="1: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row>
    <row r="256" spans="1: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row>
    <row r="257" spans="1: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row>
    <row r="258" spans="1: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row>
    <row r="259" spans="1: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row>
    <row r="260" spans="1: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row>
    <row r="261" spans="1: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row>
    <row r="262" spans="1: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row>
    <row r="263" spans="1: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row>
    <row r="264" spans="1: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row>
    <row r="265" spans="1: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row>
    <row r="266" spans="1: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row>
    <row r="267" spans="1: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row>
    <row r="268" spans="1: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row>
    <row r="269" spans="1: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row>
    <row r="270" spans="1: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row>
    <row r="271" spans="1: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row>
    <row r="272" spans="1: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row>
    <row r="273" spans="1: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row>
    <row r="274" spans="1: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row>
    <row r="275" spans="1: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row>
    <row r="276" spans="1: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row>
    <row r="277" spans="1: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row>
    <row r="278" spans="1: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row>
    <row r="279" spans="1: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row>
    <row r="280" spans="1: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row>
    <row r="281" spans="1: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row>
    <row r="282" spans="1: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row>
    <row r="283" spans="1: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row>
    <row r="284" spans="1: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row>
    <row r="285" spans="1: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row>
    <row r="286" spans="1: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row>
    <row r="287" spans="1: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row>
    <row r="288" spans="1: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row>
    <row r="289" spans="1: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row>
    <row r="290" spans="1: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row>
    <row r="291" spans="1: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row>
    <row r="292" spans="1: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row>
    <row r="293" spans="1: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row>
    <row r="294" spans="1: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row>
    <row r="295" spans="1: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row>
    <row r="296" spans="1: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row>
    <row r="297" spans="1: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row>
    <row r="298" spans="1: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row>
    <row r="299" spans="1: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row>
    <row r="300" spans="1: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row>
    <row r="301" spans="1: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row>
    <row r="302" spans="1: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row>
    <row r="303" spans="1: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row>
    <row r="304" spans="1: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row>
    <row r="305" spans="1: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row>
    <row r="306" spans="1: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row>
    <row r="307" spans="1: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row>
    <row r="308" spans="1: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row>
    <row r="309" spans="1: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row>
    <row r="310" spans="1: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row>
    <row r="311" spans="1: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row>
    <row r="312" spans="1: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row>
    <row r="313" spans="1: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row>
    <row r="314" spans="1: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row>
    <row r="315" spans="1: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row>
    <row r="316" spans="1: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row>
    <row r="317" spans="1: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row>
    <row r="318" spans="1: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row>
    <row r="319" spans="1: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row>
    <row r="320" spans="1: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row>
    <row r="321" spans="1: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row>
    <row r="322" spans="1: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row>
    <row r="323" spans="1: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row>
    <row r="324" spans="1: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row>
    <row r="325" spans="1: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row>
    <row r="326" spans="1: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row>
    <row r="327" spans="1: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row>
    <row r="328" spans="1: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row>
    <row r="329" spans="1: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row>
    <row r="330" spans="1: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row>
    <row r="331" spans="1: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row>
    <row r="332" spans="1: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row>
    <row r="333" spans="1: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row>
    <row r="334" spans="1:3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row>
    <row r="335" spans="1: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row>
    <row r="336" spans="1:3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row>
    <row r="337" spans="1:3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row>
    <row r="338" spans="1:3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row>
    <row r="339" spans="1:3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row>
    <row r="340" spans="1:3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row>
    <row r="341" spans="1:3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row>
    <row r="342" spans="1:3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row>
    <row r="343" spans="1:3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row>
    <row r="344" spans="1:3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row>
    <row r="345" spans="1:3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row>
    <row r="346" spans="1:3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row>
    <row r="347" spans="1:3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row>
    <row r="348" spans="1:3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row>
    <row r="349" spans="1:3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row>
    <row r="350" spans="1:3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row>
    <row r="351" spans="1:3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row>
    <row r="352" spans="1:3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row>
    <row r="353" spans="1:3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row>
    <row r="354" spans="1:3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row>
    <row r="355" spans="1:3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row>
    <row r="356" spans="1:3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row>
    <row r="357" spans="1:3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row>
    <row r="358" spans="1:3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row>
    <row r="359" spans="1:3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row>
    <row r="360" spans="1:3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row>
    <row r="361" spans="1:3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row>
    <row r="362" spans="1:3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row>
    <row r="363" spans="1:3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row>
    <row r="364" spans="1:3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row>
    <row r="365" spans="1:3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row>
    <row r="366" spans="1:3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row>
    <row r="367" spans="1:3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row>
    <row r="368" spans="1:3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row>
    <row r="369" spans="1:3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row>
    <row r="370" spans="1:3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row>
    <row r="371" spans="1:3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row>
    <row r="372" spans="1:3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row>
    <row r="373" spans="1:3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row>
    <row r="374" spans="1:3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row>
    <row r="375" spans="1:3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row>
    <row r="376" spans="1:3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row>
    <row r="377" spans="1:3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row>
    <row r="378" spans="1:3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row>
    <row r="379" spans="1:3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row>
    <row r="380" spans="1:3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row>
    <row r="381" spans="1:3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row>
    <row r="382" spans="1:3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row>
    <row r="383" spans="1:3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row>
    <row r="384" spans="1:3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row>
    <row r="385" spans="1:3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row>
    <row r="386" spans="1:3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row>
    <row r="387" spans="1:3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row>
    <row r="388" spans="1:3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row>
    <row r="389" spans="1:3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row>
    <row r="390" spans="1:3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row>
    <row r="391" spans="1:3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row>
    <row r="392" spans="1:3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row>
    <row r="393" spans="1:3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row>
    <row r="394" spans="1:3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row>
    <row r="395" spans="1:3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row>
    <row r="396" spans="1:3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row>
    <row r="397" spans="1:3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row>
    <row r="398" spans="1:3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row>
    <row r="399" spans="1:3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row>
    <row r="400" spans="1:3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row>
    <row r="401" spans="1:3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row>
    <row r="402" spans="1:3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row>
    <row r="403" spans="1:3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row>
    <row r="404" spans="1:3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row>
    <row r="405" spans="1:3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row>
    <row r="406" spans="1:3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row>
    <row r="407" spans="1:3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row>
    <row r="408" spans="1:3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row>
    <row r="409" spans="1:3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row>
    <row r="410" spans="1:3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row>
    <row r="411" spans="1:3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row>
    <row r="412" spans="1:3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row>
    <row r="413" spans="1:3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row>
    <row r="414" spans="1:3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row>
    <row r="415" spans="1:3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row>
    <row r="416" spans="1:3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row>
    <row r="417" spans="1:3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row>
    <row r="418" spans="1:3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row>
    <row r="419" spans="1:3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row>
    <row r="420" spans="1:3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row>
    <row r="421" spans="1:3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row>
    <row r="422" spans="1:3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row>
    <row r="423" spans="1:3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row>
    <row r="424" spans="1:3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row>
    <row r="425" spans="1:3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row>
    <row r="426" spans="1:3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row>
    <row r="427" spans="1:3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row>
    <row r="428" spans="1:3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row>
    <row r="429" spans="1:3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row>
    <row r="430" spans="1:3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row>
    <row r="431" spans="1:3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row>
    <row r="432" spans="1:3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row>
    <row r="433" spans="1:3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row>
    <row r="434" spans="1:3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row>
    <row r="435" spans="1: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row>
    <row r="436" spans="1:3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row>
    <row r="437" spans="1:3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row>
    <row r="438" spans="1:3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row>
    <row r="439" spans="1:3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row>
    <row r="440" spans="1:3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row>
    <row r="441" spans="1:3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row>
    <row r="442" spans="1:3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row>
    <row r="443" spans="1:3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row>
    <row r="444" spans="1:3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row>
    <row r="445" spans="1:3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row>
    <row r="446" spans="1:3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row>
    <row r="447" spans="1:3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row>
    <row r="448" spans="1:3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row>
    <row r="449" spans="1:3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row>
    <row r="450" spans="1:3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row>
    <row r="451" spans="1:3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row>
    <row r="452" spans="1:3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row>
    <row r="453" spans="1:3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row>
    <row r="454" spans="1:3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row>
    <row r="455" spans="1:3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row>
    <row r="456" spans="1:3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row>
    <row r="457" spans="1:3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row>
    <row r="458" spans="1:3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row>
    <row r="459" spans="1:3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row>
    <row r="460" spans="1:3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row>
    <row r="461" spans="1:3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row>
    <row r="462" spans="1:3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row>
    <row r="463" spans="1:3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row>
    <row r="464" spans="1:3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row>
    <row r="465" spans="1:3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row>
    <row r="466" spans="1:3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row>
    <row r="467" spans="1:3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row>
    <row r="468" spans="1:3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row>
    <row r="469" spans="1:3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row>
    <row r="470" spans="1:3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row>
    <row r="471" spans="1:3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row>
    <row r="472" spans="1:3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row>
    <row r="473" spans="1:3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row>
    <row r="474" spans="1:3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row>
    <row r="475" spans="1:3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row>
    <row r="476" spans="1:3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row>
    <row r="477" spans="1:3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row>
    <row r="478" spans="1:3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row>
    <row r="479" spans="1:3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row>
    <row r="480" spans="1:3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row>
    <row r="481" spans="1:3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row>
    <row r="482" spans="1:3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row>
    <row r="483" spans="1:3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row>
    <row r="484" spans="1:3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row>
    <row r="485" spans="1:3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row>
    <row r="486" spans="1:3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row>
    <row r="487" spans="1:3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row>
    <row r="488" spans="1:3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row>
    <row r="489" spans="1:3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row>
    <row r="490" spans="1:3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row>
    <row r="491" spans="1:3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row>
    <row r="492" spans="1:3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row>
    <row r="493" spans="1:3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row>
    <row r="494" spans="1:3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row>
    <row r="495" spans="1:3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row>
    <row r="496" spans="1:3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row>
    <row r="497" spans="1:3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row>
    <row r="498" spans="1:3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row>
    <row r="499" spans="1:3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row>
    <row r="500" spans="1:3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row>
    <row r="501" spans="1:3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row>
    <row r="502" spans="1:3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row>
    <row r="503" spans="1:3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row>
    <row r="504" spans="1:3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row>
    <row r="505" spans="1:3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row>
    <row r="506" spans="1:3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row>
    <row r="507" spans="1:3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row>
    <row r="508" spans="1:3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row>
    <row r="509" spans="1:3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row>
    <row r="510" spans="1:3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row>
    <row r="511" spans="1:3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row>
    <row r="512" spans="1:3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row>
    <row r="513" spans="1:3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row>
    <row r="514" spans="1:3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row>
    <row r="515" spans="1:3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row>
    <row r="516" spans="1:3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row>
    <row r="517" spans="1:3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row>
    <row r="518" spans="1:3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row>
    <row r="519" spans="1:3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row>
    <row r="520" spans="1:3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row>
    <row r="521" spans="1:3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row>
    <row r="522" spans="1:3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row>
    <row r="523" spans="1:3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row>
    <row r="524" spans="1:3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row>
    <row r="525" spans="1:3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row>
    <row r="526" spans="1:3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row>
    <row r="527" spans="1:3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row>
    <row r="528" spans="1:3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row>
    <row r="529" spans="1:3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row>
    <row r="530" spans="1:3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row>
    <row r="531" spans="1:3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row>
    <row r="532" spans="1:3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row>
    <row r="533" spans="1:3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row>
    <row r="534" spans="1:3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row>
    <row r="535" spans="1: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row>
    <row r="536" spans="1:3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row>
    <row r="537" spans="1:3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row>
    <row r="538" spans="1:3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row>
    <row r="539" spans="1:3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row>
    <row r="540" spans="1:3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row>
    <row r="541" spans="1:3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row>
    <row r="542" spans="1:3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row>
    <row r="543" spans="1:3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row>
    <row r="544" spans="1:3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row>
    <row r="545" spans="1:3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row>
    <row r="546" spans="1:3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row>
    <row r="547" spans="1:3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row>
    <row r="548" spans="1:3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row>
    <row r="549" spans="1:3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row>
    <row r="550" spans="1:3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row>
    <row r="551" spans="1:3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row>
    <row r="552" spans="1:3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row>
    <row r="553" spans="1:3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row>
    <row r="554" spans="1:3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row>
    <row r="555" spans="1:3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row>
    <row r="556" spans="1:3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row>
    <row r="557" spans="1:3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row>
    <row r="558" spans="1:3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row>
    <row r="559" spans="1:3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row>
    <row r="560" spans="1:3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row>
    <row r="561" spans="1:3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row>
    <row r="562" spans="1:3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row>
    <row r="563" spans="1:3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row>
    <row r="564" spans="1:3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row>
    <row r="565" spans="1:3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row>
    <row r="566" spans="1:3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row>
    <row r="567" spans="1:3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row>
    <row r="568" spans="1:3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row>
    <row r="569" spans="1:3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row>
    <row r="570" spans="1:3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row>
    <row r="571" spans="1:3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row>
    <row r="572" spans="1:3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row>
    <row r="573" spans="1:3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row>
    <row r="574" spans="1:3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row>
    <row r="575" spans="1:3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row>
    <row r="576" spans="1:3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row>
    <row r="577" spans="1:3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row>
    <row r="578" spans="1:3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row>
    <row r="579" spans="1:3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row>
    <row r="580" spans="1:3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row>
    <row r="581" spans="1:3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row>
    <row r="582" spans="1:3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row>
    <row r="583" spans="1:3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row>
    <row r="584" spans="1:3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row>
    <row r="585" spans="1:3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row>
    <row r="586" spans="1:3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row>
    <row r="587" spans="1:3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row>
    <row r="588" spans="1:3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row>
    <row r="589" spans="1:3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row>
    <row r="590" spans="1:3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row>
    <row r="591" spans="1:3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row>
    <row r="592" spans="1:3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row>
    <row r="593" spans="1:3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row>
    <row r="594" spans="1:3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row>
    <row r="595" spans="1:3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row>
    <row r="596" spans="1:3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row>
    <row r="597" spans="1:3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row>
    <row r="598" spans="1:3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row>
    <row r="599" spans="1:3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row>
    <row r="600" spans="1:3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row>
    <row r="601" spans="1:3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row>
    <row r="602" spans="1:3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row>
    <row r="603" spans="1:3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row>
    <row r="604" spans="1:3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row>
    <row r="605" spans="1:3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row>
    <row r="606" spans="1:3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row>
    <row r="607" spans="1:3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row>
    <row r="608" spans="1:3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row>
    <row r="609" spans="1:3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row>
    <row r="610" spans="1:3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row>
    <row r="611" spans="1:3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row>
    <row r="612" spans="1:3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row>
    <row r="613" spans="1:3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row>
    <row r="614" spans="1:3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row>
    <row r="615" spans="1:3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row>
    <row r="616" spans="1:3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row>
    <row r="617" spans="1:3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row>
    <row r="618" spans="1:3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row>
    <row r="619" spans="1:3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row>
    <row r="620" spans="1:3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row>
    <row r="621" spans="1:3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row>
    <row r="622" spans="1:3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row>
    <row r="623" spans="1:3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row>
    <row r="624" spans="1:3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row>
    <row r="625" spans="1:3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row>
    <row r="626" spans="1:3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row>
    <row r="627" spans="1:3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row>
    <row r="628" spans="1:3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row>
    <row r="629" spans="1:3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row>
    <row r="630" spans="1:3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row>
    <row r="631" spans="1:3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row>
    <row r="632" spans="1:3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row>
  </sheetData>
  <mergeCells count="118">
    <mergeCell ref="B128:C128"/>
    <mergeCell ref="B129:C129"/>
    <mergeCell ref="B130:C130"/>
    <mergeCell ref="B131:C131"/>
    <mergeCell ref="B132:C132"/>
    <mergeCell ref="B133:C133"/>
    <mergeCell ref="B134:C134"/>
    <mergeCell ref="B136:C136"/>
    <mergeCell ref="B119:C119"/>
    <mergeCell ref="B120:C120"/>
    <mergeCell ref="B121:C121"/>
    <mergeCell ref="B122:C122"/>
    <mergeCell ref="B123:C123"/>
    <mergeCell ref="B124:C124"/>
    <mergeCell ref="B125:C125"/>
    <mergeCell ref="B126:C126"/>
    <mergeCell ref="B127:C127"/>
    <mergeCell ref="B107:C107"/>
    <mergeCell ref="B108:C108"/>
    <mergeCell ref="B109:C109"/>
    <mergeCell ref="B110:C110"/>
    <mergeCell ref="B111:C111"/>
    <mergeCell ref="B112:C112"/>
    <mergeCell ref="B115:Q115"/>
    <mergeCell ref="B117:C117"/>
    <mergeCell ref="B118:C118"/>
    <mergeCell ref="B89:C89"/>
    <mergeCell ref="B90:C90"/>
    <mergeCell ref="B91:C91"/>
    <mergeCell ref="B93:Q93"/>
    <mergeCell ref="B95:C95"/>
    <mergeCell ref="B96:C96"/>
    <mergeCell ref="B98:C98"/>
    <mergeCell ref="B99:C99"/>
    <mergeCell ref="B106:C106"/>
    <mergeCell ref="B77:C77"/>
    <mergeCell ref="S77:T77"/>
    <mergeCell ref="B79:C79"/>
    <mergeCell ref="B81:C81"/>
    <mergeCell ref="B82:C82"/>
    <mergeCell ref="B83:C83"/>
    <mergeCell ref="B85:Q85"/>
    <mergeCell ref="B87:C87"/>
    <mergeCell ref="B88:C88"/>
    <mergeCell ref="B66:C66"/>
    <mergeCell ref="B68:C68"/>
    <mergeCell ref="B69:C69"/>
    <mergeCell ref="B70:C70"/>
    <mergeCell ref="B72:Q72"/>
    <mergeCell ref="B74:C74"/>
    <mergeCell ref="B75:C75"/>
    <mergeCell ref="S75:T75"/>
    <mergeCell ref="B76:C76"/>
    <mergeCell ref="B56:C56"/>
    <mergeCell ref="B57:C57"/>
    <mergeCell ref="B58:C58"/>
    <mergeCell ref="B59:C59"/>
    <mergeCell ref="B60:C60"/>
    <mergeCell ref="B61:C61"/>
    <mergeCell ref="B62:C62"/>
    <mergeCell ref="B63:C63"/>
    <mergeCell ref="B64:C64"/>
    <mergeCell ref="B49:C49"/>
    <mergeCell ref="B50:C50"/>
    <mergeCell ref="S50:T50"/>
    <mergeCell ref="B51:C51"/>
    <mergeCell ref="B52:C52"/>
    <mergeCell ref="B53:C53"/>
    <mergeCell ref="S53:T53"/>
    <mergeCell ref="B54:C54"/>
    <mergeCell ref="B55:C55"/>
    <mergeCell ref="B43:C43"/>
    <mergeCell ref="B44:C44"/>
    <mergeCell ref="S44:T44"/>
    <mergeCell ref="B45:C45"/>
    <mergeCell ref="S45:T45"/>
    <mergeCell ref="B46:C46"/>
    <mergeCell ref="B47:C47"/>
    <mergeCell ref="B48:C48"/>
    <mergeCell ref="S48:T48"/>
    <mergeCell ref="B31:C31"/>
    <mergeCell ref="B32:C32"/>
    <mergeCell ref="B33:C33"/>
    <mergeCell ref="T33:U33"/>
    <mergeCell ref="B34:C34"/>
    <mergeCell ref="B36:Q36"/>
    <mergeCell ref="B38:C38"/>
    <mergeCell ref="B39:C39"/>
    <mergeCell ref="B41:Q41"/>
    <mergeCell ref="B26:C26"/>
    <mergeCell ref="T26:U26"/>
    <mergeCell ref="B27:C27"/>
    <mergeCell ref="T27:U27"/>
    <mergeCell ref="B28:C28"/>
    <mergeCell ref="B29:C29"/>
    <mergeCell ref="T29:U29"/>
    <mergeCell ref="B30:C30"/>
    <mergeCell ref="T30:U30"/>
    <mergeCell ref="F14:I14"/>
    <mergeCell ref="J14:M14"/>
    <mergeCell ref="B17:Q17"/>
    <mergeCell ref="B19:C19"/>
    <mergeCell ref="B20:C20"/>
    <mergeCell ref="B22:Q22"/>
    <mergeCell ref="B24:C24"/>
    <mergeCell ref="T24:U24"/>
    <mergeCell ref="B25:C25"/>
    <mergeCell ref="T25:U25"/>
    <mergeCell ref="B4:Q4"/>
    <mergeCell ref="B5:Q5"/>
    <mergeCell ref="B6:Q6"/>
    <mergeCell ref="B7:Q7"/>
    <mergeCell ref="B8:Q8"/>
    <mergeCell ref="D10:M10"/>
    <mergeCell ref="F12:I12"/>
    <mergeCell ref="J12:M12"/>
    <mergeCell ref="F13:I13"/>
    <mergeCell ref="J13:M13"/>
  </mergeCells>
  <dataValidations disablePrompts="1" count="1">
    <dataValidation showInputMessage="1" sqref="B15:B21 C21:H21 C15:H18" xr:uid="{00000000-0002-0000-0000-000000000000}"/>
  </dataValidations>
  <pageMargins left="0.7" right="0.7" top="0.75" bottom="0.75" header="0.3" footer="0.3"/>
  <pageSetup scale="54" orientation="portrait" useFirstPageNumber="1" horizontalDpi="4294967295" verticalDpi="429496729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7"/>
  <sheetViews>
    <sheetView showGridLines="0" zoomScale="75" zoomScaleNormal="75" workbookViewId="0">
      <selection activeCell="K25" sqref="K25"/>
    </sheetView>
  </sheetViews>
  <sheetFormatPr baseColWidth="10" defaultColWidth="8.83203125" defaultRowHeight="15"/>
  <cols>
    <col min="1" max="1" width="2.83203125" customWidth="1"/>
    <col min="2" max="2" width="9.33203125" customWidth="1"/>
    <col min="3" max="19" width="12.6640625" customWidth="1"/>
    <col min="20" max="20" width="10.5" customWidth="1"/>
  </cols>
  <sheetData>
    <row r="1" spans="1:20" ht="36" customHeight="1">
      <c r="A1" s="63"/>
      <c r="B1" s="64" t="s">
        <v>120</v>
      </c>
      <c r="C1" s="65"/>
      <c r="D1" s="65"/>
      <c r="E1" s="65"/>
      <c r="F1" s="65"/>
      <c r="G1" s="65"/>
      <c r="H1" s="65"/>
      <c r="I1" s="65"/>
      <c r="J1" s="66"/>
      <c r="K1" s="66"/>
      <c r="L1" s="66"/>
      <c r="M1" s="66"/>
      <c r="N1" s="66"/>
      <c r="O1" s="66"/>
      <c r="P1" s="66"/>
      <c r="Q1" s="66"/>
      <c r="R1" s="66"/>
      <c r="S1" s="66"/>
      <c r="T1" s="67"/>
    </row>
    <row r="2" spans="1:20" ht="15" customHeight="1">
      <c r="A2" s="68"/>
      <c r="B2" s="69"/>
      <c r="C2" s="70"/>
      <c r="D2" s="70"/>
      <c r="E2" s="70"/>
      <c r="F2" s="70"/>
      <c r="G2" s="70"/>
      <c r="H2" s="70"/>
      <c r="I2" s="70"/>
      <c r="J2" s="70"/>
      <c r="K2" s="70"/>
      <c r="L2" s="70"/>
      <c r="M2" s="70"/>
      <c r="N2" s="70"/>
      <c r="O2" s="70"/>
      <c r="P2" s="71"/>
      <c r="Q2" s="71"/>
      <c r="R2" s="71"/>
      <c r="S2" s="71"/>
    </row>
    <row r="3" spans="1:20" ht="15" customHeight="1">
      <c r="B3" s="146" t="s">
        <v>1</v>
      </c>
      <c r="C3" s="147"/>
      <c r="D3" s="147"/>
      <c r="E3" s="147"/>
      <c r="F3" s="147"/>
      <c r="G3" s="147"/>
      <c r="H3" s="147"/>
      <c r="I3" s="147"/>
      <c r="J3" s="147"/>
      <c r="K3" s="147"/>
      <c r="L3" s="147"/>
      <c r="M3" s="147"/>
      <c r="N3" s="148"/>
      <c r="O3" s="73"/>
      <c r="P3" s="73"/>
      <c r="Q3" s="73"/>
      <c r="R3" s="73"/>
      <c r="S3" s="73"/>
      <c r="T3" s="74"/>
    </row>
    <row r="4" spans="1:20" ht="77" customHeight="1">
      <c r="B4" s="189" t="s">
        <v>121</v>
      </c>
      <c r="C4" s="190"/>
      <c r="D4" s="190"/>
      <c r="E4" s="190"/>
      <c r="F4" s="190"/>
      <c r="G4" s="190"/>
      <c r="H4" s="190"/>
      <c r="I4" s="190"/>
      <c r="J4" s="190"/>
      <c r="K4" s="190"/>
      <c r="L4" s="190"/>
      <c r="M4" s="190"/>
      <c r="N4" s="191"/>
      <c r="O4" s="75"/>
      <c r="Q4" s="75"/>
      <c r="R4" s="75"/>
      <c r="S4" s="75"/>
      <c r="T4" s="74"/>
    </row>
    <row r="5" spans="1:20" ht="11.25" customHeight="1">
      <c r="K5" s="45"/>
      <c r="S5" s="45"/>
      <c r="T5" s="76"/>
    </row>
    <row r="6" spans="1:20" ht="28.5" customHeight="1">
      <c r="B6" s="77" t="s">
        <v>122</v>
      </c>
      <c r="C6" s="192" t="s">
        <v>123</v>
      </c>
      <c r="D6" s="192"/>
      <c r="E6" s="192"/>
      <c r="F6" s="192"/>
      <c r="G6" s="192"/>
      <c r="H6" s="192"/>
      <c r="I6" s="192"/>
      <c r="J6" s="192"/>
      <c r="K6" s="192"/>
      <c r="L6" s="192"/>
      <c r="M6" s="192"/>
      <c r="N6" s="192"/>
      <c r="O6" s="78"/>
      <c r="P6" s="78"/>
      <c r="Q6" s="78"/>
      <c r="R6" s="78"/>
      <c r="S6" s="78"/>
    </row>
    <row r="7" spans="1:20" ht="68.75" customHeight="1">
      <c r="B7" s="79"/>
      <c r="C7" s="193"/>
      <c r="D7" s="193"/>
      <c r="E7" s="193"/>
      <c r="F7" s="193"/>
      <c r="G7" s="193"/>
      <c r="H7" s="193"/>
      <c r="I7" s="193"/>
      <c r="J7" s="193"/>
      <c r="K7" s="193"/>
      <c r="L7" s="193"/>
      <c r="M7" s="193"/>
      <c r="N7" s="193"/>
      <c r="O7" s="80"/>
      <c r="P7" s="80"/>
      <c r="Q7" s="80"/>
      <c r="R7" s="80"/>
      <c r="S7" s="80"/>
      <c r="T7" s="81"/>
    </row>
    <row r="8" spans="1:20" ht="51" customHeight="1">
      <c r="B8" s="79"/>
      <c r="C8" s="193"/>
      <c r="D8" s="193"/>
      <c r="E8" s="193"/>
      <c r="F8" s="193"/>
      <c r="G8" s="193"/>
      <c r="H8" s="193"/>
      <c r="I8" s="193"/>
      <c r="J8" s="193"/>
      <c r="K8" s="193"/>
      <c r="L8" s="193"/>
      <c r="M8" s="193"/>
      <c r="N8" s="193"/>
      <c r="O8" s="80"/>
      <c r="P8" s="80"/>
      <c r="Q8" s="80"/>
      <c r="R8" s="80"/>
      <c r="S8" s="80"/>
      <c r="T8" s="81"/>
    </row>
    <row r="9" spans="1:20" ht="51" customHeight="1">
      <c r="B9" s="79"/>
      <c r="C9" s="193"/>
      <c r="D9" s="193"/>
      <c r="E9" s="193"/>
      <c r="F9" s="193"/>
      <c r="G9" s="193"/>
      <c r="H9" s="193"/>
      <c r="I9" s="193"/>
      <c r="J9" s="193"/>
      <c r="K9" s="193"/>
      <c r="L9" s="193"/>
      <c r="M9" s="193"/>
      <c r="N9" s="193"/>
      <c r="O9" s="80"/>
      <c r="P9" s="80"/>
      <c r="Q9" s="80"/>
      <c r="R9" s="80"/>
      <c r="S9" s="80"/>
      <c r="T9" s="81"/>
    </row>
    <row r="10" spans="1:20" ht="51" customHeight="1">
      <c r="B10" s="79"/>
      <c r="C10" s="193"/>
      <c r="D10" s="193"/>
      <c r="E10" s="193"/>
      <c r="F10" s="193"/>
      <c r="G10" s="193"/>
      <c r="H10" s="193"/>
      <c r="I10" s="193"/>
      <c r="J10" s="193"/>
      <c r="K10" s="193"/>
      <c r="L10" s="193"/>
      <c r="M10" s="193"/>
      <c r="N10" s="193"/>
      <c r="O10" s="80"/>
      <c r="P10" s="80"/>
      <c r="Q10" s="80"/>
      <c r="R10" s="80"/>
      <c r="S10" s="80"/>
      <c r="T10" s="81"/>
    </row>
    <row r="11" spans="1:20" ht="51" customHeight="1">
      <c r="B11" s="79"/>
      <c r="C11" s="193"/>
      <c r="D11" s="193"/>
      <c r="E11" s="193"/>
      <c r="F11" s="193"/>
      <c r="G11" s="193"/>
      <c r="H11" s="193"/>
      <c r="I11" s="193"/>
      <c r="J11" s="193"/>
      <c r="K11" s="193"/>
      <c r="L11" s="193"/>
      <c r="M11" s="193"/>
      <c r="N11" s="193"/>
      <c r="O11" s="80"/>
      <c r="P11" s="80"/>
      <c r="Q11" s="80"/>
      <c r="R11" s="80"/>
      <c r="S11" s="80"/>
      <c r="T11" s="81"/>
    </row>
    <row r="12" spans="1:20" ht="51" customHeight="1">
      <c r="B12" s="79"/>
      <c r="C12" s="193"/>
      <c r="D12" s="193"/>
      <c r="E12" s="193"/>
      <c r="F12" s="193"/>
      <c r="G12" s="193"/>
      <c r="H12" s="193"/>
      <c r="I12" s="193"/>
      <c r="J12" s="193"/>
      <c r="K12" s="193"/>
      <c r="L12" s="193"/>
      <c r="M12" s="193"/>
      <c r="N12" s="193"/>
      <c r="O12" s="80"/>
      <c r="P12" s="80"/>
      <c r="Q12" s="80"/>
      <c r="R12" s="80"/>
      <c r="S12" s="80"/>
      <c r="T12" s="81"/>
    </row>
    <row r="13" spans="1:20" ht="51" customHeight="1">
      <c r="B13" s="79"/>
      <c r="C13" s="193"/>
      <c r="D13" s="193"/>
      <c r="E13" s="193"/>
      <c r="F13" s="193"/>
      <c r="G13" s="193"/>
      <c r="H13" s="193"/>
      <c r="I13" s="193"/>
      <c r="J13" s="193"/>
      <c r="K13" s="193"/>
      <c r="L13" s="193"/>
      <c r="M13" s="193"/>
      <c r="N13" s="193"/>
      <c r="O13" s="80"/>
      <c r="P13" s="80"/>
      <c r="Q13" s="80"/>
      <c r="R13" s="80"/>
      <c r="S13" s="80"/>
      <c r="T13" s="81"/>
    </row>
    <row r="14" spans="1:20" ht="51" customHeight="1">
      <c r="B14" s="79"/>
      <c r="C14" s="193"/>
      <c r="D14" s="193"/>
      <c r="E14" s="193"/>
      <c r="F14" s="193"/>
      <c r="G14" s="193"/>
      <c r="H14" s="193"/>
      <c r="I14" s="193"/>
      <c r="J14" s="193"/>
      <c r="K14" s="193"/>
      <c r="L14" s="193"/>
      <c r="M14" s="193"/>
      <c r="N14" s="193"/>
      <c r="O14" s="80"/>
      <c r="P14" s="80"/>
      <c r="Q14" s="80"/>
      <c r="R14" s="80"/>
      <c r="S14" s="80"/>
      <c r="T14" s="81"/>
    </row>
    <row r="15" spans="1:20" ht="51" customHeight="1">
      <c r="B15" s="79"/>
      <c r="C15" s="193"/>
      <c r="D15" s="193"/>
      <c r="E15" s="193"/>
      <c r="F15" s="193"/>
      <c r="G15" s="193"/>
      <c r="H15" s="193"/>
      <c r="I15" s="193"/>
      <c r="J15" s="193"/>
      <c r="K15" s="193"/>
      <c r="L15" s="193"/>
      <c r="M15" s="193"/>
      <c r="N15" s="193"/>
      <c r="O15" s="80"/>
      <c r="P15" s="80"/>
      <c r="Q15" s="80"/>
      <c r="R15" s="80"/>
      <c r="S15" s="80"/>
      <c r="T15" s="81"/>
    </row>
    <row r="16" spans="1:20" ht="51" customHeight="1">
      <c r="B16" s="79"/>
      <c r="C16" s="193"/>
      <c r="D16" s="193"/>
      <c r="E16" s="193"/>
      <c r="F16" s="193"/>
      <c r="G16" s="193"/>
      <c r="H16" s="193"/>
      <c r="I16" s="193"/>
      <c r="J16" s="193"/>
      <c r="K16" s="193"/>
      <c r="L16" s="193"/>
      <c r="M16" s="193"/>
      <c r="N16" s="193"/>
      <c r="O16" s="80"/>
      <c r="P16" s="80"/>
      <c r="Q16" s="80"/>
      <c r="R16" s="80"/>
      <c r="S16" s="80"/>
      <c r="T16" s="81"/>
    </row>
    <row r="17" spans="2:20" ht="51" customHeight="1">
      <c r="B17" s="79"/>
      <c r="C17" s="193"/>
      <c r="D17" s="193"/>
      <c r="E17" s="193"/>
      <c r="F17" s="193"/>
      <c r="G17" s="193"/>
      <c r="H17" s="193"/>
      <c r="I17" s="193"/>
      <c r="J17" s="193"/>
      <c r="K17" s="193"/>
      <c r="L17" s="193"/>
      <c r="M17" s="193"/>
      <c r="N17" s="193"/>
      <c r="O17" s="80"/>
      <c r="P17" s="80"/>
      <c r="Q17" s="80"/>
      <c r="R17" s="80"/>
      <c r="S17" s="80"/>
      <c r="T17" s="81"/>
    </row>
    <row r="18" spans="2:20">
      <c r="B18" s="80"/>
      <c r="C18" s="80"/>
      <c r="D18" s="80"/>
      <c r="E18" s="80"/>
      <c r="F18" s="80"/>
      <c r="G18" s="80"/>
      <c r="H18" s="80"/>
      <c r="I18" s="80"/>
      <c r="J18" s="80"/>
      <c r="K18" s="80"/>
      <c r="L18" s="80"/>
      <c r="M18" s="80"/>
      <c r="N18" s="80"/>
      <c r="O18" s="80"/>
    </row>
    <row r="19" spans="2:20">
      <c r="B19" s="80"/>
      <c r="C19" s="80"/>
      <c r="D19" s="80"/>
      <c r="E19" s="80"/>
      <c r="F19" s="80"/>
      <c r="G19" s="80"/>
      <c r="H19" s="80"/>
      <c r="I19" s="80"/>
      <c r="J19" s="80"/>
      <c r="K19" s="80"/>
      <c r="L19" s="80"/>
      <c r="M19" s="80"/>
      <c r="N19" s="80"/>
      <c r="O19" s="80"/>
    </row>
    <row r="20" spans="2:20">
      <c r="B20" s="80"/>
      <c r="C20" s="80"/>
      <c r="D20" s="80"/>
      <c r="E20" s="80"/>
      <c r="F20" s="80"/>
      <c r="G20" s="80"/>
      <c r="H20" s="80"/>
      <c r="I20" s="80"/>
      <c r="J20" s="80"/>
      <c r="K20" s="80"/>
      <c r="L20" s="80"/>
      <c r="M20" s="80"/>
      <c r="N20" s="80"/>
      <c r="O20" s="80"/>
    </row>
    <row r="21" spans="2:20">
      <c r="B21" s="80"/>
      <c r="C21" s="80"/>
      <c r="D21" s="80"/>
      <c r="E21" s="80"/>
      <c r="F21" s="80"/>
      <c r="G21" s="80"/>
      <c r="H21" s="80"/>
      <c r="I21" s="80"/>
      <c r="J21" s="80"/>
      <c r="K21" s="80"/>
      <c r="L21" s="80"/>
      <c r="M21" s="80"/>
      <c r="N21" s="80"/>
      <c r="O21" s="80"/>
    </row>
    <row r="22" spans="2:20">
      <c r="B22" s="80"/>
      <c r="C22" s="80"/>
      <c r="D22" s="80"/>
      <c r="E22" s="80"/>
      <c r="F22" s="80"/>
      <c r="G22" s="80"/>
      <c r="H22" s="80"/>
      <c r="I22" s="80"/>
      <c r="J22" s="80"/>
      <c r="K22" s="80"/>
      <c r="L22" s="80"/>
      <c r="M22" s="80"/>
      <c r="N22" s="80"/>
      <c r="O22" s="80"/>
    </row>
    <row r="23" spans="2:20">
      <c r="B23" s="80"/>
      <c r="C23" s="80"/>
      <c r="D23" s="80"/>
      <c r="E23" s="80"/>
      <c r="F23" s="80"/>
      <c r="G23" s="80"/>
      <c r="H23" s="80"/>
      <c r="I23" s="80"/>
      <c r="J23" s="80"/>
      <c r="K23" s="80"/>
      <c r="L23" s="80"/>
      <c r="M23" s="80"/>
      <c r="N23" s="80"/>
      <c r="O23" s="80"/>
    </row>
    <row r="24" spans="2:20">
      <c r="B24" s="80"/>
      <c r="C24" s="80"/>
      <c r="D24" s="80"/>
      <c r="E24" s="80"/>
      <c r="F24" s="80"/>
      <c r="G24" s="80"/>
      <c r="H24" s="80"/>
      <c r="I24" s="80"/>
      <c r="J24" s="80"/>
      <c r="K24" s="80"/>
      <c r="L24" s="80"/>
      <c r="M24" s="80"/>
      <c r="N24" s="80"/>
      <c r="O24" s="80"/>
    </row>
    <row r="25" spans="2:20">
      <c r="B25" s="80"/>
      <c r="C25" s="80"/>
      <c r="D25" s="80"/>
      <c r="E25" s="80"/>
      <c r="F25" s="80"/>
      <c r="G25" s="80"/>
      <c r="H25" s="80"/>
      <c r="I25" s="80"/>
      <c r="J25" s="80"/>
      <c r="K25" s="80"/>
      <c r="L25" s="80"/>
      <c r="M25" s="80"/>
      <c r="N25" s="80"/>
      <c r="O25" s="80"/>
    </row>
    <row r="26" spans="2:20">
      <c r="B26" s="80"/>
      <c r="C26" s="80"/>
      <c r="D26" s="80"/>
      <c r="E26" s="80"/>
      <c r="F26" s="80"/>
      <c r="G26" s="80"/>
      <c r="H26" s="80"/>
      <c r="I26" s="80"/>
      <c r="J26" s="80"/>
      <c r="K26" s="80"/>
      <c r="L26" s="80"/>
      <c r="M26" s="80"/>
      <c r="N26" s="80"/>
      <c r="O26" s="80"/>
    </row>
    <row r="27" spans="2:20">
      <c r="B27" s="80"/>
      <c r="C27" s="80"/>
      <c r="D27" s="80"/>
      <c r="E27" s="80"/>
      <c r="F27" s="80"/>
      <c r="G27" s="80"/>
      <c r="H27" s="80"/>
      <c r="I27" s="80"/>
      <c r="J27" s="80"/>
      <c r="K27" s="80"/>
      <c r="L27" s="80"/>
      <c r="M27" s="80"/>
      <c r="N27" s="80"/>
      <c r="O27" s="80"/>
    </row>
  </sheetData>
  <mergeCells count="13">
    <mergeCell ref="C15:N15"/>
    <mergeCell ref="C16:N16"/>
    <mergeCell ref="C17:N17"/>
    <mergeCell ref="C10:N10"/>
    <mergeCell ref="C11:N11"/>
    <mergeCell ref="C12:N12"/>
    <mergeCell ref="C13:N13"/>
    <mergeCell ref="C14:N14"/>
    <mergeCell ref="B4:N4"/>
    <mergeCell ref="C6:N6"/>
    <mergeCell ref="C7:N7"/>
    <mergeCell ref="C8:N8"/>
    <mergeCell ref="C9:N9"/>
  </mergeCells>
  <dataValidations count="1">
    <dataValidation showInputMessage="1" sqref="P8:S8" xr:uid="{00000000-0002-0000-0200-000000000000}"/>
  </dataValidations>
  <pageMargins left="0.7" right="0.7" top="0.75" bottom="0.75" header="0.3" footer="0.3"/>
  <pageSetup scale="71" orientation="portrait" useFirstPageNumber="1" horizontalDpi="4294967295" verticalDpi="429496729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29"/>
  <sheetViews>
    <sheetView showGridLines="0" zoomScaleNormal="100" workbookViewId="0">
      <selection activeCell="E7" sqref="E7"/>
    </sheetView>
  </sheetViews>
  <sheetFormatPr baseColWidth="10" defaultColWidth="8.83203125" defaultRowHeight="15"/>
  <cols>
    <col min="1" max="1" width="2.83203125" customWidth="1"/>
    <col min="2" max="2" width="39.6640625" customWidth="1"/>
    <col min="3" max="3" width="18.83203125" customWidth="1"/>
    <col min="4" max="5" width="12.6640625" customWidth="1"/>
    <col min="6" max="8" width="25.6640625" customWidth="1"/>
    <col min="9" max="13" width="12.6640625" customWidth="1"/>
    <col min="14" max="14" width="10.5" customWidth="1"/>
  </cols>
  <sheetData>
    <row r="1" spans="1:16" ht="36" customHeight="1">
      <c r="A1" s="63"/>
      <c r="B1" s="82" t="s">
        <v>124</v>
      </c>
      <c r="C1" s="66"/>
      <c r="D1" s="66"/>
      <c r="E1" s="66"/>
      <c r="F1" s="66"/>
      <c r="G1" s="66"/>
      <c r="H1" s="66"/>
      <c r="I1" s="66"/>
      <c r="J1" s="66"/>
      <c r="K1" s="66"/>
      <c r="L1" s="66"/>
      <c r="M1" s="66"/>
      <c r="N1" s="67"/>
    </row>
    <row r="2" spans="1:16" ht="15" customHeight="1">
      <c r="B2" s="71"/>
      <c r="C2" s="71"/>
      <c r="D2" s="71"/>
      <c r="E2" s="71"/>
      <c r="F2" s="71"/>
      <c r="G2" s="71"/>
      <c r="H2" s="71"/>
      <c r="I2" s="71"/>
      <c r="J2" s="71"/>
      <c r="K2" s="71"/>
      <c r="L2" s="71"/>
      <c r="M2" s="71"/>
    </row>
    <row r="3" spans="1:16" ht="15" customHeight="1">
      <c r="B3" s="194" t="s">
        <v>1</v>
      </c>
      <c r="C3" s="195"/>
      <c r="D3" s="195"/>
      <c r="E3" s="195"/>
      <c r="F3" s="195"/>
      <c r="G3" s="195"/>
      <c r="H3" s="196"/>
      <c r="I3" s="73"/>
      <c r="J3" s="73"/>
      <c r="K3" s="73"/>
      <c r="L3" s="73"/>
      <c r="M3" s="73"/>
      <c r="N3" s="74"/>
    </row>
    <row r="4" spans="1:16" ht="50.75" customHeight="1">
      <c r="B4" s="189" t="s">
        <v>125</v>
      </c>
      <c r="C4" s="190"/>
      <c r="D4" s="190"/>
      <c r="E4" s="190"/>
      <c r="F4" s="190"/>
      <c r="G4" s="190"/>
      <c r="H4" s="191"/>
      <c r="I4" s="75"/>
      <c r="J4" s="75"/>
      <c r="K4" s="75"/>
      <c r="L4" s="75"/>
      <c r="M4" s="75"/>
      <c r="N4" s="74"/>
    </row>
    <row r="5" spans="1:16" ht="15" customHeight="1">
      <c r="M5" s="45"/>
      <c r="N5" s="76"/>
    </row>
    <row r="6" spans="1:16" ht="15" customHeight="1">
      <c r="B6" s="72" t="s">
        <v>126</v>
      </c>
      <c r="C6" s="153"/>
      <c r="M6" s="45"/>
      <c r="N6" s="76"/>
    </row>
    <row r="7" spans="1:16" ht="15" customHeight="1">
      <c r="M7" s="45"/>
      <c r="N7" s="76"/>
    </row>
    <row r="8" spans="1:16" ht="37.5" customHeight="1">
      <c r="B8" s="72" t="s">
        <v>127</v>
      </c>
      <c r="C8" s="83" t="s">
        <v>128</v>
      </c>
      <c r="D8" s="84" t="s">
        <v>129</v>
      </c>
      <c r="E8" s="84" t="s">
        <v>130</v>
      </c>
      <c r="F8" s="84" t="s">
        <v>131</v>
      </c>
      <c r="G8" s="84" t="s">
        <v>132</v>
      </c>
      <c r="H8" s="84" t="s">
        <v>133</v>
      </c>
      <c r="I8" s="78"/>
      <c r="J8" s="78"/>
      <c r="K8" s="78"/>
      <c r="L8" s="78"/>
      <c r="M8" s="78"/>
    </row>
    <row r="9" spans="1:16" ht="20.25" customHeight="1">
      <c r="B9" s="149"/>
      <c r="C9" s="150"/>
      <c r="D9" s="151"/>
      <c r="E9" s="151"/>
      <c r="F9" s="150"/>
      <c r="G9" s="150"/>
      <c r="H9" s="150"/>
      <c r="I9" s="88"/>
      <c r="J9" s="88"/>
      <c r="K9" s="88"/>
      <c r="L9" s="88"/>
      <c r="M9" s="88"/>
      <c r="N9" s="81"/>
    </row>
    <row r="10" spans="1:16" ht="20.25" customHeight="1">
      <c r="B10" s="149"/>
      <c r="C10" s="150"/>
      <c r="D10" s="151"/>
      <c r="E10" s="151"/>
      <c r="F10" s="150"/>
      <c r="G10" s="150"/>
      <c r="H10" s="150"/>
      <c r="I10" s="80"/>
      <c r="J10" s="80"/>
      <c r="K10" s="80"/>
      <c r="L10" s="80"/>
      <c r="M10" s="80"/>
      <c r="N10" s="81"/>
    </row>
    <row r="11" spans="1:16" ht="20.25" customHeight="1">
      <c r="B11" s="149"/>
      <c r="C11" s="150"/>
      <c r="D11" s="151"/>
      <c r="E11" s="151"/>
      <c r="F11" s="150"/>
      <c r="G11" s="150"/>
      <c r="H11" s="150"/>
      <c r="I11" s="80"/>
      <c r="J11" s="89"/>
      <c r="K11" s="89"/>
      <c r="L11" s="89"/>
      <c r="M11" s="89"/>
      <c r="N11" s="81"/>
    </row>
    <row r="12" spans="1:16" ht="20.25" customHeight="1">
      <c r="B12" s="149"/>
      <c r="C12" s="150"/>
      <c r="D12" s="151"/>
      <c r="E12" s="151"/>
      <c r="F12" s="150"/>
      <c r="G12" s="150"/>
      <c r="H12" s="150"/>
      <c r="I12" s="80"/>
      <c r="J12" s="90"/>
      <c r="K12" s="90"/>
      <c r="L12" s="90"/>
      <c r="M12" s="71"/>
      <c r="P12" s="91"/>
    </row>
    <row r="13" spans="1:16" ht="20.25" customHeight="1">
      <c r="B13" s="149"/>
      <c r="C13" s="150"/>
      <c r="D13" s="151"/>
      <c r="E13" s="151"/>
      <c r="F13" s="150"/>
      <c r="G13" s="150"/>
      <c r="H13" s="150"/>
      <c r="I13" s="80"/>
    </row>
    <row r="14" spans="1:16" ht="20.25" customHeight="1">
      <c r="B14" s="149"/>
      <c r="C14" s="150"/>
      <c r="D14" s="151"/>
      <c r="E14" s="151"/>
      <c r="F14" s="150"/>
      <c r="G14" s="150"/>
      <c r="H14" s="150"/>
      <c r="I14" s="80"/>
    </row>
    <row r="15" spans="1:16" ht="20.25" customHeight="1">
      <c r="B15" s="149"/>
      <c r="C15" s="150"/>
      <c r="D15" s="151"/>
      <c r="E15" s="151"/>
      <c r="F15" s="150"/>
      <c r="G15" s="150"/>
      <c r="H15" s="150"/>
      <c r="I15" s="80"/>
    </row>
    <row r="16" spans="1:16" ht="20.25" customHeight="1">
      <c r="B16" s="149"/>
      <c r="C16" s="150"/>
      <c r="D16" s="151"/>
      <c r="E16" s="151"/>
      <c r="F16" s="150"/>
      <c r="G16" s="150"/>
      <c r="H16" s="150"/>
      <c r="I16" s="80"/>
    </row>
    <row r="17" spans="2:9" ht="20.25" customHeight="1">
      <c r="B17" s="149"/>
      <c r="C17" s="150"/>
      <c r="D17" s="151"/>
      <c r="E17" s="151"/>
      <c r="F17" s="150"/>
      <c r="G17" s="150"/>
      <c r="H17" s="150"/>
      <c r="I17" s="80"/>
    </row>
    <row r="18" spans="2:9" ht="20.25" customHeight="1">
      <c r="B18" s="149"/>
      <c r="C18" s="150"/>
      <c r="D18" s="151"/>
      <c r="E18" s="151"/>
      <c r="F18" s="150"/>
      <c r="G18" s="150"/>
      <c r="H18" s="150"/>
      <c r="I18" s="80"/>
    </row>
    <row r="19" spans="2:9" ht="20.25" customHeight="1">
      <c r="B19" s="149"/>
      <c r="C19" s="150"/>
      <c r="D19" s="151"/>
      <c r="E19" s="151"/>
      <c r="F19" s="150"/>
      <c r="G19" s="150"/>
      <c r="H19" s="150"/>
      <c r="I19" s="80"/>
    </row>
    <row r="20" spans="2:9" ht="20.25" customHeight="1">
      <c r="B20" s="149"/>
      <c r="C20" s="150"/>
      <c r="D20" s="151"/>
      <c r="E20" s="151"/>
      <c r="F20" s="150"/>
      <c r="G20" s="150"/>
      <c r="H20" s="150"/>
      <c r="I20" s="80"/>
    </row>
    <row r="21" spans="2:9" ht="20.25" customHeight="1">
      <c r="B21" s="149"/>
      <c r="C21" s="150"/>
      <c r="D21" s="151"/>
      <c r="E21" s="151"/>
      <c r="F21" s="150"/>
      <c r="G21" s="150"/>
      <c r="H21" s="150"/>
      <c r="I21" s="80"/>
    </row>
    <row r="22" spans="2:9" ht="20.25" customHeight="1">
      <c r="B22" s="149"/>
      <c r="C22" s="150"/>
      <c r="D22" s="151"/>
      <c r="E22" s="151"/>
      <c r="F22" s="150"/>
      <c r="G22" s="150"/>
      <c r="H22" s="150"/>
      <c r="I22" s="80"/>
    </row>
    <row r="23" spans="2:9" ht="20.25" customHeight="1">
      <c r="B23" s="149"/>
      <c r="C23" s="150"/>
      <c r="D23" s="151"/>
      <c r="E23" s="151"/>
      <c r="F23" s="150"/>
      <c r="G23" s="150"/>
      <c r="H23" s="150"/>
      <c r="I23" s="80"/>
    </row>
    <row r="24" spans="2:9" ht="20.25" customHeight="1">
      <c r="B24" s="85"/>
      <c r="C24" s="86"/>
      <c r="D24" s="87"/>
      <c r="E24" s="87"/>
      <c r="F24" s="86"/>
      <c r="G24" s="86"/>
      <c r="H24" s="86"/>
      <c r="I24" s="80"/>
    </row>
    <row r="25" spans="2:9" ht="20.25" customHeight="1">
      <c r="B25" s="85"/>
      <c r="C25" s="86"/>
      <c r="D25" s="87"/>
      <c r="E25" s="87"/>
      <c r="F25" s="86"/>
      <c r="G25" s="86"/>
      <c r="H25" s="86"/>
      <c r="I25" s="80"/>
    </row>
    <row r="26" spans="2:9" ht="20.25" customHeight="1">
      <c r="B26" s="85"/>
      <c r="C26" s="86"/>
      <c r="D26" s="87"/>
      <c r="E26" s="87"/>
      <c r="F26" s="86"/>
      <c r="G26" s="86"/>
      <c r="H26" s="86"/>
      <c r="I26" s="80"/>
    </row>
    <row r="27" spans="2:9" ht="20.25" customHeight="1">
      <c r="B27" s="85"/>
      <c r="C27" s="86"/>
      <c r="D27" s="87"/>
      <c r="E27" s="87"/>
      <c r="F27" s="86"/>
      <c r="G27" s="86"/>
      <c r="H27" s="86"/>
      <c r="I27" s="80"/>
    </row>
    <row r="28" spans="2:9" ht="20.25" customHeight="1">
      <c r="B28" s="85"/>
      <c r="C28" s="86"/>
      <c r="D28" s="87"/>
      <c r="E28" s="87"/>
      <c r="F28" s="86"/>
      <c r="G28" s="86"/>
      <c r="H28" s="86"/>
      <c r="I28" s="80"/>
    </row>
    <row r="29" spans="2:9" ht="20.25" customHeight="1">
      <c r="B29" s="85"/>
      <c r="C29" s="86"/>
      <c r="D29" s="87"/>
      <c r="E29" s="87"/>
      <c r="F29" s="86"/>
      <c r="G29" s="86"/>
      <c r="H29" s="86"/>
      <c r="I29" s="80"/>
    </row>
  </sheetData>
  <mergeCells count="2">
    <mergeCell ref="B3:H3"/>
    <mergeCell ref="B4:H4"/>
  </mergeCells>
  <dataValidations count="1">
    <dataValidation showInputMessage="1" sqref="J10:M10" xr:uid="{00000000-0002-0000-0300-000000000000}"/>
  </dataValidations>
  <pageMargins left="0.7" right="0.7" top="0.75" bottom="0.75" header="0.3" footer="0.3"/>
  <pageSetup scale="55" orientation="portrait" useFirstPageNumber="1" horizontalDpi="4294967295" verticalDpi="429496729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7"/>
  <sheetViews>
    <sheetView showGridLines="0" zoomScale="75" zoomScaleNormal="75" workbookViewId="0">
      <selection activeCell="Q9" sqref="Q9"/>
    </sheetView>
  </sheetViews>
  <sheetFormatPr baseColWidth="10" defaultColWidth="8.83203125" defaultRowHeight="15"/>
  <cols>
    <col min="1" max="1" width="2.83203125" customWidth="1"/>
    <col min="2" max="2" width="9.33203125" customWidth="1"/>
    <col min="3" max="19" width="12.6640625" customWidth="1"/>
    <col min="20" max="20" width="10.5" customWidth="1"/>
  </cols>
  <sheetData>
    <row r="1" spans="1:20" ht="36" customHeight="1">
      <c r="A1" s="63"/>
      <c r="B1" s="64" t="s">
        <v>134</v>
      </c>
      <c r="C1" s="65"/>
      <c r="D1" s="65"/>
      <c r="E1" s="65"/>
      <c r="F1" s="65"/>
      <c r="G1" s="65"/>
      <c r="H1" s="65"/>
      <c r="I1" s="65"/>
      <c r="J1" s="66"/>
      <c r="K1" s="66"/>
      <c r="L1" s="66"/>
      <c r="M1" s="66"/>
      <c r="N1" s="66"/>
      <c r="O1" s="66"/>
      <c r="P1" s="66"/>
      <c r="Q1" s="66"/>
      <c r="R1" s="66"/>
      <c r="S1" s="66"/>
      <c r="T1" s="67"/>
    </row>
    <row r="2" spans="1:20" ht="15" customHeight="1">
      <c r="A2" s="68"/>
      <c r="B2" s="69"/>
      <c r="C2" s="69"/>
      <c r="D2" s="69"/>
      <c r="E2" s="69"/>
      <c r="F2" s="69"/>
      <c r="G2" s="69"/>
      <c r="H2" s="69"/>
      <c r="I2" s="69"/>
      <c r="J2" s="69"/>
      <c r="K2" s="69"/>
      <c r="L2" s="69"/>
      <c r="M2" s="69"/>
      <c r="N2" s="69"/>
      <c r="O2" s="69"/>
      <c r="P2" s="71"/>
      <c r="Q2" s="71"/>
      <c r="R2" s="71"/>
      <c r="S2" s="71"/>
    </row>
    <row r="3" spans="1:20" ht="15" customHeight="1">
      <c r="B3" s="194" t="s">
        <v>1</v>
      </c>
      <c r="C3" s="195"/>
      <c r="D3" s="195"/>
      <c r="E3" s="195"/>
      <c r="F3" s="195"/>
      <c r="G3" s="195"/>
      <c r="H3" s="195"/>
      <c r="I3" s="195"/>
      <c r="J3" s="195"/>
      <c r="K3" s="195"/>
      <c r="L3" s="195"/>
      <c r="M3" s="195"/>
      <c r="N3" s="196"/>
      <c r="O3" s="73"/>
      <c r="P3" s="73"/>
      <c r="Q3" s="73"/>
      <c r="R3" s="73"/>
      <c r="S3" s="73"/>
      <c r="T3" s="74"/>
    </row>
    <row r="4" spans="1:20" ht="39" customHeight="1">
      <c r="B4" s="189" t="s">
        <v>135</v>
      </c>
      <c r="C4" s="190"/>
      <c r="D4" s="190"/>
      <c r="E4" s="190"/>
      <c r="F4" s="190"/>
      <c r="G4" s="190"/>
      <c r="H4" s="190"/>
      <c r="I4" s="190"/>
      <c r="J4" s="190"/>
      <c r="K4" s="190"/>
      <c r="L4" s="190"/>
      <c r="M4" s="190"/>
      <c r="N4" s="191"/>
      <c r="O4" s="75"/>
      <c r="P4" s="75"/>
      <c r="Q4" s="75"/>
      <c r="R4" s="75"/>
      <c r="S4" s="75"/>
      <c r="T4" s="74"/>
    </row>
    <row r="5" spans="1:20" ht="11.25" customHeight="1">
      <c r="K5" s="45"/>
      <c r="S5" s="45"/>
      <c r="T5" s="76"/>
    </row>
    <row r="6" spans="1:20" ht="28.5" customHeight="1">
      <c r="B6" s="77" t="s">
        <v>122</v>
      </c>
      <c r="C6" s="192" t="s">
        <v>123</v>
      </c>
      <c r="D6" s="192"/>
      <c r="E6" s="192"/>
      <c r="F6" s="192"/>
      <c r="G6" s="192"/>
      <c r="H6" s="192"/>
      <c r="I6" s="192"/>
      <c r="J6" s="192"/>
      <c r="K6" s="192"/>
      <c r="L6" s="192"/>
      <c r="M6" s="192"/>
      <c r="N6" s="192"/>
      <c r="O6" s="78"/>
      <c r="P6" s="78"/>
      <c r="Q6" s="78"/>
      <c r="R6" s="78"/>
      <c r="S6" s="78"/>
    </row>
    <row r="7" spans="1:20" ht="51" customHeight="1">
      <c r="B7" s="79"/>
      <c r="C7" s="193"/>
      <c r="D7" s="193"/>
      <c r="E7" s="193"/>
      <c r="F7" s="193"/>
      <c r="G7" s="193"/>
      <c r="H7" s="193"/>
      <c r="I7" s="193"/>
      <c r="J7" s="193"/>
      <c r="K7" s="193"/>
      <c r="L7" s="193"/>
      <c r="M7" s="193"/>
      <c r="N7" s="193"/>
      <c r="O7" s="80"/>
      <c r="P7" s="80"/>
      <c r="Q7" s="80"/>
      <c r="R7" s="80"/>
      <c r="S7" s="80"/>
      <c r="T7" s="81"/>
    </row>
    <row r="8" spans="1:20" ht="51" customHeight="1">
      <c r="B8" s="152"/>
      <c r="C8" s="193"/>
      <c r="D8" s="193"/>
      <c r="E8" s="193"/>
      <c r="F8" s="193"/>
      <c r="G8" s="193"/>
      <c r="H8" s="193"/>
      <c r="I8" s="193"/>
      <c r="J8" s="193"/>
      <c r="K8" s="193"/>
      <c r="L8" s="193"/>
      <c r="M8" s="193"/>
      <c r="N8" s="193"/>
      <c r="O8" s="80"/>
      <c r="P8" s="80"/>
      <c r="Q8" s="80"/>
      <c r="R8" s="80"/>
      <c r="S8" s="80"/>
      <c r="T8" s="81"/>
    </row>
    <row r="9" spans="1:20" ht="51" customHeight="1">
      <c r="B9" s="79"/>
      <c r="C9" s="193"/>
      <c r="D9" s="193"/>
      <c r="E9" s="193"/>
      <c r="F9" s="193"/>
      <c r="G9" s="193"/>
      <c r="H9" s="193"/>
      <c r="I9" s="193"/>
      <c r="J9" s="193"/>
      <c r="K9" s="193"/>
      <c r="L9" s="193"/>
      <c r="M9" s="193"/>
      <c r="N9" s="193"/>
      <c r="O9" s="80"/>
      <c r="P9" s="80"/>
      <c r="Q9" s="80"/>
      <c r="R9" s="80"/>
      <c r="S9" s="80"/>
      <c r="T9" s="81"/>
    </row>
    <row r="10" spans="1:20" ht="51" customHeight="1">
      <c r="B10" s="79"/>
      <c r="C10" s="193"/>
      <c r="D10" s="193"/>
      <c r="E10" s="193"/>
      <c r="F10" s="193"/>
      <c r="G10" s="193"/>
      <c r="H10" s="193"/>
      <c r="I10" s="193"/>
      <c r="J10" s="193"/>
      <c r="K10" s="193"/>
      <c r="L10" s="193"/>
      <c r="M10" s="193"/>
      <c r="N10" s="193"/>
      <c r="O10" s="80"/>
      <c r="P10" s="80"/>
      <c r="Q10" s="80"/>
      <c r="R10" s="80"/>
      <c r="S10" s="80"/>
      <c r="T10" s="81"/>
    </row>
    <row r="11" spans="1:20" ht="51" customHeight="1">
      <c r="B11" s="79"/>
      <c r="C11" s="193"/>
      <c r="D11" s="193"/>
      <c r="E11" s="193"/>
      <c r="F11" s="193"/>
      <c r="G11" s="193"/>
      <c r="H11" s="193"/>
      <c r="I11" s="193"/>
      <c r="J11" s="193"/>
      <c r="K11" s="193"/>
      <c r="L11" s="193"/>
      <c r="M11" s="193"/>
      <c r="N11" s="193"/>
      <c r="O11" s="80"/>
      <c r="P11" s="80"/>
      <c r="Q11" s="80"/>
      <c r="R11" s="80"/>
      <c r="S11" s="80"/>
      <c r="T11" s="81"/>
    </row>
    <row r="12" spans="1:20" ht="51" customHeight="1">
      <c r="B12" s="79"/>
      <c r="C12" s="193"/>
      <c r="D12" s="193"/>
      <c r="E12" s="193"/>
      <c r="F12" s="193"/>
      <c r="G12" s="193"/>
      <c r="H12" s="193"/>
      <c r="I12" s="193"/>
      <c r="J12" s="193"/>
      <c r="K12" s="193"/>
      <c r="L12" s="193"/>
      <c r="M12" s="193"/>
      <c r="N12" s="193"/>
      <c r="O12" s="80"/>
      <c r="P12" s="80"/>
      <c r="Q12" s="80"/>
      <c r="R12" s="80"/>
      <c r="S12" s="80"/>
      <c r="T12" s="81"/>
    </row>
    <row r="13" spans="1:20" ht="51" customHeight="1">
      <c r="B13" s="79"/>
      <c r="C13" s="193"/>
      <c r="D13" s="193"/>
      <c r="E13" s="193"/>
      <c r="F13" s="193"/>
      <c r="G13" s="193"/>
      <c r="H13" s="193"/>
      <c r="I13" s="193"/>
      <c r="J13" s="193"/>
      <c r="K13" s="193"/>
      <c r="L13" s="193"/>
      <c r="M13" s="193"/>
      <c r="N13" s="193"/>
      <c r="O13" s="80"/>
      <c r="P13" s="80"/>
      <c r="Q13" s="80"/>
      <c r="R13" s="80"/>
      <c r="S13" s="80"/>
      <c r="T13" s="81"/>
    </row>
    <row r="14" spans="1:20" ht="51" customHeight="1">
      <c r="B14" s="79"/>
      <c r="C14" s="193"/>
      <c r="D14" s="193"/>
      <c r="E14" s="193"/>
      <c r="F14" s="193"/>
      <c r="G14" s="193"/>
      <c r="H14" s="193"/>
      <c r="I14" s="193"/>
      <c r="J14" s="193"/>
      <c r="K14" s="193"/>
      <c r="L14" s="193"/>
      <c r="M14" s="193"/>
      <c r="N14" s="193"/>
      <c r="O14" s="80"/>
      <c r="P14" s="80"/>
      <c r="Q14" s="80"/>
      <c r="R14" s="80"/>
      <c r="S14" s="80"/>
      <c r="T14" s="81"/>
    </row>
    <row r="15" spans="1:20" ht="51" customHeight="1">
      <c r="B15" s="79"/>
      <c r="C15" s="193"/>
      <c r="D15" s="193"/>
      <c r="E15" s="193"/>
      <c r="F15" s="193"/>
      <c r="G15" s="193"/>
      <c r="H15" s="193"/>
      <c r="I15" s="193"/>
      <c r="J15" s="193"/>
      <c r="K15" s="193"/>
      <c r="L15" s="193"/>
      <c r="M15" s="193"/>
      <c r="N15" s="193"/>
      <c r="O15" s="80"/>
      <c r="P15" s="80"/>
      <c r="Q15" s="80"/>
      <c r="R15" s="80"/>
      <c r="S15" s="80"/>
      <c r="T15" s="81"/>
    </row>
    <row r="16" spans="1:20" ht="51" customHeight="1">
      <c r="B16" s="79"/>
      <c r="C16" s="193"/>
      <c r="D16" s="193"/>
      <c r="E16" s="193"/>
      <c r="F16" s="193"/>
      <c r="G16" s="193"/>
      <c r="H16" s="193"/>
      <c r="I16" s="193"/>
      <c r="J16" s="193"/>
      <c r="K16" s="193"/>
      <c r="L16" s="193"/>
      <c r="M16" s="193"/>
      <c r="N16" s="193"/>
      <c r="O16" s="80"/>
      <c r="P16" s="80"/>
      <c r="Q16" s="80"/>
      <c r="R16" s="80"/>
      <c r="S16" s="80"/>
      <c r="T16" s="81"/>
    </row>
    <row r="17" spans="2:20" ht="51" customHeight="1">
      <c r="B17" s="79"/>
      <c r="C17" s="193"/>
      <c r="D17" s="193"/>
      <c r="E17" s="193"/>
      <c r="F17" s="193"/>
      <c r="G17" s="193"/>
      <c r="H17" s="193"/>
      <c r="I17" s="193"/>
      <c r="J17" s="193"/>
      <c r="K17" s="193"/>
      <c r="L17" s="193"/>
      <c r="M17" s="193"/>
      <c r="N17" s="193"/>
      <c r="O17" s="80"/>
      <c r="P17" s="80"/>
      <c r="Q17" s="80"/>
      <c r="R17" s="80"/>
      <c r="S17" s="80"/>
      <c r="T17" s="81"/>
    </row>
    <row r="18" spans="2:20">
      <c r="B18" s="80"/>
      <c r="C18" s="80"/>
      <c r="D18" s="80"/>
      <c r="E18" s="80"/>
      <c r="F18" s="80"/>
      <c r="G18" s="80"/>
      <c r="H18" s="80"/>
      <c r="I18" s="80"/>
      <c r="J18" s="80"/>
      <c r="K18" s="80"/>
      <c r="L18" s="80"/>
      <c r="M18" s="80"/>
      <c r="N18" s="80"/>
      <c r="O18" s="80"/>
    </row>
    <row r="19" spans="2:20">
      <c r="B19" s="80"/>
      <c r="C19" s="80"/>
      <c r="D19" s="80"/>
      <c r="E19" s="80"/>
      <c r="F19" s="80"/>
      <c r="G19" s="80"/>
      <c r="H19" s="80"/>
      <c r="I19" s="80"/>
      <c r="J19" s="80"/>
      <c r="K19" s="80"/>
      <c r="L19" s="80"/>
      <c r="M19" s="80"/>
      <c r="N19" s="80"/>
      <c r="O19" s="80"/>
    </row>
    <row r="20" spans="2:20">
      <c r="B20" s="80"/>
      <c r="C20" s="80"/>
      <c r="D20" s="80"/>
      <c r="E20" s="80"/>
      <c r="F20" s="80"/>
      <c r="G20" s="80"/>
      <c r="H20" s="80"/>
      <c r="I20" s="80"/>
      <c r="J20" s="80"/>
      <c r="K20" s="80"/>
      <c r="L20" s="80"/>
      <c r="M20" s="80"/>
      <c r="N20" s="80"/>
      <c r="O20" s="80"/>
    </row>
    <row r="21" spans="2:20">
      <c r="B21" s="80"/>
      <c r="C21" s="80"/>
      <c r="D21" s="80"/>
      <c r="E21" s="80"/>
      <c r="F21" s="80"/>
      <c r="G21" s="80"/>
      <c r="H21" s="80"/>
      <c r="I21" s="80"/>
      <c r="J21" s="80"/>
      <c r="K21" s="80"/>
      <c r="L21" s="80"/>
      <c r="M21" s="80"/>
      <c r="N21" s="80"/>
      <c r="O21" s="80"/>
    </row>
    <row r="22" spans="2:20">
      <c r="B22" s="80"/>
      <c r="C22" s="80"/>
      <c r="D22" s="80"/>
      <c r="E22" s="80"/>
      <c r="F22" s="80"/>
      <c r="G22" s="80"/>
      <c r="H22" s="80"/>
      <c r="I22" s="80"/>
      <c r="J22" s="80"/>
      <c r="K22" s="80"/>
      <c r="L22" s="80"/>
      <c r="M22" s="80"/>
      <c r="N22" s="80"/>
      <c r="O22" s="80"/>
    </row>
    <row r="23" spans="2:20">
      <c r="B23" s="80"/>
      <c r="C23" s="80"/>
      <c r="D23" s="80"/>
      <c r="E23" s="80"/>
      <c r="F23" s="80"/>
      <c r="G23" s="80"/>
      <c r="H23" s="80"/>
      <c r="I23" s="80"/>
      <c r="J23" s="80"/>
      <c r="K23" s="80"/>
      <c r="L23" s="80"/>
      <c r="M23" s="80"/>
      <c r="N23" s="80"/>
      <c r="O23" s="80"/>
    </row>
    <row r="24" spans="2:20">
      <c r="B24" s="80"/>
      <c r="C24" s="80"/>
      <c r="D24" s="80"/>
      <c r="E24" s="80"/>
      <c r="F24" s="80"/>
      <c r="G24" s="80"/>
      <c r="H24" s="80"/>
      <c r="I24" s="80"/>
      <c r="J24" s="80"/>
      <c r="K24" s="80"/>
      <c r="L24" s="80"/>
      <c r="M24" s="80"/>
      <c r="N24" s="80"/>
      <c r="O24" s="80"/>
    </row>
    <row r="25" spans="2:20">
      <c r="B25" s="80"/>
      <c r="C25" s="80"/>
      <c r="D25" s="80"/>
      <c r="E25" s="80"/>
      <c r="F25" s="80"/>
      <c r="G25" s="80"/>
      <c r="H25" s="80"/>
      <c r="I25" s="80"/>
      <c r="J25" s="80"/>
      <c r="K25" s="80"/>
      <c r="L25" s="80"/>
      <c r="M25" s="80"/>
      <c r="N25" s="80"/>
      <c r="O25" s="80"/>
    </row>
    <row r="26" spans="2:20">
      <c r="B26" s="80"/>
      <c r="C26" s="80"/>
      <c r="D26" s="80"/>
      <c r="E26" s="80"/>
      <c r="F26" s="80"/>
      <c r="G26" s="80"/>
      <c r="H26" s="80"/>
      <c r="I26" s="80"/>
      <c r="J26" s="80"/>
      <c r="K26" s="80"/>
      <c r="L26" s="80"/>
      <c r="M26" s="80"/>
      <c r="N26" s="80"/>
      <c r="O26" s="80"/>
    </row>
    <row r="27" spans="2:20">
      <c r="B27" s="80"/>
      <c r="C27" s="80"/>
      <c r="D27" s="80"/>
      <c r="E27" s="80"/>
      <c r="F27" s="80"/>
      <c r="G27" s="80"/>
      <c r="H27" s="80"/>
      <c r="I27" s="80"/>
      <c r="J27" s="80"/>
      <c r="K27" s="80"/>
      <c r="L27" s="80"/>
      <c r="M27" s="80"/>
      <c r="N27" s="80"/>
      <c r="O27" s="80"/>
    </row>
  </sheetData>
  <mergeCells count="14">
    <mergeCell ref="C14:N14"/>
    <mergeCell ref="C15:N15"/>
    <mergeCell ref="C16:N16"/>
    <mergeCell ref="C17:N17"/>
    <mergeCell ref="C9:N9"/>
    <mergeCell ref="C10:N10"/>
    <mergeCell ref="C11:N11"/>
    <mergeCell ref="C12:N12"/>
    <mergeCell ref="C13:N13"/>
    <mergeCell ref="B3:N3"/>
    <mergeCell ref="B4:N4"/>
    <mergeCell ref="C6:N6"/>
    <mergeCell ref="C7:N7"/>
    <mergeCell ref="C8:N8"/>
  </mergeCells>
  <dataValidations count="1">
    <dataValidation showInputMessage="1" sqref="P8:S8" xr:uid="{00000000-0002-0000-0400-000000000000}"/>
  </dataValidations>
  <pageMargins left="0.7" right="0.7" top="0.75" bottom="0.75" header="0.3" footer="0.3"/>
  <pageSetup scale="71" orientation="portrait" useFirstPageNumber="1" horizontalDpi="4294967295" verticalDpi="429496729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O51"/>
  <sheetViews>
    <sheetView zoomScaleNormal="100" workbookViewId="0">
      <selection activeCell="K30" sqref="K30"/>
    </sheetView>
  </sheetViews>
  <sheetFormatPr baseColWidth="10" defaultColWidth="8.83203125" defaultRowHeight="15"/>
  <cols>
    <col min="1" max="1" width="18.33203125" style="92" customWidth="1"/>
    <col min="2" max="3" width="26" customWidth="1"/>
    <col min="7" max="7" width="48.5" customWidth="1"/>
    <col min="9" max="9" width="40.5" customWidth="1"/>
    <col min="15" max="15" width="30.33203125" customWidth="1"/>
  </cols>
  <sheetData>
    <row r="1" spans="1:15">
      <c r="A1" s="93" t="s">
        <v>136</v>
      </c>
      <c r="B1" s="94" t="s">
        <v>137</v>
      </c>
      <c r="I1" s="94" t="s">
        <v>138</v>
      </c>
    </row>
    <row r="2" spans="1:15">
      <c r="I2" s="95" t="s">
        <v>139</v>
      </c>
    </row>
    <row r="3" spans="1:15">
      <c r="G3" s="94" t="s">
        <v>140</v>
      </c>
      <c r="I3" s="95" t="s">
        <v>141</v>
      </c>
      <c r="L3" t="s">
        <v>142</v>
      </c>
    </row>
    <row r="4" spans="1:15">
      <c r="A4" s="92">
        <v>2014</v>
      </c>
      <c r="G4" t="s">
        <v>143</v>
      </c>
    </row>
    <row r="5" spans="1:15">
      <c r="A5" s="92">
        <v>2015</v>
      </c>
      <c r="G5" t="s">
        <v>144</v>
      </c>
      <c r="I5" s="197" t="s">
        <v>42</v>
      </c>
      <c r="J5" s="197"/>
      <c r="K5">
        <v>66.400000000000006</v>
      </c>
      <c r="L5" t="s">
        <v>145</v>
      </c>
    </row>
    <row r="6" spans="1:15">
      <c r="A6" s="92">
        <v>2016</v>
      </c>
      <c r="B6" t="s">
        <v>10</v>
      </c>
      <c r="C6" t="s">
        <v>13</v>
      </c>
      <c r="G6" t="s">
        <v>146</v>
      </c>
      <c r="I6" s="96" t="s">
        <v>43</v>
      </c>
      <c r="J6" s="96"/>
      <c r="K6">
        <v>66.5</v>
      </c>
      <c r="L6" t="s">
        <v>145</v>
      </c>
      <c r="O6" s="95"/>
    </row>
    <row r="7" spans="1:15" ht="15.75" customHeight="1">
      <c r="A7" s="92">
        <v>2017</v>
      </c>
      <c r="B7" s="97" t="s">
        <v>147</v>
      </c>
      <c r="C7" t="s">
        <v>148</v>
      </c>
      <c r="G7" t="s">
        <v>149</v>
      </c>
      <c r="I7" s="96" t="s">
        <v>44</v>
      </c>
      <c r="J7" s="96"/>
      <c r="K7">
        <f>AVERAGE(52.7,73.86,49.29)</f>
        <v>58.616666666666667</v>
      </c>
      <c r="L7" t="s">
        <v>145</v>
      </c>
    </row>
    <row r="8" spans="1:15" ht="15" customHeight="1">
      <c r="A8" s="92">
        <v>2018</v>
      </c>
      <c r="B8" s="97" t="s">
        <v>150</v>
      </c>
      <c r="G8" t="s">
        <v>151</v>
      </c>
      <c r="I8" s="98" t="s">
        <v>45</v>
      </c>
      <c r="J8" s="98"/>
      <c r="K8">
        <v>53.11</v>
      </c>
      <c r="L8" t="s">
        <v>145</v>
      </c>
    </row>
    <row r="9" spans="1:15" ht="16" customHeight="1">
      <c r="A9" s="92">
        <v>2019</v>
      </c>
      <c r="B9" s="97" t="s">
        <v>152</v>
      </c>
      <c r="G9" t="s">
        <v>153</v>
      </c>
      <c r="I9" s="76" t="s">
        <v>46</v>
      </c>
      <c r="J9" s="76"/>
      <c r="K9">
        <f>AVERAGE(74.21,73.5,75.29)</f>
        <v>74.333333333333329</v>
      </c>
      <c r="L9" t="s">
        <v>145</v>
      </c>
    </row>
    <row r="10" spans="1:15" ht="16" customHeight="1">
      <c r="A10" s="92">
        <v>2020</v>
      </c>
      <c r="B10" s="97" t="s">
        <v>154</v>
      </c>
      <c r="G10" t="s">
        <v>155</v>
      </c>
      <c r="I10" s="76" t="s">
        <v>47</v>
      </c>
      <c r="J10" s="76"/>
      <c r="K10">
        <v>64.25</v>
      </c>
      <c r="L10" t="s">
        <v>145</v>
      </c>
    </row>
    <row r="11" spans="1:15" ht="16" customHeight="1">
      <c r="A11" s="92">
        <v>2021</v>
      </c>
      <c r="B11" s="97" t="s">
        <v>156</v>
      </c>
      <c r="G11" t="s">
        <v>157</v>
      </c>
      <c r="I11" s="76" t="s">
        <v>48</v>
      </c>
      <c r="J11" s="76"/>
      <c r="K11">
        <v>114.42</v>
      </c>
      <c r="L11" t="s">
        <v>145</v>
      </c>
    </row>
    <row r="12" spans="1:15" ht="15" customHeight="1">
      <c r="A12" s="92">
        <v>2022</v>
      </c>
      <c r="B12" s="97" t="s">
        <v>158</v>
      </c>
      <c r="I12" s="76" t="s">
        <v>49</v>
      </c>
      <c r="J12" s="76"/>
      <c r="K12">
        <f>AVERAGE(104.44,94.03)</f>
        <v>99.234999999999999</v>
      </c>
      <c r="L12" t="s">
        <v>145</v>
      </c>
    </row>
    <row r="13" spans="1:15" ht="32" customHeight="1">
      <c r="A13" s="92">
        <v>2023</v>
      </c>
      <c r="B13" s="97" t="s">
        <v>159</v>
      </c>
      <c r="I13" s="76" t="s">
        <v>50</v>
      </c>
      <c r="J13" s="76"/>
      <c r="K13">
        <v>75.349999999999994</v>
      </c>
      <c r="L13" t="s">
        <v>145</v>
      </c>
    </row>
    <row r="14" spans="1:15" ht="16" customHeight="1">
      <c r="A14" s="92">
        <v>2024</v>
      </c>
      <c r="B14" s="97" t="s">
        <v>160</v>
      </c>
      <c r="I14" s="98" t="s">
        <v>51</v>
      </c>
      <c r="J14" s="98"/>
      <c r="K14">
        <v>95.05</v>
      </c>
      <c r="L14" t="s">
        <v>145</v>
      </c>
    </row>
    <row r="15" spans="1:15" ht="16" customHeight="1">
      <c r="A15" s="92">
        <v>2025</v>
      </c>
      <c r="B15" s="97" t="s">
        <v>161</v>
      </c>
      <c r="I15" s="98" t="s">
        <v>52</v>
      </c>
      <c r="J15" s="98"/>
    </row>
    <row r="16" spans="1:15" ht="16" customHeight="1">
      <c r="A16" s="92">
        <v>2026</v>
      </c>
      <c r="B16" s="97" t="s">
        <v>162</v>
      </c>
      <c r="I16" s="98" t="s">
        <v>53</v>
      </c>
      <c r="J16" s="98"/>
    </row>
    <row r="17" spans="1:12" ht="16" customHeight="1">
      <c r="A17" s="92">
        <v>2027</v>
      </c>
      <c r="B17" s="97" t="s">
        <v>163</v>
      </c>
      <c r="I17" s="98" t="s">
        <v>54</v>
      </c>
      <c r="J17" s="98"/>
      <c r="K17">
        <v>70.66</v>
      </c>
      <c r="L17" t="s">
        <v>145</v>
      </c>
    </row>
    <row r="18" spans="1:12" ht="16" customHeight="1">
      <c r="A18" s="92">
        <v>2028</v>
      </c>
      <c r="B18" s="97"/>
      <c r="I18" s="98" t="s">
        <v>55</v>
      </c>
      <c r="J18" s="98"/>
      <c r="K18">
        <v>74.209999999999994</v>
      </c>
      <c r="L18" t="s">
        <v>145</v>
      </c>
    </row>
    <row r="19" spans="1:12" ht="16" customHeight="1">
      <c r="A19" s="92">
        <v>2029</v>
      </c>
      <c r="B19" s="97"/>
      <c r="I19" s="98" t="s">
        <v>56</v>
      </c>
      <c r="J19" s="98"/>
    </row>
    <row r="20" spans="1:12">
      <c r="A20" s="92">
        <v>2030</v>
      </c>
      <c r="B20" s="97"/>
      <c r="I20" s="96" t="s">
        <v>57</v>
      </c>
      <c r="J20" s="98"/>
      <c r="K20">
        <v>53.11</v>
      </c>
      <c r="L20" t="s">
        <v>145</v>
      </c>
    </row>
    <row r="21" spans="1:12" ht="16" customHeight="1">
      <c r="B21" s="97"/>
      <c r="I21" s="98" t="s">
        <v>58</v>
      </c>
      <c r="J21" s="98"/>
      <c r="K21">
        <v>53.11</v>
      </c>
      <c r="L21" t="s">
        <v>145</v>
      </c>
    </row>
    <row r="22" spans="1:12">
      <c r="I22" s="96" t="s">
        <v>59</v>
      </c>
      <c r="J22" s="98"/>
      <c r="K22">
        <v>67.34</v>
      </c>
      <c r="L22" t="s">
        <v>145</v>
      </c>
    </row>
    <row r="24" spans="1:12">
      <c r="G24" s="94" t="s">
        <v>164</v>
      </c>
    </row>
    <row r="25" spans="1:12">
      <c r="G25" s="99" t="s">
        <v>165</v>
      </c>
      <c r="I25" t="s">
        <v>166</v>
      </c>
    </row>
    <row r="26" spans="1:12">
      <c r="G26" t="s">
        <v>36</v>
      </c>
      <c r="H26" s="44">
        <v>1</v>
      </c>
      <c r="I26">
        <v>3.4119999999999999</v>
      </c>
    </row>
    <row r="27" spans="1:12">
      <c r="G27" t="s">
        <v>37</v>
      </c>
      <c r="H27" s="44">
        <v>2.8</v>
      </c>
      <c r="I27">
        <v>3.4119999999999999</v>
      </c>
    </row>
    <row r="28" spans="1:12">
      <c r="G28" t="s">
        <v>38</v>
      </c>
      <c r="H28" s="44">
        <v>0</v>
      </c>
      <c r="I28" s="44">
        <v>0</v>
      </c>
    </row>
    <row r="29" spans="1:12">
      <c r="G29" t="s">
        <v>39</v>
      </c>
      <c r="H29" s="44">
        <v>0</v>
      </c>
      <c r="I29" s="44">
        <v>0</v>
      </c>
    </row>
    <row r="30" spans="1:12">
      <c r="G30" t="s">
        <v>40</v>
      </c>
      <c r="H30" s="44">
        <v>0</v>
      </c>
      <c r="I30" s="44">
        <v>0</v>
      </c>
    </row>
    <row r="31" spans="1:12">
      <c r="G31" t="s">
        <v>41</v>
      </c>
      <c r="H31" s="44">
        <v>0</v>
      </c>
      <c r="I31" s="44">
        <v>0</v>
      </c>
    </row>
    <row r="32" spans="1:12">
      <c r="G32" t="s">
        <v>42</v>
      </c>
      <c r="H32" s="44">
        <v>1.2</v>
      </c>
      <c r="I32">
        <v>1</v>
      </c>
    </row>
    <row r="33" spans="7:9">
      <c r="G33" t="s">
        <v>43</v>
      </c>
      <c r="H33" s="44">
        <v>1.2</v>
      </c>
      <c r="I33">
        <v>1</v>
      </c>
    </row>
    <row r="34" spans="7:9">
      <c r="G34" t="s">
        <v>44</v>
      </c>
      <c r="H34" s="44">
        <v>0.91</v>
      </c>
      <c r="I34">
        <v>1</v>
      </c>
    </row>
    <row r="35" spans="7:9">
      <c r="G35" t="s">
        <v>45</v>
      </c>
      <c r="H35" s="44">
        <v>1.05</v>
      </c>
      <c r="I35">
        <v>1</v>
      </c>
    </row>
    <row r="36" spans="7:9">
      <c r="G36" t="s">
        <v>46</v>
      </c>
      <c r="H36" s="44">
        <v>1.01</v>
      </c>
      <c r="I36">
        <v>1</v>
      </c>
    </row>
    <row r="37" spans="7:9">
      <c r="G37" t="s">
        <v>47</v>
      </c>
      <c r="H37" s="44">
        <v>1.01</v>
      </c>
      <c r="I37">
        <v>1</v>
      </c>
    </row>
    <row r="38" spans="7:9">
      <c r="G38" t="s">
        <v>48</v>
      </c>
      <c r="H38" s="44">
        <v>1</v>
      </c>
      <c r="I38">
        <v>1</v>
      </c>
    </row>
    <row r="39" spans="7:9">
      <c r="G39" t="s">
        <v>49</v>
      </c>
      <c r="H39" s="44">
        <v>1</v>
      </c>
      <c r="I39">
        <v>1</v>
      </c>
    </row>
    <row r="40" spans="7:9">
      <c r="G40" t="s">
        <v>50</v>
      </c>
      <c r="H40" s="44">
        <v>1.01</v>
      </c>
      <c r="I40">
        <v>1</v>
      </c>
    </row>
    <row r="41" spans="7:9">
      <c r="G41" t="s">
        <v>51</v>
      </c>
      <c r="H41" s="44">
        <v>1</v>
      </c>
      <c r="I41">
        <v>1</v>
      </c>
    </row>
    <row r="42" spans="7:9">
      <c r="G42" t="s">
        <v>52</v>
      </c>
      <c r="H42" s="44">
        <v>1.05</v>
      </c>
      <c r="I42">
        <v>1</v>
      </c>
    </row>
    <row r="43" spans="7:9">
      <c r="G43" t="s">
        <v>53</v>
      </c>
      <c r="H43" s="44">
        <v>1</v>
      </c>
      <c r="I43">
        <v>1</v>
      </c>
    </row>
    <row r="44" spans="7:9">
      <c r="G44" t="s">
        <v>54</v>
      </c>
      <c r="H44" s="44">
        <v>1.01</v>
      </c>
      <c r="I44">
        <v>1</v>
      </c>
    </row>
    <row r="45" spans="7:9">
      <c r="G45" t="s">
        <v>55</v>
      </c>
      <c r="H45" s="44">
        <v>1.01</v>
      </c>
      <c r="I45">
        <v>1</v>
      </c>
    </row>
    <row r="46" spans="7:9">
      <c r="G46" t="s">
        <v>56</v>
      </c>
      <c r="H46" s="44">
        <v>1.01</v>
      </c>
      <c r="I46">
        <v>1</v>
      </c>
    </row>
    <row r="47" spans="7:9">
      <c r="G47" t="s">
        <v>57</v>
      </c>
      <c r="H47" s="44">
        <v>1.05</v>
      </c>
      <c r="I47">
        <v>1</v>
      </c>
    </row>
    <row r="48" spans="7:9">
      <c r="G48" t="s">
        <v>58</v>
      </c>
      <c r="H48" s="44">
        <v>1.05</v>
      </c>
      <c r="I48">
        <v>1</v>
      </c>
    </row>
    <row r="49" spans="7:9">
      <c r="G49" t="s">
        <v>59</v>
      </c>
      <c r="H49" s="44">
        <v>1.01</v>
      </c>
      <c r="I49">
        <v>1</v>
      </c>
    </row>
    <row r="50" spans="7:9">
      <c r="G50" t="s">
        <v>61</v>
      </c>
      <c r="H50" s="44">
        <v>1</v>
      </c>
      <c r="I50">
        <v>1</v>
      </c>
    </row>
    <row r="51" spans="7:9">
      <c r="G51" t="s">
        <v>61</v>
      </c>
      <c r="H51" s="44">
        <v>1</v>
      </c>
      <c r="I51">
        <v>1</v>
      </c>
    </row>
  </sheetData>
  <mergeCells count="1">
    <mergeCell ref="I5:J5"/>
  </mergeCells>
  <hyperlinks>
    <hyperlink ref="I2" r:id="rId1" xr:uid="{00000000-0004-0000-0500-000000000000}"/>
    <hyperlink ref="I3" r:id="rId2" xr:uid="{00000000-0004-0000-0500-000001000000}"/>
    <hyperlink ref="G25" r:id="rId3" xr:uid="{00000000-0004-0000-0500-000002000000}"/>
  </hyperlinks>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Y60"/>
  <sheetViews>
    <sheetView zoomScale="80" zoomScaleNormal="80" workbookViewId="0">
      <pane xSplit="2" ySplit="4" topLeftCell="C5" activePane="bottomRight" state="frozen"/>
      <selection pane="topRight"/>
      <selection pane="bottomLeft"/>
      <selection pane="bottomRight" activeCell="A53" sqref="A53"/>
    </sheetView>
  </sheetViews>
  <sheetFormatPr baseColWidth="10" defaultColWidth="9.33203125" defaultRowHeight="15"/>
  <cols>
    <col min="1" max="1" width="49.6640625" style="100" customWidth="1"/>
    <col min="2" max="2" width="12" style="101" customWidth="1"/>
    <col min="3" max="25" width="12" style="102" customWidth="1"/>
  </cols>
  <sheetData>
    <row r="1" spans="1:25">
      <c r="A1" s="103" t="s">
        <v>167</v>
      </c>
      <c r="B1" s="95" t="s">
        <v>168</v>
      </c>
    </row>
    <row r="2" spans="1:25" ht="19" customHeight="1">
      <c r="A2" s="199" t="s">
        <v>169</v>
      </c>
      <c r="B2" s="199"/>
      <c r="C2" s="199"/>
      <c r="D2" s="199"/>
      <c r="E2" s="199"/>
      <c r="F2" s="199"/>
      <c r="G2" s="199"/>
      <c r="H2" s="199"/>
      <c r="I2" s="199"/>
      <c r="J2" s="199"/>
      <c r="K2" s="199"/>
      <c r="L2" s="199"/>
      <c r="M2" s="199"/>
      <c r="N2" s="199"/>
      <c r="O2" s="199"/>
      <c r="P2" s="199"/>
      <c r="Q2" s="199"/>
      <c r="R2" s="199"/>
      <c r="S2" s="199"/>
      <c r="T2" s="199"/>
      <c r="U2" s="199"/>
      <c r="V2" s="199"/>
      <c r="W2" s="199"/>
      <c r="X2" s="199"/>
      <c r="Y2" s="104"/>
    </row>
    <row r="3" spans="1:25" ht="20" customHeight="1">
      <c r="A3" s="199"/>
      <c r="B3" s="199"/>
      <c r="C3" s="199"/>
      <c r="D3" s="199"/>
      <c r="E3" s="199"/>
      <c r="F3" s="199"/>
      <c r="G3" s="199"/>
      <c r="H3" s="199"/>
      <c r="I3" s="199"/>
      <c r="J3" s="199"/>
      <c r="K3" s="199"/>
      <c r="L3" s="199"/>
      <c r="M3" s="199"/>
      <c r="N3" s="199"/>
      <c r="O3" s="199"/>
      <c r="P3" s="199"/>
      <c r="Q3" s="199"/>
      <c r="R3" s="199"/>
      <c r="S3" s="199"/>
      <c r="T3" s="199"/>
      <c r="U3" s="199"/>
      <c r="V3" s="199"/>
      <c r="W3" s="199"/>
      <c r="X3" s="199"/>
      <c r="Y3" s="104"/>
    </row>
    <row r="4" spans="1:25" ht="17" customHeight="1">
      <c r="A4" s="105" t="s">
        <v>170</v>
      </c>
      <c r="B4" s="106" t="s">
        <v>171</v>
      </c>
      <c r="C4" s="107" t="s">
        <v>172</v>
      </c>
      <c r="D4" s="107" t="s">
        <v>173</v>
      </c>
      <c r="E4" s="107" t="s">
        <v>174</v>
      </c>
      <c r="F4" s="107" t="s">
        <v>175</v>
      </c>
      <c r="G4" s="107" t="s">
        <v>176</v>
      </c>
      <c r="H4" s="107" t="s">
        <v>177</v>
      </c>
      <c r="I4" s="107" t="s">
        <v>178</v>
      </c>
      <c r="J4" s="107" t="s">
        <v>179</v>
      </c>
      <c r="K4" s="107" t="s">
        <v>180</v>
      </c>
      <c r="L4" s="107" t="s">
        <v>181</v>
      </c>
      <c r="M4" s="107" t="s">
        <v>182</v>
      </c>
      <c r="N4" s="107" t="s">
        <v>183</v>
      </c>
      <c r="O4" s="107" t="s">
        <v>184</v>
      </c>
      <c r="P4" s="107" t="s">
        <v>185</v>
      </c>
      <c r="Q4" s="107" t="s">
        <v>186</v>
      </c>
      <c r="R4" s="107" t="s">
        <v>187</v>
      </c>
      <c r="S4" s="107" t="s">
        <v>188</v>
      </c>
      <c r="T4" s="107" t="s">
        <v>189</v>
      </c>
      <c r="U4" s="107" t="s">
        <v>190</v>
      </c>
      <c r="V4" s="107" t="s">
        <v>191</v>
      </c>
      <c r="W4" s="107" t="s">
        <v>192</v>
      </c>
      <c r="X4" s="107" t="s">
        <v>193</v>
      </c>
      <c r="Y4" s="107" t="s">
        <v>194</v>
      </c>
    </row>
    <row r="5" spans="1:25" ht="16" customHeight="1">
      <c r="A5" s="108" t="s">
        <v>195</v>
      </c>
      <c r="B5" s="109"/>
      <c r="C5" s="110"/>
      <c r="D5" s="110"/>
      <c r="E5" s="110"/>
      <c r="F5" s="110"/>
      <c r="G5" s="110"/>
      <c r="H5" s="110"/>
      <c r="I5" s="110"/>
      <c r="J5" s="110"/>
      <c r="K5" s="110"/>
      <c r="L5" s="110"/>
      <c r="M5" s="110"/>
      <c r="N5" s="110"/>
      <c r="O5" s="110"/>
      <c r="P5" s="110"/>
      <c r="Q5" s="110"/>
      <c r="R5" s="110"/>
      <c r="S5" s="110"/>
      <c r="T5" s="110"/>
      <c r="U5" s="110"/>
      <c r="V5" s="110"/>
      <c r="W5" s="110"/>
      <c r="X5" s="110"/>
      <c r="Y5" s="110"/>
    </row>
    <row r="6" spans="1:25" ht="17" customHeight="1">
      <c r="A6" s="111" t="s">
        <v>196</v>
      </c>
      <c r="B6" s="112" t="s">
        <v>197</v>
      </c>
      <c r="C6" s="113">
        <v>53.072000000000003</v>
      </c>
      <c r="D6" s="113">
        <v>53.072000000000003</v>
      </c>
      <c r="E6" s="113">
        <v>53.072000000000003</v>
      </c>
      <c r="F6" s="113">
        <v>53.072000000000003</v>
      </c>
      <c r="G6" s="113">
        <v>53.072000000000003</v>
      </c>
      <c r="H6" s="113">
        <v>53.072000000000003</v>
      </c>
      <c r="I6" s="113">
        <v>53.072000000000003</v>
      </c>
      <c r="J6" s="113">
        <v>53.072000000000003</v>
      </c>
      <c r="K6" s="113">
        <v>53.072000000000003</v>
      </c>
      <c r="L6" s="113">
        <v>53.072000000000003</v>
      </c>
      <c r="M6" s="113">
        <v>53.072000000000003</v>
      </c>
      <c r="N6" s="113">
        <v>53.072000000000003</v>
      </c>
      <c r="O6" s="113">
        <v>53.072000000000003</v>
      </c>
      <c r="P6" s="113">
        <v>53.072000000000003</v>
      </c>
      <c r="Q6" s="113">
        <v>53.114800000000002</v>
      </c>
      <c r="R6" s="113">
        <v>53.114800000000002</v>
      </c>
      <c r="S6" s="113">
        <v>53.114800000000002</v>
      </c>
      <c r="T6" s="113">
        <v>53.114800000000002</v>
      </c>
      <c r="U6" s="113">
        <v>53.114800000000002</v>
      </c>
      <c r="V6" s="113">
        <v>53.114800000000002</v>
      </c>
      <c r="W6" s="113">
        <v>53.114800000000002</v>
      </c>
      <c r="X6" s="113">
        <v>53.114800000000002</v>
      </c>
      <c r="Y6" s="113">
        <v>53.114800000000002</v>
      </c>
    </row>
    <row r="7" spans="1:25" ht="17" customHeight="1">
      <c r="A7" s="111" t="s">
        <v>198</v>
      </c>
      <c r="B7" s="112" t="s">
        <v>197</v>
      </c>
      <c r="C7" s="113">
        <v>61.495620000000002</v>
      </c>
      <c r="D7" s="113">
        <v>61.495620000000002</v>
      </c>
      <c r="E7" s="113">
        <v>61.495620000000002</v>
      </c>
      <c r="F7" s="113">
        <v>61.495620000000002</v>
      </c>
      <c r="G7" s="113">
        <v>61.495620000000002</v>
      </c>
      <c r="H7" s="113">
        <v>61.495620000000002</v>
      </c>
      <c r="I7" s="113">
        <v>61.495620000000002</v>
      </c>
      <c r="J7" s="113">
        <v>61.495620000000002</v>
      </c>
      <c r="K7" s="113">
        <v>61.495620000000002</v>
      </c>
      <c r="L7" s="113">
        <v>61.495620000000002</v>
      </c>
      <c r="M7" s="113">
        <v>61.495620000000002</v>
      </c>
      <c r="N7" s="113">
        <v>61.495620000000002</v>
      </c>
      <c r="O7" s="113">
        <v>61.495620000000002</v>
      </c>
      <c r="P7" s="113">
        <v>61.495620000000002</v>
      </c>
      <c r="Q7" s="113">
        <v>61.495620000000002</v>
      </c>
      <c r="R7" s="113">
        <v>64.248000000000005</v>
      </c>
      <c r="S7" s="113">
        <v>64.248000000000005</v>
      </c>
      <c r="T7" s="113">
        <v>64.248000000000005</v>
      </c>
      <c r="U7" s="113">
        <v>64.248000000000005</v>
      </c>
      <c r="V7" s="113">
        <v>64.248000000000005</v>
      </c>
      <c r="W7" s="113">
        <v>64.248000000000005</v>
      </c>
      <c r="X7" s="113">
        <v>64.248000000000005</v>
      </c>
      <c r="Y7" s="113">
        <v>64.248000000000005</v>
      </c>
    </row>
    <row r="8" spans="1:25" ht="17" customHeight="1">
      <c r="A8" s="111" t="s">
        <v>199</v>
      </c>
      <c r="B8" s="112" t="s">
        <v>197</v>
      </c>
      <c r="C8" s="113">
        <v>73.498999999999995</v>
      </c>
      <c r="D8" s="113">
        <v>73.498999999999995</v>
      </c>
      <c r="E8" s="113">
        <v>73.498999999999995</v>
      </c>
      <c r="F8" s="113">
        <v>73.498999999999995</v>
      </c>
      <c r="G8" s="113">
        <v>73.498999999999995</v>
      </c>
      <c r="H8" s="113">
        <v>73.498999999999995</v>
      </c>
      <c r="I8" s="113">
        <v>73.498999999999995</v>
      </c>
      <c r="J8" s="113">
        <v>73.498999999999995</v>
      </c>
      <c r="K8" s="113">
        <v>73.498999999999995</v>
      </c>
      <c r="L8" s="113">
        <v>73.498999999999995</v>
      </c>
      <c r="M8" s="113">
        <v>73.498999999999995</v>
      </c>
      <c r="N8" s="113">
        <v>73.498999999999995</v>
      </c>
      <c r="O8" s="113">
        <v>73.498999999999995</v>
      </c>
      <c r="P8" s="113">
        <v>73.498999999999995</v>
      </c>
      <c r="Q8" s="113">
        <v>73.498999999999995</v>
      </c>
      <c r="R8" s="113">
        <v>73.498999999999995</v>
      </c>
      <c r="S8" s="113">
        <v>73.498999999999995</v>
      </c>
      <c r="T8" s="113">
        <v>73.498999999999995</v>
      </c>
      <c r="U8" s="113">
        <v>73.498999999999995</v>
      </c>
      <c r="V8" s="113">
        <v>73.498999999999995</v>
      </c>
      <c r="W8" s="113">
        <v>73.498999999999995</v>
      </c>
      <c r="X8" s="113">
        <v>73.498999999999995</v>
      </c>
      <c r="Y8" s="113">
        <v>73.498999999999995</v>
      </c>
    </row>
    <row r="9" spans="1:25" ht="17" customHeight="1">
      <c r="A9" s="111" t="s">
        <v>200</v>
      </c>
      <c r="B9" s="112" t="s">
        <v>197</v>
      </c>
      <c r="C9" s="113">
        <v>74.209000000000003</v>
      </c>
      <c r="D9" s="113">
        <v>74.209000000000003</v>
      </c>
      <c r="E9" s="113">
        <v>74.209000000000003</v>
      </c>
      <c r="F9" s="113">
        <v>74.209000000000003</v>
      </c>
      <c r="G9" s="113">
        <v>74.209000000000003</v>
      </c>
      <c r="H9" s="113">
        <v>74.209000000000003</v>
      </c>
      <c r="I9" s="113">
        <v>74.209000000000003</v>
      </c>
      <c r="J9" s="113">
        <v>74.209000000000003</v>
      </c>
      <c r="K9" s="113">
        <v>74.209000000000003</v>
      </c>
      <c r="L9" s="113">
        <v>74.209000000000003</v>
      </c>
      <c r="M9" s="113">
        <v>74.209000000000003</v>
      </c>
      <c r="N9" s="113">
        <v>74.209000000000003</v>
      </c>
      <c r="O9" s="113">
        <v>74.209000000000003</v>
      </c>
      <c r="P9" s="113">
        <v>74.209000000000003</v>
      </c>
      <c r="Q9" s="113">
        <v>74.209000000000003</v>
      </c>
      <c r="R9" s="113">
        <v>74.209000000000003</v>
      </c>
      <c r="S9" s="113">
        <v>74.209000000000003</v>
      </c>
      <c r="T9" s="113">
        <v>74.209000000000003</v>
      </c>
      <c r="U9" s="113">
        <v>74.209000000000003</v>
      </c>
      <c r="V9" s="113">
        <v>74.209000000000003</v>
      </c>
      <c r="W9" s="113">
        <v>74.209000000000003</v>
      </c>
      <c r="X9" s="113">
        <v>74.209000000000003</v>
      </c>
      <c r="Y9" s="113">
        <v>74.209000000000003</v>
      </c>
    </row>
    <row r="10" spans="1:25" ht="17" customHeight="1">
      <c r="A10" s="111" t="s">
        <v>201</v>
      </c>
      <c r="B10" s="112" t="s">
        <v>197</v>
      </c>
      <c r="C10" s="113">
        <v>75.289000000000001</v>
      </c>
      <c r="D10" s="113">
        <v>75.289000000000001</v>
      </c>
      <c r="E10" s="113">
        <v>75.289000000000001</v>
      </c>
      <c r="F10" s="113">
        <v>75.289000000000001</v>
      </c>
      <c r="G10" s="113">
        <v>75.289000000000001</v>
      </c>
      <c r="H10" s="113">
        <v>75.289000000000001</v>
      </c>
      <c r="I10" s="113">
        <v>75.289000000000001</v>
      </c>
      <c r="J10" s="113">
        <v>75.289000000000001</v>
      </c>
      <c r="K10" s="113">
        <v>75.289000000000001</v>
      </c>
      <c r="L10" s="113">
        <v>75.289000000000001</v>
      </c>
      <c r="M10" s="113">
        <v>75.289000000000001</v>
      </c>
      <c r="N10" s="113">
        <v>75.289000000000001</v>
      </c>
      <c r="O10" s="113">
        <v>75.289000000000001</v>
      </c>
      <c r="P10" s="113">
        <v>75.289000000000001</v>
      </c>
      <c r="Q10" s="113">
        <v>75.289000000000001</v>
      </c>
      <c r="R10" s="113">
        <v>75.289000000000001</v>
      </c>
      <c r="S10" s="113">
        <v>75.289000000000001</v>
      </c>
      <c r="T10" s="113">
        <v>75.289000000000001</v>
      </c>
      <c r="U10" s="113">
        <v>75.289000000000001</v>
      </c>
      <c r="V10" s="113">
        <v>75.289000000000001</v>
      </c>
      <c r="W10" s="113">
        <v>75.289000000000001</v>
      </c>
      <c r="X10" s="113">
        <v>75.289000000000001</v>
      </c>
      <c r="Y10" s="113">
        <v>75.289000000000001</v>
      </c>
    </row>
    <row r="11" spans="1:25" ht="17" customHeight="1">
      <c r="A11" s="111" t="s">
        <v>202</v>
      </c>
      <c r="B11" s="112" t="s">
        <v>197</v>
      </c>
      <c r="C11" s="113">
        <v>75.349000000000004</v>
      </c>
      <c r="D11" s="113">
        <v>75.349000000000004</v>
      </c>
      <c r="E11" s="113">
        <v>75.349000000000004</v>
      </c>
      <c r="F11" s="113">
        <v>75.349000000000004</v>
      </c>
      <c r="G11" s="113">
        <v>75.349000000000004</v>
      </c>
      <c r="H11" s="113">
        <v>75.349000000000004</v>
      </c>
      <c r="I11" s="113">
        <v>75.349000000000004</v>
      </c>
      <c r="J11" s="113">
        <v>75.349000000000004</v>
      </c>
      <c r="K11" s="113">
        <v>75.349000000000004</v>
      </c>
      <c r="L11" s="113">
        <v>75.349000000000004</v>
      </c>
      <c r="M11" s="113">
        <v>75.349000000000004</v>
      </c>
      <c r="N11" s="113">
        <v>75.349000000000004</v>
      </c>
      <c r="O11" s="113">
        <v>75.349000000000004</v>
      </c>
      <c r="P11" s="113">
        <v>75.349000000000004</v>
      </c>
      <c r="Q11" s="113">
        <v>75.349000000000004</v>
      </c>
      <c r="R11" s="113">
        <v>75.349000000000004</v>
      </c>
      <c r="S11" s="113">
        <v>75.349000000000004</v>
      </c>
      <c r="T11" s="113">
        <v>75.349000000000004</v>
      </c>
      <c r="U11" s="113">
        <v>75.349000000000004</v>
      </c>
      <c r="V11" s="113">
        <v>75.349000000000004</v>
      </c>
      <c r="W11" s="113">
        <v>75.349000000000004</v>
      </c>
      <c r="X11" s="113">
        <v>75.349000000000004</v>
      </c>
      <c r="Y11" s="113">
        <v>75.349000000000004</v>
      </c>
    </row>
    <row r="12" spans="1:25" ht="17" customHeight="1">
      <c r="A12" s="111" t="s">
        <v>203</v>
      </c>
      <c r="B12" s="112" t="s">
        <v>197</v>
      </c>
      <c r="C12" s="113">
        <v>74.209000000000003</v>
      </c>
      <c r="D12" s="113">
        <v>74.209000000000003</v>
      </c>
      <c r="E12" s="113">
        <v>74.209000000000003</v>
      </c>
      <c r="F12" s="113">
        <v>74.209000000000003</v>
      </c>
      <c r="G12" s="113">
        <v>74.209000000000003</v>
      </c>
      <c r="H12" s="113">
        <v>74.209000000000003</v>
      </c>
      <c r="I12" s="113">
        <v>74.209000000000003</v>
      </c>
      <c r="J12" s="113">
        <v>74.209000000000003</v>
      </c>
      <c r="K12" s="113">
        <v>74.209000000000003</v>
      </c>
      <c r="L12" s="113">
        <v>74.209000000000003</v>
      </c>
      <c r="M12" s="113">
        <v>74.209000000000003</v>
      </c>
      <c r="N12" s="113">
        <v>74.209000000000003</v>
      </c>
      <c r="O12" s="113">
        <v>74.209000000000003</v>
      </c>
      <c r="P12" s="113">
        <v>74.209000000000003</v>
      </c>
      <c r="Q12" s="113">
        <v>74.209000000000003</v>
      </c>
      <c r="R12" s="113">
        <v>74.209000000000003</v>
      </c>
      <c r="S12" s="113">
        <v>74.209000000000003</v>
      </c>
      <c r="T12" s="113">
        <v>74.209000000000003</v>
      </c>
      <c r="U12" s="113">
        <v>74.209000000000003</v>
      </c>
      <c r="V12" s="113">
        <v>74.209000000000003</v>
      </c>
      <c r="W12" s="113">
        <v>74.209000000000003</v>
      </c>
      <c r="X12" s="113">
        <v>74.209000000000003</v>
      </c>
      <c r="Y12" s="113">
        <v>74.209000000000003</v>
      </c>
    </row>
    <row r="13" spans="1:25" ht="17" customHeight="1">
      <c r="A13" s="111" t="s">
        <v>204</v>
      </c>
      <c r="B13" s="112" t="s">
        <v>197</v>
      </c>
      <c r="C13" s="113">
        <v>104.267</v>
      </c>
      <c r="D13" s="113">
        <v>104.267</v>
      </c>
      <c r="E13" s="113">
        <v>104.267</v>
      </c>
      <c r="F13" s="113">
        <v>104.267</v>
      </c>
      <c r="G13" s="113">
        <v>104.267</v>
      </c>
      <c r="H13" s="113">
        <v>104.267</v>
      </c>
      <c r="I13" s="113">
        <v>104.267</v>
      </c>
      <c r="J13" s="113">
        <v>104.267</v>
      </c>
      <c r="K13" s="113">
        <v>104.267</v>
      </c>
      <c r="L13" s="113">
        <v>104.267</v>
      </c>
      <c r="M13" s="113">
        <v>104.267</v>
      </c>
      <c r="N13" s="113">
        <v>104.267</v>
      </c>
      <c r="O13" s="113">
        <v>104.267</v>
      </c>
      <c r="P13" s="113">
        <v>104.267</v>
      </c>
      <c r="Q13" s="113">
        <v>104.4418</v>
      </c>
      <c r="R13" s="113">
        <v>104.4418</v>
      </c>
      <c r="S13" s="113">
        <v>104.4418</v>
      </c>
      <c r="T13" s="113">
        <v>104.4418</v>
      </c>
      <c r="U13" s="113">
        <v>104.4418</v>
      </c>
      <c r="V13" s="113">
        <v>104.4418</v>
      </c>
      <c r="W13" s="113">
        <v>104.4418</v>
      </c>
      <c r="X13" s="113">
        <v>104.4418</v>
      </c>
      <c r="Y13" s="113">
        <v>104.4418</v>
      </c>
    </row>
    <row r="14" spans="1:25" ht="17" customHeight="1">
      <c r="A14" s="111" t="s">
        <v>205</v>
      </c>
      <c r="B14" s="112" t="s">
        <v>197</v>
      </c>
      <c r="C14" s="113">
        <v>94.126999999999995</v>
      </c>
      <c r="D14" s="113">
        <v>94.126999999999995</v>
      </c>
      <c r="E14" s="113">
        <v>94.126999999999995</v>
      </c>
      <c r="F14" s="113">
        <v>94.126999999999995</v>
      </c>
      <c r="G14" s="113">
        <v>94.126999999999995</v>
      </c>
      <c r="H14" s="113">
        <v>94.126999999999995</v>
      </c>
      <c r="I14" s="113">
        <v>94.126999999999995</v>
      </c>
      <c r="J14" s="113">
        <v>94.126999999999995</v>
      </c>
      <c r="K14" s="113">
        <v>94.126999999999995</v>
      </c>
      <c r="L14" s="113">
        <v>94.126999999999995</v>
      </c>
      <c r="M14" s="113">
        <v>94.126999999999995</v>
      </c>
      <c r="N14" s="113">
        <v>94.126999999999995</v>
      </c>
      <c r="O14" s="113">
        <v>94.126999999999995</v>
      </c>
      <c r="P14" s="113">
        <v>94.126999999999995</v>
      </c>
      <c r="Q14" s="113">
        <v>94.031800000000004</v>
      </c>
      <c r="R14" s="113">
        <v>94.031800000000004</v>
      </c>
      <c r="S14" s="113">
        <v>94.031800000000004</v>
      </c>
      <c r="T14" s="113">
        <v>94.031800000000004</v>
      </c>
      <c r="U14" s="113">
        <v>94.031800000000004</v>
      </c>
      <c r="V14" s="113">
        <v>94.031800000000004</v>
      </c>
      <c r="W14" s="113">
        <v>94.031800000000004</v>
      </c>
      <c r="X14" s="113">
        <v>94.031800000000004</v>
      </c>
      <c r="Y14" s="113">
        <v>94.031800000000004</v>
      </c>
    </row>
    <row r="15" spans="1:25" ht="17" customHeight="1">
      <c r="A15" s="111" t="s">
        <v>206</v>
      </c>
      <c r="B15" s="112" t="s">
        <v>197</v>
      </c>
      <c r="C15" s="113">
        <v>102.767</v>
      </c>
      <c r="D15" s="113">
        <v>102.767</v>
      </c>
      <c r="E15" s="113">
        <v>102.767</v>
      </c>
      <c r="F15" s="113">
        <v>102.767</v>
      </c>
      <c r="G15" s="113">
        <v>102.767</v>
      </c>
      <c r="H15" s="113">
        <v>102.767</v>
      </c>
      <c r="I15" s="113">
        <v>102.767</v>
      </c>
      <c r="J15" s="113">
        <v>102.767</v>
      </c>
      <c r="K15" s="113">
        <v>102.767</v>
      </c>
      <c r="L15" s="113">
        <v>102.767</v>
      </c>
      <c r="M15" s="113">
        <v>102.767</v>
      </c>
      <c r="N15" s="113">
        <v>102.767</v>
      </c>
      <c r="O15" s="113">
        <v>102.767</v>
      </c>
      <c r="P15" s="113">
        <v>102.767</v>
      </c>
      <c r="Q15" s="113">
        <v>114.4218</v>
      </c>
      <c r="R15" s="113">
        <v>114.4218</v>
      </c>
      <c r="S15" s="113">
        <v>114.4218</v>
      </c>
      <c r="T15" s="113">
        <v>114.4218</v>
      </c>
      <c r="U15" s="113">
        <v>114.4218</v>
      </c>
      <c r="V15" s="113">
        <v>114.4218</v>
      </c>
      <c r="W15" s="113">
        <v>114.4218</v>
      </c>
      <c r="X15" s="113">
        <v>114.4218</v>
      </c>
      <c r="Y15" s="113">
        <v>114.4218</v>
      </c>
    </row>
    <row r="16" spans="1:25" ht="18" customHeight="1">
      <c r="A16" s="111" t="s">
        <v>207</v>
      </c>
      <c r="B16" s="112" t="s">
        <v>197</v>
      </c>
      <c r="C16" s="113">
        <v>77.69</v>
      </c>
      <c r="D16" s="113">
        <v>77.69</v>
      </c>
      <c r="E16" s="113">
        <v>77.69</v>
      </c>
      <c r="F16" s="113">
        <v>77.69</v>
      </c>
      <c r="G16" s="113">
        <v>77.69</v>
      </c>
      <c r="H16" s="113">
        <v>77.69</v>
      </c>
      <c r="I16" s="113">
        <v>77.69</v>
      </c>
      <c r="J16" s="113">
        <v>77.69</v>
      </c>
      <c r="K16" s="113">
        <v>77.69</v>
      </c>
      <c r="L16" s="113">
        <v>77.69</v>
      </c>
      <c r="M16" s="113">
        <v>77.69</v>
      </c>
      <c r="N16" s="113">
        <v>77.69</v>
      </c>
      <c r="O16" s="113">
        <v>77.69</v>
      </c>
      <c r="P16" s="113">
        <v>77.69</v>
      </c>
      <c r="Q16" s="113">
        <v>77.69</v>
      </c>
      <c r="R16" s="113">
        <v>77.69</v>
      </c>
      <c r="S16" s="113">
        <v>77.69</v>
      </c>
      <c r="T16" s="113">
        <v>77.69</v>
      </c>
      <c r="U16" s="113">
        <v>77.69</v>
      </c>
      <c r="V16" s="113">
        <v>77.69</v>
      </c>
      <c r="W16" s="113">
        <v>77.69</v>
      </c>
      <c r="X16" s="113">
        <v>77.69</v>
      </c>
      <c r="Y16" s="113">
        <v>77.69</v>
      </c>
    </row>
    <row r="17" spans="1:25" ht="16" customHeight="1">
      <c r="A17" s="108" t="s">
        <v>208</v>
      </c>
      <c r="B17" s="114"/>
      <c r="C17" s="115"/>
      <c r="D17" s="115"/>
      <c r="E17" s="115"/>
      <c r="F17" s="115"/>
      <c r="G17" s="115"/>
      <c r="H17" s="115"/>
      <c r="I17" s="115"/>
      <c r="J17" s="115"/>
      <c r="K17" s="115"/>
      <c r="L17" s="115"/>
      <c r="M17" s="115"/>
      <c r="N17" s="115"/>
      <c r="O17" s="115"/>
      <c r="P17" s="115"/>
      <c r="Q17" s="115"/>
      <c r="R17" s="115"/>
      <c r="S17" s="115"/>
      <c r="T17" s="115"/>
      <c r="U17" s="115"/>
      <c r="V17" s="115"/>
      <c r="W17" s="115"/>
      <c r="X17" s="115"/>
      <c r="Y17" s="115"/>
    </row>
    <row r="18" spans="1:25" ht="17" customHeight="1">
      <c r="A18" s="111" t="s">
        <v>209</v>
      </c>
      <c r="B18" s="112" t="s">
        <v>197</v>
      </c>
      <c r="C18" s="113">
        <v>88.538478999999995</v>
      </c>
      <c r="D18" s="113">
        <v>88.538478999999995</v>
      </c>
      <c r="E18" s="113">
        <v>88.538478999999995</v>
      </c>
      <c r="F18" s="113">
        <v>88.538478999999995</v>
      </c>
      <c r="G18" s="113">
        <v>88.538478999999995</v>
      </c>
      <c r="H18" s="113">
        <v>88.538478999999995</v>
      </c>
      <c r="I18" s="113">
        <v>88.538478999999995</v>
      </c>
      <c r="J18" s="113">
        <v>88.538478999999995</v>
      </c>
      <c r="K18" s="113">
        <v>88.538478999999995</v>
      </c>
      <c r="L18" s="113">
        <v>88.538478999999995</v>
      </c>
      <c r="M18" s="113">
        <v>88.538478999999995</v>
      </c>
      <c r="N18" s="113">
        <v>88.538478999999995</v>
      </c>
      <c r="O18" s="113">
        <v>88.538478999999995</v>
      </c>
      <c r="P18" s="113">
        <v>88.538478999999995</v>
      </c>
      <c r="Q18" s="113">
        <v>66.398499999999999</v>
      </c>
      <c r="R18" s="113">
        <v>66.398499999999999</v>
      </c>
      <c r="S18" s="113">
        <v>66.398499999999999</v>
      </c>
      <c r="T18" s="113">
        <v>66.398499999999999</v>
      </c>
      <c r="U18" s="113">
        <v>66.398499999999999</v>
      </c>
      <c r="V18" s="113">
        <v>66.398499999999999</v>
      </c>
      <c r="W18" s="113">
        <v>66.398499999999999</v>
      </c>
      <c r="X18" s="113">
        <v>66.398499999999999</v>
      </c>
      <c r="Y18" s="113">
        <v>66.398499999999999</v>
      </c>
    </row>
    <row r="19" spans="1:25" ht="17" customHeight="1">
      <c r="A19" s="111" t="s">
        <v>210</v>
      </c>
      <c r="B19" s="112" t="s">
        <v>197</v>
      </c>
      <c r="C19" s="113">
        <v>88.538478999999995</v>
      </c>
      <c r="D19" s="113">
        <v>88.538478999999995</v>
      </c>
      <c r="E19" s="113">
        <v>88.538478999999995</v>
      </c>
      <c r="F19" s="113">
        <v>88.538478999999995</v>
      </c>
      <c r="G19" s="113">
        <v>88.538478999999995</v>
      </c>
      <c r="H19" s="113">
        <v>88.538478999999995</v>
      </c>
      <c r="I19" s="113">
        <v>88.538478999999995</v>
      </c>
      <c r="J19" s="113">
        <v>88.538478999999995</v>
      </c>
      <c r="K19" s="113">
        <v>88.538478999999995</v>
      </c>
      <c r="L19" s="113">
        <v>88.538478999999995</v>
      </c>
      <c r="M19" s="113">
        <v>88.538478999999995</v>
      </c>
      <c r="N19" s="113">
        <v>88.538478999999995</v>
      </c>
      <c r="O19" s="113">
        <v>88.538478999999995</v>
      </c>
      <c r="P19" s="113">
        <v>88.538478999999995</v>
      </c>
      <c r="Q19" s="113">
        <v>66.398499999999999</v>
      </c>
      <c r="R19" s="113">
        <v>66.398499999999999</v>
      </c>
      <c r="S19" s="113">
        <v>66.398499999999999</v>
      </c>
      <c r="T19" s="113">
        <v>66.398499999999999</v>
      </c>
      <c r="U19" s="113">
        <v>66.398499999999999</v>
      </c>
      <c r="V19" s="113">
        <v>66.398499999999999</v>
      </c>
      <c r="W19" s="113">
        <v>66.398499999999999</v>
      </c>
      <c r="X19" s="113">
        <v>66.398499999999999</v>
      </c>
      <c r="Y19" s="113">
        <v>66.398499999999999</v>
      </c>
    </row>
    <row r="20" spans="1:25" ht="17" customHeight="1">
      <c r="A20" s="111" t="s">
        <v>211</v>
      </c>
      <c r="B20" s="112" t="s">
        <v>197</v>
      </c>
      <c r="C20" s="113">
        <v>52.704749999999997</v>
      </c>
      <c r="D20" s="113">
        <v>52.704749999999997</v>
      </c>
      <c r="E20" s="113">
        <v>52.704749999999997</v>
      </c>
      <c r="F20" s="113">
        <v>52.704749999999997</v>
      </c>
      <c r="G20" s="113">
        <v>52.704749999999997</v>
      </c>
      <c r="H20" s="113">
        <v>52.704749999999997</v>
      </c>
      <c r="I20" s="113">
        <v>52.704749999999997</v>
      </c>
      <c r="J20" s="113">
        <v>52.704749999999997</v>
      </c>
      <c r="K20" s="113">
        <v>52.704749999999997</v>
      </c>
      <c r="L20" s="113">
        <v>52.704749999999997</v>
      </c>
      <c r="M20" s="113">
        <v>52.704749999999997</v>
      </c>
      <c r="N20" s="113">
        <v>52.704749999999997</v>
      </c>
      <c r="O20" s="113">
        <v>52.704749999999997</v>
      </c>
      <c r="P20" s="113">
        <v>52.704749999999997</v>
      </c>
      <c r="Q20" s="113">
        <v>52.704749999999997</v>
      </c>
      <c r="R20" s="113">
        <v>52.700416670000003</v>
      </c>
      <c r="S20" s="113">
        <v>52.700416670000003</v>
      </c>
      <c r="T20" s="113">
        <v>52.700416670000003</v>
      </c>
      <c r="U20" s="113">
        <v>52.700416670000003</v>
      </c>
      <c r="V20" s="113">
        <v>52.700416670000003</v>
      </c>
      <c r="W20" s="113">
        <v>52.700416670000003</v>
      </c>
      <c r="X20" s="113">
        <v>52.700416670000003</v>
      </c>
      <c r="Y20" s="113">
        <v>52.700416670000003</v>
      </c>
    </row>
    <row r="21" spans="1:25" ht="17" customHeight="1">
      <c r="A21" s="111" t="s">
        <v>212</v>
      </c>
      <c r="B21" s="112" t="s">
        <v>197</v>
      </c>
      <c r="C21" s="113">
        <v>73.863583329999997</v>
      </c>
      <c r="D21" s="113">
        <v>73.863583329999997</v>
      </c>
      <c r="E21" s="113">
        <v>73.863583329999997</v>
      </c>
      <c r="F21" s="113">
        <v>73.863583329999997</v>
      </c>
      <c r="G21" s="113">
        <v>73.863583329999997</v>
      </c>
      <c r="H21" s="113">
        <v>73.863583329999997</v>
      </c>
      <c r="I21" s="113">
        <v>73.863583329999997</v>
      </c>
      <c r="J21" s="113">
        <v>73.863583329999997</v>
      </c>
      <c r="K21" s="113">
        <v>73.863583329999997</v>
      </c>
      <c r="L21" s="113">
        <v>73.863583329999997</v>
      </c>
      <c r="M21" s="113">
        <v>73.863583329999997</v>
      </c>
      <c r="N21" s="113">
        <v>73.863583329999997</v>
      </c>
      <c r="O21" s="113">
        <v>73.863583329999997</v>
      </c>
      <c r="P21" s="113">
        <v>73.863583329999997</v>
      </c>
      <c r="Q21" s="113">
        <v>73.863583329999997</v>
      </c>
      <c r="R21" s="113">
        <v>73.889250000000004</v>
      </c>
      <c r="S21" s="113">
        <v>73.889250000000004</v>
      </c>
      <c r="T21" s="113">
        <v>73.889250000000004</v>
      </c>
      <c r="U21" s="113">
        <v>73.889250000000004</v>
      </c>
      <c r="V21" s="113">
        <v>73.889250000000004</v>
      </c>
      <c r="W21" s="113">
        <v>73.889250000000004</v>
      </c>
      <c r="X21" s="113">
        <v>73.889250000000004</v>
      </c>
      <c r="Y21" s="113">
        <v>73.889250000000004</v>
      </c>
    </row>
    <row r="22" spans="1:25" ht="18" customHeight="1">
      <c r="A22" s="111" t="s">
        <v>213</v>
      </c>
      <c r="B22" s="112" t="s">
        <v>197</v>
      </c>
      <c r="C22" s="113">
        <v>49.290500000000002</v>
      </c>
      <c r="D22" s="113">
        <v>49.290500000000002</v>
      </c>
      <c r="E22" s="113">
        <v>49.290500000000002</v>
      </c>
      <c r="F22" s="113">
        <v>49.290500000000002</v>
      </c>
      <c r="G22" s="113">
        <v>49.290500000000002</v>
      </c>
      <c r="H22" s="113">
        <v>49.290500000000002</v>
      </c>
      <c r="I22" s="113">
        <v>49.290500000000002</v>
      </c>
      <c r="J22" s="113">
        <v>49.290500000000002</v>
      </c>
      <c r="K22" s="113">
        <v>49.290500000000002</v>
      </c>
      <c r="L22" s="113">
        <v>49.290500000000002</v>
      </c>
      <c r="M22" s="113">
        <v>49.290500000000002</v>
      </c>
      <c r="N22" s="113">
        <v>49.290500000000002</v>
      </c>
      <c r="O22" s="113">
        <v>49.290500000000002</v>
      </c>
      <c r="P22" s="113">
        <v>49.290500000000002</v>
      </c>
      <c r="Q22" s="113">
        <v>49.290500000000002</v>
      </c>
      <c r="R22" s="113">
        <v>49.3081666666667</v>
      </c>
      <c r="S22" s="113">
        <v>49.3081666666667</v>
      </c>
      <c r="T22" s="113">
        <v>49.3081666666667</v>
      </c>
      <c r="U22" s="113">
        <v>49.3081666666667</v>
      </c>
      <c r="V22" s="113">
        <v>49.3081666666667</v>
      </c>
      <c r="W22" s="113">
        <v>49.3081666666667</v>
      </c>
      <c r="X22" s="113">
        <v>49.3081666666667</v>
      </c>
      <c r="Y22" s="113">
        <v>49.3081666666667</v>
      </c>
    </row>
    <row r="23" spans="1:25" ht="16" customHeight="1">
      <c r="A23" s="108" t="s">
        <v>214</v>
      </c>
      <c r="B23" s="114"/>
      <c r="C23" s="115"/>
      <c r="D23" s="115"/>
      <c r="E23" s="115"/>
      <c r="F23" s="115"/>
      <c r="G23" s="115"/>
      <c r="H23" s="115"/>
      <c r="I23" s="115"/>
      <c r="J23" s="115"/>
      <c r="K23" s="115"/>
      <c r="L23" s="115"/>
      <c r="M23" s="115"/>
      <c r="N23" s="115"/>
      <c r="O23" s="115"/>
      <c r="P23" s="115"/>
      <c r="Q23" s="115"/>
      <c r="R23" s="115"/>
      <c r="S23" s="115"/>
      <c r="T23" s="115"/>
      <c r="U23" s="115"/>
      <c r="V23" s="115"/>
      <c r="W23" s="115"/>
      <c r="X23" s="115"/>
      <c r="Y23" s="115"/>
    </row>
    <row r="24" spans="1:25" ht="18" customHeight="1">
      <c r="A24" s="116" t="s">
        <v>215</v>
      </c>
      <c r="B24" s="117" t="s">
        <v>197</v>
      </c>
      <c r="C24" s="118">
        <v>95.774000000000001</v>
      </c>
      <c r="D24" s="118">
        <v>95.774000000000001</v>
      </c>
      <c r="E24" s="118">
        <v>95.774000000000001</v>
      </c>
      <c r="F24" s="118">
        <v>95.774000000000001</v>
      </c>
      <c r="G24" s="118">
        <v>95.774000000000001</v>
      </c>
      <c r="H24" s="118">
        <v>95.774000000000001</v>
      </c>
      <c r="I24" s="118">
        <v>95.774000000000001</v>
      </c>
      <c r="J24" s="118">
        <v>95.774000000000001</v>
      </c>
      <c r="K24" s="118">
        <v>95.774000000000001</v>
      </c>
      <c r="L24" s="118">
        <v>95.774000000000001</v>
      </c>
      <c r="M24" s="118">
        <v>95.774000000000001</v>
      </c>
      <c r="N24" s="118">
        <v>95.774000000000001</v>
      </c>
      <c r="O24" s="118">
        <v>95.774000000000001</v>
      </c>
      <c r="P24" s="118">
        <v>95.774000000000001</v>
      </c>
      <c r="Q24" s="118">
        <v>95.052800000000005</v>
      </c>
      <c r="R24" s="118">
        <v>95.052800000000005</v>
      </c>
      <c r="S24" s="118">
        <v>94.222660000000005</v>
      </c>
      <c r="T24" s="118">
        <v>94.222660000000005</v>
      </c>
      <c r="U24" s="118">
        <v>95.052800000000005</v>
      </c>
      <c r="V24" s="118">
        <v>95.052800000000005</v>
      </c>
      <c r="W24" s="118">
        <v>95.052800000000005</v>
      </c>
      <c r="X24" s="118">
        <v>95.052800000000005</v>
      </c>
      <c r="Y24" s="118">
        <v>95.052800000000005</v>
      </c>
    </row>
    <row r="25" spans="1:25" ht="16" customHeight="1">
      <c r="A25" s="108" t="s">
        <v>216</v>
      </c>
      <c r="B25" s="114"/>
      <c r="C25" s="115"/>
      <c r="D25" s="115"/>
      <c r="E25" s="115"/>
      <c r="F25" s="115"/>
      <c r="G25" s="115"/>
      <c r="H25" s="115"/>
      <c r="I25" s="115"/>
      <c r="J25" s="115"/>
      <c r="K25" s="115"/>
      <c r="L25" s="115"/>
      <c r="M25" s="115"/>
      <c r="N25" s="115"/>
      <c r="O25" s="115"/>
      <c r="P25" s="115"/>
      <c r="Q25" s="115"/>
      <c r="R25" s="115"/>
      <c r="S25" s="115"/>
      <c r="T25" s="115"/>
      <c r="U25" s="115"/>
      <c r="V25" s="115"/>
      <c r="W25" s="115"/>
      <c r="X25" s="115"/>
      <c r="Y25" s="115"/>
    </row>
    <row r="26" spans="1:25" ht="17" customHeight="1">
      <c r="A26" s="111" t="s">
        <v>217</v>
      </c>
      <c r="B26" s="112" t="s">
        <v>218</v>
      </c>
      <c r="C26" s="113">
        <v>164.16601334999999</v>
      </c>
      <c r="D26" s="113">
        <v>164.16601334999999</v>
      </c>
      <c r="E26" s="113">
        <v>164.16601334999999</v>
      </c>
      <c r="F26" s="113">
        <v>164.16601334999999</v>
      </c>
      <c r="G26" s="113">
        <v>164.16601334999999</v>
      </c>
      <c r="H26" s="113">
        <v>164.16601334999999</v>
      </c>
      <c r="I26" s="113">
        <v>164.16601334999999</v>
      </c>
      <c r="J26" s="113">
        <v>171.16627854000001</v>
      </c>
      <c r="K26" s="113">
        <v>171.16627854000001</v>
      </c>
      <c r="L26" s="113">
        <v>170.66486176000001</v>
      </c>
      <c r="M26" s="113">
        <v>167.44986018</v>
      </c>
      <c r="N26" s="113">
        <v>167.44986018</v>
      </c>
      <c r="O26" s="113">
        <v>169.04505266999999</v>
      </c>
      <c r="P26" s="113">
        <v>169.04505266999999</v>
      </c>
      <c r="Q26" s="113">
        <v>123.59427042</v>
      </c>
      <c r="R26" s="113">
        <v>123.59427042</v>
      </c>
      <c r="S26" s="113">
        <v>143.2066734</v>
      </c>
      <c r="T26" s="113">
        <v>143.2066734</v>
      </c>
      <c r="U26" s="113">
        <v>138.91540508</v>
      </c>
      <c r="V26" s="113">
        <v>148.99505345</v>
      </c>
      <c r="W26" s="113">
        <v>146.78541118999999</v>
      </c>
      <c r="X26" s="113">
        <v>146.78541118999999</v>
      </c>
      <c r="Y26" s="113">
        <v>146.78541118999999</v>
      </c>
    </row>
    <row r="27" spans="1:25" ht="17" customHeight="1">
      <c r="A27" s="111" t="s">
        <v>217</v>
      </c>
      <c r="B27" s="112" t="s">
        <v>219</v>
      </c>
      <c r="C27" s="113">
        <v>66.546170970000006</v>
      </c>
      <c r="D27" s="113">
        <v>66.546170970000006</v>
      </c>
      <c r="E27" s="113">
        <v>66.546170970000006</v>
      </c>
      <c r="F27" s="113">
        <v>66.546170970000006</v>
      </c>
      <c r="G27" s="113">
        <v>66.546170970000006</v>
      </c>
      <c r="H27" s="113">
        <v>66.546170970000006</v>
      </c>
      <c r="I27" s="113">
        <v>66.546170970000006</v>
      </c>
      <c r="J27" s="113">
        <v>71.46445971</v>
      </c>
      <c r="K27" s="113">
        <v>71.46445971</v>
      </c>
      <c r="L27" s="113">
        <v>69.531082549999994</v>
      </c>
      <c r="M27" s="113">
        <v>59.834538979999998</v>
      </c>
      <c r="N27" s="113">
        <v>59.834538979999998</v>
      </c>
      <c r="O27" s="113">
        <v>64.162397799999994</v>
      </c>
      <c r="P27" s="113">
        <v>64.162397799999994</v>
      </c>
      <c r="Q27" s="113">
        <v>90.809756789999994</v>
      </c>
      <c r="R27" s="113">
        <v>90.809756789999994</v>
      </c>
      <c r="S27" s="113">
        <v>67.112666180000005</v>
      </c>
      <c r="T27" s="113">
        <v>67.112666180000005</v>
      </c>
      <c r="U27" s="113">
        <v>70.051721700000002</v>
      </c>
      <c r="V27" s="113">
        <v>73.283765520000003</v>
      </c>
      <c r="W27" s="113">
        <v>71.26767633</v>
      </c>
      <c r="X27" s="113">
        <v>71.26767633</v>
      </c>
      <c r="Y27" s="113">
        <v>71.26767633</v>
      </c>
    </row>
    <row r="28" spans="1:25" ht="17" customHeight="1">
      <c r="A28" s="111" t="s">
        <v>217</v>
      </c>
      <c r="B28" s="112" t="s">
        <v>220</v>
      </c>
      <c r="C28" s="113">
        <v>175.05274549999999</v>
      </c>
      <c r="D28" s="113">
        <v>175.05274549999999</v>
      </c>
      <c r="E28" s="113">
        <v>175.05274549999999</v>
      </c>
      <c r="F28" s="113">
        <v>175.05274549999999</v>
      </c>
      <c r="G28" s="113">
        <v>175.05274549999999</v>
      </c>
      <c r="H28" s="113">
        <v>175.05274549999999</v>
      </c>
      <c r="I28" s="113">
        <v>175.05274549999999</v>
      </c>
      <c r="J28" s="113">
        <v>167.25085677999999</v>
      </c>
      <c r="K28" s="113">
        <v>167.25085677999999</v>
      </c>
      <c r="L28" s="113">
        <v>159.06745688000001</v>
      </c>
      <c r="M28" s="113">
        <v>157.24748640000001</v>
      </c>
      <c r="N28" s="113">
        <v>157.24748640000001</v>
      </c>
      <c r="O28" s="113">
        <v>153.93351820000001</v>
      </c>
      <c r="P28" s="113">
        <v>153.93351820000001</v>
      </c>
      <c r="Q28" s="113">
        <v>116.96560949000001</v>
      </c>
      <c r="R28" s="113">
        <v>116.96560949000001</v>
      </c>
      <c r="S28" s="113">
        <v>139.45498744</v>
      </c>
      <c r="T28" s="113">
        <v>139.45498744</v>
      </c>
      <c r="U28" s="113">
        <v>136.59688921</v>
      </c>
      <c r="V28" s="113">
        <v>127.20305148</v>
      </c>
      <c r="W28" s="113">
        <v>113.01558480999999</v>
      </c>
      <c r="X28" s="113">
        <v>113.01558480999999</v>
      </c>
      <c r="Y28" s="113">
        <v>113.01558480999999</v>
      </c>
    </row>
    <row r="29" spans="1:25" ht="17" customHeight="1">
      <c r="A29" s="111" t="s">
        <v>217</v>
      </c>
      <c r="B29" s="112" t="s">
        <v>221</v>
      </c>
      <c r="C29" s="113">
        <v>96.681168040000003</v>
      </c>
      <c r="D29" s="113">
        <v>96.681168040000003</v>
      </c>
      <c r="E29" s="113">
        <v>96.681168040000003</v>
      </c>
      <c r="F29" s="113">
        <v>96.681168040000003</v>
      </c>
      <c r="G29" s="113">
        <v>96.681168040000003</v>
      </c>
      <c r="H29" s="113">
        <v>96.681168040000003</v>
      </c>
      <c r="I29" s="113">
        <v>96.681168040000003</v>
      </c>
      <c r="J29" s="113">
        <v>90.865310249999993</v>
      </c>
      <c r="K29" s="113">
        <v>90.865310249999993</v>
      </c>
      <c r="L29" s="113">
        <v>87.896969189999993</v>
      </c>
      <c r="M29" s="113">
        <v>81.526853149999994</v>
      </c>
      <c r="N29" s="113">
        <v>81.526853149999994</v>
      </c>
      <c r="O29" s="113">
        <v>86.769620549999999</v>
      </c>
      <c r="P29" s="113">
        <v>86.769620549999999</v>
      </c>
      <c r="Q29" s="113">
        <v>75.837841859999997</v>
      </c>
      <c r="R29" s="113">
        <v>75.837841859999997</v>
      </c>
      <c r="S29" s="113">
        <v>70.440688929999993</v>
      </c>
      <c r="T29" s="113">
        <v>70.440688929999993</v>
      </c>
      <c r="U29" s="113">
        <v>66.292724320000005</v>
      </c>
      <c r="V29" s="113">
        <v>60.518701229999998</v>
      </c>
      <c r="W29" s="113">
        <v>68.525630179999993</v>
      </c>
      <c r="X29" s="113">
        <v>68.525630179999993</v>
      </c>
      <c r="Y29" s="113">
        <v>68.525630179999993</v>
      </c>
    </row>
    <row r="30" spans="1:25" ht="17" customHeight="1">
      <c r="A30" s="111" t="s">
        <v>217</v>
      </c>
      <c r="B30" s="112" t="s">
        <v>222</v>
      </c>
      <c r="C30" s="113">
        <v>176.71289414</v>
      </c>
      <c r="D30" s="113">
        <v>176.71289414</v>
      </c>
      <c r="E30" s="113">
        <v>176.71289414</v>
      </c>
      <c r="F30" s="113">
        <v>176.71289414</v>
      </c>
      <c r="G30" s="113">
        <v>176.71289414</v>
      </c>
      <c r="H30" s="113">
        <v>176.71289414</v>
      </c>
      <c r="I30" s="113">
        <v>176.71289414</v>
      </c>
      <c r="J30" s="113">
        <v>167.13565548</v>
      </c>
      <c r="K30" s="113">
        <v>167.13565548</v>
      </c>
      <c r="L30" s="113">
        <v>157.67931179999999</v>
      </c>
      <c r="M30" s="113">
        <v>162.56372192000001</v>
      </c>
      <c r="N30" s="113">
        <v>162.56372192000001</v>
      </c>
      <c r="O30" s="113">
        <v>152.50427601000001</v>
      </c>
      <c r="P30" s="113">
        <v>152.50427601000001</v>
      </c>
      <c r="Q30" s="113">
        <v>152.61566569999999</v>
      </c>
      <c r="R30" s="113">
        <v>152.61566569999999</v>
      </c>
      <c r="S30" s="113">
        <v>134.80599157</v>
      </c>
      <c r="T30" s="113">
        <v>134.80599157</v>
      </c>
      <c r="U30" s="113">
        <v>124.43787467</v>
      </c>
      <c r="V30" s="113">
        <v>115.97085837</v>
      </c>
      <c r="W30" s="113">
        <v>109.27759113</v>
      </c>
      <c r="X30" s="113">
        <v>109.27759113</v>
      </c>
      <c r="Y30" s="113">
        <v>109.27759113</v>
      </c>
    </row>
    <row r="31" spans="1:25" ht="17" customHeight="1">
      <c r="A31" s="111" t="s">
        <v>217</v>
      </c>
      <c r="B31" s="112" t="s">
        <v>223</v>
      </c>
      <c r="C31" s="113">
        <v>176.10778049999999</v>
      </c>
      <c r="D31" s="113">
        <v>176.10778049999999</v>
      </c>
      <c r="E31" s="113">
        <v>176.10778049999999</v>
      </c>
      <c r="F31" s="113">
        <v>176.10778049999999</v>
      </c>
      <c r="G31" s="113">
        <v>176.10778049999999</v>
      </c>
      <c r="H31" s="113">
        <v>176.10778049999999</v>
      </c>
      <c r="I31" s="113">
        <v>176.10778049999999</v>
      </c>
      <c r="J31" s="113">
        <v>162.93870440000001</v>
      </c>
      <c r="K31" s="113">
        <v>162.93870440000001</v>
      </c>
      <c r="L31" s="113">
        <v>157.07917764000001</v>
      </c>
      <c r="M31" s="113">
        <v>159.76012696000001</v>
      </c>
      <c r="N31" s="113">
        <v>159.76012696000001</v>
      </c>
      <c r="O31" s="113">
        <v>150.19788628000001</v>
      </c>
      <c r="P31" s="113">
        <v>150.19788628000001</v>
      </c>
      <c r="Q31" s="113">
        <v>143.67167932999999</v>
      </c>
      <c r="R31" s="113">
        <v>143.67167932999999</v>
      </c>
      <c r="S31" s="113">
        <v>135.10868411000001</v>
      </c>
      <c r="T31" s="113">
        <v>135.10868411000001</v>
      </c>
      <c r="U31" s="113">
        <v>124.44624957000001</v>
      </c>
      <c r="V31" s="113">
        <v>114.92678844</v>
      </c>
      <c r="W31" s="113">
        <v>111.42927382000001</v>
      </c>
      <c r="X31" s="113">
        <v>111.42927382000001</v>
      </c>
      <c r="Y31" s="113">
        <v>111.42927382000001</v>
      </c>
    </row>
    <row r="32" spans="1:25" ht="17" customHeight="1">
      <c r="A32" s="111" t="s">
        <v>217</v>
      </c>
      <c r="B32" s="112" t="s">
        <v>224</v>
      </c>
      <c r="C32" s="113">
        <v>204.28929819000001</v>
      </c>
      <c r="D32" s="113">
        <v>204.28929819000001</v>
      </c>
      <c r="E32" s="113">
        <v>204.28929819000001</v>
      </c>
      <c r="F32" s="113">
        <v>204.28929819000001</v>
      </c>
      <c r="G32" s="113">
        <v>204.28929819000001</v>
      </c>
      <c r="H32" s="113">
        <v>204.28929819000001</v>
      </c>
      <c r="I32" s="113">
        <v>204.28929819000001</v>
      </c>
      <c r="J32" s="113">
        <v>179.9127105</v>
      </c>
      <c r="K32" s="113">
        <v>179.9127105</v>
      </c>
      <c r="L32" s="113">
        <v>180.45395454000001</v>
      </c>
      <c r="M32" s="113">
        <v>177.60369946</v>
      </c>
      <c r="N32" s="113">
        <v>177.60369946</v>
      </c>
      <c r="O32" s="113">
        <v>160.24769008999999</v>
      </c>
      <c r="P32" s="113">
        <v>160.24769008999999</v>
      </c>
      <c r="Q32" s="113">
        <v>125.95931347</v>
      </c>
      <c r="R32" s="113">
        <v>125.95931347</v>
      </c>
      <c r="S32" s="113">
        <v>154.03261774999999</v>
      </c>
      <c r="T32" s="113">
        <v>154.03261774999999</v>
      </c>
      <c r="U32" s="113">
        <v>148.76427863999999</v>
      </c>
      <c r="V32" s="113">
        <v>158.93658257000001</v>
      </c>
      <c r="W32" s="113">
        <v>153.02444020999999</v>
      </c>
      <c r="X32" s="113">
        <v>153.02444020999999</v>
      </c>
      <c r="Y32" s="113">
        <v>153.02444020999999</v>
      </c>
    </row>
    <row r="33" spans="1:25" ht="17" customHeight="1">
      <c r="A33" s="111" t="s">
        <v>217</v>
      </c>
      <c r="B33" s="112" t="s">
        <v>225</v>
      </c>
      <c r="C33" s="113">
        <v>242.17403221000001</v>
      </c>
      <c r="D33" s="113">
        <v>242.17403221000001</v>
      </c>
      <c r="E33" s="113">
        <v>242.17403221000001</v>
      </c>
      <c r="F33" s="113">
        <v>242.17403221000001</v>
      </c>
      <c r="G33" s="113">
        <v>242.17403221000001</v>
      </c>
      <c r="H33" s="113">
        <v>242.17403221000001</v>
      </c>
      <c r="I33" s="113">
        <v>242.17403221000001</v>
      </c>
      <c r="J33" s="113">
        <v>216.57051885000001</v>
      </c>
      <c r="K33" s="113">
        <v>216.57051885000001</v>
      </c>
      <c r="L33" s="113">
        <v>213.0012859</v>
      </c>
      <c r="M33" s="113">
        <v>216.80296863999999</v>
      </c>
      <c r="N33" s="113">
        <v>216.80296863999999</v>
      </c>
      <c r="O33" s="113">
        <v>210.69562920000001</v>
      </c>
      <c r="P33" s="113">
        <v>210.69562920000001</v>
      </c>
      <c r="Q33" s="113">
        <v>198.12150808000001</v>
      </c>
      <c r="R33" s="113">
        <v>198.12150808000001</v>
      </c>
      <c r="S33" s="113">
        <v>222.69556958000001</v>
      </c>
      <c r="T33" s="113">
        <v>222.69556958000001</v>
      </c>
      <c r="U33" s="113">
        <v>223.67556493000001</v>
      </c>
      <c r="V33" s="113">
        <v>226.99627627000001</v>
      </c>
      <c r="W33" s="113">
        <v>221.40065168000001</v>
      </c>
      <c r="X33" s="113">
        <v>221.40065168000001</v>
      </c>
      <c r="Y33" s="113">
        <v>221.40065168000001</v>
      </c>
    </row>
    <row r="34" spans="1:25" ht="17" customHeight="1">
      <c r="A34" s="111" t="s">
        <v>217</v>
      </c>
      <c r="B34" s="112" t="s">
        <v>226</v>
      </c>
      <c r="C34" s="113">
        <v>245.19256297000001</v>
      </c>
      <c r="D34" s="113">
        <v>245.19256297000001</v>
      </c>
      <c r="E34" s="113">
        <v>245.19256297000001</v>
      </c>
      <c r="F34" s="113">
        <v>245.19256297000001</v>
      </c>
      <c r="G34" s="113">
        <v>245.19256297000001</v>
      </c>
      <c r="H34" s="113">
        <v>245.19256297000001</v>
      </c>
      <c r="I34" s="113">
        <v>245.19256297000001</v>
      </c>
      <c r="J34" s="113">
        <v>226.24577955999999</v>
      </c>
      <c r="K34" s="113">
        <v>226.24577955999999</v>
      </c>
      <c r="L34" s="113">
        <v>212.76722759</v>
      </c>
      <c r="M34" s="113">
        <v>215.33373334000001</v>
      </c>
      <c r="N34" s="113">
        <v>215.33373334000001</v>
      </c>
      <c r="O34" s="113">
        <v>203.52353565000001</v>
      </c>
      <c r="P34" s="113">
        <v>203.52353565000001</v>
      </c>
      <c r="Q34" s="113">
        <v>222.86931536</v>
      </c>
      <c r="R34" s="113">
        <v>222.86931536</v>
      </c>
      <c r="S34" s="113">
        <v>223.23648127999999</v>
      </c>
      <c r="T34" s="113">
        <v>223.23648127999999</v>
      </c>
      <c r="U34" s="113">
        <v>224.61341995999999</v>
      </c>
      <c r="V34" s="113">
        <v>201.07704752000001</v>
      </c>
      <c r="W34" s="113">
        <v>204.16512295000001</v>
      </c>
      <c r="X34" s="113">
        <v>204.16512295000001</v>
      </c>
      <c r="Y34" s="113">
        <v>204.16512295000001</v>
      </c>
    </row>
    <row r="35" spans="1:25" ht="17" customHeight="1">
      <c r="A35" s="111" t="s">
        <v>217</v>
      </c>
      <c r="B35" s="112" t="s">
        <v>227</v>
      </c>
      <c r="C35" s="113">
        <v>243.49601505999999</v>
      </c>
      <c r="D35" s="113">
        <v>243.49601505999999</v>
      </c>
      <c r="E35" s="113">
        <v>243.49601505999999</v>
      </c>
      <c r="F35" s="113">
        <v>243.49601505999999</v>
      </c>
      <c r="G35" s="113">
        <v>243.49601505999999</v>
      </c>
      <c r="H35" s="113">
        <v>243.49601505999999</v>
      </c>
      <c r="I35" s="113">
        <v>243.49601505999999</v>
      </c>
      <c r="J35" s="113">
        <v>230.28679811000001</v>
      </c>
      <c r="K35" s="113">
        <v>230.28679811000001</v>
      </c>
      <c r="L35" s="113">
        <v>217.72366177999999</v>
      </c>
      <c r="M35" s="113">
        <v>205.39886425</v>
      </c>
      <c r="N35" s="113">
        <v>205.39886425</v>
      </c>
      <c r="O35" s="113">
        <v>190.52834034</v>
      </c>
      <c r="P35" s="113">
        <v>190.52834034</v>
      </c>
      <c r="Q35" s="113">
        <v>182.86591028000001</v>
      </c>
      <c r="R35" s="113">
        <v>182.86591028000001</v>
      </c>
      <c r="S35" s="113">
        <v>165.82632745000001</v>
      </c>
      <c r="T35" s="113">
        <v>165.82632745000001</v>
      </c>
      <c r="U35" s="113">
        <v>166.06228672</v>
      </c>
      <c r="V35" s="113">
        <v>147.08544502999999</v>
      </c>
      <c r="W35" s="113">
        <v>131.15799475</v>
      </c>
      <c r="X35" s="113">
        <v>131.15799475</v>
      </c>
      <c r="Y35" s="113">
        <v>131.15799475</v>
      </c>
    </row>
    <row r="36" spans="1:25" ht="17" customHeight="1">
      <c r="A36" s="111" t="s">
        <v>217</v>
      </c>
      <c r="B36" s="112" t="s">
        <v>228</v>
      </c>
      <c r="C36" s="113">
        <v>124.28234129000001</v>
      </c>
      <c r="D36" s="113">
        <v>124.28234129000001</v>
      </c>
      <c r="E36" s="113">
        <v>124.28234129000001</v>
      </c>
      <c r="F36" s="113">
        <v>124.28234129000001</v>
      </c>
      <c r="G36" s="113">
        <v>124.28234129000001</v>
      </c>
      <c r="H36" s="113">
        <v>124.28234129000001</v>
      </c>
      <c r="I36" s="113">
        <v>124.28234129000001</v>
      </c>
      <c r="J36" s="113">
        <v>110.90500555</v>
      </c>
      <c r="K36" s="113">
        <v>110.90500555</v>
      </c>
      <c r="L36" s="113">
        <v>97.613107350000007</v>
      </c>
      <c r="M36" s="113">
        <v>96.723760229999996</v>
      </c>
      <c r="N36" s="113">
        <v>96.723760229999996</v>
      </c>
      <c r="O36" s="113">
        <v>85.443738609999997</v>
      </c>
      <c r="P36" s="113">
        <v>85.443738609999997</v>
      </c>
      <c r="Q36" s="113">
        <v>76.671475999999998</v>
      </c>
      <c r="R36" s="113">
        <v>76.671475999999998</v>
      </c>
      <c r="S36" s="113">
        <v>74.937607389999997</v>
      </c>
      <c r="T36" s="113">
        <v>74.937607389999997</v>
      </c>
      <c r="U36" s="113">
        <v>70.131615510000003</v>
      </c>
      <c r="V36" s="113">
        <v>65.647059990000002</v>
      </c>
      <c r="W36" s="113">
        <v>70.851457460000006</v>
      </c>
      <c r="X36" s="113">
        <v>70.851457460000006</v>
      </c>
      <c r="Y36" s="113">
        <v>70.851457460000006</v>
      </c>
    </row>
    <row r="37" spans="1:25" ht="17" customHeight="1">
      <c r="A37" s="111" t="s">
        <v>217</v>
      </c>
      <c r="B37" s="112" t="s">
        <v>229</v>
      </c>
      <c r="C37" s="113">
        <v>120.59295993000001</v>
      </c>
      <c r="D37" s="113">
        <v>120.59295993000001</v>
      </c>
      <c r="E37" s="113">
        <v>120.59295993000001</v>
      </c>
      <c r="F37" s="113">
        <v>120.59295993000001</v>
      </c>
      <c r="G37" s="113">
        <v>120.59295993000001</v>
      </c>
      <c r="H37" s="113">
        <v>120.59295993000001</v>
      </c>
      <c r="I37" s="113">
        <v>120.59295993000001</v>
      </c>
      <c r="J37" s="113">
        <v>114.77092239</v>
      </c>
      <c r="K37" s="113">
        <v>114.77092239</v>
      </c>
      <c r="L37" s="113">
        <v>109.45907372000001</v>
      </c>
      <c r="M37" s="113">
        <v>112.59162913999999</v>
      </c>
      <c r="N37" s="113">
        <v>112.59162913999999</v>
      </c>
      <c r="O37" s="113">
        <v>88.964509120000002</v>
      </c>
      <c r="P37" s="113">
        <v>88.964509120000002</v>
      </c>
      <c r="Q37" s="113">
        <v>121.42570501</v>
      </c>
      <c r="R37" s="113">
        <v>121.42570501</v>
      </c>
      <c r="S37" s="113">
        <v>87.126399320000004</v>
      </c>
      <c r="T37" s="113">
        <v>87.126399320000004</v>
      </c>
      <c r="U37" s="113">
        <v>85.525332570000003</v>
      </c>
      <c r="V37" s="113">
        <v>95.696174220000003</v>
      </c>
      <c r="W37" s="113">
        <v>80.264171939999997</v>
      </c>
      <c r="X37" s="113">
        <v>80.264171939999997</v>
      </c>
      <c r="Y37" s="113">
        <v>80.264171939999997</v>
      </c>
    </row>
    <row r="38" spans="1:25" ht="17" customHeight="1">
      <c r="A38" s="111" t="s">
        <v>217</v>
      </c>
      <c r="B38" s="112" t="s">
        <v>230</v>
      </c>
      <c r="C38" s="113">
        <v>108.73780198999999</v>
      </c>
      <c r="D38" s="113">
        <v>108.73780198999999</v>
      </c>
      <c r="E38" s="113">
        <v>108.73780198999999</v>
      </c>
      <c r="F38" s="113">
        <v>108.73780198999999</v>
      </c>
      <c r="G38" s="113">
        <v>108.73780198999999</v>
      </c>
      <c r="H38" s="113">
        <v>108.73780198999999</v>
      </c>
      <c r="I38" s="113">
        <v>108.73780198999999</v>
      </c>
      <c r="J38" s="113">
        <v>93.904093459999999</v>
      </c>
      <c r="K38" s="113">
        <v>93.904093459999999</v>
      </c>
      <c r="L38" s="113">
        <v>81.361070159999997</v>
      </c>
      <c r="M38" s="113">
        <v>82.922628680000003</v>
      </c>
      <c r="N38" s="113">
        <v>82.922628680000003</v>
      </c>
      <c r="O38" s="113">
        <v>92.799723240000006</v>
      </c>
      <c r="P38" s="113">
        <v>92.799723240000006</v>
      </c>
      <c r="Q38" s="113">
        <v>88.659403449999999</v>
      </c>
      <c r="R38" s="113">
        <v>88.659403449999999</v>
      </c>
      <c r="S38" s="113">
        <v>84.689837339999997</v>
      </c>
      <c r="T38" s="113">
        <v>84.689837339999997</v>
      </c>
      <c r="U38" s="113">
        <v>79.463372699999994</v>
      </c>
      <c r="V38" s="113">
        <v>73.78625907</v>
      </c>
      <c r="W38" s="113">
        <v>84.540817430000004</v>
      </c>
      <c r="X38" s="113">
        <v>84.540817430000004</v>
      </c>
      <c r="Y38" s="113">
        <v>84.540817430000004</v>
      </c>
    </row>
    <row r="39" spans="1:25" ht="17" customHeight="1">
      <c r="A39" s="111" t="s">
        <v>217</v>
      </c>
      <c r="B39" s="112" t="s">
        <v>231</v>
      </c>
      <c r="C39" s="113">
        <v>205.39498828999999</v>
      </c>
      <c r="D39" s="113">
        <v>205.39498828999999</v>
      </c>
      <c r="E39" s="113">
        <v>205.39498828999999</v>
      </c>
      <c r="F39" s="113">
        <v>205.39498828999999</v>
      </c>
      <c r="G39" s="113">
        <v>205.39498828999999</v>
      </c>
      <c r="H39" s="113">
        <v>205.39498828999999</v>
      </c>
      <c r="I39" s="113">
        <v>205.39498828999999</v>
      </c>
      <c r="J39" s="113">
        <v>189.39238423</v>
      </c>
      <c r="K39" s="113">
        <v>189.39238423</v>
      </c>
      <c r="L39" s="113">
        <v>179.97485752</v>
      </c>
      <c r="M39" s="113">
        <v>178.26684471999999</v>
      </c>
      <c r="N39" s="113">
        <v>178.26684471999999</v>
      </c>
      <c r="O39" s="113">
        <v>160.30578295999999</v>
      </c>
      <c r="P39" s="113">
        <v>160.30578295999999</v>
      </c>
      <c r="Q39" s="113">
        <v>160.09643871</v>
      </c>
      <c r="R39" s="113">
        <v>160.09643871</v>
      </c>
      <c r="S39" s="113">
        <v>157.65961086999999</v>
      </c>
      <c r="T39" s="113">
        <v>157.65961086999999</v>
      </c>
      <c r="U39" s="113">
        <v>158.60331502</v>
      </c>
      <c r="V39" s="113">
        <v>162.03821735</v>
      </c>
      <c r="W39" s="113">
        <v>161.20577962999999</v>
      </c>
      <c r="X39" s="113">
        <v>161.20577962999999</v>
      </c>
      <c r="Y39" s="113">
        <v>161.20577962999999</v>
      </c>
    </row>
    <row r="40" spans="1:25" ht="17" customHeight="1">
      <c r="A40" s="111" t="s">
        <v>217</v>
      </c>
      <c r="B40" s="112" t="s">
        <v>232</v>
      </c>
      <c r="C40" s="113">
        <v>96.345087980000002</v>
      </c>
      <c r="D40" s="113">
        <v>96.345087980000002</v>
      </c>
      <c r="E40" s="113">
        <v>96.345087980000002</v>
      </c>
      <c r="F40" s="113">
        <v>96.345087980000002</v>
      </c>
      <c r="G40" s="113">
        <v>96.345087980000002</v>
      </c>
      <c r="H40" s="113">
        <v>96.345087980000002</v>
      </c>
      <c r="I40" s="113">
        <v>96.345087980000002</v>
      </c>
      <c r="J40" s="113">
        <v>91.287218719999998</v>
      </c>
      <c r="K40" s="113">
        <v>91.287218719999998</v>
      </c>
      <c r="L40" s="113">
        <v>66.513994299999993</v>
      </c>
      <c r="M40" s="113">
        <v>72.898002020000007</v>
      </c>
      <c r="N40" s="113">
        <v>72.898002020000007</v>
      </c>
      <c r="O40" s="113">
        <v>54.544826069999999</v>
      </c>
      <c r="P40" s="113">
        <v>54.544826069999999</v>
      </c>
      <c r="Q40" s="113">
        <v>48.872150349999998</v>
      </c>
      <c r="R40" s="113">
        <v>48.872150349999998</v>
      </c>
      <c r="S40" s="113">
        <v>39.34099097</v>
      </c>
      <c r="T40" s="113">
        <v>39.34099097</v>
      </c>
      <c r="U40" s="113">
        <v>33.750683770000002</v>
      </c>
      <c r="V40" s="113">
        <v>30.979657830000001</v>
      </c>
      <c r="W40" s="113">
        <v>31.173077970000001</v>
      </c>
      <c r="X40" s="113">
        <v>31.173077970000001</v>
      </c>
      <c r="Y40" s="113">
        <v>31.173077970000001</v>
      </c>
    </row>
    <row r="41" spans="1:25" ht="17" customHeight="1">
      <c r="A41" s="111" t="s">
        <v>217</v>
      </c>
      <c r="B41" s="112" t="s">
        <v>233</v>
      </c>
      <c r="C41" s="113">
        <v>205.16359624</v>
      </c>
      <c r="D41" s="113">
        <v>205.16359624</v>
      </c>
      <c r="E41" s="113">
        <v>205.16359624</v>
      </c>
      <c r="F41" s="113">
        <v>205.16359624</v>
      </c>
      <c r="G41" s="113">
        <v>205.16359624</v>
      </c>
      <c r="H41" s="113">
        <v>205.16359624</v>
      </c>
      <c r="I41" s="113">
        <v>205.16359624</v>
      </c>
      <c r="J41" s="113">
        <v>205.16359624</v>
      </c>
      <c r="K41" s="113">
        <v>205.16359624</v>
      </c>
      <c r="L41" s="113">
        <v>205.16359624</v>
      </c>
      <c r="M41" s="113">
        <v>205.16359624</v>
      </c>
      <c r="N41" s="113">
        <v>205.16359624</v>
      </c>
      <c r="O41" s="113">
        <v>205.16359624</v>
      </c>
      <c r="P41" s="113">
        <v>205.16359624</v>
      </c>
      <c r="Q41" s="113">
        <v>205.16359624</v>
      </c>
      <c r="R41" s="113">
        <v>205.16359624</v>
      </c>
      <c r="S41" s="113">
        <v>205.16359624</v>
      </c>
      <c r="T41" s="113">
        <v>205.16359624</v>
      </c>
      <c r="U41" s="113">
        <v>205.16359624</v>
      </c>
      <c r="V41" s="113">
        <v>205.16359624</v>
      </c>
      <c r="W41" s="113">
        <v>213.82509615999999</v>
      </c>
      <c r="X41" s="113">
        <v>213.82509615999999</v>
      </c>
      <c r="Y41" s="113">
        <v>213.82509615999999</v>
      </c>
    </row>
    <row r="42" spans="1:25" ht="17" customHeight="1">
      <c r="A42" s="111" t="s">
        <v>217</v>
      </c>
      <c r="B42" s="112" t="s">
        <v>234</v>
      </c>
      <c r="C42" s="113">
        <v>152.26463186000001</v>
      </c>
      <c r="D42" s="113">
        <v>152.26463186000001</v>
      </c>
      <c r="E42" s="113">
        <v>152.26463186000001</v>
      </c>
      <c r="F42" s="113">
        <v>152.26463186000001</v>
      </c>
      <c r="G42" s="113">
        <v>152.26463186000001</v>
      </c>
      <c r="H42" s="113">
        <v>152.26463186000001</v>
      </c>
      <c r="I42" s="113">
        <v>152.26463186000001</v>
      </c>
      <c r="J42" s="113">
        <v>141.59873392</v>
      </c>
      <c r="K42" s="113">
        <v>141.59873392</v>
      </c>
      <c r="L42" s="113">
        <v>126.63710815</v>
      </c>
      <c r="M42" s="113">
        <v>133.87025020999999</v>
      </c>
      <c r="N42" s="113">
        <v>133.87025020999999</v>
      </c>
      <c r="O42" s="113">
        <v>114.67956457</v>
      </c>
      <c r="P42" s="113">
        <v>114.67956457</v>
      </c>
      <c r="Q42" s="113">
        <v>110.93090125000001</v>
      </c>
      <c r="R42" s="113">
        <v>110.93090125000001</v>
      </c>
      <c r="S42" s="113">
        <v>101.31134023</v>
      </c>
      <c r="T42" s="113">
        <v>101.31134023</v>
      </c>
      <c r="U42" s="113">
        <v>95.710265309999997</v>
      </c>
      <c r="V42" s="113">
        <v>92.852964689999993</v>
      </c>
      <c r="W42" s="113">
        <v>87.122012470000001</v>
      </c>
      <c r="X42" s="113">
        <v>87.122012470000001</v>
      </c>
      <c r="Y42" s="113">
        <v>87.122012470000001</v>
      </c>
    </row>
    <row r="43" spans="1:25" ht="17" customHeight="1">
      <c r="A43" s="111" t="s">
        <v>217</v>
      </c>
      <c r="B43" s="112" t="s">
        <v>235</v>
      </c>
      <c r="C43" s="113">
        <v>209.00347575000001</v>
      </c>
      <c r="D43" s="113">
        <v>209.00347575000001</v>
      </c>
      <c r="E43" s="113">
        <v>209.00347575000001</v>
      </c>
      <c r="F43" s="113">
        <v>209.00347575000001</v>
      </c>
      <c r="G43" s="113">
        <v>209.00347575000001</v>
      </c>
      <c r="H43" s="113">
        <v>209.00347575000001</v>
      </c>
      <c r="I43" s="113">
        <v>209.00347575000001</v>
      </c>
      <c r="J43" s="113">
        <v>220.72667224</v>
      </c>
      <c r="K43" s="113">
        <v>220.72667224</v>
      </c>
      <c r="L43" s="113">
        <v>221.83651829999999</v>
      </c>
      <c r="M43" s="113">
        <v>217.79270811999999</v>
      </c>
      <c r="N43" s="113">
        <v>217.79270811999999</v>
      </c>
      <c r="O43" s="113">
        <v>209.68373922999999</v>
      </c>
      <c r="P43" s="113">
        <v>209.68373922999999</v>
      </c>
      <c r="Q43" s="113">
        <v>205.06761732000001</v>
      </c>
      <c r="R43" s="113">
        <v>205.06761732000001</v>
      </c>
      <c r="S43" s="113">
        <v>170.00978565</v>
      </c>
      <c r="T43" s="113">
        <v>170.00978565</v>
      </c>
      <c r="U43" s="113">
        <v>175.63146545999999</v>
      </c>
      <c r="V43" s="113">
        <v>159.12255836</v>
      </c>
      <c r="W43" s="113">
        <v>154.17897895999999</v>
      </c>
      <c r="X43" s="113">
        <v>154.17897895999999</v>
      </c>
      <c r="Y43" s="113">
        <v>154.17897895999999</v>
      </c>
    </row>
    <row r="44" spans="1:25" ht="17" customHeight="1">
      <c r="A44" s="111" t="s">
        <v>217</v>
      </c>
      <c r="B44" s="112" t="s">
        <v>236</v>
      </c>
      <c r="C44" s="113">
        <v>205.50949159000001</v>
      </c>
      <c r="D44" s="113">
        <v>205.50949159000001</v>
      </c>
      <c r="E44" s="113">
        <v>205.50949159000001</v>
      </c>
      <c r="F44" s="113">
        <v>205.50949159000001</v>
      </c>
      <c r="G44" s="113">
        <v>205.50949159000001</v>
      </c>
      <c r="H44" s="113">
        <v>205.50949159000001</v>
      </c>
      <c r="I44" s="113">
        <v>205.50949159000001</v>
      </c>
      <c r="J44" s="113">
        <v>207.37022089000001</v>
      </c>
      <c r="K44" s="113">
        <v>207.37022089000001</v>
      </c>
      <c r="L44" s="113">
        <v>203.22605822</v>
      </c>
      <c r="M44" s="113">
        <v>200.93420907000001</v>
      </c>
      <c r="N44" s="113">
        <v>200.93420907000001</v>
      </c>
      <c r="O44" s="113">
        <v>184.32110370000001</v>
      </c>
      <c r="P44" s="113">
        <v>184.32110370000001</v>
      </c>
      <c r="Q44" s="113">
        <v>184.89476121999999</v>
      </c>
      <c r="R44" s="113">
        <v>184.89476121999999</v>
      </c>
      <c r="S44" s="113">
        <v>166.36418166000001</v>
      </c>
      <c r="T44" s="113">
        <v>166.36418166000001</v>
      </c>
      <c r="U44" s="113">
        <v>156.06931184000001</v>
      </c>
      <c r="V44" s="113">
        <v>142.82647987000001</v>
      </c>
      <c r="W44" s="113">
        <v>131.71419395999999</v>
      </c>
      <c r="X44" s="113">
        <v>131.71419395999999</v>
      </c>
      <c r="Y44" s="113">
        <v>131.71419395999999</v>
      </c>
    </row>
    <row r="45" spans="1:25" ht="17" customHeight="1">
      <c r="A45" s="111" t="s">
        <v>217</v>
      </c>
      <c r="B45" s="112" t="s">
        <v>237</v>
      </c>
      <c r="C45" s="113">
        <v>251.54197128999999</v>
      </c>
      <c r="D45" s="113">
        <v>251.54197128999999</v>
      </c>
      <c r="E45" s="113">
        <v>251.54197128999999</v>
      </c>
      <c r="F45" s="113">
        <v>251.54197128999999</v>
      </c>
      <c r="G45" s="113">
        <v>251.54197128999999</v>
      </c>
      <c r="H45" s="113">
        <v>251.54197128999999</v>
      </c>
      <c r="I45" s="113">
        <v>251.54197128999999</v>
      </c>
      <c r="J45" s="113">
        <v>254.63868568000001</v>
      </c>
      <c r="K45" s="113">
        <v>254.63868568000001</v>
      </c>
      <c r="L45" s="113">
        <v>243.72383453</v>
      </c>
      <c r="M45" s="113">
        <v>253.40957051000001</v>
      </c>
      <c r="N45" s="113">
        <v>253.40957051000001</v>
      </c>
      <c r="O45" s="113">
        <v>243.51328841</v>
      </c>
      <c r="P45" s="113">
        <v>243.51328841</v>
      </c>
      <c r="Q45" s="113">
        <v>232.55880010000001</v>
      </c>
      <c r="R45" s="113">
        <v>232.55880010000001</v>
      </c>
      <c r="S45" s="113">
        <v>183.02131105999999</v>
      </c>
      <c r="T45" s="113">
        <v>183.02131105999999</v>
      </c>
      <c r="U45" s="113">
        <v>170.41497092</v>
      </c>
      <c r="V45" s="113">
        <v>166.24201457000001</v>
      </c>
      <c r="W45" s="113">
        <v>153.08997707</v>
      </c>
      <c r="X45" s="113">
        <v>153.08997707</v>
      </c>
      <c r="Y45" s="113">
        <v>153.08997707</v>
      </c>
    </row>
    <row r="46" spans="1:25" ht="17" customHeight="1">
      <c r="A46" s="111" t="s">
        <v>217</v>
      </c>
      <c r="B46" s="112" t="s">
        <v>238</v>
      </c>
      <c r="C46" s="113">
        <v>262.02782471</v>
      </c>
      <c r="D46" s="113">
        <v>262.02782471</v>
      </c>
      <c r="E46" s="113">
        <v>262.02782471</v>
      </c>
      <c r="F46" s="113">
        <v>262.02782471</v>
      </c>
      <c r="G46" s="113">
        <v>262.02782471</v>
      </c>
      <c r="H46" s="113">
        <v>262.02782471</v>
      </c>
      <c r="I46" s="113">
        <v>262.02782471</v>
      </c>
      <c r="J46" s="113">
        <v>240.37317299</v>
      </c>
      <c r="K46" s="113">
        <v>240.37317299</v>
      </c>
      <c r="L46" s="113">
        <v>242.6265641</v>
      </c>
      <c r="M46" s="113">
        <v>240.44695179999999</v>
      </c>
      <c r="N46" s="113">
        <v>240.44695179999999</v>
      </c>
      <c r="O46" s="113">
        <v>230.04177215999999</v>
      </c>
      <c r="P46" s="113">
        <v>230.04177215999999</v>
      </c>
      <c r="Q46" s="113">
        <v>210.89561194000001</v>
      </c>
      <c r="R46" s="113">
        <v>210.89561194000001</v>
      </c>
      <c r="S46" s="113">
        <v>189.05588637</v>
      </c>
      <c r="T46" s="113">
        <v>189.05588637</v>
      </c>
      <c r="U46" s="113">
        <v>155.74721081999999</v>
      </c>
      <c r="V46" s="113">
        <v>143.25014307999999</v>
      </c>
      <c r="W46" s="113">
        <v>127.7276122</v>
      </c>
      <c r="X46" s="113">
        <v>127.7276122</v>
      </c>
      <c r="Y46" s="113">
        <v>127.7276122</v>
      </c>
    </row>
    <row r="47" spans="1:25" ht="17" customHeight="1">
      <c r="A47" s="111" t="s">
        <v>217</v>
      </c>
      <c r="B47" s="112" t="s">
        <v>239</v>
      </c>
      <c r="C47" s="113">
        <v>221.40251040999999</v>
      </c>
      <c r="D47" s="113">
        <v>221.40251040999999</v>
      </c>
      <c r="E47" s="113">
        <v>221.40251040999999</v>
      </c>
      <c r="F47" s="113">
        <v>221.40251040999999</v>
      </c>
      <c r="G47" s="113">
        <v>221.40251040999999</v>
      </c>
      <c r="H47" s="113">
        <v>221.40251040999999</v>
      </c>
      <c r="I47" s="113">
        <v>221.40251040999999</v>
      </c>
      <c r="J47" s="113">
        <v>216.88175910000001</v>
      </c>
      <c r="K47" s="113">
        <v>216.88175910000001</v>
      </c>
      <c r="L47" s="113">
        <v>213.52773429999999</v>
      </c>
      <c r="M47" s="113">
        <v>211.04118883999999</v>
      </c>
      <c r="N47" s="113">
        <v>211.04118883999999</v>
      </c>
      <c r="O47" s="113">
        <v>205.42648985</v>
      </c>
      <c r="P47" s="113">
        <v>205.42648985</v>
      </c>
      <c r="Q47" s="113">
        <v>197.38172591</v>
      </c>
      <c r="R47" s="113">
        <v>197.38172591</v>
      </c>
      <c r="S47" s="113">
        <v>166.81403302000001</v>
      </c>
      <c r="T47" s="113">
        <v>166.81403302000001</v>
      </c>
      <c r="U47" s="113">
        <v>155.89995289999999</v>
      </c>
      <c r="V47" s="113">
        <v>133.82838903999999</v>
      </c>
      <c r="W47" s="113">
        <v>124.39919064999999</v>
      </c>
      <c r="X47" s="113">
        <v>124.39919064999999</v>
      </c>
      <c r="Y47" s="113">
        <v>124.39919064999999</v>
      </c>
    </row>
    <row r="48" spans="1:25" ht="17" customHeight="1">
      <c r="A48" s="111" t="s">
        <v>217</v>
      </c>
      <c r="B48" s="112" t="s">
        <v>240</v>
      </c>
      <c r="C48" s="113">
        <v>136.10312223</v>
      </c>
      <c r="D48" s="113">
        <v>136.10312223</v>
      </c>
      <c r="E48" s="113">
        <v>136.10312223</v>
      </c>
      <c r="F48" s="113">
        <v>136.10312223</v>
      </c>
      <c r="G48" s="113">
        <v>136.10312223</v>
      </c>
      <c r="H48" s="113">
        <v>136.10312223</v>
      </c>
      <c r="I48" s="113">
        <v>136.10312223</v>
      </c>
      <c r="J48" s="113">
        <v>133.99951601000001</v>
      </c>
      <c r="K48" s="113">
        <v>133.99951601000001</v>
      </c>
      <c r="L48" s="113">
        <v>133.74877437999999</v>
      </c>
      <c r="M48" s="113">
        <v>137.39932354999999</v>
      </c>
      <c r="N48" s="113">
        <v>137.39932354999999</v>
      </c>
      <c r="O48" s="113">
        <v>140.46508575999999</v>
      </c>
      <c r="P48" s="113">
        <v>140.46508575999999</v>
      </c>
      <c r="Q48" s="113">
        <v>136.53946137</v>
      </c>
      <c r="R48" s="113">
        <v>136.53946137</v>
      </c>
      <c r="S48" s="113">
        <v>111.95144172000001</v>
      </c>
      <c r="T48" s="113">
        <v>111.95144172000001</v>
      </c>
      <c r="U48" s="113">
        <v>114.10711246</v>
      </c>
      <c r="V48" s="113">
        <v>107.6234834</v>
      </c>
      <c r="W48" s="113">
        <v>98.69518334</v>
      </c>
      <c r="X48" s="113">
        <v>98.69518334</v>
      </c>
      <c r="Y48" s="113">
        <v>98.69518334</v>
      </c>
    </row>
    <row r="49" spans="1:25" ht="17" customHeight="1">
      <c r="A49" s="111" t="s">
        <v>217</v>
      </c>
      <c r="B49" s="112" t="s">
        <v>241</v>
      </c>
      <c r="C49" s="113">
        <v>244.61712678000001</v>
      </c>
      <c r="D49" s="113">
        <v>244.61712678000001</v>
      </c>
      <c r="E49" s="113">
        <v>244.61712678000001</v>
      </c>
      <c r="F49" s="113">
        <v>244.61712678000001</v>
      </c>
      <c r="G49" s="113">
        <v>244.61712678000001</v>
      </c>
      <c r="H49" s="113">
        <v>244.61712678000001</v>
      </c>
      <c r="I49" s="113">
        <v>244.61712678000001</v>
      </c>
      <c r="J49" s="113">
        <v>237.80424783000001</v>
      </c>
      <c r="K49" s="113">
        <v>237.80424783000001</v>
      </c>
      <c r="L49" s="113">
        <v>233.85205630999999</v>
      </c>
      <c r="M49" s="113">
        <v>241.99783565999999</v>
      </c>
      <c r="N49" s="113">
        <v>241.99783565999999</v>
      </c>
      <c r="O49" s="113">
        <v>228.60571901</v>
      </c>
      <c r="P49" s="113">
        <v>228.60571901</v>
      </c>
      <c r="Q49" s="113">
        <v>237.39576578</v>
      </c>
      <c r="R49" s="113">
        <v>237.39576578</v>
      </c>
      <c r="S49" s="113">
        <v>215.68192945999999</v>
      </c>
      <c r="T49" s="113">
        <v>215.68192945999999</v>
      </c>
      <c r="U49" s="113">
        <v>222.902682</v>
      </c>
      <c r="V49" s="113">
        <v>212.15609972999999</v>
      </c>
      <c r="W49" s="113">
        <v>198.25231592</v>
      </c>
      <c r="X49" s="113">
        <v>198.25231592</v>
      </c>
      <c r="Y49" s="113">
        <v>198.25231592</v>
      </c>
    </row>
    <row r="50" spans="1:25" ht="17" customHeight="1">
      <c r="A50" s="111" t="s">
        <v>217</v>
      </c>
      <c r="B50" s="112" t="s">
        <v>242</v>
      </c>
      <c r="C50" s="113">
        <v>199.10796632</v>
      </c>
      <c r="D50" s="113">
        <v>199.10796632</v>
      </c>
      <c r="E50" s="113">
        <v>199.10796632</v>
      </c>
      <c r="F50" s="113">
        <v>199.10796632</v>
      </c>
      <c r="G50" s="113">
        <v>199.10796632</v>
      </c>
      <c r="H50" s="113">
        <v>199.10796632</v>
      </c>
      <c r="I50" s="113">
        <v>199.10796632</v>
      </c>
      <c r="J50" s="113">
        <v>199.87890615000001</v>
      </c>
      <c r="K50" s="113">
        <v>199.87890615000001</v>
      </c>
      <c r="L50" s="113">
        <v>177.14789261999999</v>
      </c>
      <c r="M50" s="113">
        <v>180.93080497</v>
      </c>
      <c r="N50" s="113">
        <v>180.93080497</v>
      </c>
      <c r="O50" s="113">
        <v>153.44991895999999</v>
      </c>
      <c r="P50" s="113">
        <v>153.44991895999999</v>
      </c>
      <c r="Q50" s="113">
        <v>152.97246271</v>
      </c>
      <c r="R50" s="113">
        <v>152.97246271</v>
      </c>
      <c r="S50" s="113">
        <v>145.57942667</v>
      </c>
      <c r="T50" s="113">
        <v>145.57942667</v>
      </c>
      <c r="U50" s="113">
        <v>137.38426204000001</v>
      </c>
      <c r="V50" s="113">
        <v>129.47597071000001</v>
      </c>
      <c r="W50" s="113">
        <v>114.87999539</v>
      </c>
      <c r="X50" s="113">
        <v>114.87999539</v>
      </c>
      <c r="Y50" s="113">
        <v>114.87999539</v>
      </c>
    </row>
    <row r="51" spans="1:25" ht="17" customHeight="1">
      <c r="A51" s="111" t="s">
        <v>217</v>
      </c>
      <c r="B51" s="112" t="s">
        <v>243</v>
      </c>
      <c r="C51" s="113">
        <v>201.87277961999999</v>
      </c>
      <c r="D51" s="113">
        <v>201.87277961999999</v>
      </c>
      <c r="E51" s="113">
        <v>201.87277961999999</v>
      </c>
      <c r="F51" s="113">
        <v>201.87277961999999</v>
      </c>
      <c r="G51" s="113">
        <v>201.87277961999999</v>
      </c>
      <c r="H51" s="113">
        <v>201.87277961999999</v>
      </c>
      <c r="I51" s="113">
        <v>201.87277961999999</v>
      </c>
      <c r="J51" s="113">
        <v>205.93796804999999</v>
      </c>
      <c r="K51" s="113">
        <v>205.93796804999999</v>
      </c>
      <c r="L51" s="113">
        <v>181.44540886999999</v>
      </c>
      <c r="M51" s="113">
        <v>185.64606884</v>
      </c>
      <c r="N51" s="113">
        <v>185.64606884</v>
      </c>
      <c r="O51" s="113">
        <v>178.65888477999999</v>
      </c>
      <c r="P51" s="113">
        <v>178.65888477999999</v>
      </c>
      <c r="Q51" s="113">
        <v>178.85274156</v>
      </c>
      <c r="R51" s="113">
        <v>178.85274156</v>
      </c>
      <c r="S51" s="113">
        <v>158.54309556000001</v>
      </c>
      <c r="T51" s="113">
        <v>158.54309556000001</v>
      </c>
      <c r="U51" s="113">
        <v>138.00320647000001</v>
      </c>
      <c r="V51" s="113">
        <v>127.03076797</v>
      </c>
      <c r="W51" s="113">
        <v>111.56486732</v>
      </c>
      <c r="X51" s="113">
        <v>111.56486732</v>
      </c>
      <c r="Y51" s="113">
        <v>111.56486732</v>
      </c>
    </row>
    <row r="52" spans="1:25" ht="17" customHeight="1">
      <c r="A52" s="111" t="s">
        <v>217</v>
      </c>
      <c r="B52" s="112" t="s">
        <v>244</v>
      </c>
      <c r="C52" s="113">
        <v>151.72780843999999</v>
      </c>
      <c r="D52" s="113">
        <v>151.72780843999999</v>
      </c>
      <c r="E52" s="113">
        <v>151.72780843999999</v>
      </c>
      <c r="F52" s="113">
        <v>151.72780843999999</v>
      </c>
      <c r="G52" s="113">
        <v>151.72780843999999</v>
      </c>
      <c r="H52" s="113">
        <v>151.72780843999999</v>
      </c>
      <c r="I52" s="113">
        <v>151.72780843999999</v>
      </c>
      <c r="J52" s="113">
        <v>149.52326988999999</v>
      </c>
      <c r="K52" s="113">
        <v>149.52326988999999</v>
      </c>
      <c r="L52" s="113">
        <v>138.48201104</v>
      </c>
      <c r="M52" s="113">
        <v>143.51266272999999</v>
      </c>
      <c r="N52" s="113">
        <v>143.51266272999999</v>
      </c>
      <c r="O52" s="113">
        <v>124.67998708</v>
      </c>
      <c r="P52" s="113">
        <v>124.67998708</v>
      </c>
      <c r="Q52" s="113">
        <v>114.69428548</v>
      </c>
      <c r="R52" s="113">
        <v>114.69428548</v>
      </c>
      <c r="S52" s="113">
        <v>107.69460350999999</v>
      </c>
      <c r="T52" s="113">
        <v>107.69460350999999</v>
      </c>
      <c r="U52" s="113">
        <v>99.370492130000002</v>
      </c>
      <c r="V52" s="113">
        <v>90.281606830000001</v>
      </c>
      <c r="W52" s="113">
        <v>83.254806160000001</v>
      </c>
      <c r="X52" s="113">
        <v>83.254806160000001</v>
      </c>
      <c r="Y52" s="113">
        <v>83.254806160000001</v>
      </c>
    </row>
    <row r="53" spans="1:25" ht="17" customHeight="1">
      <c r="A53" s="119" t="s">
        <v>217</v>
      </c>
      <c r="B53" s="120" t="s">
        <v>245</v>
      </c>
      <c r="C53" s="121">
        <v>177.62356657000001</v>
      </c>
      <c r="D53" s="121">
        <v>177.62356657000001</v>
      </c>
      <c r="E53" s="121">
        <v>177.62356657000001</v>
      </c>
      <c r="F53" s="121">
        <v>177.62356657000001</v>
      </c>
      <c r="G53" s="121">
        <v>177.62356657000001</v>
      </c>
      <c r="H53" s="121">
        <v>177.62356657000001</v>
      </c>
      <c r="I53" s="121">
        <v>177.62356657000001</v>
      </c>
      <c r="J53" s="121">
        <v>172.77004385999999</v>
      </c>
      <c r="K53" s="121">
        <v>172.77004385999999</v>
      </c>
      <c r="L53" s="121">
        <v>162.48487828</v>
      </c>
      <c r="M53" s="121">
        <v>164.64183849</v>
      </c>
      <c r="N53" s="121">
        <v>164.64183849</v>
      </c>
      <c r="O53" s="121">
        <v>151.80471161</v>
      </c>
      <c r="P53" s="121">
        <v>151.80471161</v>
      </c>
      <c r="Q53" s="121">
        <v>150.23932318999999</v>
      </c>
      <c r="R53" s="121">
        <v>150.23932318999999</v>
      </c>
      <c r="S53" s="121">
        <v>133.48874061999999</v>
      </c>
      <c r="T53" s="121">
        <v>133.48874061999999</v>
      </c>
      <c r="U53" s="121">
        <v>126.67051465999999</v>
      </c>
      <c r="V53" s="121">
        <v>118.20748641</v>
      </c>
      <c r="W53" s="121">
        <v>109.35495917999999</v>
      </c>
      <c r="X53" s="121">
        <v>109.35495917999999</v>
      </c>
      <c r="Y53" s="121">
        <v>109.35495917999999</v>
      </c>
    </row>
    <row r="54" spans="1:25">
      <c r="A54" s="122" t="s">
        <v>246</v>
      </c>
      <c r="B54" s="123"/>
      <c r="C54" s="124" t="s">
        <v>247</v>
      </c>
      <c r="D54" s="124" t="s">
        <v>247</v>
      </c>
      <c r="E54" s="124" t="s">
        <v>247</v>
      </c>
      <c r="F54" s="124" t="s">
        <v>247</v>
      </c>
      <c r="G54" s="124" t="s">
        <v>247</v>
      </c>
      <c r="H54" s="124" t="s">
        <v>247</v>
      </c>
      <c r="I54" s="124" t="s">
        <v>247</v>
      </c>
      <c r="J54" s="124" t="s">
        <v>248</v>
      </c>
      <c r="K54" s="124" t="s">
        <v>248</v>
      </c>
      <c r="L54" s="124" t="s">
        <v>249</v>
      </c>
      <c r="M54" s="124" t="s">
        <v>250</v>
      </c>
      <c r="N54" s="124" t="s">
        <v>250</v>
      </c>
      <c r="O54" s="124" t="s">
        <v>251</v>
      </c>
      <c r="P54" s="124" t="s">
        <v>251</v>
      </c>
      <c r="Q54" s="124" t="s">
        <v>252</v>
      </c>
      <c r="R54" s="124" t="s">
        <v>252</v>
      </c>
      <c r="S54" s="124" t="s">
        <v>253</v>
      </c>
      <c r="T54" s="124" t="s">
        <v>253</v>
      </c>
      <c r="U54" s="124" t="s">
        <v>254</v>
      </c>
      <c r="V54" s="124" t="s">
        <v>255</v>
      </c>
      <c r="W54" s="124" t="s">
        <v>256</v>
      </c>
      <c r="X54" s="124" t="s">
        <v>256</v>
      </c>
      <c r="Y54" s="124" t="s">
        <v>256</v>
      </c>
    </row>
    <row r="55" spans="1:25" ht="16" customHeight="1">
      <c r="A55" s="200" t="s">
        <v>257</v>
      </c>
      <c r="B55" s="200"/>
      <c r="C55" s="200"/>
      <c r="D55" s="200"/>
      <c r="E55" s="200"/>
      <c r="F55" s="200"/>
      <c r="G55" s="200"/>
      <c r="H55" s="200"/>
      <c r="I55" s="200"/>
      <c r="J55" s="200"/>
    </row>
    <row r="56" spans="1:25" ht="16" customHeight="1">
      <c r="A56" s="125"/>
      <c r="B56" s="125"/>
      <c r="C56" s="126"/>
      <c r="D56" s="126"/>
      <c r="E56" s="126"/>
      <c r="F56" s="126"/>
      <c r="G56" s="126"/>
      <c r="H56" s="126"/>
      <c r="I56" s="126"/>
      <c r="J56" s="126"/>
    </row>
    <row r="57" spans="1:25" ht="16" customHeight="1">
      <c r="A57" s="198" t="s">
        <v>258</v>
      </c>
      <c r="B57" s="198"/>
      <c r="C57" s="198"/>
      <c r="D57" s="198"/>
      <c r="E57" s="198"/>
      <c r="F57" s="198"/>
      <c r="G57" s="198"/>
      <c r="H57" s="198"/>
      <c r="I57" s="198"/>
      <c r="J57" s="198"/>
      <c r="K57" s="198"/>
    </row>
    <row r="58" spans="1:25" ht="16" customHeight="1">
      <c r="A58" s="198" t="s">
        <v>259</v>
      </c>
      <c r="B58" s="198"/>
      <c r="C58" s="198"/>
      <c r="D58" s="198"/>
      <c r="E58" s="198"/>
      <c r="F58" s="198"/>
      <c r="G58" s="198"/>
      <c r="H58" s="198"/>
      <c r="I58" s="198"/>
      <c r="J58" s="198"/>
      <c r="K58" s="198"/>
    </row>
    <row r="59" spans="1:25" ht="16" customHeight="1">
      <c r="A59" s="198" t="s">
        <v>260</v>
      </c>
      <c r="B59" s="198"/>
      <c r="C59" s="198"/>
      <c r="D59" s="198"/>
      <c r="E59" s="198"/>
      <c r="F59" s="198"/>
      <c r="G59" s="198"/>
      <c r="H59" s="198"/>
      <c r="I59" s="198"/>
      <c r="J59" s="198"/>
      <c r="K59" s="198"/>
    </row>
    <row r="60" spans="1:25">
      <c r="A60" s="101"/>
    </row>
  </sheetData>
  <mergeCells count="6">
    <mergeCell ref="A59:K59"/>
    <mergeCell ref="A2:X2"/>
    <mergeCell ref="A3:X3"/>
    <mergeCell ref="A55:J55"/>
    <mergeCell ref="A57:K57"/>
    <mergeCell ref="A58:K58"/>
  </mergeCells>
  <hyperlinks>
    <hyperlink ref="B1" r:id="rId1" xr:uid="{00000000-0004-0000-0600-000000000000}"/>
  </hyperlinks>
  <pageMargins left="0.7" right="0.7" top="0.75" bottom="0.75" header="0.3" footer="0.3"/>
  <pageSetup orientation="portrait" useFirstPageNumber="1" horizontalDpi="1200" verticalDpi="12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Portfolio Emissions</vt:lpstr>
      <vt:lpstr>Emissions Reduction Initiatives</vt:lpstr>
      <vt:lpstr>Facility Emissions</vt:lpstr>
      <vt:lpstr>Comments</vt:lpstr>
      <vt:lpstr>Data Validation</vt:lpstr>
      <vt:lpstr>US Emission Factors</vt:lpstr>
      <vt:lpstr>Comments!Print_Area</vt:lpstr>
      <vt:lpstr>'Emissions Reduction Initiatives'!Print_Area</vt:lpstr>
      <vt:lpstr>'Facility Emissions'!Print_Area</vt:lpstr>
      <vt:lpstr>'Portfolio Emissions'!Print_Area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2020-03-20T20:13:19Z</dcterms:created>
  <dcterms:modified xsi:type="dcterms:W3CDTF">2025-08-27T20:07:17Z</dcterms:modified>
  <cp:category/>
  <cp:contentStatus/>
</cp:coreProperties>
</file>