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1\Dropbox (ORNL)\Armstrong Work\Food\Energy GHG Plots &amp; Data\Analysis\"/>
    </mc:Choice>
  </mc:AlternateContent>
  <xr:revisionPtr revIDLastSave="0" documentId="13_ncr:1_{4DDA47CB-1588-4EFD-B73B-9F4FD64B52BE}" xr6:coauthVersionLast="47" xr6:coauthVersionMax="47" xr10:uidLastSave="{00000000-0000-0000-0000-000000000000}"/>
  <bookViews>
    <workbookView xWindow="-120" yWindow="-120" windowWidth="29040" windowHeight="17640" firstSheet="1" activeTab="8" xr2:uid="{15B57D49-0533-44F8-BB78-C5E32C5EB1F6}"/>
  </bookViews>
  <sheets>
    <sheet name="commodityYN" sheetId="6" r:id="rId1"/>
    <sheet name="disposalExtraGHG" sheetId="7" r:id="rId2"/>
    <sheet name="disposalEI2" sheetId="5" r:id="rId3"/>
    <sheet name="disposalEI_WARM_OR" sheetId="9" r:id="rId4"/>
    <sheet name="disposalEI (2)" sheetId="10" r:id="rId5"/>
    <sheet name="disposalEI" sheetId="4" r:id="rId6"/>
    <sheet name="disposalGHGI" sheetId="8" r:id="rId7"/>
    <sheet name="disposalGHGI (2)" sheetId="11" r:id="rId8"/>
    <sheet name="disposalNET_E_GHG" sheetId="12" r:id="rId9"/>
    <sheet name="endwaste20201014" sheetId="3" r:id="rId10"/>
    <sheet name="Manufactured by state" sheetId="2" r:id="rId11"/>
    <sheet name="farmProduction" sheetId="1" r:id="rId12"/>
  </sheets>
  <externalReferences>
    <externalReference r:id="rId13"/>
  </externalReferences>
  <definedNames>
    <definedName name="closestYear">[1]fert_chemLookupx!$A$1:$B$59</definedName>
    <definedName name="commodity_10">[1]fert_chemLookupx!#REF!</definedName>
    <definedName name="commodityLookup">[1]fert_chemLookupx!$A$1:$D$59</definedName>
    <definedName name="FClookup">[1]fert_chemLookupx!$A$1:$D$92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8" l="1"/>
  <c r="K4" i="8"/>
  <c r="K5" i="8"/>
  <c r="K6" i="8"/>
  <c r="K7" i="8"/>
  <c r="K8" i="8"/>
  <c r="K9" i="8"/>
  <c r="K10" i="8"/>
  <c r="K11" i="8"/>
  <c r="K12" i="8"/>
  <c r="K2" i="8"/>
  <c r="D9" i="8"/>
  <c r="E9" i="8"/>
  <c r="F9" i="8"/>
  <c r="G9" i="8"/>
  <c r="H9" i="8"/>
  <c r="I9" i="8"/>
  <c r="C9" i="8"/>
  <c r="D9" i="4"/>
  <c r="E9" i="4"/>
  <c r="F9" i="4"/>
  <c r="G9" i="4"/>
  <c r="C9" i="4"/>
  <c r="H9" i="4" s="1"/>
  <c r="E7" i="4"/>
  <c r="J28" i="11"/>
  <c r="H28" i="11"/>
  <c r="G28" i="11"/>
  <c r="F28" i="11"/>
  <c r="H27" i="11"/>
  <c r="G27" i="11"/>
  <c r="F27" i="11"/>
  <c r="J26" i="11"/>
  <c r="H26" i="11"/>
  <c r="G26" i="11"/>
  <c r="F26" i="11"/>
  <c r="J25" i="11"/>
  <c r="H25" i="11"/>
  <c r="G25" i="11"/>
  <c r="F25" i="11"/>
  <c r="H24" i="11"/>
  <c r="G24" i="11"/>
  <c r="F24" i="11"/>
  <c r="H23" i="11"/>
  <c r="G23" i="11"/>
  <c r="F23" i="11"/>
  <c r="J22" i="11"/>
  <c r="H22" i="11"/>
  <c r="G22" i="11"/>
  <c r="F22" i="11"/>
  <c r="H21" i="11"/>
  <c r="G21" i="11"/>
  <c r="F21" i="11"/>
  <c r="J20" i="11"/>
  <c r="H20" i="11"/>
  <c r="G20" i="11"/>
  <c r="F20" i="11"/>
  <c r="H19" i="11"/>
  <c r="G19" i="11"/>
  <c r="F19" i="11"/>
  <c r="J18" i="11"/>
  <c r="H18" i="11"/>
  <c r="G18" i="11"/>
  <c r="F18" i="11"/>
  <c r="J17" i="11"/>
  <c r="H17" i="11"/>
  <c r="G17" i="11"/>
  <c r="F17" i="11"/>
  <c r="I12" i="11"/>
  <c r="H12" i="11"/>
  <c r="G12" i="11"/>
  <c r="F12" i="11"/>
  <c r="D12" i="11"/>
  <c r="J27" i="11" s="1"/>
  <c r="C12" i="11"/>
  <c r="I9" i="11"/>
  <c r="H9" i="11"/>
  <c r="G9" i="11"/>
  <c r="C9" i="11"/>
  <c r="D8" i="11"/>
  <c r="J23" i="11" s="1"/>
  <c r="E6" i="11"/>
  <c r="D6" i="11"/>
  <c r="J21" i="11" s="1"/>
  <c r="C6" i="11"/>
  <c r="I4" i="11"/>
  <c r="H4" i="11"/>
  <c r="F4" i="11"/>
  <c r="F9" i="11" s="1"/>
  <c r="E4" i="11"/>
  <c r="D4" i="11"/>
  <c r="D9" i="11" s="1"/>
  <c r="J24" i="11" s="1"/>
  <c r="C3" i="11"/>
  <c r="C2" i="11"/>
  <c r="K13" i="4"/>
  <c r="D12" i="4"/>
  <c r="E12" i="4"/>
  <c r="F12" i="4"/>
  <c r="G12" i="4"/>
  <c r="J12" i="4"/>
  <c r="C12" i="4"/>
  <c r="D8" i="8"/>
  <c r="C3" i="8"/>
  <c r="C2" i="8"/>
  <c r="E6" i="8"/>
  <c r="D6" i="8"/>
  <c r="C6" i="8"/>
  <c r="J24" i="10"/>
  <c r="I24" i="10"/>
  <c r="H24" i="10"/>
  <c r="I23" i="10"/>
  <c r="J21" i="10"/>
  <c r="I21" i="10"/>
  <c r="H21" i="10"/>
  <c r="J20" i="10"/>
  <c r="H17" i="10"/>
  <c r="J15" i="10"/>
  <c r="I15" i="10"/>
  <c r="J13" i="10"/>
  <c r="J25" i="10" s="1"/>
  <c r="I13" i="10"/>
  <c r="I25" i="10" s="1"/>
  <c r="H13" i="10"/>
  <c r="H25" i="10" s="1"/>
  <c r="K12" i="10"/>
  <c r="J12" i="10"/>
  <c r="I12" i="10"/>
  <c r="H12" i="10"/>
  <c r="K11" i="10"/>
  <c r="J11" i="10"/>
  <c r="J23" i="10" s="1"/>
  <c r="I11" i="10"/>
  <c r="H11" i="10"/>
  <c r="H23" i="10" s="1"/>
  <c r="E11" i="10"/>
  <c r="K10" i="10"/>
  <c r="I10" i="10"/>
  <c r="I22" i="10" s="1"/>
  <c r="H10" i="10"/>
  <c r="H22" i="10" s="1"/>
  <c r="E10" i="10"/>
  <c r="J10" i="10" s="1"/>
  <c r="J22" i="10" s="1"/>
  <c r="K9" i="10"/>
  <c r="J9" i="10"/>
  <c r="I9" i="10"/>
  <c r="H9" i="10"/>
  <c r="J8" i="10"/>
  <c r="I8" i="10"/>
  <c r="I20" i="10" s="1"/>
  <c r="H8" i="10"/>
  <c r="H20" i="10" s="1"/>
  <c r="G8" i="10"/>
  <c r="K8" i="10" s="1"/>
  <c r="D8" i="10"/>
  <c r="J7" i="10"/>
  <c r="J19" i="10" s="1"/>
  <c r="I7" i="10"/>
  <c r="I19" i="10" s="1"/>
  <c r="H7" i="10"/>
  <c r="H19" i="10" s="1"/>
  <c r="G7" i="10"/>
  <c r="K7" i="10" s="1"/>
  <c r="K6" i="10"/>
  <c r="J6" i="10"/>
  <c r="J18" i="10" s="1"/>
  <c r="E6" i="10"/>
  <c r="D6" i="10"/>
  <c r="I6" i="10" s="1"/>
  <c r="I18" i="10" s="1"/>
  <c r="C6" i="10"/>
  <c r="H6" i="10" s="1"/>
  <c r="H18" i="10" s="1"/>
  <c r="K5" i="10"/>
  <c r="J5" i="10"/>
  <c r="J17" i="10" s="1"/>
  <c r="I5" i="10"/>
  <c r="I17" i="10" s="1"/>
  <c r="H5" i="10"/>
  <c r="G5" i="10"/>
  <c r="G13" i="10" s="1"/>
  <c r="K13" i="10" s="1"/>
  <c r="E5" i="10"/>
  <c r="K4" i="10"/>
  <c r="J4" i="10"/>
  <c r="J16" i="10" s="1"/>
  <c r="I4" i="10"/>
  <c r="I16" i="10" s="1"/>
  <c r="H4" i="10"/>
  <c r="H16" i="10" s="1"/>
  <c r="K3" i="10"/>
  <c r="J3" i="10"/>
  <c r="I3" i="10"/>
  <c r="H3" i="10"/>
  <c r="H15" i="10" s="1"/>
  <c r="K2" i="10"/>
  <c r="J2" i="10"/>
  <c r="J14" i="10" s="1"/>
  <c r="I2" i="10"/>
  <c r="I14" i="10" s="1"/>
  <c r="H2" i="10"/>
  <c r="H14" i="10" s="1"/>
  <c r="I9" i="4" l="1"/>
  <c r="J19" i="11"/>
  <c r="E4" i="8"/>
  <c r="D4" i="8"/>
  <c r="G13" i="9"/>
  <c r="F13" i="9"/>
  <c r="E13" i="9"/>
  <c r="D13" i="9"/>
  <c r="C13" i="9"/>
  <c r="L11" i="9"/>
  <c r="K11" i="9"/>
  <c r="J11" i="9"/>
  <c r="I11" i="9"/>
  <c r="H11" i="9"/>
  <c r="I10" i="9"/>
  <c r="H10" i="9"/>
  <c r="G10" i="9"/>
  <c r="L10" i="9" s="1"/>
  <c r="F10" i="9"/>
  <c r="K10" i="9" s="1"/>
  <c r="E10" i="9"/>
  <c r="J10" i="9" s="1"/>
  <c r="D10" i="9"/>
  <c r="C10" i="9"/>
  <c r="L9" i="9"/>
  <c r="K9" i="9"/>
  <c r="J9" i="9"/>
  <c r="I9" i="9"/>
  <c r="H9" i="9"/>
  <c r="L8" i="9"/>
  <c r="K8" i="9"/>
  <c r="J8" i="9"/>
  <c r="I8" i="9"/>
  <c r="H8" i="9"/>
  <c r="L7" i="9"/>
  <c r="K7" i="9"/>
  <c r="J7" i="9"/>
  <c r="I7" i="9"/>
  <c r="H7" i="9"/>
  <c r="L6" i="9"/>
  <c r="K6" i="9"/>
  <c r="J6" i="9"/>
  <c r="I6" i="9"/>
  <c r="H6" i="9"/>
  <c r="L5" i="9"/>
  <c r="K5" i="9"/>
  <c r="J5" i="9"/>
  <c r="I5" i="9"/>
  <c r="H5" i="9"/>
  <c r="D12" i="8" l="1"/>
  <c r="F12" i="8"/>
  <c r="G12" i="8"/>
  <c r="H12" i="8"/>
  <c r="I12" i="8"/>
  <c r="C12" i="8"/>
  <c r="H4" i="4"/>
  <c r="I10" i="4"/>
  <c r="I12" i="4" s="1"/>
  <c r="E10" i="4"/>
  <c r="E11" i="4"/>
  <c r="J11" i="4" s="1"/>
  <c r="I4" i="4"/>
  <c r="F4" i="8"/>
  <c r="H4" i="8"/>
  <c r="I4" i="8"/>
  <c r="B10" i="5" l="1"/>
  <c r="D10" i="5"/>
  <c r="H2" i="4"/>
  <c r="I2" i="4"/>
  <c r="J2" i="4"/>
  <c r="K2" i="4"/>
  <c r="H3" i="4"/>
  <c r="I3" i="4"/>
  <c r="J3" i="4"/>
  <c r="K3" i="4"/>
  <c r="J4" i="4"/>
  <c r="K4" i="4"/>
  <c r="E5" i="4"/>
  <c r="J5" i="4" s="1"/>
  <c r="G5" i="4"/>
  <c r="K5" i="4" s="1"/>
  <c r="H5" i="4"/>
  <c r="I5" i="4"/>
  <c r="C6" i="4"/>
  <c r="D6" i="4"/>
  <c r="I6" i="4" s="1"/>
  <c r="E6" i="4"/>
  <c r="J6" i="4" s="1"/>
  <c r="H6" i="4"/>
  <c r="K6" i="4"/>
  <c r="H7" i="4"/>
  <c r="I7" i="4"/>
  <c r="J7" i="4"/>
  <c r="D8" i="4"/>
  <c r="I8" i="4" s="1"/>
  <c r="G8" i="4"/>
  <c r="K8" i="4" s="1"/>
  <c r="H8" i="4"/>
  <c r="J8" i="4"/>
  <c r="J9" i="4"/>
  <c r="K9" i="4"/>
  <c r="J10" i="4"/>
  <c r="H10" i="4"/>
  <c r="H12" i="4" s="1"/>
  <c r="K10" i="4"/>
  <c r="K12" i="4" s="1"/>
  <c r="H11" i="4"/>
  <c r="I11" i="4"/>
  <c r="K11" i="4"/>
  <c r="H13" i="4"/>
  <c r="I13" i="4"/>
  <c r="J13" i="4"/>
  <c r="G7" i="4" l="1"/>
  <c r="K7" i="4" s="1"/>
</calcChain>
</file>

<file path=xl/sharedStrings.xml><?xml version="1.0" encoding="utf-8"?>
<sst xmlns="http://schemas.openxmlformats.org/spreadsheetml/2006/main" count="894" uniqueCount="233">
  <si>
    <t>Wyoming</t>
  </si>
  <si>
    <t>Wisconsin</t>
  </si>
  <si>
    <t>West Virginia</t>
  </si>
  <si>
    <t>Washington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</si>
  <si>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</si>
  <si>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</si>
  <si>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</si>
  <si>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</si>
  <si>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</si>
  <si>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</si>
  <si>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</si>
  <si>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</si>
  <si>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</si>
  <si>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</si>
  <si>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</si>
  <si>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</si>
  <si>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</si>
  <si>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</si>
  <si>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</si>
  <si>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</si>
  <si>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</si>
  <si>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</si>
  <si>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</si>
  <si>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</si>
  <si>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</si>
  <si>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</si>
  <si>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</si>
  <si>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</si>
  <si>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</si>
  <si>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</si>
  <si>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</si>
  <si>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</si>
  <si>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</si>
  <si>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</si>
  <si>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</si>
  <si>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</si>
  <si>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</si>
  <si>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</si>
  <si>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</si>
  <si>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</si>
  <si>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</si>
  <si>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</si>
  <si>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Washington DC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</si>
  <si>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</si>
  <si>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</si>
  <si>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</si>
  <si>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</si>
  <si>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</si>
  <si>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</si>
  <si>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</si>
  <si>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</si>
  <si>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nuts</t>
  </si>
  <si>
    <t>meatPoultrySeafood</t>
  </si>
  <si>
    <t>Dairy</t>
  </si>
  <si>
    <t>oilSeed</t>
  </si>
  <si>
    <t>sugarCaneBeet</t>
  </si>
  <si>
    <t>grain</t>
  </si>
  <si>
    <t>eggs</t>
  </si>
  <si>
    <t>vegetables</t>
  </si>
  <si>
    <t>fruit</t>
  </si>
  <si>
    <t>stateName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</si>
  <si>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</si>
  <si>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</si>
  <si>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</si>
  <si>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</si>
  <si>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</si>
  <si>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</si>
  <si>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</si>
  <si>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</si>
  <si>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</si>
  <si>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</si>
  <si>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</si>
  <si>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</si>
  <si>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</si>
  <si>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</si>
  <si>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</si>
  <si>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</si>
  <si>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</si>
  <si>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</si>
  <si>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</si>
  <si>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</si>
  <si>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</si>
  <si>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</si>
  <si>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</si>
  <si>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</si>
  <si>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</si>
  <si>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</si>
  <si>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</si>
  <si>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</si>
  <si>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</si>
  <si>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</si>
  <si>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</si>
  <si>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</si>
  <si>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</si>
  <si>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</si>
  <si>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</si>
  <si>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</si>
  <si>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</si>
  <si>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</si>
  <si>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</si>
  <si>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</si>
  <si>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</si>
  <si>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</si>
  <si>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</si>
  <si>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DC</t>
  </si>
  <si>
    <t>CT</t>
  </si>
  <si>
    <t>CO</t>
  </si>
  <si>
    <t>CA</t>
  </si>
  <si>
    <t>AZ</t>
  </si>
  <si>
    <t>AR</t>
  </si>
  <si>
    <t>AL</t>
  </si>
  <si>
    <t>AK</t>
  </si>
  <si>
    <t>animalFeed</t>
  </si>
  <si>
    <t>Seafood</t>
  </si>
  <si>
    <t>Sugar</t>
  </si>
  <si>
    <t>meat_poultry_eggs</t>
  </si>
  <si>
    <t>Fruit_veg_nut</t>
  </si>
  <si>
    <t>oilGrain</t>
  </si>
  <si>
    <t>State_Abb</t>
  </si>
  <si>
    <t>Manufacturing</t>
  </si>
  <si>
    <t>Water</t>
  </si>
  <si>
    <t>Distribution (F-M)</t>
  </si>
  <si>
    <t>Unsold</t>
  </si>
  <si>
    <t>Unknown</t>
  </si>
  <si>
    <t>Waste</t>
  </si>
  <si>
    <t>Incineration</t>
  </si>
  <si>
    <t>Landfill</t>
  </si>
  <si>
    <t>Recycled (other)</t>
  </si>
  <si>
    <t>Wastewater</t>
  </si>
  <si>
    <t>Compost/ Land App.</t>
  </si>
  <si>
    <t>Land Application</t>
  </si>
  <si>
    <t>Industrial Uses</t>
  </si>
  <si>
    <t>Bio-based/bio-chemical</t>
  </si>
  <si>
    <t>Composting/Aerobic</t>
  </si>
  <si>
    <t>Co-digestion/anaerobic</t>
  </si>
  <si>
    <t>Animal Feed</t>
  </si>
  <si>
    <t xml:space="preserve">Animal Feed </t>
  </si>
  <si>
    <t>Food Donation</t>
  </si>
  <si>
    <t>Donation</t>
  </si>
  <si>
    <t>On-farm</t>
  </si>
  <si>
    <t>Unharvested</t>
  </si>
  <si>
    <t>Consumption</t>
  </si>
  <si>
    <t>Food Banks</t>
  </si>
  <si>
    <t>Household</t>
  </si>
  <si>
    <t>Food Services</t>
  </si>
  <si>
    <t>W&amp;R</t>
  </si>
  <si>
    <t>Distribution</t>
  </si>
  <si>
    <t>epaStage</t>
  </si>
  <si>
    <t>stage</t>
  </si>
  <si>
    <t>epaLevel</t>
  </si>
  <si>
    <t>value</t>
  </si>
  <si>
    <t>Disposal</t>
  </si>
  <si>
    <t>Source Energy (TBTU)</t>
  </si>
  <si>
    <t>Site Energy (TBTU)</t>
  </si>
  <si>
    <t>IGNORE</t>
  </si>
  <si>
    <t>Analysis</t>
  </si>
  <si>
    <t>fert_tbtu_mmt</t>
  </si>
  <si>
    <t>petroleum_tbtu_mmt</t>
  </si>
  <si>
    <t>Electricity_tbtu_mmt</t>
  </si>
  <si>
    <t>NG_tbtu_mmt</t>
  </si>
  <si>
    <t>off_fert</t>
  </si>
  <si>
    <t>off_electricity</t>
  </si>
  <si>
    <t>petro_MMBtu/ton</t>
  </si>
  <si>
    <t>Elect_MMBTU/ton</t>
  </si>
  <si>
    <t>natGas_MMBTU/ton</t>
  </si>
  <si>
    <t>BF</t>
  </si>
  <si>
    <t>C</t>
  </si>
  <si>
    <t>WW</t>
  </si>
  <si>
    <t>I</t>
  </si>
  <si>
    <t>LF</t>
  </si>
  <si>
    <t>AD</t>
  </si>
  <si>
    <t>AF</t>
  </si>
  <si>
    <t>FD</t>
  </si>
  <si>
    <t>Fuel Offset</t>
  </si>
  <si>
    <t>Electricity Offset</t>
  </si>
  <si>
    <t>Fertilizer Offset</t>
  </si>
  <si>
    <t>Processing</t>
  </si>
  <si>
    <t>Collection &amp; Transportation</t>
  </si>
  <si>
    <t>Wastewater - All</t>
  </si>
  <si>
    <t>ignore-WW</t>
  </si>
  <si>
    <t>Assume only the waste from consumption; since we do not have this pathway for other stages</t>
  </si>
  <si>
    <t>Wastewater - Cons</t>
  </si>
  <si>
    <t>For this one, we do not information about ratios</t>
  </si>
  <si>
    <t>sugar exclude water evporated</t>
  </si>
  <si>
    <t>Assume only whey from dairy is accptable; Grain and Oil assume all FLW except for FLW from D, W&amp;R ,and consumption; for sugar, all FLW from farm and manufacturing exclude water</t>
  </si>
  <si>
    <t>Assume all FLW from distribution, W&amp;R, and consumption is donatable</t>
  </si>
  <si>
    <t>Donation - All</t>
  </si>
  <si>
    <t>ignore</t>
  </si>
  <si>
    <t>Assume only unexpired FLW from D, W&amp;R, and Consumption is donatable</t>
  </si>
  <si>
    <t>Donation - Unexpired</t>
  </si>
  <si>
    <t>Sugar, Confectionary Products</t>
  </si>
  <si>
    <t>Dairy Products</t>
  </si>
  <si>
    <t>Animal Products</t>
  </si>
  <si>
    <t>Fruit, Vegetables, Nuts Products</t>
  </si>
  <si>
    <t>Grain, Oil Products</t>
  </si>
  <si>
    <t>Long_name</t>
  </si>
  <si>
    <t>fugitativeEmissions</t>
  </si>
  <si>
    <t>combustion</t>
  </si>
  <si>
    <t>carbonStorage</t>
  </si>
  <si>
    <t>notes</t>
  </si>
  <si>
    <t>Assumed Wet &amp; not curing before land application</t>
  </si>
  <si>
    <t>Already part of analysis</t>
  </si>
  <si>
    <t>includeAsIs</t>
  </si>
  <si>
    <t>Assumed wet AD, no curing</t>
  </si>
  <si>
    <t>Assumed to be composting (but no processing energy)</t>
  </si>
  <si>
    <t>does not include CO2 from combustion (biogenic)?</t>
  </si>
  <si>
    <t>Assumed to be Land Application</t>
  </si>
  <si>
    <t>Assumed to be Landfill</t>
  </si>
  <si>
    <t>Not considered to be part of the scope</t>
  </si>
  <si>
    <t>Use as fertilizer is already included in analysis</t>
  </si>
  <si>
    <t>collection</t>
  </si>
  <si>
    <t>process</t>
  </si>
  <si>
    <t>fert_displace</t>
  </si>
  <si>
    <t>peat_displace</t>
  </si>
  <si>
    <t>electricity_displace</t>
  </si>
  <si>
    <t>WARM</t>
  </si>
  <si>
    <t>MJ/kg</t>
  </si>
  <si>
    <t>TBTU/MMT</t>
  </si>
  <si>
    <t>avg of compost &amp; AD</t>
  </si>
  <si>
    <t>landfill</t>
  </si>
  <si>
    <t>EI * emission factors</t>
  </si>
  <si>
    <t>petroleum_kg_kg</t>
  </si>
  <si>
    <t>electricity_kg_kg</t>
  </si>
  <si>
    <t>storage_kg_kg</t>
  </si>
  <si>
    <t>fert_kg_kg</t>
  </si>
  <si>
    <t>electricity_displace_kg_kg</t>
  </si>
  <si>
    <t>Fugitive_kg_kg</t>
  </si>
  <si>
    <t>NG_kg_kg</t>
  </si>
  <si>
    <t>WARM &amp; OR  (WARM does not include processing energy, OR doesn't include fugitive)</t>
  </si>
  <si>
    <t>compost transport, storage, fert &amp; fugitive are already in analysis (crop emissions), does not need to be stirred so no electric</t>
  </si>
  <si>
    <t>avg of compost &amp; AD &amp; LA</t>
  </si>
  <si>
    <t>GHG Emissions (MMT CO2e)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</si>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</sst>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1"/>
      <color rgb="FF1F497D"/>
      <name val="Calibri"/>
      <family val="2"/>
      <scheme val="minor"/>
    </font>
    <font>
      <sz val="10"/>
      <color theme="1"/>
      <name val="Times New Roman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1" applyNumberFormat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 wrapText="1"/>
    </xf>
    <xf numFmtId="0" fontId="0" fillId="5" borderId="0" xfId="0" applyFill="1"/>
    <xf numFmtId="0" fontId="0" fillId="6" borderId="0" xfId="0" applyFill="1"/>
    <xf numFmtId="165" fontId="0" fillId="0" borderId="0" xfId="0" applyNumberFormat="1"/>
    <xf numFmtId="0" fontId="0" fillId="7" borderId="0" xfId="0" applyFill="1"/>
    <xf numFmtId="2" fontId="0" fillId="7" borderId="0" xfId="0" applyNumberFormat="1" applyFill="1"/>
    <xf numFmtId="1" fontId="0" fillId="0" borderId="0" xfId="0" applyNumberFormat="1"/>
    <xf numFmtId="0" fontId="6" fillId="2" borderId="0" xfId="1"/>
    <xf numFmtId="165" fontId="6" fillId="2" borderId="0" xfId="1" applyNumberFormat="1"/>
    <xf numFmtId="165" fontId="8" fillId="4" borderId="1" xfId="3" applyNumberFormat="1"/>
    <xf numFmtId="0" fontId="8" fillId="4" borderId="1" xfId="3"/>
    <xf numFmtId="0" fontId="7" fillId="3" borderId="0" xfId="2"/>
    <xf numFmtId="1" fontId="7" fillId="3" borderId="0" xfId="2" applyNumberFormat="1"/>
    <xf numFmtId="1" fontId="6" fillId="2" borderId="0" xfId="1" applyNumberFormat="1"/>
    <xf numFmtId="165" fontId="7" fillId="3" borderId="0" xfId="2" applyNumberFormat="1"/>
  </cellXfs>
  <cellStyles count="4">
    <cellStyle name="Bad" xfId="2" builtinId="27"/>
    <cellStyle name="Calculation" xfId="3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DA-NASS%20and%20other%20Fertilizer%20&amp;%20Chem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rt_chemLookup"/>
      <sheetName val="US_crops_acres_harvested_USDA"/>
      <sheetName val="US_crops_acres_bearing"/>
      <sheetName val="US_hay_acres_harvested_USDA"/>
      <sheetName val="USDA fert-chem - all yr - lb ap"/>
      <sheetName val="fert_chemLookup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Commodity</v>
          </cell>
          <cell r="B1" t="str">
            <v>closest</v>
          </cell>
          <cell r="C1" t="str">
            <v>Commodity_10</v>
          </cell>
          <cell r="D1" t="str">
            <v>Commodity_N</v>
          </cell>
        </row>
        <row r="2">
          <cell r="A2" t="str">
            <v>ALMONDS</v>
          </cell>
          <cell r="B2">
            <v>1999</v>
          </cell>
          <cell r="C2" t="str">
            <v>Nuts</v>
          </cell>
          <cell r="D2" t="str">
            <v>Fruit_veg</v>
          </cell>
        </row>
        <row r="3">
          <cell r="A3" t="str">
            <v>APPLES</v>
          </cell>
          <cell r="B3">
            <v>2017</v>
          </cell>
          <cell r="C3" t="str">
            <v>Fruit</v>
          </cell>
          <cell r="D3" t="str">
            <v>Fruit_veg</v>
          </cell>
        </row>
        <row r="4">
          <cell r="A4" t="str">
            <v>APRICOTS</v>
          </cell>
          <cell r="B4">
            <v>2017</v>
          </cell>
          <cell r="C4" t="str">
            <v>Fruit</v>
          </cell>
          <cell r="D4" t="str">
            <v>Fruit_veg</v>
          </cell>
        </row>
        <row r="5">
          <cell r="A5" t="str">
            <v>ASPARAGUS</v>
          </cell>
          <cell r="B5">
            <v>2018</v>
          </cell>
          <cell r="C5" t="str">
            <v>Vegetables</v>
          </cell>
          <cell r="D5" t="str">
            <v>Fruit_veg</v>
          </cell>
        </row>
        <row r="6">
          <cell r="A6" t="str">
            <v>AVOCADOS</v>
          </cell>
          <cell r="B6">
            <v>2017</v>
          </cell>
          <cell r="C6" t="str">
            <v>Fruit</v>
          </cell>
          <cell r="D6" t="str">
            <v>Fruit_veg</v>
          </cell>
        </row>
        <row r="7">
          <cell r="A7" t="str">
            <v>BARLEY</v>
          </cell>
          <cell r="B7">
            <v>2019</v>
          </cell>
          <cell r="C7" t="str">
            <v>Grain</v>
          </cell>
          <cell r="D7" t="str">
            <v>oilGrain</v>
          </cell>
        </row>
        <row r="8">
          <cell r="A8" t="str">
            <v>BEANS</v>
          </cell>
          <cell r="B8">
            <v>2018</v>
          </cell>
          <cell r="C8" t="str">
            <v>Vegetables</v>
          </cell>
          <cell r="D8" t="str">
            <v>Fruit_veg</v>
          </cell>
        </row>
        <row r="9">
          <cell r="A9" t="str">
            <v>BLACKBERRIES</v>
          </cell>
          <cell r="B9">
            <v>2017</v>
          </cell>
          <cell r="C9" t="str">
            <v>Fruit</v>
          </cell>
          <cell r="D9" t="str">
            <v>Fruit_veg</v>
          </cell>
        </row>
        <row r="10">
          <cell r="A10" t="str">
            <v>BLUEBERRIES</v>
          </cell>
          <cell r="B10">
            <v>2017</v>
          </cell>
          <cell r="C10" t="str">
            <v>Fruit</v>
          </cell>
          <cell r="D10" t="str">
            <v>Fruit_veg</v>
          </cell>
        </row>
        <row r="11">
          <cell r="A11" t="str">
            <v>BROCCOLI</v>
          </cell>
          <cell r="B11">
            <v>2018</v>
          </cell>
          <cell r="C11" t="str">
            <v>Vegetables</v>
          </cell>
          <cell r="D11" t="str">
            <v>Fruit_veg</v>
          </cell>
        </row>
        <row r="12">
          <cell r="A12" t="str">
            <v>CABBAGE</v>
          </cell>
          <cell r="B12">
            <v>2018</v>
          </cell>
          <cell r="C12" t="str">
            <v>Vegetables</v>
          </cell>
          <cell r="D12" t="str">
            <v>Fruit_veg</v>
          </cell>
        </row>
        <row r="13">
          <cell r="A13" t="str">
            <v>CARROTS</v>
          </cell>
          <cell r="B13">
            <v>2018</v>
          </cell>
          <cell r="C13" t="str">
            <v>Vegetables</v>
          </cell>
          <cell r="D13" t="str">
            <v>Fruit_veg</v>
          </cell>
        </row>
        <row r="14">
          <cell r="A14" t="str">
            <v>CAULIFLOWER</v>
          </cell>
          <cell r="B14">
            <v>2018</v>
          </cell>
          <cell r="C14" t="str">
            <v>Vegetables</v>
          </cell>
          <cell r="D14" t="str">
            <v>Fruit_veg</v>
          </cell>
        </row>
        <row r="15">
          <cell r="A15" t="str">
            <v>CELERY</v>
          </cell>
          <cell r="B15">
            <v>2018</v>
          </cell>
          <cell r="C15" t="str">
            <v>Vegetables</v>
          </cell>
          <cell r="D15" t="str">
            <v>Fruit_veg</v>
          </cell>
        </row>
        <row r="16">
          <cell r="A16" t="str">
            <v>CHERRIES</v>
          </cell>
          <cell r="B16">
            <v>2017</v>
          </cell>
          <cell r="C16" t="str">
            <v>Fruit</v>
          </cell>
          <cell r="D16" t="str">
            <v>Fruit_veg</v>
          </cell>
        </row>
        <row r="17">
          <cell r="A17" t="str">
            <v>CORN</v>
          </cell>
          <cell r="B17">
            <v>2018</v>
          </cell>
          <cell r="C17" t="str">
            <v>Grain</v>
          </cell>
          <cell r="D17" t="str">
            <v>oilGrain</v>
          </cell>
        </row>
        <row r="18">
          <cell r="A18" t="str">
            <v>COTTON</v>
          </cell>
          <cell r="B18">
            <v>2017</v>
          </cell>
          <cell r="C18" t="str">
            <v>Oil</v>
          </cell>
          <cell r="D18" t="str">
            <v>oilGrain</v>
          </cell>
        </row>
        <row r="19">
          <cell r="A19" t="str">
            <v>CUCUMBERS</v>
          </cell>
          <cell r="B19">
            <v>2018</v>
          </cell>
          <cell r="C19" t="str">
            <v>Vegetables</v>
          </cell>
          <cell r="D19" t="str">
            <v>Fruit_veg</v>
          </cell>
        </row>
        <row r="20">
          <cell r="A20" t="str">
            <v>DATES</v>
          </cell>
          <cell r="B20">
            <v>2017</v>
          </cell>
          <cell r="C20" t="str">
            <v>Fruit</v>
          </cell>
          <cell r="D20" t="str">
            <v>Fruit_veg</v>
          </cell>
        </row>
        <row r="21">
          <cell r="A21" t="str">
            <v>FIGS</v>
          </cell>
          <cell r="B21">
            <v>2017</v>
          </cell>
          <cell r="C21" t="str">
            <v>Fruit</v>
          </cell>
          <cell r="D21" t="str">
            <v>Fruit_veg</v>
          </cell>
        </row>
        <row r="22">
          <cell r="A22" t="str">
            <v>GARLIC</v>
          </cell>
          <cell r="B22">
            <v>2018</v>
          </cell>
          <cell r="C22" t="str">
            <v>Vegetables</v>
          </cell>
          <cell r="D22" t="str">
            <v>Fruit_veg</v>
          </cell>
        </row>
        <row r="23">
          <cell r="A23" t="str">
            <v>GRAPEFRUIT</v>
          </cell>
          <cell r="B23">
            <v>2017</v>
          </cell>
          <cell r="C23" t="str">
            <v>Fruit</v>
          </cell>
          <cell r="D23" t="str">
            <v>Fruit_veg</v>
          </cell>
        </row>
        <row r="24">
          <cell r="A24" t="str">
            <v>GRAPES</v>
          </cell>
          <cell r="B24">
            <v>2017</v>
          </cell>
          <cell r="C24" t="str">
            <v>Fruit</v>
          </cell>
          <cell r="D24" t="str">
            <v>Fruit_veg</v>
          </cell>
        </row>
        <row r="25">
          <cell r="A25" t="str">
            <v>HAZELNUTS</v>
          </cell>
          <cell r="B25">
            <v>1999</v>
          </cell>
          <cell r="C25" t="str">
            <v>Nuts</v>
          </cell>
          <cell r="D25" t="str">
            <v>Fruit_veg</v>
          </cell>
        </row>
        <row r="26">
          <cell r="A26" t="str">
            <v>KIWIFRUIT</v>
          </cell>
          <cell r="B26">
            <v>2017</v>
          </cell>
          <cell r="C26" t="str">
            <v>Fruit</v>
          </cell>
          <cell r="D26" t="str">
            <v>Fruit_veg</v>
          </cell>
        </row>
        <row r="27">
          <cell r="A27" t="str">
            <v>LEMONS</v>
          </cell>
          <cell r="B27">
            <v>2017</v>
          </cell>
          <cell r="C27" t="str">
            <v>Fruit</v>
          </cell>
          <cell r="D27" t="str">
            <v>Fruit_veg</v>
          </cell>
        </row>
        <row r="28">
          <cell r="A28" t="str">
            <v>LETTUCE</v>
          </cell>
          <cell r="B28">
            <v>2018</v>
          </cell>
          <cell r="C28" t="str">
            <v>Vegetables</v>
          </cell>
          <cell r="D28" t="str">
            <v>Fruit_veg</v>
          </cell>
        </row>
        <row r="29">
          <cell r="A29" t="str">
            <v>MELONS</v>
          </cell>
          <cell r="B29">
            <v>2018</v>
          </cell>
          <cell r="C29" t="str">
            <v>Vegetables</v>
          </cell>
          <cell r="D29" t="str">
            <v>Fruit_veg</v>
          </cell>
        </row>
        <row r="30">
          <cell r="A30" t="str">
            <v>NECTARINES</v>
          </cell>
          <cell r="B30">
            <v>2017</v>
          </cell>
          <cell r="C30" t="str">
            <v>Fruit</v>
          </cell>
          <cell r="D30" t="str">
            <v>Fruit_veg</v>
          </cell>
        </row>
        <row r="31">
          <cell r="A31" t="str">
            <v>OATS</v>
          </cell>
          <cell r="B31">
            <v>2015</v>
          </cell>
          <cell r="C31" t="str">
            <v>Grain</v>
          </cell>
          <cell r="D31" t="str">
            <v>oilGrain</v>
          </cell>
        </row>
        <row r="32">
          <cell r="A32" t="str">
            <v>OLIVES</v>
          </cell>
          <cell r="B32">
            <v>2017</v>
          </cell>
          <cell r="C32" t="str">
            <v>Fruit</v>
          </cell>
          <cell r="D32" t="str">
            <v>Fruit_veg</v>
          </cell>
        </row>
        <row r="33">
          <cell r="A33" t="str">
            <v>ONIONS</v>
          </cell>
          <cell r="B33">
            <v>2018</v>
          </cell>
          <cell r="C33" t="str">
            <v>Vegetables</v>
          </cell>
          <cell r="D33" t="str">
            <v>Fruit_veg</v>
          </cell>
        </row>
        <row r="34">
          <cell r="A34" t="str">
            <v>ORANGES</v>
          </cell>
          <cell r="B34">
            <v>2017</v>
          </cell>
          <cell r="C34" t="str">
            <v>Fruit</v>
          </cell>
          <cell r="D34" t="str">
            <v>Fruit_veg</v>
          </cell>
        </row>
        <row r="35">
          <cell r="A35" t="str">
            <v>PEACHES</v>
          </cell>
          <cell r="B35">
            <v>2017</v>
          </cell>
          <cell r="C35" t="str">
            <v>Fruit</v>
          </cell>
          <cell r="D35" t="str">
            <v>Fruit_veg</v>
          </cell>
        </row>
        <row r="36">
          <cell r="A36" t="str">
            <v>PEANUTS</v>
          </cell>
          <cell r="B36">
            <v>2018</v>
          </cell>
          <cell r="C36" t="str">
            <v>Other</v>
          </cell>
          <cell r="D36" t="str">
            <v>Other</v>
          </cell>
        </row>
        <row r="37">
          <cell r="A37" t="str">
            <v>PEARS</v>
          </cell>
          <cell r="B37">
            <v>2017</v>
          </cell>
          <cell r="C37" t="str">
            <v>Fruit</v>
          </cell>
          <cell r="D37" t="str">
            <v>Fruit_veg</v>
          </cell>
        </row>
        <row r="38">
          <cell r="A38" t="str">
            <v>PEAS</v>
          </cell>
          <cell r="B38">
            <v>2018</v>
          </cell>
          <cell r="C38" t="str">
            <v>Vegetables</v>
          </cell>
          <cell r="D38" t="str">
            <v>Fruit_veg</v>
          </cell>
        </row>
        <row r="39">
          <cell r="A39" t="str">
            <v>PEPPERS</v>
          </cell>
          <cell r="B39">
            <v>2018</v>
          </cell>
          <cell r="C39" t="str">
            <v>Vegetables</v>
          </cell>
          <cell r="D39" t="str">
            <v>Fruit_veg</v>
          </cell>
        </row>
        <row r="40">
          <cell r="A40" t="str">
            <v>PISTACHIOS</v>
          </cell>
          <cell r="B40">
            <v>1999</v>
          </cell>
          <cell r="C40" t="str">
            <v>Nuts</v>
          </cell>
          <cell r="D40" t="str">
            <v>Fruit_veg</v>
          </cell>
        </row>
        <row r="41">
          <cell r="A41" t="str">
            <v>PLUMS</v>
          </cell>
          <cell r="B41">
            <v>2017</v>
          </cell>
          <cell r="C41" t="str">
            <v>Fruit</v>
          </cell>
          <cell r="D41" t="str">
            <v>Fruit_veg</v>
          </cell>
        </row>
        <row r="42">
          <cell r="A42" t="str">
            <v>POTATOES</v>
          </cell>
          <cell r="B42">
            <v>2016</v>
          </cell>
          <cell r="C42" t="str">
            <v>Vegetables</v>
          </cell>
          <cell r="D42" t="str">
            <v>Fruit_veg</v>
          </cell>
        </row>
        <row r="43">
          <cell r="A43" t="str">
            <v>PRUNES</v>
          </cell>
          <cell r="B43">
            <v>2017</v>
          </cell>
          <cell r="C43" t="str">
            <v>Fruit</v>
          </cell>
          <cell r="D43" t="str">
            <v>Fruit_veg</v>
          </cell>
        </row>
        <row r="44">
          <cell r="A44" t="str">
            <v>PUMPKINS</v>
          </cell>
          <cell r="B44">
            <v>2018</v>
          </cell>
          <cell r="C44" t="str">
            <v>Vegetables</v>
          </cell>
          <cell r="D44" t="str">
            <v>Fruit_veg</v>
          </cell>
        </row>
        <row r="45">
          <cell r="A45" t="str">
            <v>RASPBERRIES</v>
          </cell>
          <cell r="B45">
            <v>2017</v>
          </cell>
          <cell r="C45" t="str">
            <v>Fruit</v>
          </cell>
          <cell r="D45" t="str">
            <v>Fruit_veg</v>
          </cell>
        </row>
        <row r="46">
          <cell r="A46" t="str">
            <v>RICE</v>
          </cell>
          <cell r="B46">
            <v>2013</v>
          </cell>
          <cell r="C46" t="str">
            <v>Grain</v>
          </cell>
          <cell r="D46" t="str">
            <v>oilGrain</v>
          </cell>
        </row>
        <row r="47">
          <cell r="A47" t="str">
            <v>SORGHUM</v>
          </cell>
          <cell r="B47">
            <v>2019</v>
          </cell>
          <cell r="C47" t="str">
            <v>Grain</v>
          </cell>
          <cell r="D47" t="str">
            <v>oilGrain</v>
          </cell>
        </row>
        <row r="48">
          <cell r="A48" t="str">
            <v>SOYBEANS</v>
          </cell>
          <cell r="B48">
            <v>2018</v>
          </cell>
          <cell r="C48" t="str">
            <v>Oil</v>
          </cell>
          <cell r="D48" t="str">
            <v>oilGrain</v>
          </cell>
        </row>
        <row r="49">
          <cell r="A49" t="str">
            <v>SPINACH</v>
          </cell>
          <cell r="B49">
            <v>2018</v>
          </cell>
          <cell r="C49" t="str">
            <v>Vegetables</v>
          </cell>
          <cell r="D49" t="str">
            <v>Fruit_veg</v>
          </cell>
        </row>
        <row r="50">
          <cell r="A50" t="str">
            <v>SQUASH</v>
          </cell>
          <cell r="B50">
            <v>2018</v>
          </cell>
          <cell r="C50" t="str">
            <v>Vegetables</v>
          </cell>
          <cell r="D50" t="str">
            <v>Fruit_veg</v>
          </cell>
        </row>
        <row r="51">
          <cell r="A51" t="str">
            <v>STRAWBERRIES</v>
          </cell>
          <cell r="B51">
            <v>2018</v>
          </cell>
          <cell r="C51" t="str">
            <v>Fruit</v>
          </cell>
          <cell r="D51" t="str">
            <v>Fruit_veg</v>
          </cell>
        </row>
        <row r="52">
          <cell r="A52" t="str">
            <v>SUGARBEETS</v>
          </cell>
          <cell r="B52">
            <v>2000</v>
          </cell>
          <cell r="C52" t="str">
            <v>Sugar</v>
          </cell>
          <cell r="D52" t="str">
            <v>Sugar</v>
          </cell>
        </row>
        <row r="53">
          <cell r="A53" t="str">
            <v>SUNFLOWER</v>
          </cell>
          <cell r="B53">
            <v>1999</v>
          </cell>
          <cell r="C53" t="str">
            <v>Oil</v>
          </cell>
          <cell r="D53" t="str">
            <v>oilGrain</v>
          </cell>
        </row>
        <row r="54">
          <cell r="A54" t="str">
            <v>SWEET CORN</v>
          </cell>
          <cell r="B54">
            <v>2018</v>
          </cell>
          <cell r="C54" t="str">
            <v>Vegetables</v>
          </cell>
          <cell r="D54" t="str">
            <v>Fruit_veg</v>
          </cell>
        </row>
        <row r="55">
          <cell r="A55" t="str">
            <v>TANGELOS</v>
          </cell>
          <cell r="B55">
            <v>2015</v>
          </cell>
          <cell r="C55" t="str">
            <v>Fruit</v>
          </cell>
          <cell r="D55" t="str">
            <v>Fruit_veg</v>
          </cell>
        </row>
        <row r="56">
          <cell r="A56" t="str">
            <v>TANGERINES</v>
          </cell>
          <cell r="B56">
            <v>2017</v>
          </cell>
          <cell r="C56" t="str">
            <v>Fruit</v>
          </cell>
          <cell r="D56" t="str">
            <v>Fruit_veg</v>
          </cell>
        </row>
        <row r="57">
          <cell r="A57" t="str">
            <v>TOMATOES</v>
          </cell>
          <cell r="B57">
            <v>2018</v>
          </cell>
          <cell r="C57" t="str">
            <v>Vegetables</v>
          </cell>
          <cell r="D57" t="str">
            <v>Fruit_veg</v>
          </cell>
        </row>
        <row r="58">
          <cell r="A58" t="str">
            <v>WALNUTS</v>
          </cell>
          <cell r="B58">
            <v>1999</v>
          </cell>
          <cell r="C58" t="str">
            <v>Nuts</v>
          </cell>
          <cell r="D58" t="str">
            <v>Fruit_veg</v>
          </cell>
        </row>
        <row r="59">
          <cell r="A59" t="str">
            <v>WHEAT</v>
          </cell>
          <cell r="B59">
            <v>2019</v>
          </cell>
          <cell r="C59" t="str">
            <v>Grain</v>
          </cell>
          <cell r="D59" t="str">
            <v>oilGrain</v>
          </cell>
        </row>
        <row r="60">
          <cell r="A60" t="str">
            <v>SMALL GRAINS</v>
          </cell>
          <cell r="B60">
            <v>9999</v>
          </cell>
          <cell r="C60" t="str">
            <v>Grain</v>
          </cell>
          <cell r="D60" t="str">
            <v>oilGrain</v>
          </cell>
        </row>
        <row r="61">
          <cell r="A61" t="str">
            <v>BEETS</v>
          </cell>
          <cell r="B61">
            <v>9999</v>
          </cell>
          <cell r="C61" t="str">
            <v>Vegetables</v>
          </cell>
          <cell r="D61" t="str">
            <v>Fruit_veg</v>
          </cell>
        </row>
        <row r="62">
          <cell r="A62" t="str">
            <v>BRUSSELS SPROUTS</v>
          </cell>
          <cell r="B62">
            <v>9999</v>
          </cell>
          <cell r="C62" t="str">
            <v>Vegetables</v>
          </cell>
          <cell r="D62" t="str">
            <v>Fruit_veg</v>
          </cell>
        </row>
        <row r="63">
          <cell r="A63" t="str">
            <v>CANOLA</v>
          </cell>
          <cell r="B63">
            <v>9999</v>
          </cell>
          <cell r="C63" t="str">
            <v>Oil</v>
          </cell>
          <cell r="D63" t="str">
            <v>oilGrain</v>
          </cell>
        </row>
        <row r="64">
          <cell r="A64" t="str">
            <v>DAIKON</v>
          </cell>
          <cell r="B64">
            <v>9999</v>
          </cell>
          <cell r="C64" t="str">
            <v>Vegetables</v>
          </cell>
          <cell r="D64" t="str">
            <v>Fruit_veg</v>
          </cell>
        </row>
        <row r="65">
          <cell r="A65" t="str">
            <v>EGGPLANT</v>
          </cell>
          <cell r="B65">
            <v>9999</v>
          </cell>
          <cell r="C65" t="str">
            <v>Vegetables</v>
          </cell>
          <cell r="D65" t="str">
            <v>Fruit_veg</v>
          </cell>
        </row>
        <row r="66">
          <cell r="A66" t="str">
            <v>ESCAROLE &amp; ENDIVE</v>
          </cell>
          <cell r="B66">
            <v>9999</v>
          </cell>
          <cell r="C66" t="str">
            <v>Vegetables</v>
          </cell>
          <cell r="D66" t="str">
            <v>Fruit_veg</v>
          </cell>
        </row>
        <row r="67">
          <cell r="A67" t="str">
            <v>GREENS</v>
          </cell>
          <cell r="B67">
            <v>9999</v>
          </cell>
          <cell r="C67" t="str">
            <v>Vegetables</v>
          </cell>
          <cell r="D67" t="str">
            <v>Fruit_veg</v>
          </cell>
        </row>
        <row r="68">
          <cell r="A68" t="str">
            <v>HAY &amp; HAYLAGE</v>
          </cell>
          <cell r="B68">
            <v>9999</v>
          </cell>
          <cell r="C68" t="str">
            <v>Animal Feed</v>
          </cell>
          <cell r="D68" t="str">
            <v>Feed</v>
          </cell>
        </row>
        <row r="69">
          <cell r="A69" t="str">
            <v>OKRA</v>
          </cell>
          <cell r="B69">
            <v>9999</v>
          </cell>
          <cell r="C69" t="str">
            <v>Vegetables</v>
          </cell>
          <cell r="D69" t="str">
            <v>Fruit_veg</v>
          </cell>
        </row>
        <row r="70">
          <cell r="A70" t="str">
            <v>PARSLEY</v>
          </cell>
          <cell r="B70">
            <v>9999</v>
          </cell>
          <cell r="C70" t="str">
            <v>Vegetables</v>
          </cell>
          <cell r="D70" t="str">
            <v>Fruit_veg</v>
          </cell>
        </row>
        <row r="71">
          <cell r="A71" t="str">
            <v>RADISHES</v>
          </cell>
          <cell r="B71">
            <v>9999</v>
          </cell>
          <cell r="C71" t="str">
            <v>Vegetables</v>
          </cell>
          <cell r="D71" t="str">
            <v>Fruit_veg</v>
          </cell>
        </row>
        <row r="72">
          <cell r="A72" t="str">
            <v>RHUBARB</v>
          </cell>
          <cell r="B72">
            <v>9999</v>
          </cell>
          <cell r="C72" t="str">
            <v>Vegetables</v>
          </cell>
          <cell r="D72" t="str">
            <v>Fruit_veg</v>
          </cell>
        </row>
        <row r="73">
          <cell r="A73" t="str">
            <v>RYE</v>
          </cell>
          <cell r="B73">
            <v>9999</v>
          </cell>
          <cell r="C73" t="str">
            <v>Vegetables</v>
          </cell>
          <cell r="D73" t="str">
            <v>Fruit_veg</v>
          </cell>
        </row>
        <row r="74">
          <cell r="A74" t="str">
            <v>SESAME</v>
          </cell>
          <cell r="B74">
            <v>9999</v>
          </cell>
          <cell r="C74" t="str">
            <v>Oil</v>
          </cell>
          <cell r="D74" t="str">
            <v>oilGrain</v>
          </cell>
        </row>
        <row r="75">
          <cell r="A75" t="str">
            <v>SWEET POTATOES</v>
          </cell>
          <cell r="B75">
            <v>9999</v>
          </cell>
          <cell r="C75" t="str">
            <v>Vegetables</v>
          </cell>
          <cell r="D75" t="str">
            <v>Fruit_veg</v>
          </cell>
        </row>
        <row r="76">
          <cell r="A76" t="str">
            <v>TURNIPS</v>
          </cell>
          <cell r="B76">
            <v>9999</v>
          </cell>
          <cell r="C76" t="str">
            <v>Vegetables</v>
          </cell>
          <cell r="D76" t="str">
            <v>Fruit_veg</v>
          </cell>
        </row>
        <row r="77">
          <cell r="A77" t="str">
            <v>VEGETABLES, OTHER</v>
          </cell>
          <cell r="B77">
            <v>9999</v>
          </cell>
          <cell r="C77" t="str">
            <v>Vegetables</v>
          </cell>
          <cell r="D77" t="str">
            <v>Fruit_veg</v>
          </cell>
        </row>
        <row r="78">
          <cell r="A78" t="str">
            <v>ARTICHOKES</v>
          </cell>
          <cell r="B78">
            <v>9999</v>
          </cell>
          <cell r="C78" t="str">
            <v>Vegetables</v>
          </cell>
          <cell r="D78" t="str">
            <v>Fruit_veg</v>
          </cell>
        </row>
        <row r="79">
          <cell r="A79" t="str">
            <v>WATERCRESS</v>
          </cell>
          <cell r="B79">
            <v>9999</v>
          </cell>
          <cell r="C79" t="str">
            <v>Vegetables</v>
          </cell>
          <cell r="D79" t="str">
            <v>Fruit_veg</v>
          </cell>
        </row>
        <row r="80">
          <cell r="A80" t="str">
            <v>BUCKWHEAT</v>
          </cell>
          <cell r="B80">
            <v>9999</v>
          </cell>
          <cell r="C80" t="str">
            <v>Grain</v>
          </cell>
          <cell r="D80" t="str">
            <v>oilGrain</v>
          </cell>
        </row>
        <row r="81">
          <cell r="A81" t="str">
            <v>CHICKPEAS</v>
          </cell>
          <cell r="B81">
            <v>9999</v>
          </cell>
          <cell r="C81" t="str">
            <v>Vegetables</v>
          </cell>
          <cell r="D81" t="str">
            <v>Fruit_veg</v>
          </cell>
        </row>
        <row r="82">
          <cell r="A82" t="str">
            <v>LENTILS</v>
          </cell>
          <cell r="B82">
            <v>9999</v>
          </cell>
          <cell r="C82" t="str">
            <v>Vegetables</v>
          </cell>
          <cell r="D82" t="str">
            <v>Fruit_veg</v>
          </cell>
        </row>
        <row r="83">
          <cell r="A83" t="str">
            <v>SAFFLOWER</v>
          </cell>
          <cell r="B83">
            <v>9999</v>
          </cell>
          <cell r="C83" t="str">
            <v>Oil</v>
          </cell>
          <cell r="D83" t="str">
            <v>oilGrain</v>
          </cell>
        </row>
        <row r="84">
          <cell r="A84" t="str">
            <v>TRITICALE</v>
          </cell>
          <cell r="B84">
            <v>9999</v>
          </cell>
          <cell r="C84" t="str">
            <v>Grain</v>
          </cell>
          <cell r="D84" t="str">
            <v>oilGrain</v>
          </cell>
        </row>
        <row r="85">
          <cell r="A85" t="str">
            <v>WILD RICE</v>
          </cell>
          <cell r="B85">
            <v>9999</v>
          </cell>
          <cell r="C85" t="str">
            <v>Grain</v>
          </cell>
          <cell r="D85" t="str">
            <v>oilGrain</v>
          </cell>
        </row>
        <row r="86">
          <cell r="A86" t="str">
            <v>RAPESEED</v>
          </cell>
          <cell r="B86">
            <v>9999</v>
          </cell>
          <cell r="C86" t="str">
            <v>Oil</v>
          </cell>
          <cell r="D86" t="str">
            <v>oilGrain</v>
          </cell>
        </row>
        <row r="87">
          <cell r="A87" t="str">
            <v>SUGARCANE</v>
          </cell>
          <cell r="B87">
            <v>9999</v>
          </cell>
          <cell r="C87" t="str">
            <v>Sugar</v>
          </cell>
          <cell r="D87" t="str">
            <v>Sugar</v>
          </cell>
        </row>
        <row r="88">
          <cell r="A88" t="str">
            <v>SWITCHGRASS</v>
          </cell>
          <cell r="B88">
            <v>9999</v>
          </cell>
          <cell r="C88" t="str">
            <v>Grain</v>
          </cell>
          <cell r="D88" t="str">
            <v>oilGrain</v>
          </cell>
        </row>
        <row r="89">
          <cell r="A89" t="str">
            <v>MISCANTHUS</v>
          </cell>
          <cell r="B89">
            <v>9999</v>
          </cell>
          <cell r="C89" t="str">
            <v>Grain</v>
          </cell>
          <cell r="D89" t="str">
            <v>oilGrain</v>
          </cell>
        </row>
        <row r="90">
          <cell r="A90" t="str">
            <v>CRANBERRIES</v>
          </cell>
          <cell r="B90">
            <v>9999</v>
          </cell>
          <cell r="C90" t="str">
            <v>Fruit</v>
          </cell>
          <cell r="D90" t="str">
            <v>Fruit_veg</v>
          </cell>
        </row>
        <row r="91">
          <cell r="A91" t="str">
            <v>BANANAS</v>
          </cell>
          <cell r="B91">
            <v>9999</v>
          </cell>
          <cell r="C91" t="str">
            <v>Fruit</v>
          </cell>
          <cell r="D91" t="str">
            <v>Fruit_veg</v>
          </cell>
        </row>
        <row r="92">
          <cell r="A92" t="str">
            <v>MUSTARD</v>
          </cell>
          <cell r="B92">
            <v>9999</v>
          </cell>
          <cell r="C92" t="str">
            <v>Vegetables</v>
          </cell>
          <cell r="D92" t="str">
            <v>Fruit_veg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92BE4-04D7-466D-B97D-C8ED3230B279}">
  <dimension ref="A1:H27"/>
  <sheetViews>
    <sheetView workbookViewId="0">
      <selection activeCell="G5" sqref="G5"/>
    </sheetView>
  </sheetViews>
  <sheetFormatPr defaultRowHeight="14.5" x14ac:dyDescent="0.35"/>
  <cols>
    <col min="1" max="2" width="21.7265625" customWidth="1"/>
    <col min="8" max="8" width="57.81640625" customWidth="1"/>
  </cols>
  <sheetData>
    <row r="1" spans="1:8" ht="58" x14ac:dyDescent="0.35">
      <c r="A1" s="11" t="s">
        <v>151</v>
      </c>
      <c r="B1" s="11" t="s">
        <v>195</v>
      </c>
      <c r="C1" s="6" t="s">
        <v>194</v>
      </c>
      <c r="D1" s="6" t="s">
        <v>193</v>
      </c>
      <c r="E1" s="6" t="s">
        <v>192</v>
      </c>
      <c r="F1" s="6" t="s">
        <v>191</v>
      </c>
      <c r="G1" s="6" t="s">
        <v>190</v>
      </c>
      <c r="H1" s="10" t="s">
        <v>187</v>
      </c>
    </row>
    <row r="2" spans="1:8" x14ac:dyDescent="0.35">
      <c r="A2" s="7" t="s">
        <v>172</v>
      </c>
      <c r="B2" s="7" t="s">
        <v>189</v>
      </c>
      <c r="C2" s="6">
        <v>0.08</v>
      </c>
      <c r="D2" s="6">
        <v>0.25</v>
      </c>
      <c r="E2" s="6">
        <v>0.17</v>
      </c>
      <c r="F2" s="6">
        <v>0.1</v>
      </c>
      <c r="G2" s="6">
        <v>0.09</v>
      </c>
      <c r="H2" s="7" t="s">
        <v>188</v>
      </c>
    </row>
    <row r="3" spans="1:8" x14ac:dyDescent="0.35">
      <c r="A3" s="7" t="s">
        <v>187</v>
      </c>
      <c r="B3" s="7" t="s">
        <v>186</v>
      </c>
      <c r="C3" s="6">
        <v>0.16</v>
      </c>
      <c r="D3" s="6">
        <v>0.45</v>
      </c>
      <c r="E3" s="6">
        <v>0.34</v>
      </c>
      <c r="F3" s="6">
        <v>0.19</v>
      </c>
      <c r="G3" s="6">
        <v>0.09</v>
      </c>
      <c r="H3" s="7" t="s">
        <v>185</v>
      </c>
    </row>
    <row r="4" spans="1:8" ht="12" customHeight="1" x14ac:dyDescent="0.35">
      <c r="A4" s="7" t="s">
        <v>171</v>
      </c>
      <c r="B4" s="7" t="s">
        <v>136</v>
      </c>
      <c r="C4" s="6">
        <v>0.84</v>
      </c>
      <c r="D4" s="6">
        <v>1</v>
      </c>
      <c r="E4" s="6">
        <v>1</v>
      </c>
      <c r="F4" s="6">
        <v>0.42</v>
      </c>
      <c r="G4" s="6">
        <v>0.14000000000000001</v>
      </c>
      <c r="H4" s="6" t="s">
        <v>184</v>
      </c>
    </row>
    <row r="5" spans="1:8" x14ac:dyDescent="0.35">
      <c r="A5" s="7" t="s">
        <v>170</v>
      </c>
      <c r="B5" s="7" t="s">
        <v>134</v>
      </c>
      <c r="C5" s="6">
        <v>1</v>
      </c>
      <c r="D5" s="6">
        <v>1</v>
      </c>
      <c r="E5" s="6">
        <v>1</v>
      </c>
      <c r="F5" s="6">
        <v>1</v>
      </c>
      <c r="G5" s="6">
        <v>0.23</v>
      </c>
      <c r="H5" s="7" t="s">
        <v>183</v>
      </c>
    </row>
    <row r="6" spans="1:8" x14ac:dyDescent="0.35">
      <c r="A6" s="7" t="s">
        <v>165</v>
      </c>
      <c r="B6" s="7" t="s">
        <v>132</v>
      </c>
      <c r="C6" s="6">
        <v>1</v>
      </c>
      <c r="D6" s="6">
        <v>0.92</v>
      </c>
      <c r="E6" s="6">
        <v>1</v>
      </c>
      <c r="F6" s="6">
        <v>0</v>
      </c>
      <c r="G6" s="6">
        <v>0</v>
      </c>
      <c r="H6" s="7" t="s">
        <v>182</v>
      </c>
    </row>
    <row r="7" spans="1:8" x14ac:dyDescent="0.35">
      <c r="A7" s="7" t="s">
        <v>166</v>
      </c>
      <c r="B7" s="7" t="s">
        <v>133</v>
      </c>
      <c r="C7" s="6">
        <v>0.54</v>
      </c>
      <c r="D7" s="6">
        <v>0.92</v>
      </c>
      <c r="E7" s="6">
        <v>1</v>
      </c>
      <c r="F7" s="6">
        <v>1</v>
      </c>
      <c r="G7" s="6">
        <v>0</v>
      </c>
      <c r="H7" s="10"/>
    </row>
    <row r="8" spans="1:8" x14ac:dyDescent="0.35">
      <c r="A8" s="7" t="s">
        <v>93</v>
      </c>
      <c r="B8" s="7" t="s">
        <v>130</v>
      </c>
      <c r="C8" s="6">
        <v>1</v>
      </c>
      <c r="D8" s="6">
        <v>0.99</v>
      </c>
      <c r="E8" s="6">
        <v>0</v>
      </c>
      <c r="F8" s="6">
        <v>1</v>
      </c>
      <c r="G8" s="6">
        <v>0</v>
      </c>
      <c r="H8" s="10"/>
    </row>
    <row r="9" spans="1:8" x14ac:dyDescent="0.35">
      <c r="A9" s="7" t="s">
        <v>167</v>
      </c>
      <c r="B9" s="7" t="s">
        <v>181</v>
      </c>
      <c r="C9" s="6">
        <v>0.08</v>
      </c>
      <c r="D9" s="6">
        <v>0.3</v>
      </c>
      <c r="E9" s="6">
        <v>0.23</v>
      </c>
      <c r="F9" s="6">
        <v>0.1</v>
      </c>
      <c r="G9" s="6">
        <v>0.06</v>
      </c>
      <c r="H9" s="7" t="s">
        <v>180</v>
      </c>
    </row>
    <row r="10" spans="1:8" x14ac:dyDescent="0.35">
      <c r="A10" s="7" t="s">
        <v>179</v>
      </c>
      <c r="B10" s="7" t="s">
        <v>178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7"/>
    </row>
    <row r="11" spans="1:8" x14ac:dyDescent="0.35">
      <c r="A11" s="7" t="s">
        <v>169</v>
      </c>
      <c r="B11" s="7" t="s">
        <v>126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10"/>
    </row>
    <row r="12" spans="1:8" x14ac:dyDescent="0.35">
      <c r="A12" s="7" t="s">
        <v>168</v>
      </c>
      <c r="B12" s="7" t="s">
        <v>125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10"/>
    </row>
    <row r="13" spans="1:8" x14ac:dyDescent="0.35">
      <c r="A13" s="9"/>
      <c r="B13" s="9"/>
    </row>
    <row r="16" spans="1:8" x14ac:dyDescent="0.35">
      <c r="B16" s="8"/>
      <c r="C16" s="6"/>
      <c r="D16" s="6"/>
      <c r="E16" s="6"/>
      <c r="F16" s="6"/>
      <c r="G16" s="6"/>
    </row>
    <row r="17" spans="2:7" x14ac:dyDescent="0.35">
      <c r="B17" s="7"/>
      <c r="C17" s="6"/>
      <c r="D17" s="6"/>
      <c r="E17" s="6"/>
      <c r="F17" s="6"/>
      <c r="G17" s="6"/>
    </row>
    <row r="18" spans="2:7" x14ac:dyDescent="0.35">
      <c r="B18" s="7"/>
      <c r="C18" s="6"/>
      <c r="D18" s="6"/>
      <c r="E18" s="6"/>
      <c r="F18" s="6"/>
      <c r="G18" s="6"/>
    </row>
    <row r="19" spans="2:7" x14ac:dyDescent="0.35">
      <c r="B19" s="7"/>
      <c r="C19" s="6"/>
      <c r="D19" s="6"/>
      <c r="E19" s="6"/>
      <c r="F19" s="6"/>
      <c r="G19" s="6"/>
    </row>
    <row r="20" spans="2:7" x14ac:dyDescent="0.35">
      <c r="B20" s="7"/>
      <c r="C20" s="6"/>
      <c r="D20" s="6"/>
      <c r="E20" s="6"/>
      <c r="F20" s="6"/>
      <c r="G20" s="6"/>
    </row>
    <row r="21" spans="2:7" x14ac:dyDescent="0.35">
      <c r="B21" s="7"/>
      <c r="C21" s="6"/>
      <c r="D21" s="6"/>
      <c r="E21" s="6"/>
      <c r="F21" s="6"/>
      <c r="G21" s="6"/>
    </row>
    <row r="22" spans="2:7" x14ac:dyDescent="0.35">
      <c r="B22" s="7"/>
      <c r="C22" s="6"/>
      <c r="D22" s="6"/>
      <c r="E22" s="6"/>
      <c r="F22" s="6"/>
      <c r="G22" s="6"/>
    </row>
    <row r="23" spans="2:7" x14ac:dyDescent="0.35">
      <c r="B23" s="7"/>
      <c r="C23" s="6"/>
      <c r="D23" s="6"/>
      <c r="E23" s="6"/>
      <c r="F23" s="6"/>
      <c r="G23" s="6"/>
    </row>
    <row r="24" spans="2:7" x14ac:dyDescent="0.35">
      <c r="B24" s="7"/>
      <c r="C24" s="6"/>
      <c r="D24" s="6"/>
      <c r="E24" s="6"/>
      <c r="F24" s="6"/>
      <c r="G24" s="6"/>
    </row>
    <row r="25" spans="2:7" x14ac:dyDescent="0.35">
      <c r="B25" s="7"/>
      <c r="C25" s="6"/>
      <c r="D25" s="6"/>
      <c r="E25" s="6"/>
      <c r="F25" s="6"/>
      <c r="G25" s="6"/>
    </row>
    <row r="26" spans="2:7" x14ac:dyDescent="0.35">
      <c r="B26" s="7"/>
      <c r="C26" s="6"/>
      <c r="D26" s="6"/>
      <c r="E26" s="6"/>
      <c r="F26" s="6"/>
      <c r="G26" s="6"/>
    </row>
    <row r="27" spans="2:7" x14ac:dyDescent="0.35">
      <c r="B27" s="7"/>
      <c r="C27" s="6"/>
      <c r="D27" s="6"/>
      <c r="E27" s="6"/>
      <c r="F27" s="6"/>
      <c r="G27" s="6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C8E42-439C-4A2D-9492-5630A9CF7253}">
  <dimension ref="A1:E90"/>
  <sheetViews>
    <sheetView topLeftCell="A29" workbookViewId="0">
      <selection activeCell="B29" sqref="B29"/>
    </sheetView>
  </sheetViews>
  <sheetFormatPr defaultRowHeight="14.5" x14ac:dyDescent="0.35"/>
  <cols>
    <col min="1" max="1" width="24.7265625" customWidth="1"/>
    <col min="3" max="3" width="24.7265625" customWidth="1"/>
    <col min="4" max="4" width="19.81640625" customWidth="1"/>
    <col min="5" max="5" width="18.7265625" customWidth="1"/>
  </cols>
  <sheetData>
    <row r="1" spans="1:5" x14ac:dyDescent="0.35">
      <c r="A1" t="s">
        <v>151</v>
      </c>
      <c r="B1" t="s">
        <v>150</v>
      </c>
      <c r="C1" t="s">
        <v>149</v>
      </c>
      <c r="D1" t="s">
        <v>148</v>
      </c>
      <c r="E1" t="s">
        <v>147</v>
      </c>
    </row>
    <row r="2" spans="1:5" x14ac:dyDescent="0.35">
      <c r="A2" t="s">
        <v>138</v>
      </c>
      <c r="B2">
        <v>2.716009428</v>
      </c>
      <c r="C2" t="s">
        <v>137</v>
      </c>
      <c r="D2" t="s">
        <v>119</v>
      </c>
      <c r="E2" t="s">
        <v>119</v>
      </c>
    </row>
    <row r="3" spans="1:5" x14ac:dyDescent="0.35">
      <c r="A3" t="s">
        <v>136</v>
      </c>
      <c r="B3">
        <v>109.6294769</v>
      </c>
      <c r="C3" t="s">
        <v>135</v>
      </c>
      <c r="D3" t="s">
        <v>119</v>
      </c>
      <c r="E3" t="s">
        <v>119</v>
      </c>
    </row>
    <row r="4" spans="1:5" x14ac:dyDescent="0.35">
      <c r="A4" t="s">
        <v>134</v>
      </c>
      <c r="B4">
        <v>7.177371699</v>
      </c>
      <c r="C4" t="s">
        <v>131</v>
      </c>
      <c r="D4" t="s">
        <v>119</v>
      </c>
      <c r="E4" t="s">
        <v>119</v>
      </c>
    </row>
    <row r="5" spans="1:5" x14ac:dyDescent="0.35">
      <c r="A5" t="s">
        <v>133</v>
      </c>
      <c r="B5">
        <v>0.73799998</v>
      </c>
      <c r="C5" t="s">
        <v>129</v>
      </c>
      <c r="D5" t="s">
        <v>119</v>
      </c>
      <c r="E5" t="s">
        <v>119</v>
      </c>
    </row>
    <row r="6" spans="1:5" x14ac:dyDescent="0.35">
      <c r="A6" t="s">
        <v>132</v>
      </c>
      <c r="B6">
        <v>0.68248623500000005</v>
      </c>
      <c r="C6" t="s">
        <v>131</v>
      </c>
      <c r="D6" t="s">
        <v>119</v>
      </c>
      <c r="E6" t="s">
        <v>119</v>
      </c>
    </row>
    <row r="7" spans="1:5" x14ac:dyDescent="0.35">
      <c r="A7" t="s">
        <v>130</v>
      </c>
      <c r="B7">
        <v>19.29244997</v>
      </c>
      <c r="C7" t="s">
        <v>129</v>
      </c>
      <c r="D7" t="s">
        <v>119</v>
      </c>
      <c r="E7" t="s">
        <v>119</v>
      </c>
    </row>
    <row r="8" spans="1:5" x14ac:dyDescent="0.35">
      <c r="A8" t="s">
        <v>128</v>
      </c>
      <c r="B8">
        <v>0</v>
      </c>
      <c r="C8" t="s">
        <v>124</v>
      </c>
      <c r="D8" t="s">
        <v>119</v>
      </c>
      <c r="E8" t="s">
        <v>119</v>
      </c>
    </row>
    <row r="9" spans="1:5" x14ac:dyDescent="0.35">
      <c r="A9" t="s">
        <v>127</v>
      </c>
      <c r="B9">
        <v>0</v>
      </c>
      <c r="C9" t="s">
        <v>127</v>
      </c>
      <c r="D9" t="s">
        <v>119</v>
      </c>
      <c r="E9" t="s">
        <v>119</v>
      </c>
    </row>
    <row r="10" spans="1:5" x14ac:dyDescent="0.35">
      <c r="A10" t="s">
        <v>126</v>
      </c>
      <c r="B10">
        <v>4.0746502080000004</v>
      </c>
      <c r="C10" t="s">
        <v>124</v>
      </c>
      <c r="D10" t="s">
        <v>119</v>
      </c>
      <c r="E10" t="s">
        <v>119</v>
      </c>
    </row>
    <row r="11" spans="1:5" x14ac:dyDescent="0.35">
      <c r="A11" t="s">
        <v>125</v>
      </c>
      <c r="B11">
        <v>0.52662992500000005</v>
      </c>
      <c r="C11" t="s">
        <v>124</v>
      </c>
      <c r="D11" t="s">
        <v>119</v>
      </c>
      <c r="E11" t="s">
        <v>119</v>
      </c>
    </row>
    <row r="12" spans="1:5" x14ac:dyDescent="0.35">
      <c r="A12" t="s">
        <v>123</v>
      </c>
      <c r="B12">
        <v>0</v>
      </c>
      <c r="C12" t="s">
        <v>123</v>
      </c>
      <c r="D12" t="s">
        <v>119</v>
      </c>
      <c r="E12" t="s">
        <v>119</v>
      </c>
    </row>
    <row r="13" spans="1:5" x14ac:dyDescent="0.35">
      <c r="A13" t="s">
        <v>138</v>
      </c>
      <c r="B13">
        <v>0.88853464400000004</v>
      </c>
      <c r="C13" t="s">
        <v>137</v>
      </c>
      <c r="D13" t="s">
        <v>146</v>
      </c>
      <c r="E13" t="s">
        <v>146</v>
      </c>
    </row>
    <row r="14" spans="1:5" x14ac:dyDescent="0.35">
      <c r="A14" t="s">
        <v>136</v>
      </c>
      <c r="B14">
        <v>2.2762721460000002</v>
      </c>
      <c r="C14" t="s">
        <v>135</v>
      </c>
      <c r="D14" t="s">
        <v>146</v>
      </c>
      <c r="E14" t="s">
        <v>146</v>
      </c>
    </row>
    <row r="15" spans="1:5" x14ac:dyDescent="0.35">
      <c r="A15" t="s">
        <v>134</v>
      </c>
      <c r="B15">
        <v>0.51347605399999996</v>
      </c>
      <c r="C15" t="s">
        <v>131</v>
      </c>
      <c r="D15" t="s">
        <v>146</v>
      </c>
      <c r="E15" t="s">
        <v>146</v>
      </c>
    </row>
    <row r="16" spans="1:5" x14ac:dyDescent="0.35">
      <c r="A16" t="s">
        <v>133</v>
      </c>
      <c r="B16">
        <v>0.24621966300000001</v>
      </c>
      <c r="C16" t="s">
        <v>129</v>
      </c>
      <c r="D16" t="s">
        <v>146</v>
      </c>
      <c r="E16" t="s">
        <v>146</v>
      </c>
    </row>
    <row r="17" spans="1:5" x14ac:dyDescent="0.35">
      <c r="A17" t="s">
        <v>132</v>
      </c>
      <c r="B17">
        <v>0.50941928000000003</v>
      </c>
      <c r="C17" t="s">
        <v>131</v>
      </c>
      <c r="D17" t="s">
        <v>146</v>
      </c>
      <c r="E17" t="s">
        <v>146</v>
      </c>
    </row>
    <row r="18" spans="1:5" x14ac:dyDescent="0.35">
      <c r="A18" t="s">
        <v>130</v>
      </c>
      <c r="B18">
        <v>0.23743267600000001</v>
      </c>
      <c r="C18" t="s">
        <v>129</v>
      </c>
      <c r="D18" t="s">
        <v>146</v>
      </c>
      <c r="E18" t="s">
        <v>146</v>
      </c>
    </row>
    <row r="19" spans="1:5" x14ac:dyDescent="0.35">
      <c r="A19" t="s">
        <v>128</v>
      </c>
      <c r="B19">
        <v>0</v>
      </c>
      <c r="C19" t="s">
        <v>124</v>
      </c>
      <c r="D19" t="s">
        <v>146</v>
      </c>
      <c r="E19" t="s">
        <v>146</v>
      </c>
    </row>
    <row r="20" spans="1:5" x14ac:dyDescent="0.35">
      <c r="A20" t="s">
        <v>127</v>
      </c>
      <c r="B20">
        <v>0</v>
      </c>
      <c r="C20" t="s">
        <v>127</v>
      </c>
      <c r="D20" t="s">
        <v>146</v>
      </c>
      <c r="E20" t="s">
        <v>146</v>
      </c>
    </row>
    <row r="21" spans="1:5" x14ac:dyDescent="0.35">
      <c r="A21" t="s">
        <v>126</v>
      </c>
      <c r="B21">
        <v>5.2323606829999996</v>
      </c>
      <c r="C21" t="s">
        <v>124</v>
      </c>
      <c r="D21" t="s">
        <v>146</v>
      </c>
      <c r="E21" t="s">
        <v>146</v>
      </c>
    </row>
    <row r="22" spans="1:5" x14ac:dyDescent="0.35">
      <c r="A22" t="s">
        <v>125</v>
      </c>
      <c r="B22">
        <v>0.45806804200000001</v>
      </c>
      <c r="C22" t="s">
        <v>124</v>
      </c>
      <c r="D22" t="s">
        <v>146</v>
      </c>
      <c r="E22" t="s">
        <v>146</v>
      </c>
    </row>
    <row r="23" spans="1:5" x14ac:dyDescent="0.35">
      <c r="A23" t="s">
        <v>123</v>
      </c>
      <c r="B23">
        <v>0</v>
      </c>
      <c r="C23" t="s">
        <v>123</v>
      </c>
      <c r="D23" t="s">
        <v>146</v>
      </c>
      <c r="E23" t="s">
        <v>146</v>
      </c>
    </row>
    <row r="24" spans="1:5" x14ac:dyDescent="0.35">
      <c r="A24" t="s">
        <v>138</v>
      </c>
      <c r="B24">
        <v>1.827474856</v>
      </c>
      <c r="C24" t="s">
        <v>137</v>
      </c>
      <c r="D24" t="s">
        <v>145</v>
      </c>
      <c r="E24" t="s">
        <v>145</v>
      </c>
    </row>
    <row r="25" spans="1:5" x14ac:dyDescent="0.35">
      <c r="A25" t="s">
        <v>136</v>
      </c>
      <c r="B25">
        <v>4.6816746460000003</v>
      </c>
      <c r="C25" t="s">
        <v>135</v>
      </c>
      <c r="D25" t="s">
        <v>145</v>
      </c>
      <c r="E25" t="s">
        <v>145</v>
      </c>
    </row>
    <row r="26" spans="1:5" x14ac:dyDescent="0.35">
      <c r="A26" t="s">
        <v>134</v>
      </c>
      <c r="B26">
        <v>1.056081026</v>
      </c>
      <c r="C26" t="s">
        <v>131</v>
      </c>
      <c r="D26" t="s">
        <v>145</v>
      </c>
      <c r="E26" t="s">
        <v>145</v>
      </c>
    </row>
    <row r="27" spans="1:5" x14ac:dyDescent="0.35">
      <c r="A27" t="s">
        <v>133</v>
      </c>
      <c r="B27">
        <v>0.50640709100000003</v>
      </c>
      <c r="C27" t="s">
        <v>129</v>
      </c>
      <c r="D27" t="s">
        <v>145</v>
      </c>
      <c r="E27" t="s">
        <v>145</v>
      </c>
    </row>
    <row r="28" spans="1:5" x14ac:dyDescent="0.35">
      <c r="A28" t="s">
        <v>132</v>
      </c>
      <c r="B28">
        <v>1.047737342</v>
      </c>
      <c r="C28" t="s">
        <v>131</v>
      </c>
      <c r="D28" t="s">
        <v>145</v>
      </c>
      <c r="E28" t="s">
        <v>145</v>
      </c>
    </row>
    <row r="29" spans="1:5" x14ac:dyDescent="0.35">
      <c r="A29" t="s">
        <v>130</v>
      </c>
      <c r="B29">
        <v>0.48833463900000001</v>
      </c>
      <c r="C29" t="s">
        <v>129</v>
      </c>
      <c r="D29" t="s">
        <v>145</v>
      </c>
      <c r="E29" t="s">
        <v>145</v>
      </c>
    </row>
    <row r="30" spans="1:5" x14ac:dyDescent="0.35">
      <c r="A30" t="s">
        <v>128</v>
      </c>
      <c r="B30">
        <v>0</v>
      </c>
      <c r="C30" t="s">
        <v>124</v>
      </c>
      <c r="D30" t="s">
        <v>145</v>
      </c>
      <c r="E30" t="s">
        <v>145</v>
      </c>
    </row>
    <row r="31" spans="1:5" x14ac:dyDescent="0.35">
      <c r="A31" t="s">
        <v>127</v>
      </c>
      <c r="B31">
        <v>0</v>
      </c>
      <c r="C31" t="s">
        <v>127</v>
      </c>
      <c r="D31" t="s">
        <v>145</v>
      </c>
      <c r="E31" t="s">
        <v>145</v>
      </c>
    </row>
    <row r="32" spans="1:5" x14ac:dyDescent="0.35">
      <c r="A32" t="s">
        <v>126</v>
      </c>
      <c r="B32">
        <v>10.761547289999999</v>
      </c>
      <c r="C32" t="s">
        <v>124</v>
      </c>
      <c r="D32" t="s">
        <v>145</v>
      </c>
      <c r="E32" t="s">
        <v>145</v>
      </c>
    </row>
    <row r="33" spans="1:5" x14ac:dyDescent="0.35">
      <c r="A33" t="s">
        <v>125</v>
      </c>
      <c r="B33">
        <v>0.94212176800000003</v>
      </c>
      <c r="C33" t="s">
        <v>124</v>
      </c>
      <c r="D33" t="s">
        <v>145</v>
      </c>
      <c r="E33" t="s">
        <v>145</v>
      </c>
    </row>
    <row r="34" spans="1:5" x14ac:dyDescent="0.35">
      <c r="A34" t="s">
        <v>123</v>
      </c>
      <c r="B34">
        <v>0</v>
      </c>
      <c r="C34" t="s">
        <v>123</v>
      </c>
      <c r="D34" t="s">
        <v>145</v>
      </c>
      <c r="E34" t="s">
        <v>145</v>
      </c>
    </row>
    <row r="35" spans="1:5" x14ac:dyDescent="0.35">
      <c r="A35" t="s">
        <v>138</v>
      </c>
      <c r="B35">
        <v>2.7160095000000002</v>
      </c>
      <c r="C35" t="s">
        <v>137</v>
      </c>
      <c r="D35" t="s">
        <v>144</v>
      </c>
      <c r="E35" t="s">
        <v>141</v>
      </c>
    </row>
    <row r="36" spans="1:5" x14ac:dyDescent="0.35">
      <c r="A36" t="s">
        <v>136</v>
      </c>
      <c r="B36">
        <v>2.5734519999999999E-3</v>
      </c>
      <c r="C36" t="s">
        <v>135</v>
      </c>
      <c r="D36" t="s">
        <v>144</v>
      </c>
      <c r="E36" t="s">
        <v>141</v>
      </c>
    </row>
    <row r="37" spans="1:5" x14ac:dyDescent="0.35">
      <c r="A37" t="s">
        <v>134</v>
      </c>
      <c r="B37">
        <v>0.85690990600000005</v>
      </c>
      <c r="C37" t="s">
        <v>131</v>
      </c>
      <c r="D37" t="s">
        <v>144</v>
      </c>
      <c r="E37" t="s">
        <v>141</v>
      </c>
    </row>
    <row r="38" spans="1:5" x14ac:dyDescent="0.35">
      <c r="A38" t="s">
        <v>133</v>
      </c>
      <c r="B38">
        <v>0.41090147599999999</v>
      </c>
      <c r="C38" t="s">
        <v>129</v>
      </c>
      <c r="D38" t="s">
        <v>144</v>
      </c>
      <c r="E38" t="s">
        <v>141</v>
      </c>
    </row>
    <row r="39" spans="1:5" x14ac:dyDescent="0.35">
      <c r="A39" t="s">
        <v>132</v>
      </c>
      <c r="B39">
        <v>0.83865002300000002</v>
      </c>
      <c r="C39" t="s">
        <v>131</v>
      </c>
      <c r="D39" t="s">
        <v>144</v>
      </c>
      <c r="E39" t="s">
        <v>141</v>
      </c>
    </row>
    <row r="40" spans="1:5" x14ac:dyDescent="0.35">
      <c r="A40" t="s">
        <v>130</v>
      </c>
      <c r="B40">
        <v>0</v>
      </c>
      <c r="C40" t="s">
        <v>129</v>
      </c>
      <c r="D40" t="s">
        <v>144</v>
      </c>
      <c r="E40" t="s">
        <v>141</v>
      </c>
    </row>
    <row r="41" spans="1:5" x14ac:dyDescent="0.35">
      <c r="A41" t="s">
        <v>128</v>
      </c>
      <c r="B41">
        <v>0</v>
      </c>
      <c r="C41" t="s">
        <v>124</v>
      </c>
      <c r="D41" t="s">
        <v>144</v>
      </c>
      <c r="E41" t="s">
        <v>141</v>
      </c>
    </row>
    <row r="42" spans="1:5" x14ac:dyDescent="0.35">
      <c r="A42" t="s">
        <v>127</v>
      </c>
      <c r="B42">
        <v>0</v>
      </c>
      <c r="C42" t="s">
        <v>127</v>
      </c>
      <c r="D42" t="s">
        <v>144</v>
      </c>
      <c r="E42" t="s">
        <v>141</v>
      </c>
    </row>
    <row r="43" spans="1:5" x14ac:dyDescent="0.35">
      <c r="A43" t="s">
        <v>126</v>
      </c>
      <c r="B43">
        <v>10.10760737</v>
      </c>
      <c r="C43" t="s">
        <v>124</v>
      </c>
      <c r="D43" t="s">
        <v>144</v>
      </c>
      <c r="E43" t="s">
        <v>141</v>
      </c>
    </row>
    <row r="44" spans="1:5" x14ac:dyDescent="0.35">
      <c r="A44" t="s">
        <v>125</v>
      </c>
      <c r="B44">
        <v>2.3595171690000001</v>
      </c>
      <c r="C44" t="s">
        <v>124</v>
      </c>
      <c r="D44" t="s">
        <v>144</v>
      </c>
      <c r="E44" t="s">
        <v>141</v>
      </c>
    </row>
    <row r="45" spans="1:5" x14ac:dyDescent="0.35">
      <c r="A45" t="s">
        <v>123</v>
      </c>
      <c r="B45">
        <v>0</v>
      </c>
      <c r="C45" t="s">
        <v>123</v>
      </c>
      <c r="D45" t="s">
        <v>144</v>
      </c>
      <c r="E45" t="s">
        <v>141</v>
      </c>
    </row>
    <row r="46" spans="1:5" x14ac:dyDescent="0.35">
      <c r="A46" t="s">
        <v>138</v>
      </c>
      <c r="B46">
        <v>0</v>
      </c>
      <c r="C46" t="s">
        <v>137</v>
      </c>
      <c r="D46" t="s">
        <v>143</v>
      </c>
      <c r="E46" t="s">
        <v>141</v>
      </c>
    </row>
    <row r="47" spans="1:5" x14ac:dyDescent="0.35">
      <c r="A47" t="s">
        <v>136</v>
      </c>
      <c r="B47">
        <v>0</v>
      </c>
      <c r="C47" t="s">
        <v>135</v>
      </c>
      <c r="D47" t="s">
        <v>143</v>
      </c>
      <c r="E47" t="s">
        <v>141</v>
      </c>
    </row>
    <row r="48" spans="1:5" x14ac:dyDescent="0.35">
      <c r="A48" t="s">
        <v>134</v>
      </c>
      <c r="B48">
        <v>0</v>
      </c>
      <c r="C48" t="s">
        <v>131</v>
      </c>
      <c r="D48" t="s">
        <v>143</v>
      </c>
      <c r="E48" t="s">
        <v>141</v>
      </c>
    </row>
    <row r="49" spans="1:5" x14ac:dyDescent="0.35">
      <c r="A49" t="s">
        <v>133</v>
      </c>
      <c r="B49">
        <v>0.76310274099999997</v>
      </c>
      <c r="C49" t="s">
        <v>129</v>
      </c>
      <c r="D49" t="s">
        <v>143</v>
      </c>
      <c r="E49" t="s">
        <v>141</v>
      </c>
    </row>
    <row r="50" spans="1:5" x14ac:dyDescent="0.35">
      <c r="A50" t="s">
        <v>132</v>
      </c>
      <c r="B50">
        <v>0</v>
      </c>
      <c r="C50" t="s">
        <v>131</v>
      </c>
      <c r="D50" t="s">
        <v>143</v>
      </c>
      <c r="E50" t="s">
        <v>141</v>
      </c>
    </row>
    <row r="51" spans="1:5" x14ac:dyDescent="0.35">
      <c r="A51" t="s">
        <v>130</v>
      </c>
      <c r="B51">
        <v>0</v>
      </c>
      <c r="C51" t="s">
        <v>129</v>
      </c>
      <c r="D51" t="s">
        <v>143</v>
      </c>
      <c r="E51" t="s">
        <v>141</v>
      </c>
    </row>
    <row r="52" spans="1:5" x14ac:dyDescent="0.35">
      <c r="A52" t="s">
        <v>128</v>
      </c>
      <c r="B52">
        <v>4.8171041929999996</v>
      </c>
      <c r="C52" t="s">
        <v>124</v>
      </c>
      <c r="D52" t="s">
        <v>143</v>
      </c>
      <c r="E52" t="s">
        <v>141</v>
      </c>
    </row>
    <row r="53" spans="1:5" x14ac:dyDescent="0.35">
      <c r="A53" t="s">
        <v>127</v>
      </c>
      <c r="B53">
        <v>0</v>
      </c>
      <c r="C53" t="s">
        <v>127</v>
      </c>
      <c r="D53" t="s">
        <v>143</v>
      </c>
      <c r="E53" t="s">
        <v>141</v>
      </c>
    </row>
    <row r="54" spans="1:5" x14ac:dyDescent="0.35">
      <c r="A54" t="s">
        <v>126</v>
      </c>
      <c r="B54">
        <v>21.591896859999999</v>
      </c>
      <c r="C54" t="s">
        <v>124</v>
      </c>
      <c r="D54" t="s">
        <v>143</v>
      </c>
      <c r="E54" t="s">
        <v>141</v>
      </c>
    </row>
    <row r="55" spans="1:5" x14ac:dyDescent="0.35">
      <c r="A55" t="s">
        <v>125</v>
      </c>
      <c r="B55">
        <v>4.9419241649999996</v>
      </c>
      <c r="C55" t="s">
        <v>124</v>
      </c>
      <c r="D55" t="s">
        <v>143</v>
      </c>
      <c r="E55" t="s">
        <v>141</v>
      </c>
    </row>
    <row r="56" spans="1:5" x14ac:dyDescent="0.35">
      <c r="A56" t="s">
        <v>123</v>
      </c>
      <c r="B56">
        <v>0</v>
      </c>
      <c r="C56" t="s">
        <v>123</v>
      </c>
      <c r="D56" t="s">
        <v>143</v>
      </c>
      <c r="E56" t="s">
        <v>141</v>
      </c>
    </row>
    <row r="57" spans="1:5" x14ac:dyDescent="0.35">
      <c r="A57" t="s">
        <v>138</v>
      </c>
      <c r="B57">
        <v>0</v>
      </c>
      <c r="C57" t="s">
        <v>137</v>
      </c>
      <c r="D57" t="s">
        <v>142</v>
      </c>
      <c r="E57" t="s">
        <v>141</v>
      </c>
    </row>
    <row r="58" spans="1:5" x14ac:dyDescent="0.35">
      <c r="A58" t="s">
        <v>136</v>
      </c>
      <c r="B58">
        <v>0</v>
      </c>
      <c r="C58" t="s">
        <v>135</v>
      </c>
      <c r="D58" t="s">
        <v>142</v>
      </c>
      <c r="E58" t="s">
        <v>141</v>
      </c>
    </row>
    <row r="59" spans="1:5" x14ac:dyDescent="0.35">
      <c r="A59" t="s">
        <v>134</v>
      </c>
      <c r="B59">
        <v>1.8741524999999998E-2</v>
      </c>
      <c r="C59" t="s">
        <v>131</v>
      </c>
      <c r="D59" t="s">
        <v>142</v>
      </c>
      <c r="E59" t="s">
        <v>141</v>
      </c>
    </row>
    <row r="60" spans="1:5" x14ac:dyDescent="0.35">
      <c r="A60" t="s">
        <v>133</v>
      </c>
      <c r="B60">
        <v>8.9868489999999999E-3</v>
      </c>
      <c r="C60" t="s">
        <v>129</v>
      </c>
      <c r="D60" t="s">
        <v>142</v>
      </c>
      <c r="E60" t="s">
        <v>141</v>
      </c>
    </row>
    <row r="61" spans="1:5" x14ac:dyDescent="0.35">
      <c r="A61" t="s">
        <v>132</v>
      </c>
      <c r="B61">
        <v>0</v>
      </c>
      <c r="C61" t="s">
        <v>131</v>
      </c>
      <c r="D61" t="s">
        <v>142</v>
      </c>
      <c r="E61" t="s">
        <v>141</v>
      </c>
    </row>
    <row r="62" spans="1:5" x14ac:dyDescent="0.35">
      <c r="A62" t="s">
        <v>130</v>
      </c>
      <c r="B62">
        <v>0</v>
      </c>
      <c r="C62" t="s">
        <v>129</v>
      </c>
      <c r="D62" t="s">
        <v>142</v>
      </c>
      <c r="E62" t="s">
        <v>141</v>
      </c>
    </row>
    <row r="63" spans="1:5" x14ac:dyDescent="0.35">
      <c r="A63" t="s">
        <v>128</v>
      </c>
      <c r="B63">
        <v>0</v>
      </c>
      <c r="C63" t="s">
        <v>124</v>
      </c>
      <c r="D63" t="s">
        <v>142</v>
      </c>
      <c r="E63" t="s">
        <v>141</v>
      </c>
    </row>
    <row r="64" spans="1:5" x14ac:dyDescent="0.35">
      <c r="A64" t="s">
        <v>127</v>
      </c>
      <c r="B64">
        <v>0</v>
      </c>
      <c r="C64" t="s">
        <v>127</v>
      </c>
      <c r="D64" t="s">
        <v>142</v>
      </c>
      <c r="E64" t="s">
        <v>141</v>
      </c>
    </row>
    <row r="65" spans="1:5" x14ac:dyDescent="0.35">
      <c r="A65" t="s">
        <v>126</v>
      </c>
      <c r="B65">
        <v>0</v>
      </c>
      <c r="C65" t="s">
        <v>124</v>
      </c>
      <c r="D65" t="s">
        <v>142</v>
      </c>
      <c r="E65" t="s">
        <v>141</v>
      </c>
    </row>
    <row r="66" spans="1:5" x14ac:dyDescent="0.35">
      <c r="A66" t="s">
        <v>125</v>
      </c>
      <c r="B66">
        <v>0</v>
      </c>
      <c r="C66" t="s">
        <v>124</v>
      </c>
      <c r="D66" t="s">
        <v>142</v>
      </c>
      <c r="E66" t="s">
        <v>141</v>
      </c>
    </row>
    <row r="67" spans="1:5" x14ac:dyDescent="0.35">
      <c r="A67" t="s">
        <v>123</v>
      </c>
      <c r="B67">
        <v>0</v>
      </c>
      <c r="C67" t="s">
        <v>123</v>
      </c>
      <c r="D67" t="s">
        <v>142</v>
      </c>
      <c r="E67" t="s">
        <v>141</v>
      </c>
    </row>
    <row r="68" spans="1:5" x14ac:dyDescent="0.35">
      <c r="A68" t="s">
        <v>138</v>
      </c>
      <c r="B68">
        <v>0</v>
      </c>
      <c r="C68" t="s">
        <v>137</v>
      </c>
      <c r="D68" t="s">
        <v>140</v>
      </c>
      <c r="E68" t="s">
        <v>139</v>
      </c>
    </row>
    <row r="69" spans="1:5" x14ac:dyDescent="0.35">
      <c r="A69" t="s">
        <v>136</v>
      </c>
      <c r="B69">
        <v>0</v>
      </c>
      <c r="C69" t="s">
        <v>135</v>
      </c>
      <c r="D69" t="s">
        <v>140</v>
      </c>
      <c r="E69" t="s">
        <v>139</v>
      </c>
    </row>
    <row r="70" spans="1:5" x14ac:dyDescent="0.35">
      <c r="A70" t="s">
        <v>134</v>
      </c>
      <c r="B70">
        <v>0</v>
      </c>
      <c r="C70" t="s">
        <v>131</v>
      </c>
      <c r="D70" t="s">
        <v>140</v>
      </c>
      <c r="E70" t="s">
        <v>139</v>
      </c>
    </row>
    <row r="71" spans="1:5" x14ac:dyDescent="0.35">
      <c r="A71" t="s">
        <v>133</v>
      </c>
      <c r="B71">
        <v>0</v>
      </c>
      <c r="C71" t="s">
        <v>129</v>
      </c>
      <c r="D71" t="s">
        <v>140</v>
      </c>
      <c r="E71" t="s">
        <v>139</v>
      </c>
    </row>
    <row r="72" spans="1:5" x14ac:dyDescent="0.35">
      <c r="A72" t="s">
        <v>132</v>
      </c>
      <c r="B72">
        <v>0</v>
      </c>
      <c r="C72" t="s">
        <v>131</v>
      </c>
      <c r="D72" t="s">
        <v>140</v>
      </c>
      <c r="E72" t="s">
        <v>139</v>
      </c>
    </row>
    <row r="73" spans="1:5" x14ac:dyDescent="0.35">
      <c r="A73" t="s">
        <v>130</v>
      </c>
      <c r="B73">
        <v>0</v>
      </c>
      <c r="C73" t="s">
        <v>129</v>
      </c>
      <c r="D73" t="s">
        <v>140</v>
      </c>
      <c r="E73" t="s">
        <v>139</v>
      </c>
    </row>
    <row r="74" spans="1:5" x14ac:dyDescent="0.35">
      <c r="A74" t="s">
        <v>128</v>
      </c>
      <c r="B74">
        <v>0</v>
      </c>
      <c r="C74" t="s">
        <v>124</v>
      </c>
      <c r="D74" t="s">
        <v>140</v>
      </c>
      <c r="E74" t="s">
        <v>139</v>
      </c>
    </row>
    <row r="75" spans="1:5" x14ac:dyDescent="0.35">
      <c r="A75" t="s">
        <v>127</v>
      </c>
      <c r="B75">
        <v>26.1</v>
      </c>
      <c r="C75" t="s">
        <v>127</v>
      </c>
      <c r="D75" t="s">
        <v>140</v>
      </c>
      <c r="E75" t="s">
        <v>139</v>
      </c>
    </row>
    <row r="76" spans="1:5" x14ac:dyDescent="0.35">
      <c r="A76" t="s">
        <v>126</v>
      </c>
      <c r="B76">
        <v>8.6999999999999993</v>
      </c>
      <c r="C76" t="s">
        <v>124</v>
      </c>
      <c r="D76" t="s">
        <v>140</v>
      </c>
      <c r="E76" t="s">
        <v>139</v>
      </c>
    </row>
    <row r="77" spans="1:5" x14ac:dyDescent="0.35">
      <c r="A77" t="s">
        <v>125</v>
      </c>
      <c r="B77">
        <v>0</v>
      </c>
      <c r="C77" t="s">
        <v>124</v>
      </c>
      <c r="D77" t="s">
        <v>140</v>
      </c>
      <c r="E77" t="s">
        <v>139</v>
      </c>
    </row>
    <row r="78" spans="1:5" x14ac:dyDescent="0.35">
      <c r="A78" t="s">
        <v>123</v>
      </c>
      <c r="B78">
        <v>6.06</v>
      </c>
      <c r="C78" t="s">
        <v>123</v>
      </c>
      <c r="D78" t="s">
        <v>140</v>
      </c>
      <c r="E78" t="s">
        <v>139</v>
      </c>
    </row>
    <row r="79" spans="1:5" x14ac:dyDescent="0.35">
      <c r="A79" t="s">
        <v>138</v>
      </c>
      <c r="B79">
        <v>0</v>
      </c>
      <c r="C79" t="s">
        <v>137</v>
      </c>
      <c r="D79" t="s">
        <v>122</v>
      </c>
      <c r="E79" t="s">
        <v>121</v>
      </c>
    </row>
    <row r="80" spans="1:5" x14ac:dyDescent="0.35">
      <c r="A80" t="s">
        <v>136</v>
      </c>
      <c r="B80">
        <v>0</v>
      </c>
      <c r="C80" t="s">
        <v>135</v>
      </c>
      <c r="D80" t="s">
        <v>122</v>
      </c>
      <c r="E80" t="s">
        <v>121</v>
      </c>
    </row>
    <row r="81" spans="1:5" x14ac:dyDescent="0.35">
      <c r="A81" t="s">
        <v>134</v>
      </c>
      <c r="B81">
        <v>0</v>
      </c>
      <c r="C81" t="s">
        <v>131</v>
      </c>
      <c r="D81" t="s">
        <v>122</v>
      </c>
      <c r="E81" t="s">
        <v>121</v>
      </c>
    </row>
    <row r="82" spans="1:5" x14ac:dyDescent="0.35">
      <c r="A82" t="s">
        <v>133</v>
      </c>
      <c r="B82">
        <v>0</v>
      </c>
      <c r="C82" t="s">
        <v>129</v>
      </c>
      <c r="D82" t="s">
        <v>122</v>
      </c>
      <c r="E82" t="s">
        <v>121</v>
      </c>
    </row>
    <row r="83" spans="1:5" x14ac:dyDescent="0.35">
      <c r="A83" t="s">
        <v>132</v>
      </c>
      <c r="B83">
        <v>0</v>
      </c>
      <c r="C83" t="s">
        <v>131</v>
      </c>
      <c r="D83" t="s">
        <v>122</v>
      </c>
      <c r="E83" t="s">
        <v>121</v>
      </c>
    </row>
    <row r="84" spans="1:5" x14ac:dyDescent="0.35">
      <c r="A84" t="s">
        <v>130</v>
      </c>
      <c r="B84">
        <v>0</v>
      </c>
      <c r="C84" t="s">
        <v>129</v>
      </c>
      <c r="D84" t="s">
        <v>122</v>
      </c>
      <c r="E84" t="s">
        <v>121</v>
      </c>
    </row>
    <row r="85" spans="1:5" x14ac:dyDescent="0.35">
      <c r="A85" t="s">
        <v>128</v>
      </c>
      <c r="B85">
        <v>0</v>
      </c>
      <c r="C85" t="s">
        <v>124</v>
      </c>
      <c r="D85" t="s">
        <v>122</v>
      </c>
      <c r="E85" t="s">
        <v>121</v>
      </c>
    </row>
    <row r="86" spans="1:5" x14ac:dyDescent="0.35">
      <c r="A86" t="s">
        <v>127</v>
      </c>
      <c r="B86">
        <v>7.4961865630000002</v>
      </c>
      <c r="C86" t="s">
        <v>127</v>
      </c>
      <c r="D86" t="s">
        <v>122</v>
      </c>
      <c r="E86" t="s">
        <v>121</v>
      </c>
    </row>
    <row r="87" spans="1:5" x14ac:dyDescent="0.35">
      <c r="A87" t="s">
        <v>126</v>
      </c>
      <c r="B87">
        <v>2.4987288539999999</v>
      </c>
      <c r="C87" t="s">
        <v>124</v>
      </c>
      <c r="D87" t="s">
        <v>122</v>
      </c>
      <c r="E87" t="s">
        <v>121</v>
      </c>
    </row>
    <row r="88" spans="1:5" x14ac:dyDescent="0.35">
      <c r="A88" t="s">
        <v>125</v>
      </c>
      <c r="B88">
        <v>0</v>
      </c>
      <c r="C88" t="s">
        <v>124</v>
      </c>
      <c r="D88" t="s">
        <v>122</v>
      </c>
      <c r="E88" t="s">
        <v>121</v>
      </c>
    </row>
    <row r="89" spans="1:5" x14ac:dyDescent="0.35">
      <c r="A89" t="s">
        <v>123</v>
      </c>
      <c r="B89">
        <v>2.8140887619999999</v>
      </c>
      <c r="C89" t="s">
        <v>123</v>
      </c>
      <c r="D89" t="s">
        <v>122</v>
      </c>
      <c r="E89" t="s">
        <v>121</v>
      </c>
    </row>
    <row r="90" spans="1:5" x14ac:dyDescent="0.35">
      <c r="A90" t="s">
        <v>120</v>
      </c>
      <c r="B90">
        <v>63.681330070000001</v>
      </c>
      <c r="C90" t="s">
        <v>120</v>
      </c>
      <c r="D90" t="s">
        <v>119</v>
      </c>
      <c r="E90" t="s">
        <v>119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2514D-5A10-4F91-9388-BFDD06C7A96A}">
  <dimension ref="A1:H52"/>
  <sheetViews>
    <sheetView topLeftCell="A27" workbookViewId="0">
      <selection activeCell="H45" sqref="H45"/>
    </sheetView>
  </sheetViews>
  <sheetFormatPr defaultRowHeight="14.5" x14ac:dyDescent="0.35"/>
  <cols>
    <col min="2" max="2" width="20.81640625" customWidth="1"/>
  </cols>
  <sheetData>
    <row r="1" spans="1:8" ht="26" x14ac:dyDescent="0.35">
      <c r="A1" s="5" t="s">
        <v>118</v>
      </c>
      <c r="B1" t="s">
        <v>117</v>
      </c>
      <c r="C1" t="s">
        <v>53</v>
      </c>
      <c r="D1" t="s">
        <v>116</v>
      </c>
      <c r="E1" t="s">
        <v>115</v>
      </c>
      <c r="F1" t="s">
        <v>114</v>
      </c>
      <c r="G1" t="s">
        <v>113</v>
      </c>
      <c r="H1" t="s">
        <v>112</v>
      </c>
    </row>
    <row r="2" spans="1:8" x14ac:dyDescent="0.35">
      <c r="A2" s="4" t="s">
        <v>111</v>
      </c>
      <c r="B2">
        <v>0</v>
      </c>
      <c r="C2">
        <v>0</v>
      </c>
      <c r="D2">
        <v>6.5780231088659477E-2</v>
      </c>
      <c r="E2">
        <v>5.0525373244460312E-2</v>
      </c>
      <c r="F2">
        <v>1.3327320840754286E-2</v>
      </c>
      <c r="G2">
        <v>0.34226805904657603</v>
      </c>
      <c r="H2">
        <v>0.27472961122156692</v>
      </c>
    </row>
    <row r="3" spans="1:8" x14ac:dyDescent="0.35">
      <c r="A3" s="4" t="s">
        <v>110</v>
      </c>
      <c r="B3">
        <v>0.53221520154783408</v>
      </c>
      <c r="C3">
        <v>0.21162711409845822</v>
      </c>
      <c r="D3">
        <v>0.30174718721349775</v>
      </c>
      <c r="E3">
        <v>0.81293997932578999</v>
      </c>
      <c r="F3">
        <v>1.4320690171239278E-2</v>
      </c>
      <c r="G3">
        <v>6.7362073304851264E-2</v>
      </c>
      <c r="H3">
        <v>3.0792139131446921</v>
      </c>
    </row>
    <row r="4" spans="1:8" x14ac:dyDescent="0.35">
      <c r="A4" s="4" t="s">
        <v>109</v>
      </c>
      <c r="B4">
        <v>2.0172948751864954</v>
      </c>
      <c r="C4">
        <v>0.18891821186494209</v>
      </c>
      <c r="D4">
        <v>0.98653784327363792</v>
      </c>
      <c r="E4">
        <v>1.0460632460280712</v>
      </c>
      <c r="F4">
        <v>2.7837960738556669E-2</v>
      </c>
      <c r="G4">
        <v>7.5287228754447929E-3</v>
      </c>
      <c r="H4">
        <v>3.7211146265200101</v>
      </c>
    </row>
    <row r="5" spans="1:8" x14ac:dyDescent="0.35">
      <c r="A5" s="4" t="s">
        <v>108</v>
      </c>
      <c r="B5">
        <v>0.25438003520135027</v>
      </c>
      <c r="C5">
        <v>0.57015805239587125</v>
      </c>
      <c r="D5">
        <v>0.75867142949090627</v>
      </c>
      <c r="E5">
        <v>0.23173566569423765</v>
      </c>
      <c r="F5">
        <v>4.5180437653126466E-2</v>
      </c>
      <c r="G5">
        <v>5.3853045010863517E-3</v>
      </c>
      <c r="H5">
        <v>1.2782991344298189</v>
      </c>
    </row>
    <row r="6" spans="1:8" x14ac:dyDescent="0.35">
      <c r="A6" s="4" t="s">
        <v>107</v>
      </c>
      <c r="B6">
        <v>2.607384922654008</v>
      </c>
      <c r="C6">
        <v>4.3666119124098737</v>
      </c>
      <c r="D6">
        <v>11.692831171955037</v>
      </c>
      <c r="E6">
        <v>2.060004130018255</v>
      </c>
      <c r="F6">
        <v>0.69022479796967129</v>
      </c>
      <c r="G6">
        <v>0.1327152234010186</v>
      </c>
      <c r="H6">
        <v>8.7024223855469032</v>
      </c>
    </row>
    <row r="7" spans="1:8" x14ac:dyDescent="0.35">
      <c r="A7" s="4" t="s">
        <v>106</v>
      </c>
      <c r="B7">
        <v>0.34360334002331305</v>
      </c>
      <c r="C7">
        <v>0.76438208379081063</v>
      </c>
      <c r="D7">
        <v>0.72567753110966615</v>
      </c>
      <c r="E7">
        <v>0.62539865363665581</v>
      </c>
      <c r="F7">
        <v>0.17125840172116857</v>
      </c>
      <c r="G7">
        <v>1.7557146281017604E-2</v>
      </c>
      <c r="H7">
        <v>4.5518718892448682</v>
      </c>
    </row>
    <row r="8" spans="1:8" x14ac:dyDescent="0.35">
      <c r="A8" s="4" t="s">
        <v>105</v>
      </c>
      <c r="B8">
        <v>3.2210215045363942E-2</v>
      </c>
      <c r="C8">
        <v>0.22472085941694822</v>
      </c>
      <c r="D8">
        <v>0.15591620569604686</v>
      </c>
      <c r="E8">
        <v>8.5017627840441104E-2</v>
      </c>
      <c r="F8">
        <v>2.9356896675140777E-2</v>
      </c>
      <c r="G8">
        <v>2.2272371820081347E-3</v>
      </c>
      <c r="H8">
        <v>0.39165262978991983</v>
      </c>
    </row>
    <row r="9" spans="1:8" x14ac:dyDescent="0.35">
      <c r="A9" s="4" t="s">
        <v>104</v>
      </c>
      <c r="B9">
        <v>6.5476264751723042E-3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 s="4" t="s">
        <v>103</v>
      </c>
      <c r="B10">
        <v>1.0292326694693748E-2</v>
      </c>
      <c r="C10">
        <v>6.7443155222537049E-2</v>
      </c>
      <c r="D10">
        <v>0.11369916203686675</v>
      </c>
      <c r="E10">
        <v>0.2513481951143729</v>
      </c>
      <c r="F10">
        <v>1.3150861200161139E-2</v>
      </c>
      <c r="G10">
        <v>5.8311597073807805E-3</v>
      </c>
      <c r="H10">
        <v>0.54043620408089588</v>
      </c>
    </row>
    <row r="11" spans="1:8" x14ac:dyDescent="0.35">
      <c r="A11" s="4" t="s">
        <v>102</v>
      </c>
      <c r="B11">
        <v>0.36915900809430618</v>
      </c>
      <c r="C11">
        <v>1.3343263330005641</v>
      </c>
      <c r="D11">
        <v>3.4483202784660167</v>
      </c>
      <c r="E11">
        <v>0.48403542921081255</v>
      </c>
      <c r="F11">
        <v>0.41141842510188659</v>
      </c>
      <c r="G11">
        <v>0.14373634892124415</v>
      </c>
      <c r="H11">
        <v>2.7696083531358209</v>
      </c>
    </row>
    <row r="12" spans="1:8" x14ac:dyDescent="0.35">
      <c r="A12" s="4" t="s">
        <v>101</v>
      </c>
      <c r="B12">
        <v>1.1026910387769768</v>
      </c>
      <c r="C12">
        <v>0.37799393642722301</v>
      </c>
      <c r="D12">
        <v>1.1432527372609924</v>
      </c>
      <c r="E12">
        <v>1.5117562124642119</v>
      </c>
      <c r="F12">
        <v>0.16382597902199675</v>
      </c>
      <c r="G12">
        <v>3.535140234650392E-2</v>
      </c>
      <c r="H12">
        <v>5.9762058997438681</v>
      </c>
    </row>
    <row r="13" spans="1:8" x14ac:dyDescent="0.35">
      <c r="A13" s="4" t="s">
        <v>100</v>
      </c>
      <c r="B13">
        <v>0.121516205654121</v>
      </c>
      <c r="C13">
        <v>0.29846657006330324</v>
      </c>
      <c r="D13">
        <v>0.85651748763140123</v>
      </c>
      <c r="E13">
        <v>0.15674120551662593</v>
      </c>
      <c r="F13">
        <v>3.5854952441078287E-2</v>
      </c>
      <c r="G13">
        <v>2.094068967246215E-2</v>
      </c>
      <c r="H13">
        <v>0</v>
      </c>
    </row>
    <row r="14" spans="1:8" x14ac:dyDescent="0.35">
      <c r="A14" s="4" t="s">
        <v>99</v>
      </c>
      <c r="B14">
        <v>5.8431111788553451</v>
      </c>
      <c r="C14">
        <v>0.76887340035707596</v>
      </c>
      <c r="D14">
        <v>0.75648006483018737</v>
      </c>
      <c r="E14">
        <v>1.7762536511525786</v>
      </c>
      <c r="F14">
        <v>9.4788880526358407E-2</v>
      </c>
      <c r="G14">
        <v>1.742913780013693E-2</v>
      </c>
      <c r="H14">
        <v>19.223306183069646</v>
      </c>
    </row>
    <row r="15" spans="1:8" x14ac:dyDescent="0.35">
      <c r="A15" s="4" t="s">
        <v>98</v>
      </c>
      <c r="B15">
        <v>0.52053790424086976</v>
      </c>
      <c r="C15">
        <v>0.60025177611385161</v>
      </c>
      <c r="D15">
        <v>1.4156361796467269</v>
      </c>
      <c r="E15">
        <v>0.28107321583179756</v>
      </c>
      <c r="F15">
        <v>0.14340714210951563</v>
      </c>
      <c r="G15">
        <v>1.8560602938343169E-2</v>
      </c>
      <c r="H15">
        <v>2.4240410131610561</v>
      </c>
    </row>
    <row r="16" spans="1:8" x14ac:dyDescent="0.35">
      <c r="A16" s="4" t="s">
        <v>97</v>
      </c>
      <c r="B16">
        <v>4.9613253652611844</v>
      </c>
      <c r="C16">
        <v>2.3101512678971741</v>
      </c>
      <c r="D16">
        <v>4.3948270467748083</v>
      </c>
      <c r="E16">
        <v>2.1458914430789617</v>
      </c>
      <c r="F16">
        <v>0.96569184396615049</v>
      </c>
      <c r="G16">
        <v>3.6556300557479854E-2</v>
      </c>
      <c r="H16">
        <v>7.6344356208521962</v>
      </c>
    </row>
    <row r="17" spans="1:8" x14ac:dyDescent="0.35">
      <c r="A17" s="4" t="s">
        <v>96</v>
      </c>
      <c r="B17">
        <v>2.6896883370454781</v>
      </c>
      <c r="C17">
        <v>0.90561248356417035</v>
      </c>
      <c r="D17">
        <v>1.0689324485258218</v>
      </c>
      <c r="E17">
        <v>0.96568884520986653</v>
      </c>
      <c r="F17">
        <v>0.26803062029383201</v>
      </c>
      <c r="G17">
        <v>1.4492836594940413E-2</v>
      </c>
      <c r="H17">
        <v>10.082146066446693</v>
      </c>
    </row>
    <row r="18" spans="1:8" x14ac:dyDescent="0.35">
      <c r="A18" s="4" t="s">
        <v>95</v>
      </c>
      <c r="B18">
        <v>1.2928600355862541</v>
      </c>
      <c r="C18">
        <v>0.24050800343206075</v>
      </c>
      <c r="D18">
        <v>0.69328622084833269</v>
      </c>
      <c r="E18">
        <v>1.0994733363828386</v>
      </c>
      <c r="F18">
        <v>0.16416488293214518</v>
      </c>
      <c r="G18">
        <v>3.3513739733325677E-3</v>
      </c>
      <c r="H18">
        <v>12.656224253335282</v>
      </c>
    </row>
    <row r="19" spans="1:8" x14ac:dyDescent="0.35">
      <c r="A19" s="4" t="s">
        <v>94</v>
      </c>
      <c r="B19">
        <v>0.49583811368388098</v>
      </c>
      <c r="C19">
        <v>0.34730555689581794</v>
      </c>
      <c r="D19">
        <v>0.75723911623273155</v>
      </c>
      <c r="E19">
        <v>0.55088533783905635</v>
      </c>
      <c r="F19">
        <v>6.1737952217753245E-2</v>
      </c>
      <c r="G19">
        <v>7.8143369084605393E-3</v>
      </c>
      <c r="H19">
        <v>4.4990230110068028</v>
      </c>
    </row>
    <row r="20" spans="1:8" x14ac:dyDescent="0.35">
      <c r="A20" s="4" t="s">
        <v>93</v>
      </c>
      <c r="B20">
        <v>0.51851780446501983</v>
      </c>
      <c r="C20">
        <v>0.17933918401172566</v>
      </c>
      <c r="D20">
        <v>0.79485110763921762</v>
      </c>
      <c r="E20">
        <v>0.31185174895690898</v>
      </c>
      <c r="F20">
        <v>0.18531066380266784</v>
      </c>
      <c r="G20">
        <v>0.15475540281243427</v>
      </c>
      <c r="H20">
        <v>1.394166472107996</v>
      </c>
    </row>
    <row r="21" spans="1:8" x14ac:dyDescent="0.35">
      <c r="A21" s="4" t="s">
        <v>92</v>
      </c>
      <c r="B21">
        <v>7.2215160140369675E-2</v>
      </c>
      <c r="C21">
        <v>0.3459927930235655</v>
      </c>
      <c r="D21">
        <v>0.68631386836280539</v>
      </c>
      <c r="E21">
        <v>0.14174233714280854</v>
      </c>
      <c r="F21">
        <v>0.11847373301112796</v>
      </c>
      <c r="G21">
        <v>7.4945140914832439E-2</v>
      </c>
      <c r="H21">
        <v>0.18441094009197323</v>
      </c>
    </row>
    <row r="22" spans="1:8" x14ac:dyDescent="0.35">
      <c r="A22" s="4" t="s">
        <v>91</v>
      </c>
      <c r="B22">
        <v>0.18252614117841259</v>
      </c>
      <c r="C22">
        <v>0.38762953912290421</v>
      </c>
      <c r="D22">
        <v>0.50754365254177891</v>
      </c>
      <c r="E22">
        <v>0.25979077474383466</v>
      </c>
      <c r="F22">
        <v>8.2513984024218653E-2</v>
      </c>
      <c r="G22">
        <v>5.447821411122427E-2</v>
      </c>
      <c r="H22">
        <v>1.1441259713383169</v>
      </c>
    </row>
    <row r="23" spans="1:8" x14ac:dyDescent="0.35">
      <c r="A23" s="4" t="s">
        <v>90</v>
      </c>
      <c r="B23">
        <v>3.5390839206519337E-2</v>
      </c>
      <c r="C23">
        <v>0.13824477791850528</v>
      </c>
      <c r="D23">
        <v>0.47775895306304711</v>
      </c>
      <c r="E23">
        <v>4.3636470150460363E-2</v>
      </c>
      <c r="F23">
        <v>2.0875380154243502E-2</v>
      </c>
      <c r="G23">
        <v>2.9458483164933935E-2</v>
      </c>
      <c r="H23">
        <v>6.4990948985090766E-2</v>
      </c>
    </row>
    <row r="24" spans="1:8" x14ac:dyDescent="0.35">
      <c r="A24" s="4" t="s">
        <v>89</v>
      </c>
      <c r="B24">
        <v>2.5576268073042523</v>
      </c>
      <c r="C24">
        <v>1.3562947927870095</v>
      </c>
      <c r="D24">
        <v>4.0805919859350457</v>
      </c>
      <c r="E24">
        <v>0.90611124879500426</v>
      </c>
      <c r="F24">
        <v>0.27620847422833922</v>
      </c>
      <c r="G24">
        <v>1.4870175473395928E-2</v>
      </c>
      <c r="H24">
        <v>3.7760926364806404</v>
      </c>
    </row>
    <row r="25" spans="1:8" x14ac:dyDescent="0.35">
      <c r="A25" s="4" t="s">
        <v>88</v>
      </c>
      <c r="B25">
        <v>5.7092845207736227</v>
      </c>
      <c r="C25">
        <v>2.1566872374583168</v>
      </c>
      <c r="D25">
        <v>2.6668424504652042</v>
      </c>
      <c r="E25">
        <v>1.5839240468084852</v>
      </c>
      <c r="F25">
        <v>0.28427689860225547</v>
      </c>
      <c r="G25">
        <v>4.2279926616516729E-2</v>
      </c>
      <c r="H25">
        <v>13.826885953430898</v>
      </c>
    </row>
    <row r="26" spans="1:8" x14ac:dyDescent="0.35">
      <c r="A26" s="4" t="s">
        <v>87</v>
      </c>
      <c r="B26">
        <v>2.9820669236424671</v>
      </c>
      <c r="C26">
        <v>0.94661169424996061</v>
      </c>
      <c r="D26">
        <v>1.5036453203096432</v>
      </c>
      <c r="E26">
        <v>1.4078040683410604</v>
      </c>
      <c r="F26">
        <v>0.10659560402478861</v>
      </c>
      <c r="G26">
        <v>8.676835012095022E-3</v>
      </c>
      <c r="H26">
        <v>15.171535016179682</v>
      </c>
    </row>
    <row r="27" spans="1:8" x14ac:dyDescent="0.35">
      <c r="A27" s="4" t="s">
        <v>86</v>
      </c>
      <c r="B27">
        <v>0.3091604554758382</v>
      </c>
      <c r="C27">
        <v>0.1422770259021843</v>
      </c>
      <c r="D27">
        <v>0.24519367394172348</v>
      </c>
      <c r="E27">
        <v>0.5895524209608437</v>
      </c>
      <c r="F27">
        <v>2.155937269415591E-2</v>
      </c>
      <c r="G27">
        <v>6.331688883117427E-2</v>
      </c>
      <c r="H27">
        <v>3.3268336590018661</v>
      </c>
    </row>
    <row r="28" spans="1:8" x14ac:dyDescent="0.35">
      <c r="A28" s="4" t="s">
        <v>85</v>
      </c>
      <c r="B28">
        <v>0.19479165530507522</v>
      </c>
      <c r="C28">
        <v>0.19252360259092954</v>
      </c>
      <c r="D28">
        <v>0.22682417897793211</v>
      </c>
      <c r="E28">
        <v>0.24581246468632723</v>
      </c>
      <c r="F28">
        <v>6.9834978361085792E-2</v>
      </c>
      <c r="G28">
        <v>6.4693987174363745E-3</v>
      </c>
      <c r="H28">
        <v>0.93420177998999943</v>
      </c>
    </row>
    <row r="29" spans="1:8" x14ac:dyDescent="0.35">
      <c r="A29" s="4" t="s">
        <v>84</v>
      </c>
      <c r="B29">
        <v>0.63740643755729065</v>
      </c>
      <c r="C29">
        <v>0.60972110829108017</v>
      </c>
      <c r="D29">
        <v>1.4103506846485214</v>
      </c>
      <c r="E29">
        <v>1.2939900199459855</v>
      </c>
      <c r="F29">
        <v>0.11789619238710425</v>
      </c>
      <c r="G29">
        <v>5.7064607849240029E-2</v>
      </c>
      <c r="H29">
        <v>7.1255701958558539</v>
      </c>
    </row>
    <row r="30" spans="1:8" x14ac:dyDescent="0.35">
      <c r="A30" s="4" t="s">
        <v>83</v>
      </c>
      <c r="B30">
        <v>0.69730109090362269</v>
      </c>
      <c r="C30">
        <v>9.0284294694341377E-2</v>
      </c>
      <c r="D30">
        <v>0.45959395819621862</v>
      </c>
      <c r="E30">
        <v>0.23420081282874125</v>
      </c>
      <c r="F30">
        <v>9.6624538603738541E-2</v>
      </c>
      <c r="G30">
        <v>0</v>
      </c>
      <c r="H30">
        <v>1.0842743349427111</v>
      </c>
    </row>
    <row r="31" spans="1:8" x14ac:dyDescent="0.35">
      <c r="A31" s="4" t="s">
        <v>82</v>
      </c>
      <c r="B31">
        <v>2.2059399662512602</v>
      </c>
      <c r="C31">
        <v>0.3261344067980057</v>
      </c>
      <c r="D31">
        <v>0.67633882918986754</v>
      </c>
      <c r="E31">
        <v>1.3871432097888026</v>
      </c>
      <c r="F31">
        <v>4.0605264722823109E-2</v>
      </c>
      <c r="G31">
        <v>1.9667362082098683E-2</v>
      </c>
      <c r="H31">
        <v>9.7132936389352711</v>
      </c>
    </row>
    <row r="32" spans="1:8" x14ac:dyDescent="0.35">
      <c r="A32" s="4" t="s">
        <v>81</v>
      </c>
      <c r="B32">
        <v>9.7325701116565948E-3</v>
      </c>
      <c r="C32">
        <v>0.14490192145757119</v>
      </c>
      <c r="D32">
        <v>8.625414779113709E-2</v>
      </c>
      <c r="E32">
        <v>3.2929954286429107E-2</v>
      </c>
      <c r="F32">
        <v>3.993281815729386E-2</v>
      </c>
      <c r="G32">
        <v>8.1021323398690684E-3</v>
      </c>
      <c r="H32">
        <v>6.6785313011443859E-2</v>
      </c>
    </row>
    <row r="33" spans="1:8" x14ac:dyDescent="0.35">
      <c r="A33" s="4" t="s">
        <v>80</v>
      </c>
      <c r="B33">
        <v>0.22797965169513407</v>
      </c>
      <c r="C33">
        <v>0.6042802587400673</v>
      </c>
      <c r="D33">
        <v>1.3207513353866396</v>
      </c>
      <c r="E33">
        <v>0.27885821680992534</v>
      </c>
      <c r="F33">
        <v>0.19477169852261816</v>
      </c>
      <c r="G33">
        <v>2.0461837334484669E-2</v>
      </c>
      <c r="H33">
        <v>1.0051935669131398</v>
      </c>
    </row>
    <row r="34" spans="1:8" x14ac:dyDescent="0.35">
      <c r="A34" s="4" t="s">
        <v>79</v>
      </c>
      <c r="B34">
        <v>0.34043649384138935</v>
      </c>
      <c r="C34">
        <v>0.23896264829463479</v>
      </c>
      <c r="D34">
        <v>0.79490086526934389</v>
      </c>
      <c r="E34">
        <v>0.12053233998307392</v>
      </c>
      <c r="F34">
        <v>4.1092825403133602E-2</v>
      </c>
      <c r="G34">
        <v>0</v>
      </c>
      <c r="H34">
        <v>0.82105471937066854</v>
      </c>
    </row>
    <row r="35" spans="1:8" x14ac:dyDescent="0.35">
      <c r="A35" s="4" t="s">
        <v>78</v>
      </c>
      <c r="B35">
        <v>0.10813115616040282</v>
      </c>
      <c r="C35">
        <v>0.25317127727262645</v>
      </c>
      <c r="D35">
        <v>0.3677438204161993</v>
      </c>
      <c r="E35">
        <v>6.0560233022576175E-2</v>
      </c>
      <c r="F35">
        <v>4.7194702832210576E-2</v>
      </c>
      <c r="G35">
        <v>9.2835864639054053E-3</v>
      </c>
      <c r="H35">
        <v>0.32219131527928141</v>
      </c>
    </row>
    <row r="36" spans="1:8" x14ac:dyDescent="0.35">
      <c r="A36" s="4" t="s">
        <v>77</v>
      </c>
      <c r="B36">
        <v>0.54856694057367783</v>
      </c>
      <c r="C36">
        <v>1.2719347499465536</v>
      </c>
      <c r="D36">
        <v>1.533847912463026</v>
      </c>
      <c r="E36">
        <v>0.34205760246972772</v>
      </c>
      <c r="F36">
        <v>0.21399462076917741</v>
      </c>
      <c r="G36">
        <v>1.9059234316093288E-2</v>
      </c>
      <c r="H36">
        <v>2.0052957472107109</v>
      </c>
    </row>
    <row r="37" spans="1:8" x14ac:dyDescent="0.35">
      <c r="A37" s="4" t="s">
        <v>76</v>
      </c>
      <c r="B37">
        <v>2.1015588713927595</v>
      </c>
      <c r="C37">
        <v>2.1179122292434793</v>
      </c>
      <c r="D37">
        <v>4.1134413246478871</v>
      </c>
      <c r="E37">
        <v>1.5014920026060159</v>
      </c>
      <c r="F37">
        <v>0.3806122628942622</v>
      </c>
      <c r="G37">
        <v>8.5825002930572155E-3</v>
      </c>
      <c r="H37">
        <v>11.929878795550485</v>
      </c>
    </row>
    <row r="38" spans="1:8" x14ac:dyDescent="0.35">
      <c r="A38" s="4" t="s">
        <v>75</v>
      </c>
      <c r="B38">
        <v>0.34900356715117903</v>
      </c>
      <c r="C38">
        <v>0.20774595628423162</v>
      </c>
      <c r="D38">
        <v>0.52352817813034846</v>
      </c>
      <c r="E38">
        <v>0.56920358113126168</v>
      </c>
      <c r="F38">
        <v>2.3882299795639137E-2</v>
      </c>
      <c r="G38">
        <v>4.2680894613162977E-3</v>
      </c>
      <c r="H38">
        <v>4.2355846944303774</v>
      </c>
    </row>
    <row r="39" spans="1:8" x14ac:dyDescent="0.35">
      <c r="A39" s="4" t="s">
        <v>74</v>
      </c>
      <c r="B39">
        <v>0.7514904614598682</v>
      </c>
      <c r="C39">
        <v>0.80538002746721604</v>
      </c>
      <c r="D39">
        <v>2.6463654024940109</v>
      </c>
      <c r="E39">
        <v>0.49636675959312093</v>
      </c>
      <c r="F39">
        <v>0.15712289797073423</v>
      </c>
      <c r="G39">
        <v>6.9227704569747653E-2</v>
      </c>
      <c r="H39">
        <v>1.832169011744142</v>
      </c>
    </row>
    <row r="40" spans="1:8" x14ac:dyDescent="0.35">
      <c r="A40" s="4" t="s">
        <v>73</v>
      </c>
      <c r="B40">
        <v>0.40464097865434673</v>
      </c>
      <c r="C40">
        <v>1.2197900686802912</v>
      </c>
      <c r="D40">
        <v>1.623995527832214</v>
      </c>
      <c r="E40">
        <v>0.70344705507424066</v>
      </c>
      <c r="F40">
        <v>0.44846832311024037</v>
      </c>
      <c r="G40">
        <v>8.9510575590328028E-3</v>
      </c>
      <c r="H40">
        <v>5.5384262651350804</v>
      </c>
    </row>
    <row r="41" spans="1:8" x14ac:dyDescent="0.35">
      <c r="A41" s="4" t="s">
        <v>72</v>
      </c>
      <c r="B41">
        <v>1.2492002368179088E-2</v>
      </c>
      <c r="C41">
        <v>0.13426376185383754</v>
      </c>
      <c r="D41">
        <v>2.7163513553424168E-2</v>
      </c>
      <c r="E41">
        <v>3.8180771148563789E-2</v>
      </c>
      <c r="F41">
        <v>1.1677782130514472E-2</v>
      </c>
      <c r="G41">
        <v>1.1315269842686963E-2</v>
      </c>
      <c r="H41">
        <v>0</v>
      </c>
    </row>
    <row r="42" spans="1:8" x14ac:dyDescent="0.35">
      <c r="A42" s="4" t="s">
        <v>71</v>
      </c>
      <c r="B42">
        <v>0.25326862855529059</v>
      </c>
      <c r="C42">
        <v>0.15041094180841286</v>
      </c>
      <c r="D42">
        <v>0.67864977201318966</v>
      </c>
      <c r="E42">
        <v>0.51105321882863686</v>
      </c>
      <c r="F42">
        <v>3.471270195980071E-2</v>
      </c>
      <c r="G42">
        <v>1.3819784943484606E-2</v>
      </c>
      <c r="H42">
        <v>1.562943570774121</v>
      </c>
    </row>
    <row r="43" spans="1:8" x14ac:dyDescent="0.35">
      <c r="A43" s="4" t="s">
        <v>70</v>
      </c>
      <c r="B43">
        <v>0.17441199538023977</v>
      </c>
      <c r="C43">
        <v>0.38627212414373335</v>
      </c>
      <c r="D43">
        <v>0.19479222133522983</v>
      </c>
      <c r="E43">
        <v>0.47774875679168921</v>
      </c>
      <c r="F43">
        <v>1.9983836904669667E-2</v>
      </c>
      <c r="G43">
        <v>2.5589623278508889E-3</v>
      </c>
      <c r="H43">
        <v>3.2623033443721461</v>
      </c>
    </row>
    <row r="44" spans="1:8" x14ac:dyDescent="0.35">
      <c r="A44" s="4" t="s">
        <v>69</v>
      </c>
      <c r="B44">
        <v>1.2673297081398607</v>
      </c>
      <c r="C44">
        <v>0.51113539546683584</v>
      </c>
      <c r="D44">
        <v>1.339686606666679</v>
      </c>
      <c r="E44">
        <v>0.54022941066920238</v>
      </c>
      <c r="F44">
        <v>0.20518430674219168</v>
      </c>
      <c r="G44">
        <v>2.2078410347389239E-2</v>
      </c>
      <c r="H44">
        <v>2.4049142943275679</v>
      </c>
    </row>
    <row r="45" spans="1:8" x14ac:dyDescent="0.35">
      <c r="A45" s="4" t="s">
        <v>68</v>
      </c>
      <c r="B45">
        <v>3.0001555069677566</v>
      </c>
      <c r="C45">
        <v>1.2439311109384128</v>
      </c>
      <c r="D45">
        <v>3.5039524264378383</v>
      </c>
      <c r="E45">
        <v>2.1359509495259612</v>
      </c>
      <c r="F45">
        <v>0.32176810303084569</v>
      </c>
      <c r="G45">
        <v>6.2023058011121006E-2</v>
      </c>
      <c r="H45">
        <v>10.480717440980721</v>
      </c>
    </row>
    <row r="46" spans="1:8" x14ac:dyDescent="0.35">
      <c r="A46" s="4" t="s">
        <v>67</v>
      </c>
      <c r="B46">
        <v>0.46069508915588575</v>
      </c>
      <c r="C46">
        <v>0.93408423774324612</v>
      </c>
      <c r="D46">
        <v>0.58547071419461794</v>
      </c>
      <c r="E46">
        <v>0.38727766466128999</v>
      </c>
      <c r="F46">
        <v>0.13154232410277564</v>
      </c>
      <c r="G46">
        <v>2.4996252867968229E-3</v>
      </c>
      <c r="H46">
        <v>4.248820775484166</v>
      </c>
    </row>
    <row r="47" spans="1:8" x14ac:dyDescent="0.35">
      <c r="A47" s="4" t="s">
        <v>66</v>
      </c>
      <c r="B47">
        <v>0.20670495876291431</v>
      </c>
      <c r="C47">
        <v>0.28769200922277965</v>
      </c>
      <c r="D47">
        <v>0.63090044737616402</v>
      </c>
      <c r="E47">
        <v>0.62619619567504703</v>
      </c>
      <c r="F47">
        <v>0.12133115848306737</v>
      </c>
      <c r="G47">
        <v>8.4029684482791994E-2</v>
      </c>
      <c r="H47">
        <v>2.4867306932519448</v>
      </c>
    </row>
    <row r="48" spans="1:8" x14ac:dyDescent="0.35">
      <c r="A48" s="4" t="s">
        <v>65</v>
      </c>
      <c r="B48">
        <v>0.10082355912134879</v>
      </c>
      <c r="C48">
        <v>0.32084294401148272</v>
      </c>
      <c r="D48">
        <v>0.14322461109439416</v>
      </c>
      <c r="E48">
        <v>5.0526133369579632E-2</v>
      </c>
      <c r="F48">
        <v>3.1653355657400947E-2</v>
      </c>
      <c r="G48">
        <v>1.0194482085262118E-3</v>
      </c>
      <c r="H48">
        <v>0.4677014683671431</v>
      </c>
    </row>
    <row r="49" spans="1:8" x14ac:dyDescent="0.35">
      <c r="A49" s="4" t="s">
        <v>64</v>
      </c>
      <c r="B49">
        <v>0.67393331053513283</v>
      </c>
      <c r="C49">
        <v>0.71578432920484503</v>
      </c>
      <c r="D49">
        <v>3.0396822983310945</v>
      </c>
      <c r="E49">
        <v>0.64332233926312377</v>
      </c>
      <c r="F49">
        <v>0.15130305590757837</v>
      </c>
      <c r="G49">
        <v>0.2502662677568781</v>
      </c>
      <c r="H49">
        <v>2.6625033151378341</v>
      </c>
    </row>
    <row r="50" spans="1:8" x14ac:dyDescent="0.35">
      <c r="A50" s="4" t="s">
        <v>63</v>
      </c>
      <c r="B50">
        <v>0.85367076262357755</v>
      </c>
      <c r="C50">
        <v>6.5590905845860066</v>
      </c>
      <c r="D50">
        <v>3.8134099713589853</v>
      </c>
      <c r="E50">
        <v>1.4429369475141829</v>
      </c>
      <c r="F50">
        <v>0.36771465409748633</v>
      </c>
      <c r="G50">
        <v>4.0039743138420875E-2</v>
      </c>
      <c r="H50">
        <v>12.813136322609353</v>
      </c>
    </row>
    <row r="51" spans="1:8" x14ac:dyDescent="0.35">
      <c r="A51" s="4" t="s">
        <v>62</v>
      </c>
      <c r="B51">
        <v>0</v>
      </c>
      <c r="C51">
        <v>7.7393783303975075E-2</v>
      </c>
      <c r="D51">
        <v>0.12183758185786932</v>
      </c>
      <c r="E51">
        <v>0.17449491026752278</v>
      </c>
      <c r="F51">
        <v>7.1806809961430787E-3</v>
      </c>
      <c r="G51">
        <v>1.9277679293114029E-3</v>
      </c>
      <c r="H51">
        <v>0.32108860593380911</v>
      </c>
    </row>
    <row r="52" spans="1:8" x14ac:dyDescent="0.35">
      <c r="A52" s="4" t="s">
        <v>61</v>
      </c>
      <c r="B52">
        <v>2.4478238219554117E-2</v>
      </c>
      <c r="C52">
        <v>2.346873150055102E-2</v>
      </c>
      <c r="D52">
        <v>8.509479559566413E-2</v>
      </c>
      <c r="E52">
        <v>0.11677010236000657</v>
      </c>
      <c r="F52">
        <v>3.070120437172617E-2</v>
      </c>
      <c r="G52">
        <v>0</v>
      </c>
      <c r="H52">
        <v>7.377839804553106E-2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71DBA-01A7-4B8A-9645-12CF0C36E4E6}">
  <dimension ref="A1:J52"/>
  <sheetViews>
    <sheetView topLeftCell="C1" workbookViewId="0">
      <selection activeCell="C26" sqref="C26"/>
    </sheetView>
  </sheetViews>
  <sheetFormatPr defaultRowHeight="14.5" x14ac:dyDescent="0.35"/>
  <cols>
    <col min="2" max="2" width="22.1796875" customWidth="1"/>
    <col min="3" max="3" width="24.453125" customWidth="1"/>
    <col min="4" max="4" width="12.54296875" bestFit="1" customWidth="1"/>
    <col min="5" max="5" width="13.7265625" bestFit="1" customWidth="1"/>
    <col min="6" max="6" width="14.453125" bestFit="1" customWidth="1"/>
    <col min="7" max="8" width="13.7265625" bestFit="1" customWidth="1"/>
    <col min="9" max="10" width="12.54296875" bestFit="1" customWidth="1"/>
  </cols>
  <sheetData>
    <row r="1" spans="1:10" ht="29" x14ac:dyDescent="0.35">
      <c r="A1" s="3" t="s">
        <v>60</v>
      </c>
      <c r="B1" t="s">
        <v>59</v>
      </c>
      <c r="C1" t="s">
        <v>58</v>
      </c>
      <c r="D1" t="s">
        <v>57</v>
      </c>
      <c r="E1" s="3" t="s">
        <v>56</v>
      </c>
      <c r="F1" s="3" t="s">
        <v>55</v>
      </c>
      <c r="G1" t="s">
        <v>54</v>
      </c>
      <c r="H1" t="s">
        <v>53</v>
      </c>
      <c r="I1" t="s">
        <v>52</v>
      </c>
      <c r="J1" t="s">
        <v>51</v>
      </c>
    </row>
    <row r="2" spans="1:10" x14ac:dyDescent="0.35">
      <c r="A2" s="1" t="s">
        <v>50</v>
      </c>
      <c r="B2" s="2">
        <v>2.1445874815425249E-3</v>
      </c>
      <c r="C2" s="2">
        <v>0.25968609991828456</v>
      </c>
      <c r="D2" s="2">
        <v>8.1602590905707942E-2</v>
      </c>
      <c r="E2" s="2">
        <v>1.35090335786449</v>
      </c>
      <c r="F2" s="2">
        <v>0</v>
      </c>
      <c r="G2" s="2">
        <v>0.53453266119037846</v>
      </c>
      <c r="H2" s="2">
        <v>4.5812975248913895E-2</v>
      </c>
      <c r="I2" s="2">
        <v>2.4874978845356153</v>
      </c>
      <c r="J2" s="2">
        <v>0.39035418868921778</v>
      </c>
    </row>
    <row r="3" spans="1:10" x14ac:dyDescent="0.35">
      <c r="A3" s="1" t="s">
        <v>49</v>
      </c>
      <c r="B3" s="2">
        <v>0</v>
      </c>
      <c r="C3" s="2">
        <v>1.3432949680732402E-2</v>
      </c>
      <c r="D3" s="2">
        <v>0</v>
      </c>
      <c r="E3" s="2">
        <v>1.3231869254341165E-2</v>
      </c>
      <c r="F3" s="2">
        <v>0</v>
      </c>
      <c r="G3" s="2">
        <v>0</v>
      </c>
      <c r="H3" s="2">
        <v>1.5875783502098872E-3</v>
      </c>
      <c r="I3" s="2">
        <v>2.6800462705914923</v>
      </c>
      <c r="J3" s="2">
        <v>0</v>
      </c>
    </row>
    <row r="4" spans="1:10" x14ac:dyDescent="0.35">
      <c r="A4" s="1" t="s">
        <v>48</v>
      </c>
      <c r="B4" s="2">
        <v>0.13817089490127485</v>
      </c>
      <c r="C4" s="2">
        <v>1.91333762643045</v>
      </c>
      <c r="D4" s="2">
        <v>0</v>
      </c>
      <c r="E4" s="2">
        <v>0.47429221022954166</v>
      </c>
      <c r="F4" s="2">
        <v>0</v>
      </c>
      <c r="G4" s="2">
        <v>0.125166</v>
      </c>
      <c r="H4" s="2">
        <v>2.1473131171124593</v>
      </c>
      <c r="I4" s="2">
        <v>0.26675409470183575</v>
      </c>
      <c r="J4" s="2">
        <v>1.7028473372950118E-3</v>
      </c>
    </row>
    <row r="5" spans="1:10" x14ac:dyDescent="0.35">
      <c r="A5" s="1" t="s">
        <v>47</v>
      </c>
      <c r="B5" s="2">
        <v>0</v>
      </c>
      <c r="C5" s="2">
        <v>0.14596786774878373</v>
      </c>
      <c r="D5" s="2">
        <v>0.13188945781765862</v>
      </c>
      <c r="E5" s="2">
        <v>9.0170684607569473</v>
      </c>
      <c r="F5" s="2">
        <v>0</v>
      </c>
      <c r="G5" s="2">
        <v>4.1005209935547358</v>
      </c>
      <c r="H5" s="2">
        <v>4.1277037105457069E-2</v>
      </c>
      <c r="I5" s="2">
        <v>2.707041737899373</v>
      </c>
      <c r="J5" s="2">
        <v>6.9370607393863207E-2</v>
      </c>
    </row>
    <row r="6" spans="1:10" ht="29" x14ac:dyDescent="0.35">
      <c r="A6" s="1" t="s">
        <v>46</v>
      </c>
      <c r="B6" s="2">
        <v>19.936725160271369</v>
      </c>
      <c r="C6" s="2">
        <v>15.446216312990146</v>
      </c>
      <c r="D6" s="2">
        <v>0.13429032999051335</v>
      </c>
      <c r="E6" s="2">
        <v>3.7888743599909414</v>
      </c>
      <c r="F6" s="2">
        <v>1.0013280000000002</v>
      </c>
      <c r="G6" s="2">
        <v>0.28536738896039082</v>
      </c>
      <c r="H6" s="2">
        <v>18.55062622529536</v>
      </c>
      <c r="I6" s="2">
        <v>0.91501529769364687</v>
      </c>
      <c r="J6" s="2">
        <v>1.5960266556196789E-3</v>
      </c>
    </row>
    <row r="7" spans="1:10" x14ac:dyDescent="0.35">
      <c r="A7" s="1" t="s">
        <v>45</v>
      </c>
      <c r="B7" s="2">
        <v>2.5506632176925888E-2</v>
      </c>
      <c r="C7" s="2">
        <v>1.0462789912917023</v>
      </c>
      <c r="D7" s="2">
        <v>5.2734132749981351E-2</v>
      </c>
      <c r="E7" s="2">
        <v>7.1532321224454734</v>
      </c>
      <c r="F7" s="2">
        <v>0.86890599999999996</v>
      </c>
      <c r="G7" s="2">
        <v>3.472703462156853E-2</v>
      </c>
      <c r="H7" s="2">
        <v>1.7041519604967277</v>
      </c>
      <c r="I7" s="2">
        <v>1.0319767131328905</v>
      </c>
      <c r="J7" s="2">
        <v>0</v>
      </c>
    </row>
    <row r="8" spans="1:10" ht="29" x14ac:dyDescent="0.35">
      <c r="A8" s="1" t="s">
        <v>44</v>
      </c>
      <c r="B8" s="2">
        <v>0</v>
      </c>
      <c r="C8" s="2">
        <v>0.1220577451343563</v>
      </c>
      <c r="D8" s="2">
        <v>0</v>
      </c>
      <c r="E8" s="2">
        <v>0</v>
      </c>
      <c r="F8" s="2">
        <v>0</v>
      </c>
      <c r="G8" s="2">
        <v>0</v>
      </c>
      <c r="H8" s="2">
        <v>0.17962315048089011</v>
      </c>
      <c r="I8" s="2">
        <v>7.2786486249521685E-3</v>
      </c>
      <c r="J8" s="2">
        <v>0</v>
      </c>
    </row>
    <row r="9" spans="1:10" x14ac:dyDescent="0.35">
      <c r="A9" s="1" t="s">
        <v>43</v>
      </c>
      <c r="B9" s="2">
        <v>0</v>
      </c>
      <c r="C9" s="2">
        <v>0.44270674046028691</v>
      </c>
      <c r="D9" s="2">
        <v>0</v>
      </c>
      <c r="E9" s="2">
        <v>0.86791718119180583</v>
      </c>
      <c r="F9" s="2">
        <v>0</v>
      </c>
      <c r="G9" s="2">
        <v>0.17881032530128887</v>
      </c>
      <c r="H9" s="2">
        <v>4.4678990713049684E-2</v>
      </c>
      <c r="I9" s="2">
        <v>0.76471133430312788</v>
      </c>
      <c r="J9" s="2">
        <v>0</v>
      </c>
    </row>
    <row r="10" spans="1:10" ht="29" x14ac:dyDescent="0.35">
      <c r="A10" s="1" t="s">
        <v>42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</row>
    <row r="11" spans="1:10" x14ac:dyDescent="0.35">
      <c r="A11" s="1" t="s">
        <v>41</v>
      </c>
      <c r="B11" s="2">
        <v>1.0445926680648292</v>
      </c>
      <c r="C11" s="2">
        <v>3.2378291040370462</v>
      </c>
      <c r="D11" s="2">
        <v>9.1399386535359908E-2</v>
      </c>
      <c r="E11" s="2">
        <v>0.15961504042263258</v>
      </c>
      <c r="F11" s="2">
        <v>14.885116722585465</v>
      </c>
      <c r="G11" s="2">
        <v>7.7479675478868526E-2</v>
      </c>
      <c r="H11" s="2">
        <v>1.1711792286405511</v>
      </c>
      <c r="I11" s="2">
        <v>0.22403248059016645</v>
      </c>
      <c r="J11" s="2">
        <v>0.34861243643220385</v>
      </c>
    </row>
    <row r="12" spans="1:10" x14ac:dyDescent="0.35">
      <c r="A12" s="1" t="s">
        <v>40</v>
      </c>
      <c r="B12" s="2">
        <v>0.20351464449738668</v>
      </c>
      <c r="C12" s="2">
        <v>1.4339871715660435</v>
      </c>
      <c r="D12" s="2">
        <v>0.18920109886499908</v>
      </c>
      <c r="E12" s="2">
        <v>1.6048257283805278</v>
      </c>
      <c r="F12" s="2">
        <v>0</v>
      </c>
      <c r="G12" s="2">
        <v>0.74902010675081743</v>
      </c>
      <c r="H12" s="2">
        <v>0.81510808437919069</v>
      </c>
      <c r="I12" s="2">
        <v>3.3370158585794472</v>
      </c>
      <c r="J12" s="2">
        <v>1.7316889213473516</v>
      </c>
    </row>
    <row r="13" spans="1:10" x14ac:dyDescent="0.35">
      <c r="A13" s="1" t="s">
        <v>39</v>
      </c>
      <c r="B13" s="2">
        <v>9.0152439101529799E-2</v>
      </c>
      <c r="C13" s="2">
        <v>0.11320361032515057</v>
      </c>
      <c r="D13" s="2">
        <v>0</v>
      </c>
      <c r="E13" s="2">
        <v>0</v>
      </c>
      <c r="F13" s="2">
        <v>1.1764384726321688</v>
      </c>
      <c r="G13" s="2">
        <v>0</v>
      </c>
      <c r="H13" s="2">
        <v>1.5875783502098874E-2</v>
      </c>
      <c r="I13" s="2">
        <v>4.1511563837399014E-3</v>
      </c>
      <c r="J13" s="2">
        <v>0</v>
      </c>
    </row>
    <row r="14" spans="1:10" x14ac:dyDescent="0.35">
      <c r="A14" s="1" t="s">
        <v>38</v>
      </c>
      <c r="B14" s="2">
        <v>0</v>
      </c>
      <c r="C14" s="2">
        <v>4.6748512249415661</v>
      </c>
      <c r="D14" s="2">
        <v>0</v>
      </c>
      <c r="E14" s="2">
        <v>4.628928646145102</v>
      </c>
      <c r="F14" s="2">
        <v>5.9753160000000003</v>
      </c>
      <c r="G14" s="2">
        <v>4.1898183952539601E-2</v>
      </c>
      <c r="H14" s="2">
        <v>6.4020230956749575</v>
      </c>
      <c r="I14" s="2">
        <v>2.7770851605467137E-2</v>
      </c>
      <c r="J14" s="2">
        <v>0</v>
      </c>
    </row>
    <row r="15" spans="1:10" x14ac:dyDescent="0.35">
      <c r="A15" s="1" t="s">
        <v>37</v>
      </c>
      <c r="B15" s="2">
        <v>0</v>
      </c>
      <c r="C15" s="2">
        <v>0.81030508250924893</v>
      </c>
      <c r="D15" s="2">
        <v>5.9333631621258341E-2</v>
      </c>
      <c r="E15" s="2">
        <v>58.359688482081395</v>
      </c>
      <c r="F15" s="2">
        <v>0</v>
      </c>
      <c r="G15" s="2">
        <v>15.672665541374609</v>
      </c>
      <c r="H15" s="2">
        <v>0.85910668437072191</v>
      </c>
      <c r="I15" s="2">
        <v>1.4472734545790973</v>
      </c>
      <c r="J15" s="2">
        <v>0</v>
      </c>
    </row>
    <row r="16" spans="1:10" x14ac:dyDescent="0.35">
      <c r="A16" s="1" t="s">
        <v>36</v>
      </c>
      <c r="B16" s="2">
        <v>0</v>
      </c>
      <c r="C16" s="2">
        <v>0.5297702001788257</v>
      </c>
      <c r="D16" s="2">
        <v>0.34448842848638844</v>
      </c>
      <c r="E16" s="2">
        <v>24.679636938274953</v>
      </c>
      <c r="F16" s="2">
        <v>0</v>
      </c>
      <c r="G16" s="2">
        <v>8.5717943082347343</v>
      </c>
      <c r="H16" s="2">
        <v>1.8257151027413705</v>
      </c>
      <c r="I16" s="2">
        <v>0.99297963464706385</v>
      </c>
      <c r="J16" s="2">
        <v>0</v>
      </c>
    </row>
    <row r="17" spans="1:10" x14ac:dyDescent="0.35">
      <c r="A17" s="1" t="s">
        <v>35</v>
      </c>
      <c r="B17" s="2">
        <v>0</v>
      </c>
      <c r="C17" s="2">
        <v>0.10165760740703578</v>
      </c>
      <c r="D17" s="2">
        <v>0.52610416309512187</v>
      </c>
      <c r="E17" s="2">
        <v>69.807866866763973</v>
      </c>
      <c r="F17" s="2">
        <v>0</v>
      </c>
      <c r="G17" s="2">
        <v>15.111653101682096</v>
      </c>
      <c r="H17" s="2">
        <v>2.1944868738044101</v>
      </c>
      <c r="I17" s="2">
        <v>3.9731600410288221</v>
      </c>
      <c r="J17" s="2">
        <v>0</v>
      </c>
    </row>
    <row r="18" spans="1:10" x14ac:dyDescent="0.35">
      <c r="A18" s="1" t="s">
        <v>34</v>
      </c>
      <c r="B18" s="2">
        <v>0</v>
      </c>
      <c r="C18" s="2">
        <v>8.4239637290565481E-2</v>
      </c>
      <c r="D18" s="2">
        <v>0</v>
      </c>
      <c r="E18" s="2">
        <v>30.389936943879793</v>
      </c>
      <c r="F18" s="2">
        <v>0</v>
      </c>
      <c r="G18" s="2">
        <v>5.1516104714403159</v>
      </c>
      <c r="H18" s="2">
        <v>1.4406139543618863</v>
      </c>
      <c r="I18" s="2">
        <v>2.7542541400940874</v>
      </c>
      <c r="J18" s="2">
        <v>0</v>
      </c>
    </row>
    <row r="19" spans="1:10" x14ac:dyDescent="0.35">
      <c r="A19" s="1" t="s">
        <v>33</v>
      </c>
      <c r="B19" s="2">
        <v>0</v>
      </c>
      <c r="C19" s="2">
        <v>0.11825746074530824</v>
      </c>
      <c r="D19" s="2">
        <v>5.0418315629949181E-2</v>
      </c>
      <c r="E19" s="2">
        <v>6.5214762571690263</v>
      </c>
      <c r="F19" s="2">
        <v>0</v>
      </c>
      <c r="G19" s="2">
        <v>2.3524196528920487</v>
      </c>
      <c r="H19" s="2">
        <v>0.4885205380502996</v>
      </c>
      <c r="I19" s="2">
        <v>0.82931826272558828</v>
      </c>
      <c r="J19" s="2">
        <v>0</v>
      </c>
    </row>
    <row r="20" spans="1:10" x14ac:dyDescent="0.35">
      <c r="A20" s="1" t="s">
        <v>32</v>
      </c>
      <c r="B20" s="2">
        <v>5.3968190469586615E-3</v>
      </c>
      <c r="C20" s="2">
        <v>0.17047178479899991</v>
      </c>
      <c r="D20" s="2">
        <v>2.0915810716818119E-2</v>
      </c>
      <c r="E20" s="2">
        <v>3.9717036979941156</v>
      </c>
      <c r="F20" s="2">
        <v>10.930487096394545</v>
      </c>
      <c r="G20" s="2">
        <v>1.6035064973782538</v>
      </c>
      <c r="H20" s="2">
        <v>8.5275637096988238E-2</v>
      </c>
      <c r="I20" s="2">
        <v>0.72370311577163549</v>
      </c>
      <c r="J20" s="2">
        <v>9.6766970458830935E-4</v>
      </c>
    </row>
    <row r="21" spans="1:10" x14ac:dyDescent="0.35">
      <c r="A21" s="1" t="s">
        <v>31</v>
      </c>
      <c r="B21" s="2">
        <v>2.0988133193202523E-2</v>
      </c>
      <c r="C21" s="2">
        <v>0.82127048642348122</v>
      </c>
      <c r="D21" s="2">
        <v>0</v>
      </c>
      <c r="E21" s="2">
        <v>5.3738456904324869E-2</v>
      </c>
      <c r="F21" s="2">
        <v>0</v>
      </c>
      <c r="G21" s="2">
        <v>0</v>
      </c>
      <c r="H21" s="2">
        <v>0.26943472572133514</v>
      </c>
      <c r="I21" s="2">
        <v>0.12090580629332522</v>
      </c>
      <c r="J21" s="2">
        <v>0</v>
      </c>
    </row>
    <row r="22" spans="1:10" ht="29" x14ac:dyDescent="0.35">
      <c r="A22" s="1" t="s">
        <v>30</v>
      </c>
      <c r="B22" s="2">
        <v>0</v>
      </c>
      <c r="C22" s="2">
        <v>0.38714077670236541</v>
      </c>
      <c r="D22" s="2">
        <v>3.0770598427939999E-2</v>
      </c>
      <c r="E22" s="2">
        <v>2.0646028564175269</v>
      </c>
      <c r="F22" s="2">
        <v>0</v>
      </c>
      <c r="G22" s="2">
        <v>0.56492432855350294</v>
      </c>
      <c r="H22" s="2">
        <v>0.44588271950180547</v>
      </c>
      <c r="I22" s="2">
        <v>0.80542936552862154</v>
      </c>
      <c r="J22" s="2">
        <v>0</v>
      </c>
    </row>
    <row r="23" spans="1:10" ht="29" x14ac:dyDescent="0.35">
      <c r="A23" s="1" t="s">
        <v>29</v>
      </c>
      <c r="B23" s="2">
        <v>4.5281070256947747E-2</v>
      </c>
      <c r="C23" s="2">
        <v>0.2508979422686109</v>
      </c>
      <c r="D23" s="2">
        <v>1.5696523384525242E-3</v>
      </c>
      <c r="E23" s="2">
        <v>0</v>
      </c>
      <c r="F23" s="2">
        <v>0</v>
      </c>
      <c r="G23" s="2">
        <v>0</v>
      </c>
      <c r="H23" s="2">
        <v>9.8429857713013019E-2</v>
      </c>
      <c r="I23" s="2">
        <v>0.11930529742811809</v>
      </c>
      <c r="J23" s="2">
        <v>0</v>
      </c>
    </row>
    <row r="24" spans="1:10" x14ac:dyDescent="0.35">
      <c r="A24" s="1" t="s">
        <v>28</v>
      </c>
      <c r="B24" s="2">
        <v>0.37636694523922792</v>
      </c>
      <c r="C24" s="2">
        <v>2.1854274323407665</v>
      </c>
      <c r="D24" s="2">
        <v>0.15324987449241281</v>
      </c>
      <c r="E24" s="2">
        <v>9.5760584446015429</v>
      </c>
      <c r="F24" s="2">
        <v>4.3418090000000005</v>
      </c>
      <c r="G24" s="2">
        <v>2.7496878257343802</v>
      </c>
      <c r="H24" s="2">
        <v>4.6543261290010447</v>
      </c>
      <c r="I24" s="2">
        <v>0.37458685554734295</v>
      </c>
      <c r="J24" s="2">
        <v>0</v>
      </c>
    </row>
    <row r="25" spans="1:10" ht="29" x14ac:dyDescent="0.35">
      <c r="A25" s="1" t="s">
        <v>27</v>
      </c>
      <c r="B25" s="2">
        <v>0</v>
      </c>
      <c r="C25" s="2">
        <v>2.8036861988840238</v>
      </c>
      <c r="D25" s="2">
        <v>0.10878927869880685</v>
      </c>
      <c r="E25" s="2">
        <v>41.415128862042891</v>
      </c>
      <c r="F25" s="2">
        <v>11.04726</v>
      </c>
      <c r="G25" s="2">
        <v>10.484146408284836</v>
      </c>
      <c r="H25" s="2">
        <v>4.2919046713388438</v>
      </c>
      <c r="I25" s="2">
        <v>1.3570021597712736</v>
      </c>
      <c r="J25" s="2">
        <v>0</v>
      </c>
    </row>
    <row r="26" spans="1:10" ht="29" x14ac:dyDescent="0.35">
      <c r="A26" s="1" t="s">
        <v>26</v>
      </c>
      <c r="B26" s="2">
        <v>0</v>
      </c>
      <c r="C26" s="2">
        <v>0.48606692970477283</v>
      </c>
      <c r="D26" s="2">
        <v>5.3812785465321887E-2</v>
      </c>
      <c r="E26" s="2">
        <v>3.7176313907948364</v>
      </c>
      <c r="F26" s="2">
        <v>0</v>
      </c>
      <c r="G26" s="2">
        <v>2.8784518375776749</v>
      </c>
      <c r="H26" s="2">
        <v>7.4842979367037543E-2</v>
      </c>
      <c r="I26" s="2">
        <v>2.1261986278918892</v>
      </c>
      <c r="J26" s="2">
        <v>9.5510256556768189E-2</v>
      </c>
    </row>
    <row r="27" spans="1:10" x14ac:dyDescent="0.35">
      <c r="A27" s="1" t="s">
        <v>25</v>
      </c>
      <c r="B27" s="2">
        <v>0</v>
      </c>
      <c r="C27" s="2">
        <v>0.24394394965392918</v>
      </c>
      <c r="D27" s="2">
        <v>0.12406052681921932</v>
      </c>
      <c r="E27" s="2">
        <v>16.500724700922444</v>
      </c>
      <c r="F27" s="2">
        <v>0</v>
      </c>
      <c r="G27" s="2">
        <v>7.3547302581356808</v>
      </c>
      <c r="H27" s="2">
        <v>0.61915555658185606</v>
      </c>
      <c r="I27" s="2">
        <v>1.5464922405493877</v>
      </c>
      <c r="J27" s="2">
        <v>0</v>
      </c>
    </row>
    <row r="28" spans="1:10" x14ac:dyDescent="0.35">
      <c r="A28" s="1" t="s">
        <v>24</v>
      </c>
      <c r="B28" s="2">
        <v>0</v>
      </c>
      <c r="C28" s="2">
        <v>0.15507271576421139</v>
      </c>
      <c r="D28" s="2">
        <v>5.2540825811748289E-3</v>
      </c>
      <c r="E28" s="2">
        <v>6.8789370313308078</v>
      </c>
      <c r="F28" s="2">
        <v>1.3078939999999999</v>
      </c>
      <c r="G28" s="2">
        <v>5.7502145906246915E-2</v>
      </c>
      <c r="H28" s="2">
        <v>0.13562455048935895</v>
      </c>
      <c r="I28" s="2">
        <v>8.7705469983603707E-3</v>
      </c>
      <c r="J28" s="2">
        <v>0</v>
      </c>
    </row>
    <row r="29" spans="1:10" x14ac:dyDescent="0.35">
      <c r="A29" s="1" t="s">
        <v>23</v>
      </c>
      <c r="B29" s="2">
        <v>0</v>
      </c>
      <c r="C29" s="2">
        <v>0.30699172330278912</v>
      </c>
      <c r="D29" s="2">
        <v>9.9367498529327025E-2</v>
      </c>
      <c r="E29" s="2">
        <v>45.19749368051292</v>
      </c>
      <c r="F29" s="2">
        <v>1.205403</v>
      </c>
      <c r="G29" s="2">
        <v>8.3227039970541448</v>
      </c>
      <c r="H29" s="2">
        <v>0.5928471153498065</v>
      </c>
      <c r="I29" s="2">
        <v>3.9108171550541622</v>
      </c>
      <c r="J29" s="2">
        <v>0</v>
      </c>
    </row>
    <row r="30" spans="1:10" x14ac:dyDescent="0.35">
      <c r="A30" s="1" t="s">
        <v>22</v>
      </c>
      <c r="B30" s="2">
        <v>0</v>
      </c>
      <c r="C30" s="2">
        <v>4.2212186668627652E-2</v>
      </c>
      <c r="D30" s="2">
        <v>0</v>
      </c>
      <c r="E30" s="2">
        <v>1.7482846132155276E-2</v>
      </c>
      <c r="F30" s="2">
        <v>0</v>
      </c>
      <c r="G30" s="2">
        <v>0</v>
      </c>
      <c r="H30" s="2">
        <v>0.30345426179726132</v>
      </c>
      <c r="I30" s="2">
        <v>6.2658634375021541E-4</v>
      </c>
      <c r="J30" s="2">
        <v>0</v>
      </c>
    </row>
    <row r="31" spans="1:10" ht="43.5" x14ac:dyDescent="0.35">
      <c r="A31" s="1" t="s">
        <v>21</v>
      </c>
      <c r="B31" s="2">
        <v>0</v>
      </c>
      <c r="C31" s="2">
        <v>4.8757120894210436E-2</v>
      </c>
      <c r="D31" s="2">
        <v>0</v>
      </c>
      <c r="E31" s="2">
        <v>0</v>
      </c>
      <c r="F31" s="2">
        <v>0</v>
      </c>
      <c r="G31" s="2">
        <v>0</v>
      </c>
      <c r="H31" s="2">
        <v>0.12791345564548234</v>
      </c>
      <c r="I31" s="2">
        <v>8.6913680714226487E-3</v>
      </c>
      <c r="J31" s="2">
        <v>0</v>
      </c>
    </row>
    <row r="32" spans="1:10" ht="29" x14ac:dyDescent="0.35">
      <c r="A32" s="1" t="s">
        <v>20</v>
      </c>
      <c r="B32" s="2">
        <v>0.10811857116900839</v>
      </c>
      <c r="C32" s="2">
        <v>0.63071525426291497</v>
      </c>
      <c r="D32" s="2">
        <v>0</v>
      </c>
      <c r="E32" s="2">
        <v>0.31531040391712961</v>
      </c>
      <c r="F32" s="2">
        <v>0</v>
      </c>
      <c r="G32" s="2">
        <v>9.325097230790054E-2</v>
      </c>
      <c r="H32" s="2">
        <v>5.7606414421901626E-2</v>
      </c>
      <c r="I32" s="2">
        <v>0.20330935623710183</v>
      </c>
      <c r="J32" s="2">
        <v>0</v>
      </c>
    </row>
    <row r="33" spans="1:10" ht="29" x14ac:dyDescent="0.35">
      <c r="A33" s="1" t="s">
        <v>19</v>
      </c>
      <c r="B33" s="2">
        <v>0.1568920740406575</v>
      </c>
      <c r="C33" s="2">
        <v>0.3691685984458255</v>
      </c>
      <c r="D33" s="2">
        <v>0</v>
      </c>
      <c r="E33" s="2">
        <v>0.28050461488282374</v>
      </c>
      <c r="F33" s="2">
        <v>0</v>
      </c>
      <c r="G33" s="2">
        <v>2.9930999999999999E-2</v>
      </c>
      <c r="H33" s="2">
        <v>3.5520931601410366</v>
      </c>
      <c r="I33" s="2">
        <v>1.6300460548218307E-3</v>
      </c>
      <c r="J33" s="2">
        <v>1.5935132278155534E-2</v>
      </c>
    </row>
    <row r="34" spans="1:10" x14ac:dyDescent="0.35">
      <c r="A34" s="1" t="s">
        <v>18</v>
      </c>
      <c r="B34" s="2">
        <v>0.24344059098385545</v>
      </c>
      <c r="C34" s="2">
        <v>1.6475684324033075</v>
      </c>
      <c r="D34" s="2">
        <v>6.4711430642902343E-2</v>
      </c>
      <c r="E34" s="2">
        <v>2.2154548998353487</v>
      </c>
      <c r="F34" s="2">
        <v>0</v>
      </c>
      <c r="G34" s="2">
        <v>0.3467836611903784</v>
      </c>
      <c r="H34" s="2">
        <v>6.3929512193880438</v>
      </c>
      <c r="I34" s="2">
        <v>0.15935179931046575</v>
      </c>
      <c r="J34" s="2">
        <v>0</v>
      </c>
    </row>
    <row r="35" spans="1:10" ht="29" x14ac:dyDescent="0.35">
      <c r="A35" s="1" t="s">
        <v>17</v>
      </c>
      <c r="B35" s="2">
        <v>7.131614474230108E-2</v>
      </c>
      <c r="C35" s="2">
        <v>2.0506624862805309</v>
      </c>
      <c r="D35" s="2">
        <v>0.14418764522804653</v>
      </c>
      <c r="E35" s="2">
        <v>3.507513620902178</v>
      </c>
      <c r="F35" s="2">
        <v>0</v>
      </c>
      <c r="G35" s="2">
        <v>1.6254736947531241</v>
      </c>
      <c r="H35" s="2">
        <v>0.44678990713049688</v>
      </c>
      <c r="I35" s="2">
        <v>4.1923026486961783</v>
      </c>
      <c r="J35" s="2">
        <v>0.21959190367693276</v>
      </c>
    </row>
    <row r="36" spans="1:10" ht="29" x14ac:dyDescent="0.35">
      <c r="A36" s="1" t="s">
        <v>16</v>
      </c>
      <c r="B36" s="2">
        <v>0</v>
      </c>
      <c r="C36" s="2">
        <v>1.0424919023345607</v>
      </c>
      <c r="D36" s="2">
        <v>0</v>
      </c>
      <c r="E36" s="2">
        <v>23.226778222623786</v>
      </c>
      <c r="F36" s="2">
        <v>5.212529</v>
      </c>
      <c r="G36" s="2">
        <v>8.4910414916765831</v>
      </c>
      <c r="H36" s="2">
        <v>0.15059314636276647</v>
      </c>
      <c r="I36" s="2">
        <v>4.0980165081854975E-3</v>
      </c>
      <c r="J36" s="2">
        <v>0</v>
      </c>
    </row>
    <row r="37" spans="1:10" x14ac:dyDescent="0.35">
      <c r="A37" s="1" t="s">
        <v>15</v>
      </c>
      <c r="B37" s="2">
        <v>0</v>
      </c>
      <c r="C37" s="2">
        <v>0.46577235543270368</v>
      </c>
      <c r="D37" s="2">
        <v>0.3690616064745762</v>
      </c>
      <c r="E37" s="2">
        <v>14.590859138412796</v>
      </c>
      <c r="F37" s="2">
        <v>0</v>
      </c>
      <c r="G37" s="2">
        <v>6.9721489442681417</v>
      </c>
      <c r="H37" s="2">
        <v>2.4915908222008318</v>
      </c>
      <c r="I37" s="2">
        <v>0.33059707870606753</v>
      </c>
      <c r="J37" s="2">
        <v>0</v>
      </c>
    </row>
    <row r="38" spans="1:10" ht="29" x14ac:dyDescent="0.35">
      <c r="A38" s="1" t="s">
        <v>14</v>
      </c>
      <c r="B38" s="2">
        <v>1.3491141198342747E-2</v>
      </c>
      <c r="C38" s="2">
        <v>9.0533858309926343E-2</v>
      </c>
      <c r="D38" s="2">
        <v>2.6753680251456816E-2</v>
      </c>
      <c r="E38" s="2">
        <v>4.8072719195677491</v>
      </c>
      <c r="F38" s="2">
        <v>0</v>
      </c>
      <c r="G38" s="2">
        <v>0.63217024797448695</v>
      </c>
      <c r="H38" s="2">
        <v>0.32976270302931088</v>
      </c>
      <c r="I38" s="2">
        <v>1.1062380168089041</v>
      </c>
      <c r="J38" s="2">
        <v>2.9193463944917435E-2</v>
      </c>
    </row>
    <row r="39" spans="1:10" x14ac:dyDescent="0.35">
      <c r="A39" s="1" t="s">
        <v>13</v>
      </c>
      <c r="B39" s="2">
        <v>0.5123316161632947</v>
      </c>
      <c r="C39" s="2">
        <v>2.0324527902496756</v>
      </c>
      <c r="D39" s="2">
        <v>2.8300135757321369E-2</v>
      </c>
      <c r="E39" s="2">
        <v>1.3643937315749819</v>
      </c>
      <c r="F39" s="2">
        <v>0.26937899999999998</v>
      </c>
      <c r="G39" s="2">
        <v>0</v>
      </c>
      <c r="H39" s="2">
        <v>1.157117820395835</v>
      </c>
      <c r="I39" s="2">
        <v>0.24230245147635052</v>
      </c>
      <c r="J39" s="2">
        <v>0</v>
      </c>
    </row>
    <row r="40" spans="1:10" ht="29" x14ac:dyDescent="0.35">
      <c r="A40" s="1" t="s">
        <v>12</v>
      </c>
      <c r="B40" s="2">
        <v>0.11629990954956751</v>
      </c>
      <c r="C40" s="2">
        <v>0.63421204371811535</v>
      </c>
      <c r="D40" s="2">
        <v>0.31750277990905196</v>
      </c>
      <c r="E40" s="2">
        <v>3.5538845471452842</v>
      </c>
      <c r="F40" s="2">
        <v>0</v>
      </c>
      <c r="G40" s="2">
        <v>0.66872154177717791</v>
      </c>
      <c r="H40" s="2">
        <v>4.8988131949333669</v>
      </c>
      <c r="I40" s="2">
        <v>1.1365024904261258</v>
      </c>
      <c r="J40" s="2">
        <v>0</v>
      </c>
    </row>
    <row r="41" spans="1:10" ht="29" x14ac:dyDescent="0.35">
      <c r="A41" s="1" t="s">
        <v>11</v>
      </c>
      <c r="B41" s="2">
        <v>0</v>
      </c>
      <c r="C41" s="2">
        <v>2.9518181174654597E-2</v>
      </c>
      <c r="D41" s="2">
        <v>0</v>
      </c>
      <c r="E41" s="2">
        <v>0</v>
      </c>
      <c r="F41" s="2">
        <v>0</v>
      </c>
      <c r="G41" s="2">
        <v>0</v>
      </c>
      <c r="H41" s="2">
        <v>7.2121416480963457E-3</v>
      </c>
      <c r="I41" s="2">
        <v>3.9861420587342392E-2</v>
      </c>
      <c r="J41" s="2">
        <v>0</v>
      </c>
    </row>
    <row r="42" spans="1:10" ht="29" x14ac:dyDescent="0.35">
      <c r="A42" s="1" t="s">
        <v>10</v>
      </c>
      <c r="B42" s="2">
        <v>1.5904028719841565E-2</v>
      </c>
      <c r="C42" s="2">
        <v>0.40005910453874749</v>
      </c>
      <c r="D42" s="2">
        <v>4.4139706276139085E-2</v>
      </c>
      <c r="E42" s="2">
        <v>1.2173080932985918</v>
      </c>
      <c r="F42" s="2">
        <v>0</v>
      </c>
      <c r="G42" s="2">
        <v>0.39624676114673785</v>
      </c>
      <c r="H42" s="2">
        <v>0.11838798554422303</v>
      </c>
      <c r="I42" s="2">
        <v>0.83401709741391161</v>
      </c>
      <c r="J42" s="2">
        <v>0.21313867778984058</v>
      </c>
    </row>
    <row r="43" spans="1:10" ht="29" x14ac:dyDescent="0.35">
      <c r="A43" s="1" t="s">
        <v>9</v>
      </c>
      <c r="B43" s="2">
        <v>0</v>
      </c>
      <c r="C43" s="2">
        <v>1.0952208482326024E-2</v>
      </c>
      <c r="D43" s="2">
        <v>2.297259653961798E-2</v>
      </c>
      <c r="E43" s="2">
        <v>24.196325475544935</v>
      </c>
      <c r="F43" s="2">
        <v>0</v>
      </c>
      <c r="G43" s="2">
        <v>7.2554607374422959</v>
      </c>
      <c r="H43" s="2">
        <v>1.070027808041464</v>
      </c>
      <c r="I43" s="2">
        <v>0.29196265822570516</v>
      </c>
      <c r="J43" s="2">
        <v>0</v>
      </c>
    </row>
    <row r="44" spans="1:10" ht="29" x14ac:dyDescent="0.35">
      <c r="A44" s="1" t="s">
        <v>8</v>
      </c>
      <c r="B44">
        <v>0</v>
      </c>
      <c r="C44">
        <v>0.3653683140567775</v>
      </c>
      <c r="D44">
        <v>0</v>
      </c>
      <c r="E44">
        <v>3.8446705674241572</v>
      </c>
      <c r="F44">
        <v>0</v>
      </c>
      <c r="G44">
        <v>2.1290597317240212</v>
      </c>
      <c r="H44">
        <v>0.33656661024449613</v>
      </c>
      <c r="I44">
        <v>0.52437136001048856</v>
      </c>
      <c r="J44">
        <v>0</v>
      </c>
    </row>
    <row r="45" spans="1:10" x14ac:dyDescent="0.35">
      <c r="A45" s="1" t="s">
        <v>7</v>
      </c>
      <c r="B45">
        <v>0.14201955020416138</v>
      </c>
      <c r="C45">
        <v>1.3485995316996198</v>
      </c>
      <c r="D45">
        <v>0.21541351968940331</v>
      </c>
      <c r="E45">
        <v>11.555181794385426</v>
      </c>
      <c r="F45">
        <v>1.2900317083878199</v>
      </c>
      <c r="G45">
        <v>2.4117064083117952</v>
      </c>
      <c r="H45">
        <v>4.6724698815748713</v>
      </c>
      <c r="I45">
        <v>3.7110166628673475</v>
      </c>
      <c r="J45">
        <v>0.35317430789669163</v>
      </c>
    </row>
    <row r="46" spans="1:10" x14ac:dyDescent="0.35">
      <c r="A46" s="1" t="s">
        <v>6</v>
      </c>
      <c r="B46">
        <v>8.2502262286559842E-3</v>
      </c>
      <c r="C46">
        <v>8.8277439453929046E-2</v>
      </c>
      <c r="D46">
        <v>4.915408825390491E-2</v>
      </c>
      <c r="E46">
        <v>0.35629383924671187</v>
      </c>
      <c r="F46">
        <v>0</v>
      </c>
      <c r="G46">
        <v>0</v>
      </c>
      <c r="H46">
        <v>1.0069782678474142</v>
      </c>
      <c r="I46">
        <v>0.23552524257065849</v>
      </c>
      <c r="J46">
        <v>0</v>
      </c>
    </row>
    <row r="47" spans="1:10" x14ac:dyDescent="0.35">
      <c r="A47" s="1" t="s">
        <v>5</v>
      </c>
      <c r="B47">
        <v>0</v>
      </c>
      <c r="C47">
        <v>4.5563826372857552E-2</v>
      </c>
      <c r="D47">
        <v>1.4845972856299735E-3</v>
      </c>
      <c r="E47">
        <v>0</v>
      </c>
      <c r="F47">
        <v>0</v>
      </c>
      <c r="G47">
        <v>0</v>
      </c>
      <c r="H47">
        <v>1.2092811090455884</v>
      </c>
      <c r="I47">
        <v>4.7127904869162067E-3</v>
      </c>
      <c r="J47">
        <v>0</v>
      </c>
    </row>
    <row r="48" spans="1:10" x14ac:dyDescent="0.35">
      <c r="A48" s="1" t="s">
        <v>4</v>
      </c>
      <c r="B48">
        <v>3.3769548272336553E-2</v>
      </c>
      <c r="C48">
        <v>0.29906126872703259</v>
      </c>
      <c r="D48">
        <v>3.0244803555946047E-2</v>
      </c>
      <c r="E48">
        <v>1.5640733815378629</v>
      </c>
      <c r="F48">
        <v>0</v>
      </c>
      <c r="G48">
        <v>0.5963203202524523</v>
      </c>
      <c r="H48">
        <v>0.80331464520620299</v>
      </c>
      <c r="I48">
        <v>0.83848914553884779</v>
      </c>
      <c r="J48">
        <v>4.8163560296554483E-2</v>
      </c>
    </row>
    <row r="49" spans="1:10" ht="29" x14ac:dyDescent="0.35">
      <c r="A49" s="1" t="s">
        <v>3</v>
      </c>
      <c r="B49">
        <v>3.0682656606543492</v>
      </c>
      <c r="C49">
        <v>4.2968812734141606</v>
      </c>
      <c r="D49">
        <v>7.7574074312930785E-2</v>
      </c>
      <c r="E49">
        <v>4.7437477551574476</v>
      </c>
      <c r="F49">
        <v>0</v>
      </c>
      <c r="G49">
        <v>0</v>
      </c>
      <c r="H49">
        <v>2.9964407375675757</v>
      </c>
      <c r="I49">
        <v>0.84308068628519672</v>
      </c>
      <c r="J49">
        <v>0</v>
      </c>
    </row>
    <row r="50" spans="1:10" ht="29" x14ac:dyDescent="0.35">
      <c r="A50" s="1" t="s">
        <v>2</v>
      </c>
      <c r="B50">
        <v>0</v>
      </c>
      <c r="C50">
        <v>3.4981089983911196E-2</v>
      </c>
      <c r="D50">
        <v>1.109968439334285E-2</v>
      </c>
      <c r="E50">
        <v>0.45858193433126432</v>
      </c>
      <c r="F50">
        <v>0</v>
      </c>
      <c r="G50">
        <v>3.5048409659942208E-2</v>
      </c>
      <c r="H50">
        <v>6.3956727822741172E-2</v>
      </c>
      <c r="I50">
        <v>0.14866821135430974</v>
      </c>
      <c r="J50">
        <v>0</v>
      </c>
    </row>
    <row r="51" spans="1:10" ht="29" x14ac:dyDescent="0.35">
      <c r="A51" s="1" t="s">
        <v>1</v>
      </c>
      <c r="B51">
        <v>0.13106094384243311</v>
      </c>
      <c r="C51">
        <v>3.3132937791098445</v>
      </c>
      <c r="D51">
        <v>6.258505432233856E-2</v>
      </c>
      <c r="E51">
        <v>15.138350840545661</v>
      </c>
      <c r="F51">
        <v>0</v>
      </c>
      <c r="G51">
        <v>2.8347978401423846</v>
      </c>
      <c r="H51">
        <v>13.167828430455152</v>
      </c>
      <c r="I51">
        <v>0.68687842514337338</v>
      </c>
      <c r="J51">
        <v>0</v>
      </c>
    </row>
    <row r="52" spans="1:10" x14ac:dyDescent="0.35">
      <c r="A52" s="1" t="s">
        <v>0</v>
      </c>
      <c r="B52">
        <v>0</v>
      </c>
      <c r="C52">
        <v>8.1415814862592275E-3</v>
      </c>
      <c r="D52">
        <v>2.0194389223332303</v>
      </c>
      <c r="E52">
        <v>0.54531898716132388</v>
      </c>
      <c r="F52">
        <v>0.85167300000000001</v>
      </c>
      <c r="G52">
        <v>0</v>
      </c>
      <c r="H52">
        <v>6.1416602462405351E-2</v>
      </c>
      <c r="I52">
        <v>2.2774083259969095E-3</v>
      </c>
      <c r="J52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3C97B-157A-419A-933E-883EDD2D1936}">
  <dimension ref="A1:G13"/>
  <sheetViews>
    <sheetView workbookViewId="0">
      <selection activeCell="G6" sqref="G6"/>
    </sheetView>
  </sheetViews>
  <sheetFormatPr defaultRowHeight="14.5" x14ac:dyDescent="0.35"/>
  <sheetData>
    <row r="1" spans="1:7" x14ac:dyDescent="0.35">
      <c r="A1" t="s">
        <v>151</v>
      </c>
      <c r="B1" t="s">
        <v>149</v>
      </c>
      <c r="C1" t="s">
        <v>196</v>
      </c>
      <c r="D1" t="s">
        <v>198</v>
      </c>
      <c r="E1" t="s">
        <v>197</v>
      </c>
      <c r="F1" t="s">
        <v>202</v>
      </c>
      <c r="G1" t="s">
        <v>199</v>
      </c>
    </row>
    <row r="2" spans="1:7" x14ac:dyDescent="0.35">
      <c r="A2" t="s">
        <v>138</v>
      </c>
      <c r="B2" t="s">
        <v>137</v>
      </c>
      <c r="F2">
        <v>0</v>
      </c>
      <c r="G2" t="s">
        <v>201</v>
      </c>
    </row>
    <row r="3" spans="1:7" x14ac:dyDescent="0.35">
      <c r="A3" t="s">
        <v>136</v>
      </c>
      <c r="B3" t="s">
        <v>135</v>
      </c>
      <c r="F3">
        <v>0</v>
      </c>
      <c r="G3" t="s">
        <v>201</v>
      </c>
    </row>
    <row r="4" spans="1:7" x14ac:dyDescent="0.35">
      <c r="A4" t="s">
        <v>134</v>
      </c>
      <c r="B4" t="s">
        <v>131</v>
      </c>
      <c r="C4">
        <v>0.08</v>
      </c>
      <c r="D4">
        <v>-0.08</v>
      </c>
      <c r="F4">
        <v>1</v>
      </c>
      <c r="G4" t="s">
        <v>200</v>
      </c>
    </row>
    <row r="5" spans="1:7" x14ac:dyDescent="0.35">
      <c r="A5" t="s">
        <v>133</v>
      </c>
      <c r="B5" t="s">
        <v>129</v>
      </c>
      <c r="C5">
        <v>0.12</v>
      </c>
      <c r="D5">
        <v>-0.24</v>
      </c>
      <c r="F5">
        <v>1</v>
      </c>
      <c r="G5" t="s">
        <v>209</v>
      </c>
    </row>
    <row r="6" spans="1:7" x14ac:dyDescent="0.35">
      <c r="A6" t="s">
        <v>132</v>
      </c>
      <c r="B6" t="s">
        <v>131</v>
      </c>
      <c r="F6">
        <v>0</v>
      </c>
      <c r="G6" t="s">
        <v>208</v>
      </c>
    </row>
    <row r="7" spans="1:7" x14ac:dyDescent="0.35">
      <c r="A7" t="s">
        <v>130</v>
      </c>
      <c r="B7" t="s">
        <v>129</v>
      </c>
      <c r="C7">
        <v>0.12</v>
      </c>
      <c r="D7">
        <v>-0.24</v>
      </c>
      <c r="G7" t="s">
        <v>204</v>
      </c>
    </row>
    <row r="8" spans="1:7" x14ac:dyDescent="0.35">
      <c r="A8" t="s">
        <v>128</v>
      </c>
      <c r="B8" t="s">
        <v>124</v>
      </c>
      <c r="C8">
        <v>0.08</v>
      </c>
      <c r="D8">
        <v>-0.08</v>
      </c>
      <c r="F8">
        <v>1</v>
      </c>
      <c r="G8" t="s">
        <v>203</v>
      </c>
    </row>
    <row r="9" spans="1:7" x14ac:dyDescent="0.35">
      <c r="A9" t="s">
        <v>127</v>
      </c>
      <c r="B9" t="s">
        <v>127</v>
      </c>
      <c r="C9">
        <v>0.12</v>
      </c>
      <c r="D9">
        <v>-0.24</v>
      </c>
      <c r="F9">
        <v>1</v>
      </c>
      <c r="G9" t="s">
        <v>206</v>
      </c>
    </row>
    <row r="10" spans="1:7" x14ac:dyDescent="0.35">
      <c r="A10" t="s">
        <v>126</v>
      </c>
      <c r="B10" t="s">
        <v>124</v>
      </c>
      <c r="C10">
        <v>0.62</v>
      </c>
      <c r="D10">
        <v>-0.09</v>
      </c>
      <c r="F10">
        <v>1</v>
      </c>
    </row>
    <row r="11" spans="1:7" x14ac:dyDescent="0.35">
      <c r="A11" t="s">
        <v>125</v>
      </c>
      <c r="B11" t="s">
        <v>124</v>
      </c>
      <c r="E11">
        <v>0.04</v>
      </c>
      <c r="F11">
        <v>1</v>
      </c>
      <c r="G11" t="s">
        <v>205</v>
      </c>
    </row>
    <row r="12" spans="1:7" x14ac:dyDescent="0.35">
      <c r="A12" t="s">
        <v>123</v>
      </c>
      <c r="B12" t="s">
        <v>123</v>
      </c>
      <c r="C12">
        <v>0.62</v>
      </c>
      <c r="D12">
        <v>-0.09</v>
      </c>
      <c r="F12">
        <v>1</v>
      </c>
      <c r="G12" t="s">
        <v>207</v>
      </c>
    </row>
    <row r="13" spans="1:7" x14ac:dyDescent="0.35">
      <c r="A13" t="s">
        <v>120</v>
      </c>
      <c r="B13" t="s">
        <v>120</v>
      </c>
      <c r="F13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9C6BC-A860-4606-81A4-D2F8C97F1BC7}">
  <dimension ref="A1:F10"/>
  <sheetViews>
    <sheetView workbookViewId="0">
      <selection activeCell="G26" sqref="G26"/>
    </sheetView>
  </sheetViews>
  <sheetFormatPr defaultRowHeight="14.5" x14ac:dyDescent="0.35"/>
  <sheetData>
    <row r="1" spans="1:6" x14ac:dyDescent="0.35">
      <c r="A1" t="s">
        <v>151</v>
      </c>
      <c r="B1" t="s">
        <v>177</v>
      </c>
      <c r="C1" t="s">
        <v>176</v>
      </c>
      <c r="D1" t="s">
        <v>175</v>
      </c>
      <c r="E1" t="s">
        <v>174</v>
      </c>
      <c r="F1" t="s">
        <v>173</v>
      </c>
    </row>
    <row r="2" spans="1:6" x14ac:dyDescent="0.35">
      <c r="A2" t="s">
        <v>172</v>
      </c>
      <c r="B2">
        <v>0.15322109</v>
      </c>
      <c r="C2">
        <v>0</v>
      </c>
      <c r="D2">
        <v>0</v>
      </c>
      <c r="E2">
        <v>0</v>
      </c>
    </row>
    <row r="3" spans="1:6" x14ac:dyDescent="0.35">
      <c r="A3" t="s">
        <v>171</v>
      </c>
      <c r="B3">
        <v>0.15322109</v>
      </c>
      <c r="C3">
        <v>0</v>
      </c>
      <c r="D3">
        <v>0</v>
      </c>
      <c r="E3">
        <v>0</v>
      </c>
    </row>
    <row r="4" spans="1:6" x14ac:dyDescent="0.35">
      <c r="A4" t="s">
        <v>170</v>
      </c>
      <c r="B4">
        <v>0.31966989999999995</v>
      </c>
      <c r="C4">
        <v>4.4092399999999997E-2</v>
      </c>
      <c r="D4">
        <v>-0.15671871962999998</v>
      </c>
      <c r="E4">
        <v>-0.86717691528599994</v>
      </c>
    </row>
    <row r="5" spans="1:6" x14ac:dyDescent="0.35">
      <c r="A5" t="s">
        <v>169</v>
      </c>
      <c r="B5">
        <v>0.53284364674199991</v>
      </c>
      <c r="C5">
        <v>0.59553113459399987</v>
      </c>
      <c r="D5">
        <v>0</v>
      </c>
      <c r="E5">
        <v>-0.50149990281599988</v>
      </c>
    </row>
    <row r="6" spans="1:6" x14ac:dyDescent="0.35">
      <c r="A6" t="s">
        <v>168</v>
      </c>
      <c r="B6">
        <v>0.53284364674199991</v>
      </c>
      <c r="C6">
        <v>2.7164578069199998</v>
      </c>
      <c r="D6">
        <v>0</v>
      </c>
      <c r="E6">
        <v>-0.81493734207599999</v>
      </c>
    </row>
    <row r="7" spans="1:6" x14ac:dyDescent="0.35">
      <c r="A7" t="s">
        <v>167</v>
      </c>
      <c r="B7">
        <v>0.407468671038</v>
      </c>
      <c r="C7">
        <v>0.56418739066800005</v>
      </c>
      <c r="D7">
        <v>-0.114927061062</v>
      </c>
      <c r="E7">
        <v>-1.0761352081260001</v>
      </c>
    </row>
    <row r="8" spans="1:6" x14ac:dyDescent="0.35">
      <c r="A8" t="s">
        <v>166</v>
      </c>
      <c r="B8">
        <v>4.4092399999999997E-2</v>
      </c>
      <c r="C8">
        <v>0.69</v>
      </c>
      <c r="D8">
        <v>-9.4031231777999977E-2</v>
      </c>
      <c r="E8">
        <v>0</v>
      </c>
    </row>
    <row r="9" spans="1:6" x14ac:dyDescent="0.35">
      <c r="A9" t="s">
        <v>165</v>
      </c>
      <c r="C9">
        <v>0.13049445387858</v>
      </c>
      <c r="F9">
        <v>-0.18680871379896</v>
      </c>
    </row>
    <row r="10" spans="1:6" x14ac:dyDescent="0.35">
      <c r="A10" t="s">
        <v>93</v>
      </c>
      <c r="B10">
        <f>B8</f>
        <v>4.4092399999999997E-2</v>
      </c>
      <c r="D10">
        <f>D8</f>
        <v>-9.4031231777999977E-2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421C4-685A-442B-8F94-F83A826E8833}">
  <dimension ref="A1:L14"/>
  <sheetViews>
    <sheetView workbookViewId="0">
      <selection activeCell="J26" sqref="J26"/>
    </sheetView>
  </sheetViews>
  <sheetFormatPr defaultRowHeight="14.5" x14ac:dyDescent="0.35"/>
  <sheetData>
    <row r="1" spans="1:12" x14ac:dyDescent="0.35">
      <c r="C1" t="s">
        <v>216</v>
      </c>
      <c r="H1" t="s">
        <v>217</v>
      </c>
    </row>
    <row r="2" spans="1:12" x14ac:dyDescent="0.35">
      <c r="C2" t="s">
        <v>210</v>
      </c>
      <c r="D2" t="s">
        <v>211</v>
      </c>
      <c r="E2" t="s">
        <v>212</v>
      </c>
      <c r="F2" t="s">
        <v>213</v>
      </c>
      <c r="G2" t="s">
        <v>214</v>
      </c>
      <c r="H2" t="s">
        <v>210</v>
      </c>
      <c r="I2" t="s">
        <v>211</v>
      </c>
      <c r="J2" t="s">
        <v>212</v>
      </c>
      <c r="K2" t="s">
        <v>213</v>
      </c>
      <c r="L2" t="s">
        <v>214</v>
      </c>
    </row>
    <row r="3" spans="1:12" x14ac:dyDescent="0.35">
      <c r="A3" t="s">
        <v>138</v>
      </c>
      <c r="B3" t="s">
        <v>137</v>
      </c>
    </row>
    <row r="4" spans="1:12" x14ac:dyDescent="0.35">
      <c r="A4" t="s">
        <v>136</v>
      </c>
      <c r="B4" t="s">
        <v>135</v>
      </c>
    </row>
    <row r="5" spans="1:12" x14ac:dyDescent="0.35">
      <c r="A5" t="s">
        <v>134</v>
      </c>
      <c r="B5" t="s">
        <v>131</v>
      </c>
      <c r="C5">
        <v>0.68</v>
      </c>
      <c r="D5">
        <v>0.57999999999999996</v>
      </c>
      <c r="E5">
        <v>-0.15</v>
      </c>
      <c r="G5">
        <v>-0.83</v>
      </c>
      <c r="H5">
        <f t="shared" ref="H5:L11" si="0">C5*1000000000*947.817/1000000000000</f>
        <v>0.64451555999999999</v>
      </c>
      <c r="I5">
        <f t="shared" si="0"/>
        <v>0.54973386000000002</v>
      </c>
      <c r="J5">
        <f t="shared" si="0"/>
        <v>-0.14217255000000001</v>
      </c>
      <c r="K5">
        <f t="shared" si="0"/>
        <v>0</v>
      </c>
      <c r="L5">
        <f t="shared" si="0"/>
        <v>-0.78668811000000005</v>
      </c>
    </row>
    <row r="6" spans="1:12" x14ac:dyDescent="0.35">
      <c r="A6" t="s">
        <v>133</v>
      </c>
      <c r="B6" t="s">
        <v>129</v>
      </c>
      <c r="C6">
        <v>0.68</v>
      </c>
      <c r="D6">
        <v>0.66</v>
      </c>
      <c r="E6">
        <v>-0.09</v>
      </c>
      <c r="F6">
        <v>-0.03</v>
      </c>
      <c r="H6">
        <f t="shared" si="0"/>
        <v>0.64451555999999999</v>
      </c>
      <c r="I6">
        <f t="shared" si="0"/>
        <v>0.62555921999999997</v>
      </c>
      <c r="J6">
        <f t="shared" si="0"/>
        <v>-8.5303530000000002E-2</v>
      </c>
      <c r="K6">
        <f t="shared" si="0"/>
        <v>-2.843451E-2</v>
      </c>
      <c r="L6">
        <f t="shared" si="0"/>
        <v>0</v>
      </c>
    </row>
    <row r="7" spans="1:12" x14ac:dyDescent="0.35">
      <c r="A7" t="s">
        <v>132</v>
      </c>
      <c r="B7" t="s">
        <v>131</v>
      </c>
      <c r="C7" s="13"/>
      <c r="D7" s="13"/>
      <c r="E7" s="13"/>
      <c r="F7" s="13"/>
      <c r="G7" s="13"/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</row>
    <row r="8" spans="1:12" x14ac:dyDescent="0.35">
      <c r="A8" t="s">
        <v>130</v>
      </c>
      <c r="B8" t="s">
        <v>129</v>
      </c>
      <c r="C8">
        <v>0.68</v>
      </c>
      <c r="D8">
        <v>0.66</v>
      </c>
      <c r="E8">
        <v>-0.09</v>
      </c>
      <c r="F8">
        <v>-0.03</v>
      </c>
      <c r="H8">
        <f t="shared" si="0"/>
        <v>0.64451555999999999</v>
      </c>
      <c r="I8">
        <f t="shared" si="0"/>
        <v>0.62555921999999997</v>
      </c>
      <c r="J8">
        <f t="shared" si="0"/>
        <v>-8.5303530000000002E-2</v>
      </c>
      <c r="K8">
        <f t="shared" si="0"/>
        <v>-2.843451E-2</v>
      </c>
      <c r="L8">
        <f t="shared" si="0"/>
        <v>0</v>
      </c>
    </row>
    <row r="9" spans="1:12" x14ac:dyDescent="0.35">
      <c r="A9" t="s">
        <v>128</v>
      </c>
      <c r="B9" t="s">
        <v>124</v>
      </c>
      <c r="C9">
        <v>0.39</v>
      </c>
      <c r="D9">
        <v>0.54</v>
      </c>
      <c r="E9">
        <v>-0.22</v>
      </c>
      <c r="G9">
        <v>-1.03</v>
      </c>
      <c r="H9">
        <f t="shared" si="0"/>
        <v>0.36964862999999998</v>
      </c>
      <c r="I9">
        <f t="shared" si="0"/>
        <v>0.51182117999999999</v>
      </c>
      <c r="J9">
        <f t="shared" si="0"/>
        <v>-0.20851974000000001</v>
      </c>
      <c r="K9">
        <f t="shared" si="0"/>
        <v>0</v>
      </c>
      <c r="L9">
        <f t="shared" si="0"/>
        <v>-0.97625150999999999</v>
      </c>
    </row>
    <row r="10" spans="1:12" x14ac:dyDescent="0.35">
      <c r="A10" t="s">
        <v>127</v>
      </c>
      <c r="B10" t="s">
        <v>127</v>
      </c>
      <c r="C10" s="15">
        <f>AVERAGE(C8,C6,C5)</f>
        <v>0.68</v>
      </c>
      <c r="D10" s="16">
        <f>AVERAGE(D8,D6,D5)</f>
        <v>0.6333333333333333</v>
      </c>
      <c r="E10" s="15">
        <f>AVERAGE(E8,E6,E5)</f>
        <v>-0.10999999999999999</v>
      </c>
      <c r="F10" s="15">
        <f>AVERAGE(F8,F6,F5)</f>
        <v>-0.03</v>
      </c>
      <c r="G10" s="15">
        <f>AVERAGE(G8,G6,G5)</f>
        <v>-0.83</v>
      </c>
      <c r="H10">
        <f t="shared" si="0"/>
        <v>0.64451555999999999</v>
      </c>
      <c r="I10">
        <f t="shared" si="0"/>
        <v>0.60028409999999988</v>
      </c>
      <c r="J10">
        <f t="shared" si="0"/>
        <v>-0.10425986999999999</v>
      </c>
      <c r="K10">
        <f t="shared" si="0"/>
        <v>-2.843451E-2</v>
      </c>
      <c r="L10">
        <f t="shared" si="0"/>
        <v>-0.78668811000000005</v>
      </c>
    </row>
    <row r="11" spans="1:12" x14ac:dyDescent="0.35">
      <c r="A11" t="s">
        <v>126</v>
      </c>
      <c r="B11" t="s">
        <v>124</v>
      </c>
      <c r="C11">
        <v>0.51</v>
      </c>
      <c r="D11">
        <v>0.56999999999999995</v>
      </c>
      <c r="G11">
        <v>-0.48</v>
      </c>
      <c r="H11">
        <f t="shared" si="0"/>
        <v>0.48338667000000002</v>
      </c>
      <c r="I11">
        <f t="shared" si="0"/>
        <v>0.54025568999999996</v>
      </c>
      <c r="J11">
        <f t="shared" si="0"/>
        <v>0</v>
      </c>
      <c r="K11">
        <f t="shared" si="0"/>
        <v>0</v>
      </c>
      <c r="L11">
        <f t="shared" si="0"/>
        <v>-0.45495215999999999</v>
      </c>
    </row>
    <row r="12" spans="1:12" x14ac:dyDescent="0.35">
      <c r="A12" t="s">
        <v>125</v>
      </c>
      <c r="B12" t="s">
        <v>124</v>
      </c>
      <c r="C12" s="13"/>
      <c r="D12" s="13"/>
      <c r="E12" s="13"/>
      <c r="F12" s="13"/>
      <c r="G12" s="13"/>
    </row>
    <row r="13" spans="1:12" x14ac:dyDescent="0.35">
      <c r="A13" t="s">
        <v>123</v>
      </c>
      <c r="B13" t="s">
        <v>123</v>
      </c>
      <c r="C13" s="15">
        <f>C11</f>
        <v>0.51</v>
      </c>
      <c r="D13" s="15">
        <f>D11</f>
        <v>0.56999999999999995</v>
      </c>
      <c r="E13" s="15">
        <f>E11</f>
        <v>0</v>
      </c>
      <c r="F13" s="15">
        <f>F11</f>
        <v>0</v>
      </c>
      <c r="G13" s="15">
        <f>G11</f>
        <v>-0.48</v>
      </c>
    </row>
    <row r="14" spans="1:12" x14ac:dyDescent="0.35">
      <c r="A14" t="s">
        <v>120</v>
      </c>
      <c r="B14" t="s">
        <v>120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4F8FB-BE25-4E67-BCDE-3D6C87059428}">
  <dimension ref="A1:M25"/>
  <sheetViews>
    <sheetView zoomScale="85" zoomScaleNormal="85" workbookViewId="0">
      <selection activeCell="H1" sqref="H1:J13"/>
    </sheetView>
  </sheetViews>
  <sheetFormatPr defaultRowHeight="14.5" x14ac:dyDescent="0.35"/>
  <cols>
    <col min="1" max="1" width="24" customWidth="1"/>
    <col min="2" max="2" width="25.453125" customWidth="1"/>
    <col min="3" max="3" width="26.26953125" customWidth="1"/>
    <col min="4" max="4" width="17.26953125" customWidth="1"/>
    <col min="5" max="10" width="18.1796875" customWidth="1"/>
    <col min="11" max="11" width="17.1796875" customWidth="1"/>
  </cols>
  <sheetData>
    <row r="1" spans="1:13" x14ac:dyDescent="0.35">
      <c r="A1" t="s">
        <v>151</v>
      </c>
      <c r="B1" t="s">
        <v>149</v>
      </c>
      <c r="C1" t="s">
        <v>164</v>
      </c>
      <c r="D1" t="s">
        <v>163</v>
      </c>
      <c r="E1" t="s">
        <v>162</v>
      </c>
      <c r="F1" t="s">
        <v>161</v>
      </c>
      <c r="G1" t="s">
        <v>160</v>
      </c>
      <c r="H1" t="s">
        <v>159</v>
      </c>
      <c r="I1" t="s">
        <v>158</v>
      </c>
      <c r="J1" t="s">
        <v>157</v>
      </c>
      <c r="K1" t="s">
        <v>156</v>
      </c>
      <c r="L1" t="s">
        <v>155</v>
      </c>
      <c r="M1" t="s">
        <v>154</v>
      </c>
    </row>
    <row r="2" spans="1:13" x14ac:dyDescent="0.35">
      <c r="A2" t="s">
        <v>138</v>
      </c>
      <c r="B2" t="s">
        <v>137</v>
      </c>
      <c r="E2">
        <v>0.13900000000000001</v>
      </c>
      <c r="F2">
        <v>0</v>
      </c>
      <c r="G2">
        <v>0</v>
      </c>
      <c r="H2">
        <f t="shared" ref="H2:H13" si="0">C2*1.10231</f>
        <v>0</v>
      </c>
      <c r="I2">
        <f t="shared" ref="I2:I13" si="1">(D2-F2)*1.10231</f>
        <v>0</v>
      </c>
      <c r="J2">
        <f t="shared" ref="J2:J13" si="2">E2*1.10231</f>
        <v>0.15322109</v>
      </c>
      <c r="K2">
        <f t="shared" ref="K2:K13" si="3">-G2*1.10231</f>
        <v>0</v>
      </c>
      <c r="L2" t="s">
        <v>153</v>
      </c>
    </row>
    <row r="3" spans="1:13" x14ac:dyDescent="0.35">
      <c r="A3" t="s">
        <v>136</v>
      </c>
      <c r="B3" t="s">
        <v>135</v>
      </c>
      <c r="E3">
        <v>0.13900000000000001</v>
      </c>
      <c r="F3">
        <v>0</v>
      </c>
      <c r="G3">
        <v>0</v>
      </c>
      <c r="H3">
        <f t="shared" si="0"/>
        <v>0</v>
      </c>
      <c r="I3">
        <f t="shared" si="1"/>
        <v>0</v>
      </c>
      <c r="J3">
        <f t="shared" si="2"/>
        <v>0.15322109</v>
      </c>
      <c r="K3">
        <f t="shared" si="3"/>
        <v>0</v>
      </c>
      <c r="L3" t="s">
        <v>153</v>
      </c>
    </row>
    <row r="4" spans="1:13" x14ac:dyDescent="0.35">
      <c r="A4" t="s">
        <v>134</v>
      </c>
      <c r="B4" t="s">
        <v>131</v>
      </c>
      <c r="C4">
        <v>3.2000000000000001E-2</v>
      </c>
      <c r="D4">
        <v>0.38700000000000001</v>
      </c>
      <c r="E4">
        <v>0.28999999999999998</v>
      </c>
      <c r="F4">
        <v>0.78669060000000002</v>
      </c>
      <c r="G4">
        <v>0.14217299999999999</v>
      </c>
      <c r="H4">
        <f t="shared" si="0"/>
        <v>3.527392E-2</v>
      </c>
      <c r="I4">
        <f t="shared" si="1"/>
        <v>-0.44058294528599995</v>
      </c>
      <c r="J4">
        <f t="shared" si="2"/>
        <v>0.31966989999999995</v>
      </c>
      <c r="K4">
        <f t="shared" si="3"/>
        <v>-0.15671871962999998</v>
      </c>
      <c r="L4" t="s">
        <v>153</v>
      </c>
    </row>
    <row r="5" spans="1:13" x14ac:dyDescent="0.35">
      <c r="A5" t="s">
        <v>133</v>
      </c>
      <c r="B5" t="s">
        <v>129</v>
      </c>
      <c r="E5">
        <f>0.04+0.69</f>
        <v>0.73</v>
      </c>
      <c r="G5">
        <f>0.0853038</f>
        <v>8.5303799999999999E-2</v>
      </c>
      <c r="H5">
        <f t="shared" si="0"/>
        <v>0</v>
      </c>
      <c r="I5">
        <f t="shared" si="1"/>
        <v>0</v>
      </c>
      <c r="J5">
        <f t="shared" si="2"/>
        <v>0.80468629999999985</v>
      </c>
      <c r="K5">
        <f t="shared" si="3"/>
        <v>-9.4031231777999991E-2</v>
      </c>
      <c r="L5" t="s">
        <v>153</v>
      </c>
    </row>
    <row r="6" spans="1:13" x14ac:dyDescent="0.35">
      <c r="A6" t="s">
        <v>132</v>
      </c>
      <c r="B6" t="s">
        <v>131</v>
      </c>
      <c r="C6">
        <f>6.9*0.578</f>
        <v>3.9882</v>
      </c>
      <c r="D6">
        <f>6.9*0.023</f>
        <v>0.15870000000000001</v>
      </c>
      <c r="E6">
        <f>0.139+6.9*(0.266+0.133)</f>
        <v>2.8921000000000001</v>
      </c>
      <c r="H6">
        <f t="shared" si="0"/>
        <v>4.3962327419999996</v>
      </c>
      <c r="I6">
        <f t="shared" si="1"/>
        <v>0.174936597</v>
      </c>
      <c r="J6">
        <f t="shared" si="2"/>
        <v>3.1879907509999996</v>
      </c>
      <c r="K6">
        <f t="shared" si="3"/>
        <v>0</v>
      </c>
      <c r="L6" t="s">
        <v>153</v>
      </c>
    </row>
    <row r="7" spans="1:13" x14ac:dyDescent="0.35">
      <c r="A7" t="s">
        <v>130</v>
      </c>
      <c r="B7" t="s">
        <v>129</v>
      </c>
      <c r="G7">
        <f>G5</f>
        <v>8.5303799999999999E-2</v>
      </c>
      <c r="H7">
        <f t="shared" si="0"/>
        <v>0</v>
      </c>
      <c r="I7">
        <f t="shared" si="1"/>
        <v>0</v>
      </c>
      <c r="J7">
        <f t="shared" si="2"/>
        <v>0</v>
      </c>
      <c r="K7">
        <f t="shared" si="3"/>
        <v>-9.4031231777999991E-2</v>
      </c>
      <c r="L7" t="s">
        <v>153</v>
      </c>
    </row>
    <row r="8" spans="1:13" x14ac:dyDescent="0.35">
      <c r="A8" t="s">
        <v>128</v>
      </c>
      <c r="B8" t="s">
        <v>124</v>
      </c>
      <c r="D8">
        <f>0.3696498+0.5118228</f>
        <v>0.88147259999999994</v>
      </c>
      <c r="F8">
        <v>0.97625459999999997</v>
      </c>
      <c r="G8">
        <f>0.1042602</f>
        <v>0.1042602</v>
      </c>
      <c r="H8">
        <f t="shared" si="0"/>
        <v>0</v>
      </c>
      <c r="I8">
        <f t="shared" si="1"/>
        <v>-0.10447914642000003</v>
      </c>
      <c r="J8">
        <f t="shared" si="2"/>
        <v>0</v>
      </c>
      <c r="K8">
        <f t="shared" si="3"/>
        <v>-0.11492706106199999</v>
      </c>
      <c r="L8" t="s">
        <v>153</v>
      </c>
    </row>
    <row r="9" spans="1:13" x14ac:dyDescent="0.35">
      <c r="A9" t="s">
        <v>127</v>
      </c>
      <c r="B9" t="s">
        <v>127</v>
      </c>
      <c r="H9">
        <f t="shared" si="0"/>
        <v>0</v>
      </c>
      <c r="I9">
        <f t="shared" si="1"/>
        <v>0</v>
      </c>
      <c r="J9">
        <f t="shared" si="2"/>
        <v>0</v>
      </c>
      <c r="K9">
        <f t="shared" si="3"/>
        <v>0</v>
      </c>
      <c r="L9" t="s">
        <v>153</v>
      </c>
    </row>
    <row r="10" spans="1:13" x14ac:dyDescent="0.35">
      <c r="A10" t="s">
        <v>126</v>
      </c>
      <c r="B10" t="s">
        <v>124</v>
      </c>
      <c r="E10">
        <f>0.4833882+0.5402574</f>
        <v>1.0236456</v>
      </c>
      <c r="F10">
        <v>0.45495360000000001</v>
      </c>
      <c r="H10">
        <f t="shared" si="0"/>
        <v>0</v>
      </c>
      <c r="I10">
        <f t="shared" si="1"/>
        <v>-0.50149990281599999</v>
      </c>
      <c r="J10">
        <f t="shared" si="2"/>
        <v>1.1283747813359999</v>
      </c>
      <c r="K10">
        <f t="shared" si="3"/>
        <v>0</v>
      </c>
      <c r="L10" t="s">
        <v>153</v>
      </c>
    </row>
    <row r="11" spans="1:13" x14ac:dyDescent="0.35">
      <c r="A11" t="s">
        <v>125</v>
      </c>
      <c r="B11" t="s">
        <v>124</v>
      </c>
      <c r="E11">
        <f>0.4833882+2.464332</f>
        <v>2.9477202</v>
      </c>
      <c r="F11">
        <v>0.73929959999999995</v>
      </c>
      <c r="H11">
        <f t="shared" si="0"/>
        <v>0</v>
      </c>
      <c r="I11">
        <f t="shared" si="1"/>
        <v>-0.81493734207599988</v>
      </c>
      <c r="J11">
        <f t="shared" si="2"/>
        <v>3.2493014536619995</v>
      </c>
      <c r="K11">
        <f t="shared" si="3"/>
        <v>0</v>
      </c>
      <c r="L11" t="s">
        <v>153</v>
      </c>
    </row>
    <row r="12" spans="1:13" x14ac:dyDescent="0.35">
      <c r="A12" t="s">
        <v>123</v>
      </c>
      <c r="B12" t="s">
        <v>123</v>
      </c>
      <c r="H12">
        <f t="shared" si="0"/>
        <v>0</v>
      </c>
      <c r="I12">
        <f t="shared" si="1"/>
        <v>0</v>
      </c>
      <c r="J12">
        <f t="shared" si="2"/>
        <v>0</v>
      </c>
      <c r="K12">
        <f t="shared" si="3"/>
        <v>0</v>
      </c>
      <c r="L12" t="s">
        <v>153</v>
      </c>
    </row>
    <row r="13" spans="1:13" x14ac:dyDescent="0.35">
      <c r="A13" t="s">
        <v>120</v>
      </c>
      <c r="B13" t="s">
        <v>120</v>
      </c>
      <c r="C13">
        <v>0</v>
      </c>
      <c r="D13">
        <v>0</v>
      </c>
      <c r="E13">
        <v>0</v>
      </c>
      <c r="G13">
        <f>G5</f>
        <v>8.5303799999999999E-2</v>
      </c>
      <c r="H13">
        <f t="shared" si="0"/>
        <v>0</v>
      </c>
      <c r="I13">
        <f t="shared" si="1"/>
        <v>0</v>
      </c>
      <c r="J13">
        <f t="shared" si="2"/>
        <v>0</v>
      </c>
      <c r="K13">
        <f t="shared" si="3"/>
        <v>-9.4031231777999991E-2</v>
      </c>
      <c r="L13" t="s">
        <v>153</v>
      </c>
    </row>
    <row r="14" spans="1:13" x14ac:dyDescent="0.35">
      <c r="A14" t="s">
        <v>138</v>
      </c>
      <c r="B14" t="s">
        <v>137</v>
      </c>
      <c r="H14">
        <f t="shared" ref="H14:H25" si="4">H2-M14*0.160282</f>
        <v>0</v>
      </c>
      <c r="I14">
        <f t="shared" ref="I14:I25" si="5">I2-M14*0.010819</f>
        <v>0</v>
      </c>
      <c r="J14">
        <f t="shared" ref="J14:J25" si="6">J2-M14*0.021698</f>
        <v>0.15322109</v>
      </c>
      <c r="K14">
        <v>0</v>
      </c>
      <c r="L14" t="s">
        <v>152</v>
      </c>
      <c r="M14">
        <v>0</v>
      </c>
    </row>
    <row r="15" spans="1:13" x14ac:dyDescent="0.35">
      <c r="A15" t="s">
        <v>136</v>
      </c>
      <c r="B15" t="s">
        <v>135</v>
      </c>
      <c r="H15">
        <f t="shared" si="4"/>
        <v>0</v>
      </c>
      <c r="I15">
        <f t="shared" si="5"/>
        <v>0</v>
      </c>
      <c r="J15">
        <f t="shared" si="6"/>
        <v>0.15322109</v>
      </c>
      <c r="K15">
        <v>0</v>
      </c>
      <c r="L15" t="s">
        <v>152</v>
      </c>
      <c r="M15">
        <v>0</v>
      </c>
    </row>
    <row r="16" spans="1:13" x14ac:dyDescent="0.35">
      <c r="A16" t="s">
        <v>134</v>
      </c>
      <c r="B16" t="s">
        <v>131</v>
      </c>
      <c r="H16">
        <f t="shared" si="4"/>
        <v>-0.12500808000000002</v>
      </c>
      <c r="I16">
        <f t="shared" si="5"/>
        <v>-0.45140194528599997</v>
      </c>
      <c r="J16">
        <f t="shared" si="6"/>
        <v>0.29797189999999996</v>
      </c>
      <c r="K16">
        <v>0</v>
      </c>
      <c r="L16" t="s">
        <v>152</v>
      </c>
      <c r="M16">
        <v>1</v>
      </c>
    </row>
    <row r="17" spans="1:13" x14ac:dyDescent="0.35">
      <c r="A17" t="s">
        <v>133</v>
      </c>
      <c r="B17" t="s">
        <v>129</v>
      </c>
      <c r="H17">
        <f t="shared" si="4"/>
        <v>0</v>
      </c>
      <c r="I17">
        <f t="shared" si="5"/>
        <v>0</v>
      </c>
      <c r="J17">
        <f t="shared" si="6"/>
        <v>0.80468629999999985</v>
      </c>
      <c r="K17">
        <v>0</v>
      </c>
      <c r="L17" t="s">
        <v>152</v>
      </c>
      <c r="M17">
        <v>0</v>
      </c>
    </row>
    <row r="18" spans="1:13" x14ac:dyDescent="0.35">
      <c r="A18" t="s">
        <v>132</v>
      </c>
      <c r="B18" t="s">
        <v>131</v>
      </c>
      <c r="H18">
        <f t="shared" si="4"/>
        <v>4.3962327419999996</v>
      </c>
      <c r="I18">
        <f t="shared" si="5"/>
        <v>0.174936597</v>
      </c>
      <c r="J18">
        <f t="shared" si="6"/>
        <v>3.1879907509999996</v>
      </c>
      <c r="K18">
        <v>0</v>
      </c>
      <c r="L18" t="s">
        <v>152</v>
      </c>
      <c r="M18">
        <v>0</v>
      </c>
    </row>
    <row r="19" spans="1:13" x14ac:dyDescent="0.35">
      <c r="A19" t="s">
        <v>130</v>
      </c>
      <c r="B19" t="s">
        <v>129</v>
      </c>
      <c r="H19">
        <f t="shared" si="4"/>
        <v>0</v>
      </c>
      <c r="I19">
        <f t="shared" si="5"/>
        <v>0</v>
      </c>
      <c r="J19">
        <f t="shared" si="6"/>
        <v>0</v>
      </c>
      <c r="K19">
        <v>0</v>
      </c>
      <c r="L19" t="s">
        <v>152</v>
      </c>
      <c r="M19">
        <v>0</v>
      </c>
    </row>
    <row r="20" spans="1:13" x14ac:dyDescent="0.35">
      <c r="A20" t="s">
        <v>128</v>
      </c>
      <c r="B20" t="s">
        <v>124</v>
      </c>
      <c r="H20">
        <f t="shared" si="4"/>
        <v>-0.16028200000000001</v>
      </c>
      <c r="I20">
        <f t="shared" si="5"/>
        <v>-0.11529814642000003</v>
      </c>
      <c r="J20">
        <f t="shared" si="6"/>
        <v>-2.1697999999999999E-2</v>
      </c>
      <c r="K20">
        <v>0</v>
      </c>
      <c r="L20" t="s">
        <v>152</v>
      </c>
      <c r="M20">
        <v>1</v>
      </c>
    </row>
    <row r="21" spans="1:13" x14ac:dyDescent="0.35">
      <c r="A21" t="s">
        <v>127</v>
      </c>
      <c r="B21" t="s">
        <v>127</v>
      </c>
      <c r="H21">
        <f t="shared" si="4"/>
        <v>0</v>
      </c>
      <c r="I21">
        <f t="shared" si="5"/>
        <v>0</v>
      </c>
      <c r="J21">
        <f t="shared" si="6"/>
        <v>0</v>
      </c>
      <c r="K21">
        <v>0</v>
      </c>
      <c r="L21" t="s">
        <v>152</v>
      </c>
      <c r="M21">
        <v>0</v>
      </c>
    </row>
    <row r="22" spans="1:13" x14ac:dyDescent="0.35">
      <c r="A22" t="s">
        <v>126</v>
      </c>
      <c r="B22" t="s">
        <v>124</v>
      </c>
      <c r="H22">
        <f t="shared" si="4"/>
        <v>-0.16028200000000001</v>
      </c>
      <c r="I22">
        <f t="shared" si="5"/>
        <v>-0.51231890281600001</v>
      </c>
      <c r="J22">
        <f t="shared" si="6"/>
        <v>1.1066767813359999</v>
      </c>
      <c r="K22">
        <v>0</v>
      </c>
      <c r="L22" t="s">
        <v>152</v>
      </c>
      <c r="M22">
        <v>1</v>
      </c>
    </row>
    <row r="23" spans="1:13" x14ac:dyDescent="0.35">
      <c r="A23" t="s">
        <v>125</v>
      </c>
      <c r="B23" t="s">
        <v>124</v>
      </c>
      <c r="H23">
        <f t="shared" si="4"/>
        <v>-0.16028200000000001</v>
      </c>
      <c r="I23">
        <f t="shared" si="5"/>
        <v>-0.82575634207599991</v>
      </c>
      <c r="J23">
        <f t="shared" si="6"/>
        <v>3.2276034536619993</v>
      </c>
      <c r="K23">
        <v>0</v>
      </c>
      <c r="L23" t="s">
        <v>152</v>
      </c>
      <c r="M23">
        <v>1</v>
      </c>
    </row>
    <row r="24" spans="1:13" x14ac:dyDescent="0.35">
      <c r="A24" t="s">
        <v>123</v>
      </c>
      <c r="B24" t="s">
        <v>123</v>
      </c>
      <c r="H24">
        <f t="shared" si="4"/>
        <v>0</v>
      </c>
      <c r="I24">
        <f t="shared" si="5"/>
        <v>0</v>
      </c>
      <c r="J24">
        <f t="shared" si="6"/>
        <v>0</v>
      </c>
      <c r="K24">
        <v>0</v>
      </c>
      <c r="L24" t="s">
        <v>152</v>
      </c>
      <c r="M24">
        <v>0</v>
      </c>
    </row>
    <row r="25" spans="1:13" x14ac:dyDescent="0.35">
      <c r="A25" t="s">
        <v>120</v>
      </c>
      <c r="B25" t="s">
        <v>120</v>
      </c>
      <c r="H25">
        <f t="shared" si="4"/>
        <v>0</v>
      </c>
      <c r="I25">
        <f t="shared" si="5"/>
        <v>0</v>
      </c>
      <c r="J25">
        <f t="shared" si="6"/>
        <v>0</v>
      </c>
      <c r="K25">
        <v>0</v>
      </c>
      <c r="L25" t="s">
        <v>152</v>
      </c>
      <c r="M25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C9C51-31B6-4405-8D55-9BEAA718AB82}">
  <dimension ref="A1:M13"/>
  <sheetViews>
    <sheetView zoomScale="85" zoomScaleNormal="85" workbookViewId="0">
      <selection activeCell="E11" sqref="E11"/>
    </sheetView>
  </sheetViews>
  <sheetFormatPr defaultRowHeight="14.5" x14ac:dyDescent="0.35"/>
  <cols>
    <col min="1" max="1" width="24" customWidth="1"/>
    <col min="2" max="2" width="25.453125" customWidth="1"/>
    <col min="3" max="3" width="26.26953125" customWidth="1"/>
    <col min="4" max="4" width="17.26953125" customWidth="1"/>
    <col min="5" max="10" width="18.1796875" customWidth="1"/>
    <col min="11" max="11" width="17.1796875" customWidth="1"/>
  </cols>
  <sheetData>
    <row r="1" spans="1:13" x14ac:dyDescent="0.35">
      <c r="A1" t="s">
        <v>151</v>
      </c>
      <c r="B1" t="s">
        <v>149</v>
      </c>
      <c r="C1" t="s">
        <v>164</v>
      </c>
      <c r="D1" t="s">
        <v>163</v>
      </c>
      <c r="E1" t="s">
        <v>162</v>
      </c>
      <c r="F1" t="s">
        <v>161</v>
      </c>
      <c r="G1" t="s">
        <v>160</v>
      </c>
      <c r="H1" t="s">
        <v>159</v>
      </c>
      <c r="I1" t="s">
        <v>158</v>
      </c>
      <c r="J1" t="s">
        <v>157</v>
      </c>
      <c r="K1" t="s">
        <v>156</v>
      </c>
      <c r="L1" t="s">
        <v>155</v>
      </c>
      <c r="M1" t="s">
        <v>154</v>
      </c>
    </row>
    <row r="2" spans="1:13" x14ac:dyDescent="0.35">
      <c r="A2" t="s">
        <v>138</v>
      </c>
      <c r="B2" t="s">
        <v>137</v>
      </c>
      <c r="C2">
        <v>0</v>
      </c>
      <c r="D2">
        <v>0</v>
      </c>
      <c r="E2">
        <v>0.13900000000000001</v>
      </c>
      <c r="F2">
        <v>0</v>
      </c>
      <c r="G2">
        <v>0</v>
      </c>
      <c r="H2">
        <f t="shared" ref="H2:H11" si="0">C2*1.10231</f>
        <v>0</v>
      </c>
      <c r="I2">
        <f t="shared" ref="I2:I11" si="1">(D2-F2)*1.10231</f>
        <v>0</v>
      </c>
      <c r="J2">
        <f t="shared" ref="J2:J11" si="2">E2*1.10231</f>
        <v>0.15322109</v>
      </c>
      <c r="K2">
        <f t="shared" ref="K2:K11" si="3">-G2*1.10231</f>
        <v>0</v>
      </c>
      <c r="L2" t="s">
        <v>153</v>
      </c>
    </row>
    <row r="3" spans="1:13" x14ac:dyDescent="0.35">
      <c r="A3" t="s">
        <v>136</v>
      </c>
      <c r="B3" t="s">
        <v>135</v>
      </c>
      <c r="C3">
        <v>0</v>
      </c>
      <c r="D3">
        <v>0</v>
      </c>
      <c r="E3">
        <v>0.13900000000000001</v>
      </c>
      <c r="F3">
        <v>0</v>
      </c>
      <c r="G3">
        <v>0</v>
      </c>
      <c r="H3">
        <f t="shared" si="0"/>
        <v>0</v>
      </c>
      <c r="I3">
        <f t="shared" si="1"/>
        <v>0</v>
      </c>
      <c r="J3">
        <f t="shared" si="2"/>
        <v>0.15322109</v>
      </c>
      <c r="K3">
        <f t="shared" si="3"/>
        <v>0</v>
      </c>
      <c r="L3" t="s">
        <v>153</v>
      </c>
    </row>
    <row r="4" spans="1:13" x14ac:dyDescent="0.35">
      <c r="A4" t="s">
        <v>134</v>
      </c>
      <c r="B4" t="s">
        <v>131</v>
      </c>
      <c r="C4">
        <v>3.2000000000000001E-2</v>
      </c>
      <c r="D4">
        <v>0.38700000000000001</v>
      </c>
      <c r="E4">
        <v>0.28999999999999998</v>
      </c>
      <c r="F4">
        <v>0.78669060000000002</v>
      </c>
      <c r="G4">
        <v>0.14217299999999999</v>
      </c>
      <c r="H4">
        <f t="shared" si="0"/>
        <v>3.527392E-2</v>
      </c>
      <c r="I4">
        <f t="shared" si="1"/>
        <v>-0.44058294528599995</v>
      </c>
      <c r="J4">
        <f t="shared" si="2"/>
        <v>0.31966989999999995</v>
      </c>
      <c r="K4">
        <f t="shared" si="3"/>
        <v>-0.15671871962999998</v>
      </c>
      <c r="L4" t="s">
        <v>153</v>
      </c>
    </row>
    <row r="5" spans="1:13" x14ac:dyDescent="0.35">
      <c r="A5" t="s">
        <v>133</v>
      </c>
      <c r="B5" t="s">
        <v>129</v>
      </c>
      <c r="C5">
        <v>0</v>
      </c>
      <c r="D5" s="22">
        <v>0</v>
      </c>
      <c r="E5">
        <f>0.04+0.69</f>
        <v>0.73</v>
      </c>
      <c r="F5">
        <v>0</v>
      </c>
      <c r="G5">
        <f>0.0853038</f>
        <v>8.5303799999999999E-2</v>
      </c>
      <c r="H5">
        <f t="shared" si="0"/>
        <v>0</v>
      </c>
      <c r="I5" s="22">
        <f t="shared" si="1"/>
        <v>0</v>
      </c>
      <c r="J5">
        <f t="shared" si="2"/>
        <v>0.80468629999999985</v>
      </c>
      <c r="K5">
        <f t="shared" si="3"/>
        <v>-9.4031231777999991E-2</v>
      </c>
      <c r="L5" t="s">
        <v>153</v>
      </c>
    </row>
    <row r="6" spans="1:13" x14ac:dyDescent="0.35">
      <c r="A6" t="s">
        <v>132</v>
      </c>
      <c r="B6" t="s">
        <v>131</v>
      </c>
      <c r="C6">
        <f>6.9*0.578</f>
        <v>3.9882</v>
      </c>
      <c r="D6">
        <f>6.9*0.023</f>
        <v>0.15870000000000001</v>
      </c>
      <c r="E6">
        <f>0.139+6.9*(0.266+0.133)</f>
        <v>2.8921000000000001</v>
      </c>
      <c r="F6">
        <v>0</v>
      </c>
      <c r="G6">
        <v>0</v>
      </c>
      <c r="H6">
        <f t="shared" si="0"/>
        <v>4.3962327419999996</v>
      </c>
      <c r="I6">
        <f t="shared" si="1"/>
        <v>0.174936597</v>
      </c>
      <c r="J6">
        <f t="shared" si="2"/>
        <v>3.1879907509999996</v>
      </c>
      <c r="K6">
        <f t="shared" si="3"/>
        <v>0</v>
      </c>
      <c r="L6" t="s">
        <v>153</v>
      </c>
    </row>
    <row r="7" spans="1:13" x14ac:dyDescent="0.35">
      <c r="A7" t="s">
        <v>130</v>
      </c>
      <c r="B7" t="s">
        <v>129</v>
      </c>
      <c r="C7">
        <v>0</v>
      </c>
      <c r="D7">
        <v>0</v>
      </c>
      <c r="E7">
        <f>E5</f>
        <v>0.73</v>
      </c>
      <c r="F7">
        <v>0</v>
      </c>
      <c r="G7">
        <f>G5</f>
        <v>8.5303799999999999E-2</v>
      </c>
      <c r="H7">
        <f t="shared" si="0"/>
        <v>0</v>
      </c>
      <c r="I7">
        <f t="shared" si="1"/>
        <v>0</v>
      </c>
      <c r="J7">
        <f t="shared" si="2"/>
        <v>0.80468629999999985</v>
      </c>
      <c r="K7">
        <f t="shared" si="3"/>
        <v>-9.4031231777999991E-2</v>
      </c>
      <c r="L7" t="s">
        <v>153</v>
      </c>
    </row>
    <row r="8" spans="1:13" x14ac:dyDescent="0.35">
      <c r="A8" t="s">
        <v>128</v>
      </c>
      <c r="B8" t="s">
        <v>124</v>
      </c>
      <c r="C8">
        <v>0</v>
      </c>
      <c r="D8">
        <f>0.3696498+0.5118228</f>
        <v>0.88147259999999994</v>
      </c>
      <c r="E8">
        <v>0</v>
      </c>
      <c r="F8">
        <v>0.97625459999999997</v>
      </c>
      <c r="G8">
        <f>0.1042602</f>
        <v>0.1042602</v>
      </c>
      <c r="H8">
        <f t="shared" si="0"/>
        <v>0</v>
      </c>
      <c r="I8">
        <f t="shared" si="1"/>
        <v>-0.10447914642000003</v>
      </c>
      <c r="J8">
        <f t="shared" si="2"/>
        <v>0</v>
      </c>
      <c r="K8">
        <f t="shared" si="3"/>
        <v>-0.11492706106199999</v>
      </c>
      <c r="L8" t="s">
        <v>153</v>
      </c>
    </row>
    <row r="9" spans="1:13" x14ac:dyDescent="0.35">
      <c r="A9" t="s">
        <v>127</v>
      </c>
      <c r="B9" t="s">
        <v>127</v>
      </c>
      <c r="C9">
        <f>AVERAGE(C4:C5,C7)</f>
        <v>1.0666666666666666E-2</v>
      </c>
      <c r="D9">
        <f t="shared" ref="D9:G9" si="4">AVERAGE(D4:D5,D7)</f>
        <v>0.129</v>
      </c>
      <c r="E9">
        <f t="shared" si="4"/>
        <v>0.58333333333333337</v>
      </c>
      <c r="F9">
        <f t="shared" si="4"/>
        <v>0.26223020000000002</v>
      </c>
      <c r="G9">
        <f t="shared" si="4"/>
        <v>0.10426019999999998</v>
      </c>
      <c r="H9">
        <f t="shared" si="0"/>
        <v>1.1757973333333331E-2</v>
      </c>
      <c r="I9">
        <f t="shared" si="1"/>
        <v>-0.14686098176200002</v>
      </c>
      <c r="J9">
        <f t="shared" si="2"/>
        <v>0.64301416666666666</v>
      </c>
      <c r="K9">
        <f t="shared" si="3"/>
        <v>-0.11492706106199997</v>
      </c>
      <c r="L9" t="s">
        <v>153</v>
      </c>
    </row>
    <row r="10" spans="1:13" x14ac:dyDescent="0.35">
      <c r="A10" t="s">
        <v>126</v>
      </c>
      <c r="B10" t="s">
        <v>124</v>
      </c>
      <c r="C10">
        <v>0</v>
      </c>
      <c r="D10">
        <v>0</v>
      </c>
      <c r="E10">
        <f>0.4833882+0.5402574</f>
        <v>1.0236456</v>
      </c>
      <c r="F10">
        <v>0.45495360000000001</v>
      </c>
      <c r="G10">
        <v>0</v>
      </c>
      <c r="H10">
        <f t="shared" si="0"/>
        <v>0</v>
      </c>
      <c r="I10">
        <f t="shared" si="1"/>
        <v>-0.50149990281599999</v>
      </c>
      <c r="J10">
        <f t="shared" si="2"/>
        <v>1.1283747813359999</v>
      </c>
      <c r="K10">
        <f t="shared" si="3"/>
        <v>0</v>
      </c>
      <c r="L10" t="s">
        <v>153</v>
      </c>
    </row>
    <row r="11" spans="1:13" x14ac:dyDescent="0.35">
      <c r="A11" t="s">
        <v>125</v>
      </c>
      <c r="B11" t="s">
        <v>124</v>
      </c>
      <c r="C11">
        <v>0</v>
      </c>
      <c r="D11">
        <v>0</v>
      </c>
      <c r="E11">
        <f>0.4833882+2.464332</f>
        <v>2.9477202</v>
      </c>
      <c r="F11">
        <v>0.73929959999999995</v>
      </c>
      <c r="G11">
        <v>0</v>
      </c>
      <c r="H11">
        <f t="shared" si="0"/>
        <v>0</v>
      </c>
      <c r="I11">
        <f t="shared" si="1"/>
        <v>-0.81493734207599988</v>
      </c>
      <c r="J11">
        <f t="shared" si="2"/>
        <v>3.2493014536619995</v>
      </c>
      <c r="K11">
        <f t="shared" si="3"/>
        <v>0</v>
      </c>
      <c r="L11" t="s">
        <v>153</v>
      </c>
    </row>
    <row r="12" spans="1:13" x14ac:dyDescent="0.35">
      <c r="A12" t="s">
        <v>123</v>
      </c>
      <c r="B12" t="s">
        <v>123</v>
      </c>
      <c r="C12">
        <f>C10</f>
        <v>0</v>
      </c>
      <c r="D12">
        <f t="shared" ref="D12:K12" si="5">D10</f>
        <v>0</v>
      </c>
      <c r="E12">
        <f t="shared" si="5"/>
        <v>1.0236456</v>
      </c>
      <c r="F12">
        <f t="shared" si="5"/>
        <v>0.45495360000000001</v>
      </c>
      <c r="G12">
        <f t="shared" si="5"/>
        <v>0</v>
      </c>
      <c r="H12">
        <f t="shared" si="5"/>
        <v>0</v>
      </c>
      <c r="I12">
        <f t="shared" si="5"/>
        <v>-0.50149990281599999</v>
      </c>
      <c r="J12">
        <f t="shared" si="5"/>
        <v>1.1283747813359999</v>
      </c>
      <c r="K12">
        <f t="shared" si="5"/>
        <v>0</v>
      </c>
      <c r="L12" t="s">
        <v>153</v>
      </c>
    </row>
    <row r="13" spans="1:13" x14ac:dyDescent="0.35">
      <c r="A13" t="s">
        <v>120</v>
      </c>
      <c r="B13" t="s">
        <v>120</v>
      </c>
      <c r="C13">
        <v>0</v>
      </c>
      <c r="D13">
        <v>0</v>
      </c>
      <c r="E13">
        <v>0</v>
      </c>
      <c r="H13">
        <f>C13*1.10231</f>
        <v>0</v>
      </c>
      <c r="I13">
        <f>(D13-F13)*1.10231</f>
        <v>0</v>
      </c>
      <c r="J13">
        <f>E13*1.10231</f>
        <v>0</v>
      </c>
      <c r="K13">
        <f>-G13*1.10231</f>
        <v>0</v>
      </c>
      <c r="L13" t="s">
        <v>153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3AF3-6F3E-4E81-A029-7D42888D7D5E}">
  <dimension ref="A1:K13"/>
  <sheetViews>
    <sheetView workbookViewId="0">
      <selection activeCell="A2" sqref="A2:A13"/>
    </sheetView>
  </sheetViews>
  <sheetFormatPr defaultRowHeight="14.5" x14ac:dyDescent="0.35"/>
  <cols>
    <col min="1" max="1" width="11.453125" customWidth="1"/>
    <col min="2" max="2" width="19.453125" customWidth="1"/>
    <col min="3" max="9" width="15.7265625" customWidth="1"/>
  </cols>
  <sheetData>
    <row r="1" spans="1:11" x14ac:dyDescent="0.35">
      <c r="A1" t="s">
        <v>151</v>
      </c>
      <c r="B1" t="s">
        <v>149</v>
      </c>
      <c r="C1" t="s">
        <v>221</v>
      </c>
      <c r="D1" t="s">
        <v>222</v>
      </c>
      <c r="E1" t="s">
        <v>227</v>
      </c>
      <c r="F1" t="s">
        <v>223</v>
      </c>
      <c r="G1" t="s">
        <v>224</v>
      </c>
      <c r="H1" t="s">
        <v>225</v>
      </c>
      <c r="I1" t="s">
        <v>226</v>
      </c>
      <c r="J1" t="s">
        <v>199</v>
      </c>
      <c r="K1" t="s">
        <v>232</v>
      </c>
    </row>
    <row r="2" spans="1:11" x14ac:dyDescent="0.35">
      <c r="A2" t="s">
        <v>138</v>
      </c>
      <c r="B2" t="s">
        <v>137</v>
      </c>
      <c r="C2" s="14">
        <f>0.15322109*73.96*1000000/1000000000</f>
        <v>1.1332231816400001E-2</v>
      </c>
      <c r="J2" t="s">
        <v>220</v>
      </c>
      <c r="K2" s="14">
        <f>SUM(C2:I2)</f>
        <v>1.1332231816400001E-2</v>
      </c>
    </row>
    <row r="3" spans="1:11" x14ac:dyDescent="0.35">
      <c r="A3" t="s">
        <v>136</v>
      </c>
      <c r="B3" t="s">
        <v>135</v>
      </c>
      <c r="C3" s="14">
        <f>0.15322109*73.96*1000000/1000000000</f>
        <v>1.1332231816400001E-2</v>
      </c>
      <c r="J3" t="s">
        <v>220</v>
      </c>
      <c r="K3" s="14">
        <f t="shared" ref="K3:K12" si="0">SUM(C3:I3)</f>
        <v>1.1332231816400001E-2</v>
      </c>
    </row>
    <row r="4" spans="1:11" x14ac:dyDescent="0.35">
      <c r="A4" t="s">
        <v>134</v>
      </c>
      <c r="B4" t="s">
        <v>131</v>
      </c>
      <c r="C4" s="13">
        <v>0.03</v>
      </c>
      <c r="D4" s="13">
        <f>AVERAGE( 0.02, 0.01) * 0.93</f>
        <v>1.3950000000000001E-2</v>
      </c>
      <c r="E4" s="13">
        <f>AVERAGE(0.02,0.01)*0.07</f>
        <v>1.0500000000000002E-3</v>
      </c>
      <c r="F4">
        <f>AVERAGE(-0.03, -0.08)</f>
        <v>-5.5E-2</v>
      </c>
      <c r="G4">
        <v>-0.01</v>
      </c>
      <c r="H4">
        <f>AVERAGE(-0.14, -0.12)</f>
        <v>-0.13</v>
      </c>
      <c r="I4">
        <f>AVERAGE(0.12, 0.1, 0.08)</f>
        <v>9.9999999999999992E-2</v>
      </c>
      <c r="J4" t="s">
        <v>215</v>
      </c>
      <c r="K4" s="14">
        <f t="shared" si="0"/>
        <v>-0.05</v>
      </c>
    </row>
    <row r="5" spans="1:11" x14ac:dyDescent="0.35">
      <c r="A5" t="s">
        <v>133</v>
      </c>
      <c r="B5" t="s">
        <v>129</v>
      </c>
      <c r="C5" s="13">
        <v>0.03</v>
      </c>
      <c r="D5" s="13">
        <v>0.11</v>
      </c>
      <c r="E5" s="13"/>
      <c r="F5" s="13">
        <v>-0.24</v>
      </c>
      <c r="G5">
        <v>-0.03</v>
      </c>
      <c r="I5">
        <v>0.12</v>
      </c>
      <c r="J5" t="s">
        <v>228</v>
      </c>
      <c r="K5" s="14">
        <f t="shared" si="0"/>
        <v>-9.9999999999999811E-3</v>
      </c>
    </row>
    <row r="6" spans="1:11" x14ac:dyDescent="0.35">
      <c r="A6" t="s">
        <v>132</v>
      </c>
      <c r="B6" t="s">
        <v>131</v>
      </c>
      <c r="C6">
        <f>3.187990751*73.96*1000000/1000000000</f>
        <v>0.23578379594395998</v>
      </c>
      <c r="D6" s="12">
        <f>0.174936597*1000000*401.07/(1000000000*3.412128)</f>
        <v>2.0562482110515784E-2</v>
      </c>
      <c r="E6" s="12">
        <f>4.396232742*1000000*53.06/1000000000</f>
        <v>0.23326410929051999</v>
      </c>
      <c r="F6" s="12"/>
      <c r="G6" s="12"/>
      <c r="H6" s="12"/>
      <c r="I6" s="12"/>
      <c r="J6" t="s">
        <v>220</v>
      </c>
      <c r="K6" s="14">
        <f t="shared" si="0"/>
        <v>0.48961038734499573</v>
      </c>
    </row>
    <row r="7" spans="1:11" x14ac:dyDescent="0.35">
      <c r="A7" t="s">
        <v>130</v>
      </c>
      <c r="B7" t="s">
        <v>129</v>
      </c>
      <c r="C7" s="13">
        <v>0.03</v>
      </c>
      <c r="D7" s="13"/>
      <c r="E7" s="13"/>
      <c r="F7" s="13">
        <v>0</v>
      </c>
      <c r="G7">
        <v>0</v>
      </c>
      <c r="I7">
        <v>0</v>
      </c>
      <c r="J7" t="s">
        <v>229</v>
      </c>
      <c r="K7" s="14">
        <f t="shared" si="0"/>
        <v>0.03</v>
      </c>
    </row>
    <row r="8" spans="1:11" x14ac:dyDescent="0.35">
      <c r="A8" t="s">
        <v>128</v>
      </c>
      <c r="B8" t="s">
        <v>124</v>
      </c>
      <c r="D8">
        <f>0.23+0.05</f>
        <v>0.28000000000000003</v>
      </c>
      <c r="F8">
        <v>-0.03</v>
      </c>
      <c r="G8">
        <v>-0.05</v>
      </c>
      <c r="H8">
        <v>-0.18</v>
      </c>
      <c r="J8" t="s">
        <v>74</v>
      </c>
      <c r="K8" s="14">
        <f t="shared" si="0"/>
        <v>2.0000000000000018E-2</v>
      </c>
    </row>
    <row r="9" spans="1:11" x14ac:dyDescent="0.35">
      <c r="A9" t="s">
        <v>127</v>
      </c>
      <c r="B9" t="s">
        <v>127</v>
      </c>
      <c r="C9" s="12">
        <f>AVERAGE(C4:C5,C7)</f>
        <v>0.03</v>
      </c>
      <c r="D9" s="12">
        <f t="shared" ref="D9:I9" si="1">AVERAGE(D4:D5,D7)</f>
        <v>6.1975000000000002E-2</v>
      </c>
      <c r="E9" s="12">
        <f t="shared" si="1"/>
        <v>1.0500000000000002E-3</v>
      </c>
      <c r="F9" s="12">
        <f t="shared" si="1"/>
        <v>-9.8333333333333328E-2</v>
      </c>
      <c r="G9" s="12">
        <f t="shared" si="1"/>
        <v>-1.3333333333333334E-2</v>
      </c>
      <c r="H9" s="12">
        <f t="shared" si="1"/>
        <v>-0.13</v>
      </c>
      <c r="I9" s="12">
        <f t="shared" si="1"/>
        <v>7.333333333333332E-2</v>
      </c>
      <c r="J9" t="s">
        <v>230</v>
      </c>
      <c r="K9" s="14">
        <f t="shared" si="0"/>
        <v>-7.5308333333333352E-2</v>
      </c>
    </row>
    <row r="10" spans="1:11" x14ac:dyDescent="0.35">
      <c r="A10" t="s">
        <v>126</v>
      </c>
      <c r="B10" t="s">
        <v>124</v>
      </c>
      <c r="C10">
        <v>0.02</v>
      </c>
      <c r="F10">
        <v>-0.09</v>
      </c>
      <c r="H10">
        <v>-0.06</v>
      </c>
      <c r="I10">
        <v>0.62</v>
      </c>
      <c r="J10" t="s">
        <v>215</v>
      </c>
      <c r="K10" s="14">
        <f t="shared" si="0"/>
        <v>0.49</v>
      </c>
    </row>
    <row r="11" spans="1:11" x14ac:dyDescent="0.35">
      <c r="A11" t="s">
        <v>125</v>
      </c>
      <c r="B11" t="s">
        <v>124</v>
      </c>
      <c r="C11">
        <v>0.01</v>
      </c>
      <c r="H11">
        <v>-0.18</v>
      </c>
      <c r="I11">
        <v>0.04</v>
      </c>
      <c r="J11" t="s">
        <v>215</v>
      </c>
      <c r="K11" s="14">
        <f t="shared" si="0"/>
        <v>-0.12999999999999998</v>
      </c>
    </row>
    <row r="12" spans="1:11" x14ac:dyDescent="0.35">
      <c r="A12" t="s">
        <v>123</v>
      </c>
      <c r="B12" t="s">
        <v>123</v>
      </c>
      <c r="C12">
        <f>C10</f>
        <v>0.02</v>
      </c>
      <c r="D12">
        <f t="shared" ref="D12:I12" si="2">D10</f>
        <v>0</v>
      </c>
      <c r="F12">
        <f t="shared" si="2"/>
        <v>-0.09</v>
      </c>
      <c r="G12">
        <f t="shared" si="2"/>
        <v>0</v>
      </c>
      <c r="H12">
        <f t="shared" si="2"/>
        <v>-0.06</v>
      </c>
      <c r="I12">
        <f t="shared" si="2"/>
        <v>0.62</v>
      </c>
      <c r="J12" t="s">
        <v>219</v>
      </c>
      <c r="K12" s="14">
        <f t="shared" si="0"/>
        <v>0.49</v>
      </c>
    </row>
    <row r="13" spans="1:11" x14ac:dyDescent="0.35">
      <c r="A13" t="s">
        <v>120</v>
      </c>
      <c r="B13" t="s">
        <v>120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A8C7B-7DA2-4415-A5A2-9FC3E8BD517C}">
  <dimension ref="A1:J28"/>
  <sheetViews>
    <sheetView topLeftCell="A10" workbookViewId="0">
      <selection activeCell="A16" sqref="A16:XFD28"/>
    </sheetView>
  </sheetViews>
  <sheetFormatPr defaultRowHeight="14.5" x14ac:dyDescent="0.35"/>
  <cols>
    <col min="1" max="1" width="11.453125" customWidth="1"/>
    <col min="2" max="2" width="19.453125" customWidth="1"/>
    <col min="3" max="9" width="15.7265625" customWidth="1"/>
  </cols>
  <sheetData>
    <row r="1" spans="1:10" x14ac:dyDescent="0.35">
      <c r="A1" t="s">
        <v>151</v>
      </c>
      <c r="B1" t="s">
        <v>149</v>
      </c>
      <c r="C1" t="s">
        <v>221</v>
      </c>
      <c r="D1" t="s">
        <v>222</v>
      </c>
      <c r="E1" t="s">
        <v>227</v>
      </c>
      <c r="F1" t="s">
        <v>223</v>
      </c>
      <c r="G1" t="s">
        <v>224</v>
      </c>
      <c r="H1" t="s">
        <v>225</v>
      </c>
      <c r="I1" t="s">
        <v>226</v>
      </c>
      <c r="J1" t="s">
        <v>199</v>
      </c>
    </row>
    <row r="2" spans="1:10" x14ac:dyDescent="0.35">
      <c r="A2" t="s">
        <v>138</v>
      </c>
      <c r="B2" t="s">
        <v>137</v>
      </c>
      <c r="C2" s="14">
        <f>0.15322109*73.96*1000000/1000000000</f>
        <v>1.1332231816400001E-2</v>
      </c>
      <c r="J2" t="s">
        <v>220</v>
      </c>
    </row>
    <row r="3" spans="1:10" x14ac:dyDescent="0.35">
      <c r="A3" t="s">
        <v>136</v>
      </c>
      <c r="B3" t="s">
        <v>135</v>
      </c>
      <c r="C3" s="14">
        <f>0.15322109*73.96*1000000/1000000000</f>
        <v>1.1332231816400001E-2</v>
      </c>
      <c r="J3" t="s">
        <v>220</v>
      </c>
    </row>
    <row r="4" spans="1:10" x14ac:dyDescent="0.35">
      <c r="A4" t="s">
        <v>134</v>
      </c>
      <c r="B4" t="s">
        <v>131</v>
      </c>
      <c r="C4" s="13">
        <v>0.03</v>
      </c>
      <c r="D4" s="13">
        <f>AVERAGE( 0.02, 0.01) * 0.93</f>
        <v>1.3950000000000001E-2</v>
      </c>
      <c r="E4" s="13">
        <f>AVERAGE(0.02,0.01)*0.07</f>
        <v>1.0500000000000002E-3</v>
      </c>
      <c r="F4">
        <f>AVERAGE(-0.03, -0.08)</f>
        <v>-5.5E-2</v>
      </c>
      <c r="G4">
        <v>-0.01</v>
      </c>
      <c r="H4">
        <f>AVERAGE(-0.14, -0.12)</f>
        <v>-0.13</v>
      </c>
      <c r="I4">
        <f>AVERAGE(0.12, 0.1, 0.08)</f>
        <v>9.9999999999999992E-2</v>
      </c>
      <c r="J4" t="s">
        <v>215</v>
      </c>
    </row>
    <row r="5" spans="1:10" x14ac:dyDescent="0.35">
      <c r="A5" t="s">
        <v>133</v>
      </c>
      <c r="B5" t="s">
        <v>129</v>
      </c>
      <c r="C5" s="13">
        <v>0.03</v>
      </c>
      <c r="D5" s="13">
        <v>0.11</v>
      </c>
      <c r="E5" s="13"/>
      <c r="F5" s="13">
        <v>-0.24</v>
      </c>
      <c r="G5">
        <v>-0.03</v>
      </c>
      <c r="I5">
        <v>0.12</v>
      </c>
      <c r="J5" t="s">
        <v>228</v>
      </c>
    </row>
    <row r="6" spans="1:10" x14ac:dyDescent="0.35">
      <c r="A6" t="s">
        <v>132</v>
      </c>
      <c r="B6" t="s">
        <v>131</v>
      </c>
      <c r="C6">
        <f>3.187990751*73.96*1000000/1000000000</f>
        <v>0.23578379594395998</v>
      </c>
      <c r="D6" s="12">
        <f>0.174936597*1000000*401.07/(1000000000*3.412128)</f>
        <v>2.0562482110515784E-2</v>
      </c>
      <c r="E6" s="12">
        <f>4.396232742*1000000*53.06/1000000000</f>
        <v>0.23326410929051999</v>
      </c>
      <c r="F6" s="12"/>
      <c r="G6" s="12"/>
      <c r="H6" s="12"/>
      <c r="I6" s="12"/>
      <c r="J6" t="s">
        <v>220</v>
      </c>
    </row>
    <row r="7" spans="1:10" x14ac:dyDescent="0.35">
      <c r="A7" t="s">
        <v>130</v>
      </c>
      <c r="B7" t="s">
        <v>129</v>
      </c>
      <c r="C7" s="13">
        <v>0.03</v>
      </c>
      <c r="D7" s="13"/>
      <c r="E7" s="13"/>
      <c r="F7" s="13">
        <v>0</v>
      </c>
      <c r="G7">
        <v>0</v>
      </c>
      <c r="I7">
        <v>0</v>
      </c>
      <c r="J7" t="s">
        <v>229</v>
      </c>
    </row>
    <row r="8" spans="1:10" x14ac:dyDescent="0.35">
      <c r="A8" t="s">
        <v>128</v>
      </c>
      <c r="B8" t="s">
        <v>124</v>
      </c>
      <c r="D8">
        <f>0.23+0.05</f>
        <v>0.28000000000000003</v>
      </c>
      <c r="F8">
        <v>-0.03</v>
      </c>
      <c r="G8">
        <v>-0.05</v>
      </c>
      <c r="H8">
        <v>-0.18</v>
      </c>
      <c r="J8" t="s">
        <v>74</v>
      </c>
    </row>
    <row r="9" spans="1:10" x14ac:dyDescent="0.35">
      <c r="A9" t="s">
        <v>127</v>
      </c>
      <c r="B9" t="s">
        <v>127</v>
      </c>
      <c r="C9" s="12">
        <f>AVERAGE(C4:C5)</f>
        <v>0.03</v>
      </c>
      <c r="D9" s="12">
        <f t="shared" ref="D9:I9" si="0">AVERAGE(D4:D5)</f>
        <v>6.1975000000000002E-2</v>
      </c>
      <c r="E9" s="12"/>
      <c r="F9" s="12">
        <f t="shared" si="0"/>
        <v>-0.14749999999999999</v>
      </c>
      <c r="G9" s="12">
        <f t="shared" si="0"/>
        <v>-0.02</v>
      </c>
      <c r="H9" s="12">
        <f t="shared" si="0"/>
        <v>-0.13</v>
      </c>
      <c r="I9" s="12">
        <f t="shared" si="0"/>
        <v>0.10999999999999999</v>
      </c>
      <c r="J9" t="s">
        <v>218</v>
      </c>
    </row>
    <row r="10" spans="1:10" x14ac:dyDescent="0.35">
      <c r="A10" t="s">
        <v>126</v>
      </c>
      <c r="B10" t="s">
        <v>124</v>
      </c>
      <c r="C10">
        <v>0.02</v>
      </c>
      <c r="F10">
        <v>-0.09</v>
      </c>
      <c r="H10">
        <v>-0.06</v>
      </c>
      <c r="I10">
        <v>0.62</v>
      </c>
      <c r="J10" t="s">
        <v>215</v>
      </c>
    </row>
    <row r="11" spans="1:10" x14ac:dyDescent="0.35">
      <c r="A11" t="s">
        <v>125</v>
      </c>
      <c r="B11" t="s">
        <v>124</v>
      </c>
      <c r="C11">
        <v>0.01</v>
      </c>
      <c r="H11">
        <v>-0.18</v>
      </c>
      <c r="I11">
        <v>0.04</v>
      </c>
      <c r="J11" t="s">
        <v>215</v>
      </c>
    </row>
    <row r="12" spans="1:10" x14ac:dyDescent="0.35">
      <c r="A12" t="s">
        <v>123</v>
      </c>
      <c r="B12" t="s">
        <v>123</v>
      </c>
      <c r="C12">
        <f>C10</f>
        <v>0.02</v>
      </c>
      <c r="D12">
        <f t="shared" ref="D12:I12" si="1">D10</f>
        <v>0</v>
      </c>
      <c r="F12">
        <f t="shared" si="1"/>
        <v>-0.09</v>
      </c>
      <c r="G12">
        <f t="shared" si="1"/>
        <v>0</v>
      </c>
      <c r="H12">
        <f t="shared" si="1"/>
        <v>-0.06</v>
      </c>
      <c r="I12">
        <f t="shared" si="1"/>
        <v>0.62</v>
      </c>
      <c r="J12" t="s">
        <v>219</v>
      </c>
    </row>
    <row r="13" spans="1:10" x14ac:dyDescent="0.35">
      <c r="A13" t="s">
        <v>120</v>
      </c>
      <c r="B13" t="s">
        <v>120</v>
      </c>
    </row>
    <row r="16" spans="1:10" x14ac:dyDescent="0.35">
      <c r="B16" t="s">
        <v>149</v>
      </c>
      <c r="C16" t="s">
        <v>157</v>
      </c>
      <c r="D16" t="s">
        <v>158</v>
      </c>
      <c r="E16" t="s">
        <v>159</v>
      </c>
      <c r="F16" t="s">
        <v>221</v>
      </c>
      <c r="G16" t="s">
        <v>222</v>
      </c>
      <c r="H16" t="s">
        <v>227</v>
      </c>
      <c r="I16" t="s">
        <v>221</v>
      </c>
      <c r="J16" t="s">
        <v>222</v>
      </c>
    </row>
    <row r="17" spans="2:10" x14ac:dyDescent="0.35">
      <c r="B17" t="s">
        <v>138</v>
      </c>
      <c r="C17">
        <v>0.15322109</v>
      </c>
      <c r="D17">
        <v>0</v>
      </c>
      <c r="E17">
        <v>0</v>
      </c>
      <c r="F17" s="20">
        <f>C17*73.96*1000000/1000000000</f>
        <v>1.1332231816400001E-2</v>
      </c>
      <c r="G17" s="17">
        <f>D17*1000000*401.07/(1000000000*3.412128)</f>
        <v>0</v>
      </c>
      <c r="H17" s="17">
        <f>E17*1000000*53.06/1000000000</f>
        <v>0</v>
      </c>
      <c r="I17" s="21">
        <v>1.1332231816400001E-2</v>
      </c>
      <c r="J17">
        <f>D2+H2</f>
        <v>0</v>
      </c>
    </row>
    <row r="18" spans="2:10" x14ac:dyDescent="0.35">
      <c r="B18" t="s">
        <v>136</v>
      </c>
      <c r="C18">
        <v>0.15322109</v>
      </c>
      <c r="D18">
        <v>0</v>
      </c>
      <c r="E18">
        <v>0</v>
      </c>
      <c r="F18" s="20">
        <f t="shared" ref="F18:F28" si="2">C18*73.96*1000000/1000000000</f>
        <v>1.1332231816400001E-2</v>
      </c>
      <c r="G18" s="17">
        <f t="shared" ref="G18:G28" si="3">D18*1000000*401.07/(1000000000*3.412128)</f>
        <v>0</v>
      </c>
      <c r="H18" s="17">
        <f t="shared" ref="H18:H28" si="4">E18*1000000*53.06/1000000000</f>
        <v>0</v>
      </c>
      <c r="I18" s="21">
        <v>1.1332231816400001E-2</v>
      </c>
      <c r="J18">
        <f>D3+H3</f>
        <v>0</v>
      </c>
    </row>
    <row r="19" spans="2:10" x14ac:dyDescent="0.35">
      <c r="B19" t="s">
        <v>134</v>
      </c>
      <c r="C19">
        <v>0.31966989999999995</v>
      </c>
      <c r="D19">
        <v>-0.44058294528599995</v>
      </c>
      <c r="E19">
        <v>3.527392E-2</v>
      </c>
      <c r="F19" s="19">
        <f t="shared" si="2"/>
        <v>2.3642785803999995E-2</v>
      </c>
      <c r="G19" s="25">
        <f t="shared" si="3"/>
        <v>-5.1787213687720976E-2</v>
      </c>
      <c r="H19" s="19">
        <f t="shared" si="4"/>
        <v>1.8716341951999999E-3</v>
      </c>
      <c r="I19" s="18">
        <v>0.03</v>
      </c>
      <c r="J19" s="22">
        <f t="shared" ref="J19:J28" si="5">D4+H4</f>
        <v>-0.11605</v>
      </c>
    </row>
    <row r="20" spans="2:10" x14ac:dyDescent="0.35">
      <c r="B20" t="s">
        <v>133</v>
      </c>
      <c r="C20">
        <v>0.80468629999999985</v>
      </c>
      <c r="D20">
        <v>0</v>
      </c>
      <c r="E20">
        <v>0</v>
      </c>
      <c r="F20" s="19">
        <f t="shared" si="2"/>
        <v>5.9514598747999983E-2</v>
      </c>
      <c r="G20" s="23">
        <f t="shared" si="3"/>
        <v>0</v>
      </c>
      <c r="H20" s="17">
        <f t="shared" si="4"/>
        <v>0</v>
      </c>
      <c r="I20" s="18">
        <v>0.03</v>
      </c>
      <c r="J20" s="22">
        <f t="shared" si="5"/>
        <v>0.11</v>
      </c>
    </row>
    <row r="21" spans="2:10" x14ac:dyDescent="0.35">
      <c r="B21" t="s">
        <v>132</v>
      </c>
      <c r="C21">
        <v>3.1879907509999996</v>
      </c>
      <c r="D21">
        <v>0.174936597</v>
      </c>
      <c r="E21">
        <v>4.3962327419999996</v>
      </c>
      <c r="F21" s="20">
        <f t="shared" si="2"/>
        <v>0.23578379594395996</v>
      </c>
      <c r="G21" s="20">
        <f t="shared" si="3"/>
        <v>2.0562482110515784E-2</v>
      </c>
      <c r="H21" s="20">
        <f t="shared" si="4"/>
        <v>0.23326410929051999</v>
      </c>
      <c r="I21" s="21">
        <v>0.23578379594395998</v>
      </c>
      <c r="J21" s="21">
        <f t="shared" si="5"/>
        <v>2.0562482110515784E-2</v>
      </c>
    </row>
    <row r="22" spans="2:10" x14ac:dyDescent="0.35">
      <c r="B22" t="s">
        <v>130</v>
      </c>
      <c r="C22">
        <v>0</v>
      </c>
      <c r="D22">
        <v>0</v>
      </c>
      <c r="E22">
        <v>0</v>
      </c>
      <c r="F22" s="23">
        <f t="shared" si="2"/>
        <v>0</v>
      </c>
      <c r="G22" s="17">
        <f t="shared" si="3"/>
        <v>0</v>
      </c>
      <c r="H22" s="17">
        <f t="shared" si="4"/>
        <v>0</v>
      </c>
      <c r="I22" s="22">
        <v>0.03</v>
      </c>
      <c r="J22">
        <f t="shared" si="5"/>
        <v>0</v>
      </c>
    </row>
    <row r="23" spans="2:10" x14ac:dyDescent="0.35">
      <c r="B23" t="s">
        <v>128</v>
      </c>
      <c r="C23">
        <v>0</v>
      </c>
      <c r="D23">
        <v>-0.10447914642000003</v>
      </c>
      <c r="E23">
        <v>0</v>
      </c>
      <c r="F23" s="24">
        <f t="shared" si="2"/>
        <v>0</v>
      </c>
      <c r="G23" s="25">
        <f t="shared" si="3"/>
        <v>-1.2280738370503514E-2</v>
      </c>
      <c r="H23" s="17">
        <f t="shared" si="4"/>
        <v>0</v>
      </c>
      <c r="I23" s="18"/>
      <c r="J23" s="22">
        <f t="shared" si="5"/>
        <v>0.10000000000000003</v>
      </c>
    </row>
    <row r="24" spans="2:10" x14ac:dyDescent="0.35">
      <c r="B24" t="s">
        <v>127</v>
      </c>
      <c r="C24">
        <v>0</v>
      </c>
      <c r="D24">
        <v>0</v>
      </c>
      <c r="E24">
        <v>0</v>
      </c>
      <c r="F24" s="23">
        <f t="shared" si="2"/>
        <v>0</v>
      </c>
      <c r="G24" s="17">
        <f t="shared" si="3"/>
        <v>0</v>
      </c>
      <c r="H24" s="17">
        <f t="shared" si="4"/>
        <v>0</v>
      </c>
      <c r="I24" s="22">
        <v>0.03</v>
      </c>
      <c r="J24">
        <f t="shared" si="5"/>
        <v>-6.8025000000000002E-2</v>
      </c>
    </row>
    <row r="25" spans="2:10" x14ac:dyDescent="0.35">
      <c r="B25" t="s">
        <v>126</v>
      </c>
      <c r="C25">
        <v>1.1283747813359999</v>
      </c>
      <c r="D25">
        <v>-0.50149990281599999</v>
      </c>
      <c r="E25">
        <v>0</v>
      </c>
      <c r="F25" s="25">
        <f t="shared" si="2"/>
        <v>8.345459882761054E-2</v>
      </c>
      <c r="G25" s="19">
        <f t="shared" si="3"/>
        <v>-5.8947544178416841E-2</v>
      </c>
      <c r="H25" s="17">
        <f t="shared" si="4"/>
        <v>0</v>
      </c>
      <c r="I25" s="22">
        <v>0.02</v>
      </c>
      <c r="J25" s="18">
        <f t="shared" si="5"/>
        <v>-0.06</v>
      </c>
    </row>
    <row r="26" spans="2:10" x14ac:dyDescent="0.35">
      <c r="B26" t="s">
        <v>125</v>
      </c>
      <c r="C26">
        <v>3.2493014536619995</v>
      </c>
      <c r="D26">
        <v>-0.81493734207599988</v>
      </c>
      <c r="E26">
        <v>0</v>
      </c>
      <c r="F26" s="25">
        <f t="shared" si="2"/>
        <v>0.24031833551284146</v>
      </c>
      <c r="G26" s="25">
        <f t="shared" si="3"/>
        <v>-9.5789759289927348E-2</v>
      </c>
      <c r="H26" s="17">
        <f t="shared" si="4"/>
        <v>0</v>
      </c>
      <c r="I26" s="22">
        <v>0.01</v>
      </c>
      <c r="J26" s="22">
        <f t="shared" si="5"/>
        <v>-0.18</v>
      </c>
    </row>
    <row r="27" spans="2:10" x14ac:dyDescent="0.35">
      <c r="B27" t="s">
        <v>123</v>
      </c>
      <c r="C27">
        <v>0</v>
      </c>
      <c r="D27">
        <v>0</v>
      </c>
      <c r="E27">
        <v>0</v>
      </c>
      <c r="F27" s="17">
        <f t="shared" si="2"/>
        <v>0</v>
      </c>
      <c r="G27" s="23">
        <f t="shared" si="3"/>
        <v>0</v>
      </c>
      <c r="H27" s="17">
        <f t="shared" si="4"/>
        <v>0</v>
      </c>
      <c r="I27">
        <v>0.02</v>
      </c>
      <c r="J27" s="22">
        <f t="shared" si="5"/>
        <v>-0.06</v>
      </c>
    </row>
    <row r="28" spans="2:10" x14ac:dyDescent="0.35">
      <c r="B28" t="s">
        <v>120</v>
      </c>
      <c r="C28">
        <v>0</v>
      </c>
      <c r="D28">
        <v>0</v>
      </c>
      <c r="E28">
        <v>0</v>
      </c>
      <c r="F28" s="17">
        <f t="shared" si="2"/>
        <v>0</v>
      </c>
      <c r="G28" s="17">
        <f t="shared" si="3"/>
        <v>0</v>
      </c>
      <c r="H28" s="17">
        <f t="shared" si="4"/>
        <v>0</v>
      </c>
      <c r="J28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C5BFB-6B0A-429D-90B2-960846297155}">
  <dimension ref="A1:C19"/>
  <sheetViews>
    <sheetView tabSelected="1" workbookViewId="0">
      <selection activeCell="I21" sqref="I21"/>
    </sheetView>
  </sheetViews>
  <sheetFormatPr defaultRowHeight="14.5" x14ac:dyDescent="0.35"/>
  <sheetData>
    <row r="1" spans="1:3" x14ac:dyDescent="0.35">
      <c r="A1" t="s">
        <v>151</v>
      </c>
      <c r="B1" t="s">
        <v>232</v>
      </c>
      <c r="C1" t="s">
        <v>155</v>
      </c>
    </row>
    <row r="2" spans="1:3" x14ac:dyDescent="0.35">
      <c r="A2" t="s">
        <v>172</v>
      </c>
      <c r="B2">
        <v>0.15322109</v>
      </c>
      <c r="C2" t="s">
        <v>153</v>
      </c>
    </row>
    <row r="3" spans="1:3" x14ac:dyDescent="0.35">
      <c r="A3" t="s">
        <v>171</v>
      </c>
      <c r="B3">
        <v>0.15322109</v>
      </c>
      <c r="C3" t="s">
        <v>153</v>
      </c>
    </row>
    <row r="4" spans="1:3" x14ac:dyDescent="0.35">
      <c r="A4" t="s">
        <v>170</v>
      </c>
      <c r="B4">
        <v>-0.66013333491600001</v>
      </c>
      <c r="C4" t="s">
        <v>153</v>
      </c>
    </row>
    <row r="5" spans="1:3" x14ac:dyDescent="0.35">
      <c r="A5" t="s">
        <v>169</v>
      </c>
      <c r="B5">
        <v>0.62687487852000001</v>
      </c>
      <c r="C5" t="s">
        <v>153</v>
      </c>
    </row>
    <row r="6" spans="1:3" x14ac:dyDescent="0.35">
      <c r="A6" t="s">
        <v>168</v>
      </c>
      <c r="B6">
        <v>2.4343641115859995</v>
      </c>
      <c r="C6" t="s">
        <v>153</v>
      </c>
    </row>
    <row r="7" spans="1:3" x14ac:dyDescent="0.35">
      <c r="A7" t="s">
        <v>167</v>
      </c>
      <c r="B7">
        <v>-0.21940620748200002</v>
      </c>
      <c r="C7" t="s">
        <v>153</v>
      </c>
    </row>
    <row r="8" spans="1:3" x14ac:dyDescent="0.35">
      <c r="A8" t="s">
        <v>166</v>
      </c>
      <c r="B8">
        <v>0.64006116822199999</v>
      </c>
      <c r="C8" t="s">
        <v>153</v>
      </c>
    </row>
    <row r="9" spans="1:3" x14ac:dyDescent="0.35">
      <c r="A9" t="s">
        <v>165</v>
      </c>
      <c r="B9">
        <v>-5.631425992038E-2</v>
      </c>
      <c r="C9" t="s">
        <v>153</v>
      </c>
    </row>
    <row r="10" spans="1:3" x14ac:dyDescent="0.35">
      <c r="A10" t="s">
        <v>93</v>
      </c>
      <c r="B10">
        <v>-4.993883177799998E-2</v>
      </c>
      <c r="C10" t="s">
        <v>153</v>
      </c>
    </row>
    <row r="11" spans="1:3" x14ac:dyDescent="0.35">
      <c r="A11" t="s">
        <v>172</v>
      </c>
      <c r="B11">
        <v>1.1332231816400001E-2</v>
      </c>
      <c r="C11" t="s">
        <v>231</v>
      </c>
    </row>
    <row r="12" spans="1:3" x14ac:dyDescent="0.35">
      <c r="A12" t="s">
        <v>171</v>
      </c>
      <c r="B12">
        <v>1.1332231816400001E-2</v>
      </c>
      <c r="C12" t="s">
        <v>231</v>
      </c>
    </row>
    <row r="13" spans="1:3" x14ac:dyDescent="0.35">
      <c r="A13" t="s">
        <v>170</v>
      </c>
      <c r="B13">
        <v>-0.05</v>
      </c>
      <c r="C13" t="s">
        <v>231</v>
      </c>
    </row>
    <row r="14" spans="1:3" x14ac:dyDescent="0.35">
      <c r="A14" t="s">
        <v>169</v>
      </c>
      <c r="B14">
        <v>0.49</v>
      </c>
      <c r="C14" t="s">
        <v>231</v>
      </c>
    </row>
    <row r="15" spans="1:3" x14ac:dyDescent="0.35">
      <c r="A15" t="s">
        <v>168</v>
      </c>
      <c r="B15">
        <v>-0.12999999999999998</v>
      </c>
      <c r="C15" t="s">
        <v>231</v>
      </c>
    </row>
    <row r="16" spans="1:3" x14ac:dyDescent="0.35">
      <c r="A16" t="s">
        <v>167</v>
      </c>
      <c r="B16">
        <v>2.0000000000000018E-2</v>
      </c>
      <c r="C16" t="s">
        <v>231</v>
      </c>
    </row>
    <row r="17" spans="1:3" x14ac:dyDescent="0.35">
      <c r="A17" t="s">
        <v>166</v>
      </c>
      <c r="B17">
        <v>-9.9999999999999811E-3</v>
      </c>
      <c r="C17" t="s">
        <v>231</v>
      </c>
    </row>
    <row r="18" spans="1:3" x14ac:dyDescent="0.35">
      <c r="A18" t="s">
        <v>165</v>
      </c>
      <c r="B18">
        <v>0.48961038734499573</v>
      </c>
      <c r="C18" t="s">
        <v>231</v>
      </c>
    </row>
    <row r="19" spans="1:3" x14ac:dyDescent="0.35">
      <c r="A19" t="s">
        <v>93</v>
      </c>
      <c r="B19">
        <v>0.03</v>
      </c>
      <c r="C19" t="s">
        <v>231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commodityYN</vt:lpstr>
      <vt:lpstr>disposalExtraGHG</vt:lpstr>
      <vt:lpstr>disposalEI2</vt:lpstr>
      <vt:lpstr>disposalEI_WARM_OR</vt:lpstr>
      <vt:lpstr>disposalEI (2)</vt:lpstr>
      <vt:lpstr>disposalEI</vt:lpstr>
      <vt:lpstr>disposalGHGI</vt:lpstr>
      <vt:lpstr>disposalGHGI (2)</vt:lpstr>
      <vt:lpstr>disposalNET_E_GHG</vt:lpstr>
      <vt:lpstr>endwaste20201014</vt:lpstr>
      <vt:lpstr>Manufactured by state</vt:lpstr>
      <vt:lpstr>farmProduction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Armstrong, Kristina O.</dc:creator>
  <cp:lastModifiedBy>Armstrong, Kristina O.</cp:lastModifiedBy>
  <dcterms:created xsi:type="dcterms:W3CDTF">2021-12-21T20:46:27Z</dcterms:created>
  <dcterms:modified xsi:type="dcterms:W3CDTF">2022-06-24T16:26:02Z</dcterms:modified>
</cp:coreProperties>
</file>