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570" windowWidth="28155" windowHeight="11760" activeTab="4"/>
  </bookViews>
  <sheets>
    <sheet name="midplNeTe" sheetId="1" r:id="rId1"/>
    <sheet name="ne" sheetId="2" r:id="rId2"/>
    <sheet name="Te" sheetId="4" r:id="rId3"/>
    <sheet name="Pressure Balance" sheetId="6" r:id="rId4"/>
    <sheet name="Output File" sheetId="5" r:id="rId5"/>
  </sheets>
  <calcPr calcId="145621"/>
</workbook>
</file>

<file path=xl/calcChain.xml><?xml version="1.0" encoding="utf-8"?>
<calcChain xmlns="http://schemas.openxmlformats.org/spreadsheetml/2006/main">
  <c r="E9" i="5" l="1"/>
  <c r="E8" i="5"/>
  <c r="E7" i="5"/>
  <c r="F25" i="5"/>
  <c r="H25" i="5" s="1"/>
  <c r="N43" i="4"/>
  <c r="M29" i="4" s="1"/>
  <c r="N42" i="4"/>
  <c r="F36" i="5" s="1"/>
  <c r="N41" i="4"/>
  <c r="M27" i="4" s="1"/>
  <c r="N40" i="4"/>
  <c r="F34" i="5" s="1"/>
  <c r="N39" i="4"/>
  <c r="M25" i="4" s="1"/>
  <c r="N38" i="4"/>
  <c r="F32" i="5" s="1"/>
  <c r="N37" i="4"/>
  <c r="M23" i="4" s="1"/>
  <c r="N36" i="4"/>
  <c r="F30" i="5" s="1"/>
  <c r="N35" i="4"/>
  <c r="M21" i="4" s="1"/>
  <c r="N34" i="4"/>
  <c r="F28" i="5" s="1"/>
  <c r="N33" i="4"/>
  <c r="M19" i="4" s="1"/>
  <c r="N32" i="4"/>
  <c r="F26" i="5" s="1"/>
  <c r="V33" i="4"/>
  <c r="U33" i="4"/>
  <c r="I52" i="4"/>
  <c r="I51" i="4"/>
  <c r="I50" i="4"/>
  <c r="I49" i="4"/>
  <c r="I48" i="4"/>
  <c r="I47" i="4"/>
  <c r="I46" i="4"/>
  <c r="I45" i="4"/>
  <c r="I44" i="4"/>
  <c r="I43" i="4"/>
  <c r="I42" i="4"/>
  <c r="I41" i="4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B37" i="5"/>
  <c r="B36" i="5"/>
  <c r="J25" i="6" s="1"/>
  <c r="B35" i="5"/>
  <c r="B34" i="5"/>
  <c r="J23" i="6" s="1"/>
  <c r="B33" i="5"/>
  <c r="B32" i="5"/>
  <c r="J21" i="6" s="1"/>
  <c r="B31" i="5"/>
  <c r="B30" i="5"/>
  <c r="J19" i="6" s="1"/>
  <c r="B29" i="5"/>
  <c r="B28" i="5"/>
  <c r="J17" i="6" s="1"/>
  <c r="B27" i="5"/>
  <c r="B26" i="5"/>
  <c r="J15" i="6" s="1"/>
  <c r="B25" i="5"/>
  <c r="B24" i="5"/>
  <c r="J13" i="6" s="1"/>
  <c r="B23" i="5"/>
  <c r="B22" i="5"/>
  <c r="J11" i="6" s="1"/>
  <c r="B21" i="5"/>
  <c r="B20" i="5"/>
  <c r="J9" i="6" s="1"/>
  <c r="B19" i="5"/>
  <c r="B18" i="5"/>
  <c r="J7" i="6" s="1"/>
  <c r="B17" i="5"/>
  <c r="B16" i="5"/>
  <c r="J5" i="6" s="1"/>
  <c r="B15" i="5"/>
  <c r="B14" i="5"/>
  <c r="J3" i="6" s="1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O33" i="4"/>
  <c r="J42" i="4" s="1"/>
  <c r="M17" i="4"/>
  <c r="K14" i="6" s="1"/>
  <c r="M17" i="2"/>
  <c r="M19" i="2"/>
  <c r="M21" i="2"/>
  <c r="O35" i="4"/>
  <c r="J44" i="4" s="1"/>
  <c r="O43" i="4"/>
  <c r="J52" i="4" s="1"/>
  <c r="O42" i="4"/>
  <c r="J51" i="4" s="1"/>
  <c r="O41" i="4"/>
  <c r="J50" i="4" s="1"/>
  <c r="O40" i="4"/>
  <c r="J49" i="4" s="1"/>
  <c r="O39" i="4"/>
  <c r="J48" i="4" s="1"/>
  <c r="O38" i="4"/>
  <c r="J47" i="4" s="1"/>
  <c r="O37" i="4"/>
  <c r="J46" i="4" s="1"/>
  <c r="O36" i="4"/>
  <c r="J45" i="4" s="1"/>
  <c r="O34" i="4"/>
  <c r="J43" i="4" s="1"/>
  <c r="O32" i="4"/>
  <c r="J41" i="4" s="1"/>
  <c r="U31" i="4"/>
  <c r="V31" i="4"/>
  <c r="E25" i="5" l="1"/>
  <c r="G14" i="6" s="1"/>
  <c r="C26" i="5"/>
  <c r="E15" i="6" s="1"/>
  <c r="C28" i="5"/>
  <c r="E17" i="6" s="1"/>
  <c r="C30" i="5"/>
  <c r="E19" i="6" s="1"/>
  <c r="C32" i="5"/>
  <c r="E21" i="6" s="1"/>
  <c r="C34" i="5"/>
  <c r="E23" i="6" s="1"/>
  <c r="C36" i="5"/>
  <c r="E25" i="6" s="1"/>
  <c r="D25" i="5"/>
  <c r="H26" i="5"/>
  <c r="H28" i="5"/>
  <c r="H30" i="5"/>
  <c r="H32" i="5"/>
  <c r="H34" i="5"/>
  <c r="H36" i="5"/>
  <c r="H27" i="5"/>
  <c r="E27" i="5" s="1"/>
  <c r="G16" i="6" s="1"/>
  <c r="H29" i="5"/>
  <c r="E29" i="5" s="1"/>
  <c r="G18" i="6" s="1"/>
  <c r="H31" i="5"/>
  <c r="E31" i="5" s="1"/>
  <c r="G20" i="6" s="1"/>
  <c r="H33" i="5"/>
  <c r="E33" i="5" s="1"/>
  <c r="G22" i="6" s="1"/>
  <c r="H35" i="5"/>
  <c r="E35" i="5" s="1"/>
  <c r="G24" i="6" s="1"/>
  <c r="H37" i="5"/>
  <c r="E37" i="5" s="1"/>
  <c r="G26" i="6" s="1"/>
  <c r="K15" i="6"/>
  <c r="K17" i="6"/>
  <c r="K19" i="6"/>
  <c r="K21" i="6"/>
  <c r="K23" i="6"/>
  <c r="K25" i="6"/>
  <c r="F35" i="5"/>
  <c r="F33" i="5"/>
  <c r="M18" i="4"/>
  <c r="M20" i="4"/>
  <c r="M22" i="4"/>
  <c r="M24" i="4"/>
  <c r="M26" i="4"/>
  <c r="M28" i="4"/>
  <c r="F27" i="5"/>
  <c r="F29" i="5"/>
  <c r="F31" i="5"/>
  <c r="F37" i="5"/>
  <c r="J18" i="6"/>
  <c r="J26" i="6"/>
  <c r="J22" i="6"/>
  <c r="J14" i="6"/>
  <c r="J24" i="6"/>
  <c r="J20" i="6"/>
  <c r="J16" i="6"/>
  <c r="J12" i="6"/>
  <c r="J8" i="6"/>
  <c r="J4" i="6"/>
  <c r="J10" i="6"/>
  <c r="J6" i="6"/>
  <c r="E26" i="5"/>
  <c r="G15" i="6" s="1"/>
  <c r="E28" i="5"/>
  <c r="G17" i="6" s="1"/>
  <c r="E30" i="5"/>
  <c r="G19" i="6" s="1"/>
  <c r="E32" i="5"/>
  <c r="G21" i="6" s="1"/>
  <c r="E34" i="5"/>
  <c r="G23" i="6" s="1"/>
  <c r="E36" i="5"/>
  <c r="G25" i="6" s="1"/>
  <c r="G25" i="5"/>
  <c r="K41" i="4"/>
  <c r="K43" i="4"/>
  <c r="K45" i="4"/>
  <c r="K47" i="4"/>
  <c r="K49" i="4"/>
  <c r="K51" i="4"/>
  <c r="K42" i="4"/>
  <c r="K44" i="4"/>
  <c r="K46" i="4"/>
  <c r="K48" i="4"/>
  <c r="K50" i="4"/>
  <c r="K52" i="4"/>
  <c r="M37" i="4"/>
  <c r="G31" i="5" s="1"/>
  <c r="D31" i="5" s="1"/>
  <c r="M34" i="4"/>
  <c r="G28" i="5" s="1"/>
  <c r="D28" i="5" s="1"/>
  <c r="F17" i="6" s="1"/>
  <c r="M39" i="4"/>
  <c r="G33" i="5" s="1"/>
  <c r="D33" i="5" s="1"/>
  <c r="F22" i="6" s="1"/>
  <c r="M41" i="4"/>
  <c r="G35" i="5" s="1"/>
  <c r="D35" i="5" s="1"/>
  <c r="M43" i="4"/>
  <c r="G37" i="5" s="1"/>
  <c r="D37" i="5" s="1"/>
  <c r="F26" i="6" s="1"/>
  <c r="M32" i="4"/>
  <c r="G26" i="5" s="1"/>
  <c r="D26" i="5" s="1"/>
  <c r="F15" i="6" s="1"/>
  <c r="M36" i="4"/>
  <c r="G30" i="5" s="1"/>
  <c r="D30" i="5" s="1"/>
  <c r="F19" i="6" s="1"/>
  <c r="M38" i="4"/>
  <c r="G32" i="5" s="1"/>
  <c r="D32" i="5" s="1"/>
  <c r="F21" i="6" s="1"/>
  <c r="M40" i="4"/>
  <c r="G34" i="5" s="1"/>
  <c r="D34" i="5" s="1"/>
  <c r="F23" i="6" s="1"/>
  <c r="M42" i="4"/>
  <c r="G36" i="5" s="1"/>
  <c r="D36" i="5" s="1"/>
  <c r="F25" i="6" s="1"/>
  <c r="M35" i="4"/>
  <c r="G29" i="5" s="1"/>
  <c r="D29" i="5" s="1"/>
  <c r="F18" i="6" s="1"/>
  <c r="M33" i="4"/>
  <c r="G27" i="5" s="1"/>
  <c r="D27" i="5" s="1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Y3" i="4"/>
  <c r="X3" i="4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44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F14" i="6" l="1"/>
  <c r="F20" i="6"/>
  <c r="C31" i="5"/>
  <c r="E20" i="6" s="1"/>
  <c r="K20" i="6"/>
  <c r="C37" i="5"/>
  <c r="E26" i="6" s="1"/>
  <c r="K26" i="6"/>
  <c r="C29" i="5"/>
  <c r="E18" i="6" s="1"/>
  <c r="K18" i="6"/>
  <c r="C33" i="5"/>
  <c r="E22" i="6" s="1"/>
  <c r="K22" i="6"/>
  <c r="F16" i="6"/>
  <c r="C27" i="5"/>
  <c r="E16" i="6" s="1"/>
  <c r="K16" i="6"/>
  <c r="F24" i="6"/>
  <c r="C35" i="5"/>
  <c r="E24" i="6" s="1"/>
  <c r="K24" i="6"/>
  <c r="M29" i="2"/>
  <c r="M28" i="2"/>
  <c r="M27" i="2"/>
  <c r="M26" i="2"/>
  <c r="M25" i="2"/>
  <c r="M24" i="2"/>
  <c r="M23" i="2"/>
  <c r="M22" i="2"/>
  <c r="M20" i="2"/>
  <c r="M18" i="2"/>
  <c r="K32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40" i="4" l="1"/>
  <c r="K39" i="4"/>
  <c r="K38" i="4"/>
  <c r="K37" i="4"/>
  <c r="K36" i="4"/>
  <c r="K35" i="4"/>
  <c r="K34" i="4"/>
  <c r="K33" i="4"/>
  <c r="K32" i="4"/>
  <c r="H40" i="4"/>
  <c r="H39" i="4"/>
  <c r="H38" i="4"/>
  <c r="H37" i="4"/>
  <c r="H36" i="4"/>
  <c r="H35" i="4"/>
  <c r="H34" i="4"/>
  <c r="H33" i="4"/>
  <c r="H32" i="4"/>
  <c r="K31" i="4"/>
  <c r="H31" i="4"/>
  <c r="K30" i="4"/>
  <c r="H30" i="4"/>
  <c r="K29" i="4"/>
  <c r="H29" i="4"/>
  <c r="K28" i="4"/>
  <c r="H28" i="4"/>
  <c r="K27" i="4"/>
  <c r="H27" i="4"/>
  <c r="K26" i="4"/>
  <c r="H26" i="4"/>
  <c r="K25" i="4"/>
  <c r="H25" i="4"/>
  <c r="K24" i="4"/>
  <c r="H24" i="4"/>
  <c r="K23" i="4"/>
  <c r="H23" i="4"/>
  <c r="K22" i="4"/>
  <c r="H22" i="4"/>
  <c r="K21" i="4"/>
  <c r="H21" i="4"/>
  <c r="K20" i="4"/>
  <c r="H20" i="4"/>
  <c r="K19" i="4"/>
  <c r="H19" i="4"/>
  <c r="K18" i="4"/>
  <c r="H18" i="4"/>
  <c r="K17" i="4"/>
  <c r="H17" i="4"/>
  <c r="M16" i="4"/>
  <c r="F24" i="5" s="1"/>
  <c r="K16" i="4"/>
  <c r="H16" i="4"/>
  <c r="M15" i="4"/>
  <c r="F23" i="5" s="1"/>
  <c r="K15" i="4"/>
  <c r="H15" i="4"/>
  <c r="M14" i="4"/>
  <c r="F22" i="5" s="1"/>
  <c r="K14" i="4"/>
  <c r="H14" i="4"/>
  <c r="M13" i="4"/>
  <c r="F21" i="5" s="1"/>
  <c r="K13" i="4"/>
  <c r="H13" i="4"/>
  <c r="M12" i="4"/>
  <c r="F20" i="5" s="1"/>
  <c r="K12" i="4"/>
  <c r="H12" i="4"/>
  <c r="M11" i="4"/>
  <c r="F19" i="5" s="1"/>
  <c r="K11" i="4"/>
  <c r="H11" i="4"/>
  <c r="M10" i="4"/>
  <c r="F18" i="5" s="1"/>
  <c r="K10" i="4"/>
  <c r="H10" i="4"/>
  <c r="M9" i="4"/>
  <c r="F17" i="5" s="1"/>
  <c r="K9" i="4"/>
  <c r="H9" i="4"/>
  <c r="M8" i="4"/>
  <c r="F16" i="5" s="1"/>
  <c r="K8" i="4"/>
  <c r="H8" i="4"/>
  <c r="M7" i="4"/>
  <c r="F15" i="5" s="1"/>
  <c r="K7" i="4"/>
  <c r="H7" i="4"/>
  <c r="M6" i="4"/>
  <c r="F14" i="5" s="1"/>
  <c r="K6" i="4"/>
  <c r="H6" i="4"/>
  <c r="M12" i="2"/>
  <c r="M14" i="2"/>
  <c r="M16" i="2"/>
  <c r="M15" i="2"/>
  <c r="M13" i="2"/>
  <c r="M11" i="2"/>
  <c r="M10" i="2"/>
  <c r="M9" i="2"/>
  <c r="M8" i="2"/>
  <c r="M7" i="2"/>
  <c r="M6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K3" i="6" l="1"/>
  <c r="G14" i="5"/>
  <c r="D14" i="5" s="1"/>
  <c r="F3" i="6" s="1"/>
  <c r="H14" i="5"/>
  <c r="E14" i="5" s="1"/>
  <c r="G3" i="6" s="1"/>
  <c r="K5" i="6"/>
  <c r="G16" i="5"/>
  <c r="H16" i="5"/>
  <c r="E16" i="5" s="1"/>
  <c r="G5" i="6" s="1"/>
  <c r="K7" i="6"/>
  <c r="G18" i="5"/>
  <c r="H18" i="5"/>
  <c r="E18" i="5" s="1"/>
  <c r="G7" i="6" s="1"/>
  <c r="K9" i="6"/>
  <c r="G20" i="5"/>
  <c r="H20" i="5"/>
  <c r="E20" i="5" s="1"/>
  <c r="G9" i="6" s="1"/>
  <c r="K13" i="6"/>
  <c r="G24" i="5"/>
  <c r="H24" i="5"/>
  <c r="E24" i="5" s="1"/>
  <c r="G13" i="6" s="1"/>
  <c r="K4" i="6"/>
  <c r="G15" i="5"/>
  <c r="H15" i="5"/>
  <c r="E15" i="5" s="1"/>
  <c r="G4" i="6" s="1"/>
  <c r="K6" i="6"/>
  <c r="G17" i="5"/>
  <c r="H17" i="5"/>
  <c r="E17" i="5" s="1"/>
  <c r="G6" i="6" s="1"/>
  <c r="K8" i="6"/>
  <c r="G19" i="5"/>
  <c r="H19" i="5"/>
  <c r="E19" i="5" s="1"/>
  <c r="G8" i="6" s="1"/>
  <c r="K10" i="6"/>
  <c r="G21" i="5"/>
  <c r="H21" i="5"/>
  <c r="E21" i="5" s="1"/>
  <c r="G10" i="6" s="1"/>
  <c r="K12" i="6"/>
  <c r="G23" i="5"/>
  <c r="H23" i="5"/>
  <c r="E23" i="5" s="1"/>
  <c r="G12" i="6" s="1"/>
  <c r="K11" i="6"/>
  <c r="G22" i="5"/>
  <c r="H22" i="5"/>
  <c r="E22" i="5" s="1"/>
  <c r="G11" i="6" s="1"/>
  <c r="C14" i="5"/>
  <c r="E3" i="6" s="1"/>
  <c r="C16" i="5"/>
  <c r="E5" i="6" s="1"/>
  <c r="C20" i="5"/>
  <c r="E9" i="6" s="1"/>
  <c r="C22" i="5"/>
  <c r="E11" i="6" s="1"/>
  <c r="C15" i="5"/>
  <c r="E4" i="6" s="1"/>
  <c r="C17" i="5"/>
  <c r="E6" i="6" s="1"/>
  <c r="C19" i="5"/>
  <c r="E8" i="6" s="1"/>
  <c r="C21" i="5"/>
  <c r="E10" i="6" s="1"/>
  <c r="C23" i="5"/>
  <c r="E12" i="6" s="1"/>
  <c r="C18" i="5"/>
  <c r="E7" i="6" s="1"/>
  <c r="C24" i="5"/>
  <c r="E13" i="6" s="1"/>
  <c r="C25" i="5"/>
  <c r="E14" i="6" s="1"/>
  <c r="D23" i="5" l="1"/>
  <c r="F12" i="6" s="1"/>
  <c r="F4" i="6"/>
  <c r="D15" i="5"/>
  <c r="F5" i="6"/>
  <c r="D16" i="5"/>
  <c r="F11" i="6"/>
  <c r="D22" i="5"/>
  <c r="F10" i="6"/>
  <c r="D21" i="5"/>
  <c r="F6" i="6"/>
  <c r="D17" i="5"/>
  <c r="F13" i="6"/>
  <c r="D24" i="5"/>
  <c r="F7" i="6"/>
  <c r="D18" i="5"/>
  <c r="F8" i="6"/>
  <c r="D19" i="5"/>
  <c r="F9" i="6"/>
  <c r="D20" i="5"/>
</calcChain>
</file>

<file path=xl/comments1.xml><?xml version="1.0" encoding="utf-8"?>
<comments xmlns="http://schemas.openxmlformats.org/spreadsheetml/2006/main">
  <authors>
    <author>Lisgo Steve</author>
  </authors>
  <commentList>
    <comment ref="B27" authorId="0">
      <text>
        <r>
          <rPr>
            <b/>
            <sz val="8"/>
            <color indexed="81"/>
            <rFont val="Tahoma"/>
            <charset val="1"/>
          </rPr>
          <t>Lisgo Steve:</t>
        </r>
        <r>
          <rPr>
            <sz val="8"/>
            <color indexed="81"/>
            <rFont val="Tahoma"/>
            <charset val="1"/>
          </rPr>
          <t xml:space="preserve">
divimpISP.dat from Karl
</t>
        </r>
      </text>
    </comment>
    <comment ref="B45" authorId="0">
      <text>
        <r>
          <rPr>
            <b/>
            <sz val="8"/>
            <color indexed="81"/>
            <rFont val="Tahoma"/>
            <charset val="1"/>
          </rPr>
          <t>Lisgo Steve:</t>
        </r>
        <r>
          <rPr>
            <sz val="8"/>
            <color indexed="81"/>
            <rFont val="Tahoma"/>
            <charset val="1"/>
          </rPr>
          <t xml:space="preserve">
divimpOSP.dat from Karl
</t>
        </r>
      </text>
    </comment>
  </commentList>
</comments>
</file>

<file path=xl/sharedStrings.xml><?xml version="1.0" encoding="utf-8"?>
<sst xmlns="http://schemas.openxmlformats.org/spreadsheetml/2006/main" count="115" uniqueCount="52">
  <si>
    <t>Averaged</t>
  </si>
  <si>
    <t>ne</t>
  </si>
  <si>
    <t>and</t>
  </si>
  <si>
    <t>Te</t>
  </si>
  <si>
    <t>profiles</t>
  </si>
  <si>
    <t>for</t>
  </si>
  <si>
    <t>discharge</t>
  </si>
  <si>
    <t>81127,</t>
  </si>
  <si>
    <t>time=57.00-58.00s</t>
  </si>
  <si>
    <t>HRTS</t>
  </si>
  <si>
    <t>Te/HRTS</t>
  </si>
  <si>
    <t>[keV]</t>
  </si>
  <si>
    <t>Psi</t>
  </si>
  <si>
    <t>Te/ECE</t>
  </si>
  <si>
    <t>ne/HRTS</t>
  </si>
  <si>
    <t>[10^19/m^3]</t>
  </si>
  <si>
    <t>ne/Li-Beam</t>
  </si>
  <si>
    <t>{DATA}</t>
  </si>
  <si>
    <t>* Fits to upstream data sent by Karl via email on 17/04/12</t>
  </si>
  <si>
    <t>* shot 81127, 57.0-58.0 s</t>
  </si>
  <si>
    <t>psin</t>
  </si>
  <si>
    <t>ne_HRTS</t>
  </si>
  <si>
    <t>ne_Li</t>
  </si>
  <si>
    <t>psin_sorted</t>
  </si>
  <si>
    <t>ne_sorted</t>
  </si>
  <si>
    <t>fit</t>
  </si>
  <si>
    <t>psin_output</t>
  </si>
  <si>
    <t>Te_HRTS</t>
  </si>
  <si>
    <t>Te_ECE</t>
  </si>
  <si>
    <t>ISP</t>
  </si>
  <si>
    <t>OSP</t>
  </si>
  <si>
    <t>Upstream</t>
  </si>
  <si>
    <t>shift</t>
  </si>
  <si>
    <t>* psin     ne             pe         Te</t>
  </si>
  <si>
    <t>*      [m-3]   [m-3 eV]  [eV]</t>
  </si>
  <si>
    <t>Exponential fit for pressure balance</t>
  </si>
  <si>
    <t>Lamda Te = 2.0 Lambda ne</t>
  </si>
  <si>
    <t>Lamda Te = Lambda ne</t>
  </si>
  <si>
    <t xml:space="preserve">*      </t>
  </si>
  <si>
    <t>1 : lambda Te = lambda ne</t>
  </si>
  <si>
    <t>* for pe, Te:   column</t>
  </si>
  <si>
    <t>*</t>
  </si>
  <si>
    <t>2 : lambda Te = lambda ne * 2</t>
  </si>
  <si>
    <t>3: Te from static electron pressure balance (and M=1 at target)</t>
  </si>
  <si>
    <t xml:space="preserve">  from Te pressure balance</t>
  </si>
  <si>
    <t>lamda Te = lamda ne</t>
  </si>
  <si>
    <t>lambda Te = 2 lambda ne</t>
  </si>
  <si>
    <t>pe balance</t>
  </si>
  <si>
    <t>* recommended psin shifts from pe pressure balance and peak pressure at separatrix (approximately)</t>
  </si>
  <si>
    <t>upstream:</t>
  </si>
  <si>
    <t>inner target:</t>
  </si>
  <si>
    <t>outer 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</si>
</sst>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9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4" fillId="0" borderId="0" xfId="0" applyFont="1"/>
    <xf numFmtId="0" fontId="18" fillId="0" borderId="0" xfId="0" applyFont="1" applyAlignment="1">
      <alignment horizontal="center" vertical="center" readingOrder="1"/>
    </xf>
    <xf numFmtId="11" fontId="0" fillId="0" borderId="0" xfId="0" applyNumberFormat="1"/>
    <xf numFmtId="11" fontId="19" fillId="0" borderId="0" xfId="0" applyNumberFormat="1" applyFont="1"/>
    <xf numFmtId="165" fontId="0" fillId="0" borderId="0" xfId="0" applyNumberFormat="1"/>
    <xf numFmtId="165" fontId="19" fillId="0" borderId="0" xfId="0" applyNumberFormat="1" applyFont="1"/>
    <xf numFmtId="165" fontId="20" fillId="0" borderId="0" xfId="0" applyNumberFormat="1" applyFont="1"/>
    <xf numFmtId="0" fontId="0" fillId="0" borderId="0" xfId="0" quotePrefix="1"/>
    <xf numFmtId="0" fontId="0" fillId="0" borderId="0" xfId="0" applyAlignment="1">
      <alignment horizontal="center"/>
    </xf>
    <xf numFmtId="11" fontId="20" fillId="0" borderId="0" xfId="0" applyNumberFormat="1" applyFont="1"/>
    <xf numFmtId="11" fontId="0" fillId="0" borderId="0" xfId="0" applyNumberFormat="1" applyAlignment="1">
      <alignment horizontal="right"/>
    </xf>
    <xf numFmtId="2" fontId="0" fillId="0" borderId="0" xfId="0" applyNumberFormat="1"/>
    <xf numFmtId="11" fontId="14" fillId="0" borderId="0" xfId="0" applyNumberFormat="1" applyFont="1"/>
    <xf numFmtId="166" fontId="0" fillId="0" borderId="0" xfId="0" applyNumberFormat="1"/>
    <xf numFmtId="164" fontId="0" fillId="0" borderId="0" xfId="0" applyNumberFormat="1"/>
    <xf numFmtId="166" fontId="20" fillId="0" borderId="0" xfId="0" applyNumberFormat="1" applyFont="1"/>
    <xf numFmtId="166" fontId="19" fillId="0" borderId="0" xfId="0" applyNumberFormat="1" applyFont="1"/>
    <xf numFmtId="165" fontId="21" fillId="0" borderId="0" xfId="0" applyNumberFormat="1" applyFont="1"/>
    <xf numFmtId="11" fontId="21" fillId="0" borderId="0" xfId="0" applyNumberFormat="1" applyFont="1"/>
    <xf numFmtId="166" fontId="24" fillId="0" borderId="0" xfId="0" applyNumberFormat="1" applyFont="1"/>
    <xf numFmtId="0" fontId="0" fillId="0" borderId="0" xfId="0" applyFont="1"/>
    <xf numFmtId="164" fontId="25" fillId="0" borderId="0" xfId="0" applyNumberFormat="1" applyFont="1"/>
    <xf numFmtId="11" fontId="25" fillId="0" borderId="0" xfId="0" applyNumberFormat="1" applyFont="1"/>
    <xf numFmtId="0" fontId="25" fillId="0" borderId="0" xfId="0" applyFont="1"/>
    <xf numFmtId="166" fontId="0" fillId="0" borderId="0" xfId="0" applyNumberFormat="1" applyAlignment="1">
      <alignment horizontal="left"/>
    </xf>
    <xf numFmtId="166" fontId="0" fillId="0" borderId="0" xfId="0" quotePrefix="1" applyNumberFormat="1" applyAlignment="1">
      <alignment horizontal="left"/>
    </xf>
    <xf numFmtId="11" fontId="26" fillId="0" borderId="0" xfId="0" applyNumberFormat="1" applyFont="1"/>
    <xf numFmtId="166" fontId="25" fillId="0" borderId="0" xfId="0" applyNumberFormat="1" applyFont="1"/>
    <xf numFmtId="11" fontId="27" fillId="0" borderId="0" xfId="0" applyNumberFormat="1" applyFont="1"/>
    <xf numFmtId="0" fontId="27" fillId="0" borderId="0" xfId="0" applyFont="1"/>
    <xf numFmtId="166" fontId="27" fillId="0" borderId="0" xfId="0" applyNumberFormat="1" applyFont="1"/>
    <xf numFmtId="0" fontId="2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midplNeTe!$E$6:$E$40</c:f>
              <c:numCache>
                <c:formatCode>General</c:formatCode>
                <c:ptCount val="35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midplNeTe!$F$6:$F$40</c:f>
              <c:numCache>
                <c:formatCode>General</c:formatCode>
                <c:ptCount val="35"/>
                <c:pt idx="0">
                  <c:v>0.57099999999999995</c:v>
                </c:pt>
                <c:pt idx="1">
                  <c:v>0.56010000000000004</c:v>
                </c:pt>
                <c:pt idx="2">
                  <c:v>0.51919999999999999</c:v>
                </c:pt>
                <c:pt idx="3">
                  <c:v>0.5635</c:v>
                </c:pt>
                <c:pt idx="4">
                  <c:v>0.47289999999999999</c:v>
                </c:pt>
                <c:pt idx="5">
                  <c:v>0.4546</c:v>
                </c:pt>
                <c:pt idx="6">
                  <c:v>0.43830000000000002</c:v>
                </c:pt>
                <c:pt idx="7">
                  <c:v>0.37969999999999998</c:v>
                </c:pt>
                <c:pt idx="8">
                  <c:v>0.42099999999999999</c:v>
                </c:pt>
                <c:pt idx="9">
                  <c:v>0.28499999999999998</c:v>
                </c:pt>
                <c:pt idx="10">
                  <c:v>0.22189999999999999</c:v>
                </c:pt>
                <c:pt idx="11">
                  <c:v>0.1968</c:v>
                </c:pt>
                <c:pt idx="12">
                  <c:v>0.18110000000000001</c:v>
                </c:pt>
                <c:pt idx="13">
                  <c:v>0.1643</c:v>
                </c:pt>
                <c:pt idx="14">
                  <c:v>0.21440000000000001</c:v>
                </c:pt>
                <c:pt idx="15">
                  <c:v>0.13980000000000001</c:v>
                </c:pt>
                <c:pt idx="16">
                  <c:v>0.12</c:v>
                </c:pt>
                <c:pt idx="17">
                  <c:v>8.0199999999999994E-2</c:v>
                </c:pt>
                <c:pt idx="18">
                  <c:v>8.1699999999999995E-2</c:v>
                </c:pt>
                <c:pt idx="19">
                  <c:v>6.4199999999999993E-2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midplNeTe!$E$6:$E$40</c:f>
              <c:numCache>
                <c:formatCode>General</c:formatCode>
                <c:ptCount val="35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midplNeTe!$G$6:$G$40</c:f>
              <c:numCache>
                <c:formatCode>General</c:formatCode>
                <c:ptCount val="35"/>
                <c:pt idx="20">
                  <c:v>0.66359999999999997</c:v>
                </c:pt>
                <c:pt idx="21">
                  <c:v>0.61509999999999998</c:v>
                </c:pt>
                <c:pt idx="22">
                  <c:v>0.56200000000000006</c:v>
                </c:pt>
                <c:pt idx="23">
                  <c:v>0.54039999999999999</c:v>
                </c:pt>
                <c:pt idx="24">
                  <c:v>0.49659999999999999</c:v>
                </c:pt>
                <c:pt idx="25">
                  <c:v>0.45689999999999997</c:v>
                </c:pt>
                <c:pt idx="26">
                  <c:v>0.41610000000000003</c:v>
                </c:pt>
                <c:pt idx="27">
                  <c:v>0.37409999999999999</c:v>
                </c:pt>
                <c:pt idx="28">
                  <c:v>0.36020000000000002</c:v>
                </c:pt>
                <c:pt idx="29">
                  <c:v>0.32440000000000002</c:v>
                </c:pt>
                <c:pt idx="30">
                  <c:v>0.29070000000000001</c:v>
                </c:pt>
                <c:pt idx="31">
                  <c:v>0.26169999999999999</c:v>
                </c:pt>
                <c:pt idx="32">
                  <c:v>0.22620000000000001</c:v>
                </c:pt>
                <c:pt idx="33">
                  <c:v>0.20069999999999999</c:v>
                </c:pt>
                <c:pt idx="34">
                  <c:v>0.15989999999999999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0208"/>
        <c:axId val="130516096"/>
      </c:scatterChart>
      <c:valAx>
        <c:axId val="130510208"/>
        <c:scaling>
          <c:orientation val="minMax"/>
          <c:min val="0.60000000000000009"/>
        </c:scaling>
        <c:delete val="0"/>
        <c:axPos val="b"/>
        <c:numFmt formatCode="General" sourceLinked="1"/>
        <c:majorTickMark val="out"/>
        <c:minorTickMark val="none"/>
        <c:tickLblPos val="nextTo"/>
        <c:crossAx val="130516096"/>
        <c:crosses val="autoZero"/>
        <c:crossBetween val="midCat"/>
      </c:valAx>
      <c:valAx>
        <c:axId val="13051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1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Electron</a:t>
            </a:r>
            <a:r>
              <a:rPr lang="en-GB" baseline="0"/>
              <a:t> pressure balance</a:t>
            </a:r>
            <a:endParaRPr lang="en-GB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438829928867586"/>
          <c:y val="0.10837507142549158"/>
          <c:w val="0.82688227015101379"/>
          <c:h val="0.78519596401133529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'Pressure Balance'!$B$45</c:f>
              <c:strCache>
                <c:ptCount val="1"/>
                <c:pt idx="0">
                  <c:v>OSP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trendline>
            <c:trendlineType val="poly"/>
            <c:order val="5"/>
            <c:dispRSqr val="0"/>
            <c:dispEq val="0"/>
          </c:trendline>
          <c:xVal>
            <c:numRef>
              <c:f>'Pressure Balance'!$D$55:$D$112</c:f>
              <c:numCache>
                <c:formatCode>General</c:formatCode>
                <c:ptCount val="58"/>
                <c:pt idx="0">
                  <c:v>1.0024999999999999</c:v>
                </c:pt>
                <c:pt idx="1">
                  <c:v>1.0034999999999998</c:v>
                </c:pt>
                <c:pt idx="2">
                  <c:v>1.0044999999999999</c:v>
                </c:pt>
                <c:pt idx="3">
                  <c:v>1.0054999999999998</c:v>
                </c:pt>
                <c:pt idx="4">
                  <c:v>1.0065</c:v>
                </c:pt>
                <c:pt idx="5">
                  <c:v>1.0074999999999998</c:v>
                </c:pt>
                <c:pt idx="6">
                  <c:v>1.0085</c:v>
                </c:pt>
                <c:pt idx="7">
                  <c:v>1.0094999999999998</c:v>
                </c:pt>
                <c:pt idx="8">
                  <c:v>1.0105</c:v>
                </c:pt>
                <c:pt idx="9">
                  <c:v>1.0114999999999998</c:v>
                </c:pt>
                <c:pt idx="10">
                  <c:v>1.0125</c:v>
                </c:pt>
                <c:pt idx="11">
                  <c:v>1.0134999999999998</c:v>
                </c:pt>
                <c:pt idx="12">
                  <c:v>1.0145</c:v>
                </c:pt>
                <c:pt idx="13">
                  <c:v>1.0154999999999998</c:v>
                </c:pt>
                <c:pt idx="14">
                  <c:v>1.0165</c:v>
                </c:pt>
                <c:pt idx="15">
                  <c:v>1.0174999999999998</c:v>
                </c:pt>
                <c:pt idx="16">
                  <c:v>1.0185</c:v>
                </c:pt>
                <c:pt idx="17">
                  <c:v>1.0194999999999999</c:v>
                </c:pt>
                <c:pt idx="18">
                  <c:v>1.0205</c:v>
                </c:pt>
                <c:pt idx="19">
                  <c:v>1.0214999999999999</c:v>
                </c:pt>
                <c:pt idx="20">
                  <c:v>1.0225</c:v>
                </c:pt>
                <c:pt idx="21">
                  <c:v>1.0234999999999999</c:v>
                </c:pt>
                <c:pt idx="22">
                  <c:v>1.0245</c:v>
                </c:pt>
                <c:pt idx="23">
                  <c:v>1.0254999999999999</c:v>
                </c:pt>
                <c:pt idx="24">
                  <c:v>1.0265</c:v>
                </c:pt>
                <c:pt idx="25">
                  <c:v>1.0274999999999999</c:v>
                </c:pt>
                <c:pt idx="26">
                  <c:v>1.0285</c:v>
                </c:pt>
                <c:pt idx="27">
                  <c:v>1.0294999999999999</c:v>
                </c:pt>
                <c:pt idx="28">
                  <c:v>1.0305</c:v>
                </c:pt>
                <c:pt idx="29">
                  <c:v>1.0314999999999999</c:v>
                </c:pt>
                <c:pt idx="30">
                  <c:v>1.0325</c:v>
                </c:pt>
                <c:pt idx="31">
                  <c:v>1.0334999999999999</c:v>
                </c:pt>
                <c:pt idx="32">
                  <c:v>1.0345</c:v>
                </c:pt>
                <c:pt idx="33">
                  <c:v>1.0354999999999999</c:v>
                </c:pt>
                <c:pt idx="34">
                  <c:v>1.0365</c:v>
                </c:pt>
                <c:pt idx="35">
                  <c:v>1.0374999999999999</c:v>
                </c:pt>
                <c:pt idx="36">
                  <c:v>1.0385</c:v>
                </c:pt>
                <c:pt idx="37">
                  <c:v>1.0394999999999999</c:v>
                </c:pt>
                <c:pt idx="38">
                  <c:v>1.0405</c:v>
                </c:pt>
                <c:pt idx="39">
                  <c:v>1.0414999999999999</c:v>
                </c:pt>
                <c:pt idx="40">
                  <c:v>1.0425</c:v>
                </c:pt>
                <c:pt idx="41">
                  <c:v>1.0434999999999999</c:v>
                </c:pt>
                <c:pt idx="42">
                  <c:v>1.0445</c:v>
                </c:pt>
                <c:pt idx="43">
                  <c:v>1.0454999999999999</c:v>
                </c:pt>
                <c:pt idx="44">
                  <c:v>1.0465</c:v>
                </c:pt>
                <c:pt idx="45">
                  <c:v>1.0474999999999999</c:v>
                </c:pt>
                <c:pt idx="46">
                  <c:v>1.0485</c:v>
                </c:pt>
                <c:pt idx="47">
                  <c:v>1.0494999999999999</c:v>
                </c:pt>
                <c:pt idx="48">
                  <c:v>1.0505</c:v>
                </c:pt>
                <c:pt idx="49">
                  <c:v>1.0514999999999999</c:v>
                </c:pt>
                <c:pt idx="50">
                  <c:v>1.0634999999999999</c:v>
                </c:pt>
                <c:pt idx="51">
                  <c:v>1.0645</c:v>
                </c:pt>
                <c:pt idx="52">
                  <c:v>1.0654999999999999</c:v>
                </c:pt>
                <c:pt idx="53">
                  <c:v>1.0665</c:v>
                </c:pt>
                <c:pt idx="54">
                  <c:v>1.0674999999999999</c:v>
                </c:pt>
                <c:pt idx="55">
                  <c:v>1.0685</c:v>
                </c:pt>
                <c:pt idx="56">
                  <c:v>1.0694999999999999</c:v>
                </c:pt>
                <c:pt idx="57">
                  <c:v>1.0705</c:v>
                </c:pt>
              </c:numCache>
            </c:numRef>
          </c:xVal>
          <c:yVal>
            <c:numRef>
              <c:f>'Pressure Balance'!$I$55:$I$112</c:f>
              <c:numCache>
                <c:formatCode>0.00E+00</c:formatCode>
                <c:ptCount val="58"/>
                <c:pt idx="0">
                  <c:v>4.587132E+20</c:v>
                </c:pt>
                <c:pt idx="1">
                  <c:v>4.3340339999999997E+20</c:v>
                </c:pt>
                <c:pt idx="2">
                  <c:v>4.0919220000000003E+20</c:v>
                </c:pt>
                <c:pt idx="3">
                  <c:v>3.7504E+20</c:v>
                </c:pt>
                <c:pt idx="4">
                  <c:v>3.2751180000000003E+20</c:v>
                </c:pt>
                <c:pt idx="5">
                  <c:v>2.80476E+20</c:v>
                </c:pt>
                <c:pt idx="6">
                  <c:v>2.4602400000000003E+20</c:v>
                </c:pt>
                <c:pt idx="7">
                  <c:v>2.2453960000000003E+20</c:v>
                </c:pt>
                <c:pt idx="8">
                  <c:v>1.993896E+20</c:v>
                </c:pt>
                <c:pt idx="9">
                  <c:v>1.76814E+20</c:v>
                </c:pt>
                <c:pt idx="10">
                  <c:v>1.541592E+20</c:v>
                </c:pt>
                <c:pt idx="11">
                  <c:v>1.323036E+20</c:v>
                </c:pt>
                <c:pt idx="12">
                  <c:v>1.163388E+20</c:v>
                </c:pt>
                <c:pt idx="13">
                  <c:v>1.067192E+20</c:v>
                </c:pt>
                <c:pt idx="14">
                  <c:v>9.85012E+19</c:v>
                </c:pt>
                <c:pt idx="15">
                  <c:v>8.78864E+19</c:v>
                </c:pt>
                <c:pt idx="16">
                  <c:v>7.9856E+19</c:v>
                </c:pt>
                <c:pt idx="17">
                  <c:v>7.85638E+19</c:v>
                </c:pt>
                <c:pt idx="18">
                  <c:v>6.722E+19</c:v>
                </c:pt>
                <c:pt idx="19">
                  <c:v>6.6331000000000008E+19</c:v>
                </c:pt>
                <c:pt idx="20">
                  <c:v>5.3679600000000008E+19</c:v>
                </c:pt>
                <c:pt idx="21">
                  <c:v>5.21472E+19</c:v>
                </c:pt>
                <c:pt idx="22">
                  <c:v>4.9995E+19</c:v>
                </c:pt>
                <c:pt idx="23">
                  <c:v>4.34424E+19</c:v>
                </c:pt>
                <c:pt idx="24">
                  <c:v>4.0281E+19</c:v>
                </c:pt>
                <c:pt idx="25">
                  <c:v>3.7324E+19</c:v>
                </c:pt>
                <c:pt idx="26">
                  <c:v>3.38688E+19</c:v>
                </c:pt>
                <c:pt idx="27">
                  <c:v>3.29784E+19</c:v>
                </c:pt>
                <c:pt idx="28">
                  <c:v>2.9831599999999996E+19</c:v>
                </c:pt>
                <c:pt idx="29">
                  <c:v>2.7972E+19</c:v>
                </c:pt>
                <c:pt idx="30">
                  <c:v>2.541E+19</c:v>
                </c:pt>
                <c:pt idx="31">
                  <c:v>2.5194E+19</c:v>
                </c:pt>
                <c:pt idx="32">
                  <c:v>2.07808E+19</c:v>
                </c:pt>
                <c:pt idx="33">
                  <c:v>2.47164E+19</c:v>
                </c:pt>
                <c:pt idx="34">
                  <c:v>2.26572E+19</c:v>
                </c:pt>
                <c:pt idx="35">
                  <c:v>2.12232E+19</c:v>
                </c:pt>
                <c:pt idx="36">
                  <c:v>2.0405E+19</c:v>
                </c:pt>
                <c:pt idx="37">
                  <c:v>1.78048E+19</c:v>
                </c:pt>
                <c:pt idx="38">
                  <c:v>1.6939E+19</c:v>
                </c:pt>
                <c:pt idx="39">
                  <c:v>1.5812E+19</c:v>
                </c:pt>
                <c:pt idx="40">
                  <c:v>1.68484E+19</c:v>
                </c:pt>
                <c:pt idx="41">
                  <c:v>1.64008E+19</c:v>
                </c:pt>
                <c:pt idx="42">
                  <c:v>1.59588E+19</c:v>
                </c:pt>
                <c:pt idx="43">
                  <c:v>1.31152E+19</c:v>
                </c:pt>
                <c:pt idx="44">
                  <c:v>1.36832E+19</c:v>
                </c:pt>
                <c:pt idx="45">
                  <c:v>1.30688E+19</c:v>
                </c:pt>
                <c:pt idx="46">
                  <c:v>1.352928E+19</c:v>
                </c:pt>
                <c:pt idx="47">
                  <c:v>1.2682E+19</c:v>
                </c:pt>
                <c:pt idx="48">
                  <c:v>1.23228E+19</c:v>
                </c:pt>
                <c:pt idx="49">
                  <c:v>1.16493E+19</c:v>
                </c:pt>
                <c:pt idx="50">
                  <c:v>5.39948E+18</c:v>
                </c:pt>
                <c:pt idx="51">
                  <c:v>5.5014E+18</c:v>
                </c:pt>
                <c:pt idx="52">
                  <c:v>5.1462E+18</c:v>
                </c:pt>
                <c:pt idx="53">
                  <c:v>5.68404E+18</c:v>
                </c:pt>
                <c:pt idx="54">
                  <c:v>5.26064E+18</c:v>
                </c:pt>
                <c:pt idx="55">
                  <c:v>4.85228E+18</c:v>
                </c:pt>
                <c:pt idx="56">
                  <c:v>5.3136E+18</c:v>
                </c:pt>
                <c:pt idx="57">
                  <c:v>5.41314E+18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4928"/>
        <c:axId val="170846848"/>
      </c:scatterChart>
      <c:valAx>
        <c:axId val="170844928"/>
        <c:scaling>
          <c:orientation val="minMax"/>
          <c:max val="1.08"/>
          <c:min val="0.98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psi_n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846848"/>
        <c:crosses val="autoZero"/>
        <c:crossBetween val="midCat"/>
      </c:valAx>
      <c:valAx>
        <c:axId val="170846848"/>
        <c:scaling>
          <c:orientation val="minMax"/>
          <c:max val="7E+2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GB" sz="1200"/>
                  <a:t>p_e</a:t>
                </a:r>
                <a:r>
                  <a:rPr lang="en-GB" sz="1200" baseline="0"/>
                  <a:t> (eV m-3)</a:t>
                </a:r>
                <a:endParaRPr lang="en-GB" sz="1200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0844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170017878200005"/>
          <c:y val="0.26042703476143253"/>
          <c:w val="0.32660161069609889"/>
          <c:h val="0.1685331803792136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Electron</a:t>
            </a:r>
            <a:r>
              <a:rPr lang="en-GB" baseline="0"/>
              <a:t> pressure balance</a:t>
            </a:r>
            <a:endParaRPr lang="en-GB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438829928867586"/>
          <c:y val="0.10837507142549158"/>
          <c:w val="0.82688227015101379"/>
          <c:h val="0.78519596401133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'Pressure Balance'!$E$2</c:f>
              <c:strCache>
                <c:ptCount val="1"/>
                <c:pt idx="0">
                  <c:v>lamda Te = lamda ne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Balance'!$E$3:$E$26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2.171153848406092E+20</c:v>
                </c:pt>
                <c:pt idx="13">
                  <c:v>1.5005513160115706E+20</c:v>
                </c:pt>
                <c:pt idx="14">
                  <c:v>1.0412325047604512E+20</c:v>
                </c:pt>
                <c:pt idx="15">
                  <c:v>7.2585702538673512E+19</c:v>
                </c:pt>
                <c:pt idx="16">
                  <c:v>5.0868790379321958E+19</c:v>
                </c:pt>
                <c:pt idx="17">
                  <c:v>2.5454667718350934E+19</c:v>
                </c:pt>
                <c:pt idx="18">
                  <c:v>1.3119741653279246E+19</c:v>
                </c:pt>
                <c:pt idx="19">
                  <c:v>6.9987040521014098E+18</c:v>
                </c:pt>
                <c:pt idx="20">
                  <c:v>3.8755983598582948E+18</c:v>
                </c:pt>
                <c:pt idx="21">
                  <c:v>1.3277596604454738E+18</c:v>
                </c:pt>
                <c:pt idx="22">
                  <c:v>5.1426658281464634E+17</c:v>
                </c:pt>
                <c:pt idx="23">
                  <c:v>2.158095809916121E+17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'Pressure Balance'!$F$2</c:f>
              <c:strCache>
                <c:ptCount val="1"/>
                <c:pt idx="0">
                  <c:v>lambda Te = 2 lambda ne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Balance'!$F$3:$F$26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2.4759584230461696E+20</c:v>
                </c:pt>
                <c:pt idx="13">
                  <c:v>1.504661655190528E+20</c:v>
                </c:pt>
                <c:pt idx="14">
                  <c:v>9.4163396011953226E+19</c:v>
                </c:pt>
                <c:pt idx="15">
                  <c:v>6.0980125565614481E+19</c:v>
                </c:pt>
                <c:pt idx="16">
                  <c:v>4.0991309728014868E+19</c:v>
                </c:pt>
                <c:pt idx="17">
                  <c:v>2.0698209993758183E+19</c:v>
                </c:pt>
                <c:pt idx="18">
                  <c:v>1.1824982599045386E+19</c:v>
                </c:pt>
                <c:pt idx="19">
                  <c:v>7.3256483694558054E+18</c:v>
                </c:pt>
                <c:pt idx="20">
                  <c:v>4.7473260767007427E+18</c:v>
                </c:pt>
                <c:pt idx="21">
                  <c:v>2.109226262061374E+18</c:v>
                </c:pt>
                <c:pt idx="22">
                  <c:v>9.5936021173873549E+17</c:v>
                </c:pt>
                <c:pt idx="23">
                  <c:v>4.385524359010816E+17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'Pressure Balance'!$G$2</c:f>
              <c:strCache>
                <c:ptCount val="1"/>
                <c:pt idx="0">
                  <c:v>pe balance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Balance'!$G$3:$G$26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1.9496748636236481E+20</c:v>
                </c:pt>
                <c:pt idx="13">
                  <c:v>1.1611004886379708E+20</c:v>
                </c:pt>
                <c:pt idx="14">
                  <c:v>7.2398013177708569E+19</c:v>
                </c:pt>
                <c:pt idx="15">
                  <c:v>4.7486120816888685E+19</c:v>
                </c:pt>
                <c:pt idx="16">
                  <c:v>3.2760585965420646E+19</c:v>
                </c:pt>
                <c:pt idx="17">
                  <c:v>1.7743028063034155E+19</c:v>
                </c:pt>
                <c:pt idx="18">
                  <c:v>1.0799064933139862E+19</c:v>
                </c:pt>
                <c:pt idx="19">
                  <c:v>6.9777489926276884E+18</c:v>
                </c:pt>
                <c:pt idx="20">
                  <c:v>4.6313575941200343E+18</c:v>
                </c:pt>
                <c:pt idx="21">
                  <c:v>2.0967980668346117E+18</c:v>
                </c:pt>
                <c:pt idx="22">
                  <c:v>9.580712130286441E+17</c:v>
                </c:pt>
                <c:pt idx="23">
                  <c:v>4.3842160017096269E+17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'Pressure Balance'!$B$27</c:f>
              <c:strCache>
                <c:ptCount val="1"/>
                <c:pt idx="0">
                  <c:v>ISP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Balance'!$D$27:$D$44</c:f>
              <c:numCache>
                <c:formatCode>General</c:formatCode>
                <c:ptCount val="18"/>
                <c:pt idx="0">
                  <c:v>0.99150000000000005</c:v>
                </c:pt>
                <c:pt idx="1">
                  <c:v>0.99250000000000005</c:v>
                </c:pt>
                <c:pt idx="2">
                  <c:v>0.99350000000000005</c:v>
                </c:pt>
                <c:pt idx="3">
                  <c:v>0.99450000000000005</c:v>
                </c:pt>
                <c:pt idx="4">
                  <c:v>0.99550000000000005</c:v>
                </c:pt>
                <c:pt idx="5">
                  <c:v>0.99650000000000005</c:v>
                </c:pt>
                <c:pt idx="6">
                  <c:v>0.99750000000000005</c:v>
                </c:pt>
                <c:pt idx="7">
                  <c:v>0.99850000000000005</c:v>
                </c:pt>
                <c:pt idx="8">
                  <c:v>0.99949999999999994</c:v>
                </c:pt>
                <c:pt idx="9">
                  <c:v>1.0004999999999999</c:v>
                </c:pt>
                <c:pt idx="10">
                  <c:v>1.0065</c:v>
                </c:pt>
                <c:pt idx="11">
                  <c:v>1.0074999999999998</c:v>
                </c:pt>
                <c:pt idx="12">
                  <c:v>1.0085</c:v>
                </c:pt>
                <c:pt idx="13">
                  <c:v>1.0094999999999998</c:v>
                </c:pt>
                <c:pt idx="14">
                  <c:v>1.0105</c:v>
                </c:pt>
                <c:pt idx="15">
                  <c:v>1.0114999999999998</c:v>
                </c:pt>
                <c:pt idx="16">
                  <c:v>1.0125</c:v>
                </c:pt>
                <c:pt idx="17">
                  <c:v>1.0134999999999998</c:v>
                </c:pt>
              </c:numCache>
            </c:numRef>
          </c:xVal>
          <c:yVal>
            <c:numRef>
              <c:f>'Pressure Balance'!$H$27:$H$44</c:f>
              <c:numCache>
                <c:formatCode>0.00E+00</c:formatCode>
                <c:ptCount val="18"/>
                <c:pt idx="0">
                  <c:v>5.4233999999999994E+17</c:v>
                </c:pt>
                <c:pt idx="1">
                  <c:v>8.3056E+17</c:v>
                </c:pt>
                <c:pt idx="2">
                  <c:v>2.2098E+18</c:v>
                </c:pt>
                <c:pt idx="3">
                  <c:v>4.94784E+18</c:v>
                </c:pt>
                <c:pt idx="4">
                  <c:v>1.31508E+19</c:v>
                </c:pt>
                <c:pt idx="5">
                  <c:v>1.71216E+19</c:v>
                </c:pt>
                <c:pt idx="6">
                  <c:v>5.9183599999999992E+19</c:v>
                </c:pt>
                <c:pt idx="7">
                  <c:v>1.20128E+20</c:v>
                </c:pt>
                <c:pt idx="8">
                  <c:v>4.80186E+20</c:v>
                </c:pt>
                <c:pt idx="9">
                  <c:v>5.247E+20</c:v>
                </c:pt>
                <c:pt idx="10">
                  <c:v>2.11038E+20</c:v>
                </c:pt>
                <c:pt idx="11">
                  <c:v>1.61098E+20</c:v>
                </c:pt>
                <c:pt idx="12">
                  <c:v>1.47492E+20</c:v>
                </c:pt>
                <c:pt idx="13">
                  <c:v>1.49184E+20</c:v>
                </c:pt>
                <c:pt idx="14">
                  <c:v>1.71506E+20</c:v>
                </c:pt>
                <c:pt idx="15">
                  <c:v>1.83736E+20</c:v>
                </c:pt>
                <c:pt idx="16">
                  <c:v>1.70544E+20</c:v>
                </c:pt>
                <c:pt idx="17">
                  <c:v>1.64352E+20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'Pressure Balance'!$B$45</c:f>
              <c:strCache>
                <c:ptCount val="1"/>
                <c:pt idx="0">
                  <c:v>OSP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Balance'!$D$45:$D$112</c:f>
              <c:numCache>
                <c:formatCode>General</c:formatCode>
                <c:ptCount val="68"/>
                <c:pt idx="0">
                  <c:v>0.99250000000000005</c:v>
                </c:pt>
                <c:pt idx="1">
                  <c:v>0.99350000000000005</c:v>
                </c:pt>
                <c:pt idx="2">
                  <c:v>0.99450000000000005</c:v>
                </c:pt>
                <c:pt idx="3">
                  <c:v>0.99550000000000005</c:v>
                </c:pt>
                <c:pt idx="4">
                  <c:v>0.99650000000000005</c:v>
                </c:pt>
                <c:pt idx="5">
                  <c:v>0.99750000000000005</c:v>
                </c:pt>
                <c:pt idx="6">
                  <c:v>0.99850000000000005</c:v>
                </c:pt>
                <c:pt idx="7">
                  <c:v>0.99949999999999994</c:v>
                </c:pt>
                <c:pt idx="8">
                  <c:v>1.0004999999999999</c:v>
                </c:pt>
                <c:pt idx="9">
                  <c:v>1.0014999999999998</c:v>
                </c:pt>
                <c:pt idx="10">
                  <c:v>1.0024999999999999</c:v>
                </c:pt>
                <c:pt idx="11">
                  <c:v>1.0034999999999998</c:v>
                </c:pt>
                <c:pt idx="12">
                  <c:v>1.0044999999999999</c:v>
                </c:pt>
                <c:pt idx="13">
                  <c:v>1.0054999999999998</c:v>
                </c:pt>
                <c:pt idx="14">
                  <c:v>1.0065</c:v>
                </c:pt>
                <c:pt idx="15">
                  <c:v>1.0074999999999998</c:v>
                </c:pt>
                <c:pt idx="16">
                  <c:v>1.0085</c:v>
                </c:pt>
                <c:pt idx="17">
                  <c:v>1.0094999999999998</c:v>
                </c:pt>
                <c:pt idx="18">
                  <c:v>1.0105</c:v>
                </c:pt>
                <c:pt idx="19">
                  <c:v>1.0114999999999998</c:v>
                </c:pt>
                <c:pt idx="20">
                  <c:v>1.0125</c:v>
                </c:pt>
                <c:pt idx="21">
                  <c:v>1.0134999999999998</c:v>
                </c:pt>
                <c:pt idx="22">
                  <c:v>1.0145</c:v>
                </c:pt>
                <c:pt idx="23">
                  <c:v>1.0154999999999998</c:v>
                </c:pt>
                <c:pt idx="24">
                  <c:v>1.0165</c:v>
                </c:pt>
                <c:pt idx="25">
                  <c:v>1.0174999999999998</c:v>
                </c:pt>
                <c:pt idx="26">
                  <c:v>1.0185</c:v>
                </c:pt>
                <c:pt idx="27">
                  <c:v>1.0194999999999999</c:v>
                </c:pt>
                <c:pt idx="28">
                  <c:v>1.0205</c:v>
                </c:pt>
                <c:pt idx="29">
                  <c:v>1.0214999999999999</c:v>
                </c:pt>
                <c:pt idx="30">
                  <c:v>1.0225</c:v>
                </c:pt>
                <c:pt idx="31">
                  <c:v>1.0234999999999999</c:v>
                </c:pt>
                <c:pt idx="32">
                  <c:v>1.0245</c:v>
                </c:pt>
                <c:pt idx="33">
                  <c:v>1.0254999999999999</c:v>
                </c:pt>
                <c:pt idx="34">
                  <c:v>1.0265</c:v>
                </c:pt>
                <c:pt idx="35">
                  <c:v>1.0274999999999999</c:v>
                </c:pt>
                <c:pt idx="36">
                  <c:v>1.0285</c:v>
                </c:pt>
                <c:pt idx="37">
                  <c:v>1.0294999999999999</c:v>
                </c:pt>
                <c:pt idx="38">
                  <c:v>1.0305</c:v>
                </c:pt>
                <c:pt idx="39">
                  <c:v>1.0314999999999999</c:v>
                </c:pt>
                <c:pt idx="40">
                  <c:v>1.0325</c:v>
                </c:pt>
                <c:pt idx="41">
                  <c:v>1.0334999999999999</c:v>
                </c:pt>
                <c:pt idx="42">
                  <c:v>1.0345</c:v>
                </c:pt>
                <c:pt idx="43">
                  <c:v>1.0354999999999999</c:v>
                </c:pt>
                <c:pt idx="44">
                  <c:v>1.0365</c:v>
                </c:pt>
                <c:pt idx="45">
                  <c:v>1.0374999999999999</c:v>
                </c:pt>
                <c:pt idx="46">
                  <c:v>1.0385</c:v>
                </c:pt>
                <c:pt idx="47">
                  <c:v>1.0394999999999999</c:v>
                </c:pt>
                <c:pt idx="48">
                  <c:v>1.0405</c:v>
                </c:pt>
                <c:pt idx="49">
                  <c:v>1.0414999999999999</c:v>
                </c:pt>
                <c:pt idx="50">
                  <c:v>1.0425</c:v>
                </c:pt>
                <c:pt idx="51">
                  <c:v>1.0434999999999999</c:v>
                </c:pt>
                <c:pt idx="52">
                  <c:v>1.0445</c:v>
                </c:pt>
                <c:pt idx="53">
                  <c:v>1.0454999999999999</c:v>
                </c:pt>
                <c:pt idx="54">
                  <c:v>1.0465</c:v>
                </c:pt>
                <c:pt idx="55">
                  <c:v>1.0474999999999999</c:v>
                </c:pt>
                <c:pt idx="56">
                  <c:v>1.0485</c:v>
                </c:pt>
                <c:pt idx="57">
                  <c:v>1.0494999999999999</c:v>
                </c:pt>
                <c:pt idx="58">
                  <c:v>1.0505</c:v>
                </c:pt>
                <c:pt idx="59">
                  <c:v>1.0514999999999999</c:v>
                </c:pt>
                <c:pt idx="60">
                  <c:v>1.0634999999999999</c:v>
                </c:pt>
                <c:pt idx="61">
                  <c:v>1.0645</c:v>
                </c:pt>
                <c:pt idx="62">
                  <c:v>1.0654999999999999</c:v>
                </c:pt>
                <c:pt idx="63">
                  <c:v>1.0665</c:v>
                </c:pt>
                <c:pt idx="64">
                  <c:v>1.0674999999999999</c:v>
                </c:pt>
                <c:pt idx="65">
                  <c:v>1.0685</c:v>
                </c:pt>
                <c:pt idx="66">
                  <c:v>1.0694999999999999</c:v>
                </c:pt>
                <c:pt idx="67">
                  <c:v>1.0705</c:v>
                </c:pt>
              </c:numCache>
            </c:numRef>
          </c:xVal>
          <c:yVal>
            <c:numRef>
              <c:f>'Pressure Balance'!$I$45:$I$112</c:f>
              <c:numCache>
                <c:formatCode>0.00E+00</c:formatCode>
                <c:ptCount val="68"/>
                <c:pt idx="0">
                  <c:v>5.34058E+17</c:v>
                </c:pt>
                <c:pt idx="1">
                  <c:v>9.072E+17</c:v>
                </c:pt>
                <c:pt idx="2">
                  <c:v>2.5008E+18</c:v>
                </c:pt>
                <c:pt idx="3">
                  <c:v>5.93368E+18</c:v>
                </c:pt>
                <c:pt idx="4">
                  <c:v>2.05296E+19</c:v>
                </c:pt>
                <c:pt idx="5">
                  <c:v>5.43564E+19</c:v>
                </c:pt>
                <c:pt idx="6">
                  <c:v>1.48919E+20</c:v>
                </c:pt>
                <c:pt idx="7">
                  <c:v>3.079516E+20</c:v>
                </c:pt>
                <c:pt idx="8">
                  <c:v>3.74248E+20</c:v>
                </c:pt>
                <c:pt idx="9">
                  <c:v>4.1657E+20</c:v>
                </c:pt>
                <c:pt idx="10">
                  <c:v>4.587132E+20</c:v>
                </c:pt>
                <c:pt idx="11">
                  <c:v>4.3340339999999997E+20</c:v>
                </c:pt>
                <c:pt idx="12">
                  <c:v>4.0919220000000003E+20</c:v>
                </c:pt>
                <c:pt idx="13">
                  <c:v>3.7504E+20</c:v>
                </c:pt>
                <c:pt idx="14">
                  <c:v>3.2751180000000003E+20</c:v>
                </c:pt>
                <c:pt idx="15">
                  <c:v>2.80476E+20</c:v>
                </c:pt>
                <c:pt idx="16">
                  <c:v>2.4602400000000003E+20</c:v>
                </c:pt>
                <c:pt idx="17">
                  <c:v>2.2453960000000003E+20</c:v>
                </c:pt>
                <c:pt idx="18">
                  <c:v>1.993896E+20</c:v>
                </c:pt>
                <c:pt idx="19">
                  <c:v>1.76814E+20</c:v>
                </c:pt>
                <c:pt idx="20">
                  <c:v>1.541592E+20</c:v>
                </c:pt>
                <c:pt idx="21">
                  <c:v>1.323036E+20</c:v>
                </c:pt>
                <c:pt idx="22">
                  <c:v>1.163388E+20</c:v>
                </c:pt>
                <c:pt idx="23">
                  <c:v>1.067192E+20</c:v>
                </c:pt>
                <c:pt idx="24">
                  <c:v>9.85012E+19</c:v>
                </c:pt>
                <c:pt idx="25">
                  <c:v>8.78864E+19</c:v>
                </c:pt>
                <c:pt idx="26">
                  <c:v>7.9856E+19</c:v>
                </c:pt>
                <c:pt idx="27">
                  <c:v>7.85638E+19</c:v>
                </c:pt>
                <c:pt idx="28">
                  <c:v>6.722E+19</c:v>
                </c:pt>
                <c:pt idx="29">
                  <c:v>6.6331000000000008E+19</c:v>
                </c:pt>
                <c:pt idx="30">
                  <c:v>5.3679600000000008E+19</c:v>
                </c:pt>
                <c:pt idx="31">
                  <c:v>5.21472E+19</c:v>
                </c:pt>
                <c:pt idx="32">
                  <c:v>4.9995E+19</c:v>
                </c:pt>
                <c:pt idx="33">
                  <c:v>4.34424E+19</c:v>
                </c:pt>
                <c:pt idx="34">
                  <c:v>4.0281E+19</c:v>
                </c:pt>
                <c:pt idx="35">
                  <c:v>3.7324E+19</c:v>
                </c:pt>
                <c:pt idx="36">
                  <c:v>3.38688E+19</c:v>
                </c:pt>
                <c:pt idx="37">
                  <c:v>3.29784E+19</c:v>
                </c:pt>
                <c:pt idx="38">
                  <c:v>2.9831599999999996E+19</c:v>
                </c:pt>
                <c:pt idx="39">
                  <c:v>2.7972E+19</c:v>
                </c:pt>
                <c:pt idx="40">
                  <c:v>2.541E+19</c:v>
                </c:pt>
                <c:pt idx="41">
                  <c:v>2.5194E+19</c:v>
                </c:pt>
                <c:pt idx="42">
                  <c:v>2.07808E+19</c:v>
                </c:pt>
                <c:pt idx="43">
                  <c:v>2.47164E+19</c:v>
                </c:pt>
                <c:pt idx="44">
                  <c:v>2.26572E+19</c:v>
                </c:pt>
                <c:pt idx="45">
                  <c:v>2.12232E+19</c:v>
                </c:pt>
                <c:pt idx="46">
                  <c:v>2.0405E+19</c:v>
                </c:pt>
                <c:pt idx="47">
                  <c:v>1.78048E+19</c:v>
                </c:pt>
                <c:pt idx="48">
                  <c:v>1.6939E+19</c:v>
                </c:pt>
                <c:pt idx="49">
                  <c:v>1.5812E+19</c:v>
                </c:pt>
                <c:pt idx="50">
                  <c:v>1.68484E+19</c:v>
                </c:pt>
                <c:pt idx="51">
                  <c:v>1.64008E+19</c:v>
                </c:pt>
                <c:pt idx="52">
                  <c:v>1.59588E+19</c:v>
                </c:pt>
                <c:pt idx="53">
                  <c:v>1.31152E+19</c:v>
                </c:pt>
                <c:pt idx="54">
                  <c:v>1.36832E+19</c:v>
                </c:pt>
                <c:pt idx="55">
                  <c:v>1.30688E+19</c:v>
                </c:pt>
                <c:pt idx="56">
                  <c:v>1.352928E+19</c:v>
                </c:pt>
                <c:pt idx="57">
                  <c:v>1.2682E+19</c:v>
                </c:pt>
                <c:pt idx="58">
                  <c:v>1.23228E+19</c:v>
                </c:pt>
                <c:pt idx="59">
                  <c:v>1.16493E+19</c:v>
                </c:pt>
                <c:pt idx="60">
                  <c:v>5.39948E+18</c:v>
                </c:pt>
                <c:pt idx="61">
                  <c:v>5.5014E+18</c:v>
                </c:pt>
                <c:pt idx="62">
                  <c:v>5.1462E+18</c:v>
                </c:pt>
                <c:pt idx="63">
                  <c:v>5.68404E+18</c:v>
                </c:pt>
                <c:pt idx="64">
                  <c:v>5.26064E+18</c:v>
                </c:pt>
                <c:pt idx="65">
                  <c:v>4.85228E+18</c:v>
                </c:pt>
                <c:pt idx="66">
                  <c:v>5.3136E+18</c:v>
                </c:pt>
                <c:pt idx="67">
                  <c:v>5.41314E+18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23968"/>
        <c:axId val="166807040"/>
      </c:scatterChart>
      <c:valAx>
        <c:axId val="166723968"/>
        <c:scaling>
          <c:orientation val="minMax"/>
          <c:max val="1.07"/>
          <c:min val="1.04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psi_n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6807040"/>
        <c:crosses val="autoZero"/>
        <c:crossBetween val="midCat"/>
      </c:valAx>
      <c:valAx>
        <c:axId val="166807040"/>
        <c:scaling>
          <c:orientation val="minMax"/>
          <c:max val="3E+19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GB" sz="1200"/>
                  <a:t>p_e</a:t>
                </a:r>
                <a:r>
                  <a:rPr lang="en-GB" sz="1200" baseline="0"/>
                  <a:t> (eV m-3)</a:t>
                </a:r>
                <a:endParaRPr lang="en-GB" sz="1200"/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166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890813648293965"/>
          <c:y val="0.16045830555330343"/>
          <c:w val="0.39119204971173477"/>
          <c:h val="0.3299854297514871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4983453155312E-2"/>
          <c:y val="3.0808237175488438E-2"/>
          <c:w val="0.90545301837270342"/>
          <c:h val="0.899676255904009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midplNeTe!$L$6:$L$49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midplNeTe!$M$6:$M$49</c:f>
              <c:numCache>
                <c:formatCode>General</c:formatCode>
                <c:ptCount val="44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1.0321</c:v>
                </c:pt>
                <c:pt idx="17">
                  <c:v>0.8952</c:v>
                </c:pt>
                <c:pt idx="18">
                  <c:v>0.83650000000000002</c:v>
                </c:pt>
                <c:pt idx="19">
                  <c:v>0.54449999999999998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midplNeTe!$L$6:$L$49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midplNeTe!$N$6:$N$49</c:f>
              <c:numCache>
                <c:formatCode>General</c:formatCode>
                <c:ptCount val="44"/>
                <c:pt idx="20">
                  <c:v>1.1193</c:v>
                </c:pt>
                <c:pt idx="21">
                  <c:v>1.0286</c:v>
                </c:pt>
                <c:pt idx="22">
                  <c:v>0.90369999999999995</c:v>
                </c:pt>
                <c:pt idx="23">
                  <c:v>0.7742</c:v>
                </c:pt>
                <c:pt idx="24">
                  <c:v>0.64080000000000004</c:v>
                </c:pt>
                <c:pt idx="25">
                  <c:v>0.45590000000000003</c:v>
                </c:pt>
                <c:pt idx="26">
                  <c:v>0.25059999999999999</c:v>
                </c:pt>
                <c:pt idx="27">
                  <c:v>0.1923</c:v>
                </c:pt>
                <c:pt idx="28">
                  <c:v>0.1502</c:v>
                </c:pt>
                <c:pt idx="29">
                  <c:v>0.112</c:v>
                </c:pt>
                <c:pt idx="30">
                  <c:v>8.72E-2</c:v>
                </c:pt>
                <c:pt idx="31">
                  <c:v>6.8099999999999994E-2</c:v>
                </c:pt>
                <c:pt idx="32">
                  <c:v>5.74E-2</c:v>
                </c:pt>
                <c:pt idx="33">
                  <c:v>4.7699999999999999E-2</c:v>
                </c:pt>
                <c:pt idx="34">
                  <c:v>3.7100000000000001E-2</c:v>
                </c:pt>
                <c:pt idx="35">
                  <c:v>2.46E-2</c:v>
                </c:pt>
                <c:pt idx="36">
                  <c:v>2.1100000000000001E-2</c:v>
                </c:pt>
                <c:pt idx="37">
                  <c:v>1.7000000000000001E-2</c:v>
                </c:pt>
                <c:pt idx="38">
                  <c:v>1.32E-2</c:v>
                </c:pt>
                <c:pt idx="39">
                  <c:v>9.7000000000000003E-3</c:v>
                </c:pt>
                <c:pt idx="40">
                  <c:v>8.2000000000000007E-3</c:v>
                </c:pt>
                <c:pt idx="41">
                  <c:v>6.4999999999999997E-3</c:v>
                </c:pt>
                <c:pt idx="42">
                  <c:v>4.5999999999999999E-3</c:v>
                </c:pt>
                <c:pt idx="43">
                  <c:v>4.1000000000000003E-3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trendline>
            <c:trendlineType val="poly"/>
            <c:order val="5"/>
            <c:dispRSqr val="0"/>
            <c:dispEq val="0"/>
          </c:trendline>
          <c:xVal>
            <c:numRef>
              <c:f>midplNeTe!$P$6:$P$31</c:f>
              <c:numCache>
                <c:formatCode>General</c:formatCode>
                <c:ptCount val="26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0.95050000000000001</c:v>
                </c:pt>
                <c:pt idx="17">
                  <c:v>0.95920000000000005</c:v>
                </c:pt>
                <c:pt idx="18">
                  <c:v>0.96299999999999997</c:v>
                </c:pt>
                <c:pt idx="19">
                  <c:v>0.9718</c:v>
                </c:pt>
                <c:pt idx="20">
                  <c:v>0.97450000000000003</c:v>
                </c:pt>
                <c:pt idx="21">
                  <c:v>0.98409999999999997</c:v>
                </c:pt>
                <c:pt idx="22">
                  <c:v>0.98509999999999998</c:v>
                </c:pt>
                <c:pt idx="23">
                  <c:v>0.9929</c:v>
                </c:pt>
                <c:pt idx="24">
                  <c:v>0.99629999999999996</c:v>
                </c:pt>
                <c:pt idx="25">
                  <c:v>0.99980000000000002</c:v>
                </c:pt>
              </c:numCache>
            </c:numRef>
          </c:xVal>
          <c:yVal>
            <c:numRef>
              <c:f>midplNeTe!$Q$6:$Q$31</c:f>
              <c:numCache>
                <c:formatCode>General</c:formatCode>
                <c:ptCount val="26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1.1193</c:v>
                </c:pt>
                <c:pt idx="17">
                  <c:v>1.0321</c:v>
                </c:pt>
                <c:pt idx="18">
                  <c:v>1.0286</c:v>
                </c:pt>
                <c:pt idx="19">
                  <c:v>0.8952</c:v>
                </c:pt>
                <c:pt idx="20">
                  <c:v>0.90369999999999995</c:v>
                </c:pt>
                <c:pt idx="21">
                  <c:v>0.83650000000000002</c:v>
                </c:pt>
                <c:pt idx="22">
                  <c:v>0.7742</c:v>
                </c:pt>
                <c:pt idx="23">
                  <c:v>0.64080000000000004</c:v>
                </c:pt>
                <c:pt idx="24">
                  <c:v>0.54449999999999998</c:v>
                </c:pt>
                <c:pt idx="25">
                  <c:v>0.45590000000000003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midplNeTe!$P$29:$P$49</c:f>
              <c:numCache>
                <c:formatCode>General</c:formatCode>
                <c:ptCount val="21"/>
                <c:pt idx="0">
                  <c:v>0.9929</c:v>
                </c:pt>
                <c:pt idx="1">
                  <c:v>0.99629999999999996</c:v>
                </c:pt>
                <c:pt idx="2">
                  <c:v>0.99980000000000002</c:v>
                </c:pt>
                <c:pt idx="3">
                  <c:v>1.0135000000000001</c:v>
                </c:pt>
                <c:pt idx="4">
                  <c:v>1.0202</c:v>
                </c:pt>
                <c:pt idx="5">
                  <c:v>1.0262</c:v>
                </c:pt>
                <c:pt idx="6">
                  <c:v>1.0327999999999999</c:v>
                </c:pt>
                <c:pt idx="7">
                  <c:v>1.0387</c:v>
                </c:pt>
                <c:pt idx="8">
                  <c:v>1.0445</c:v>
                </c:pt>
                <c:pt idx="9">
                  <c:v>1.0508999999999999</c:v>
                </c:pt>
                <c:pt idx="10">
                  <c:v>1.0566</c:v>
                </c:pt>
                <c:pt idx="11">
                  <c:v>1.0622</c:v>
                </c:pt>
                <c:pt idx="12">
                  <c:v>1.0728</c:v>
                </c:pt>
                <c:pt idx="13">
                  <c:v>1.0783</c:v>
                </c:pt>
                <c:pt idx="14">
                  <c:v>1.0837000000000001</c:v>
                </c:pt>
                <c:pt idx="15">
                  <c:v>1.0885</c:v>
                </c:pt>
                <c:pt idx="16">
                  <c:v>1.0985</c:v>
                </c:pt>
                <c:pt idx="17">
                  <c:v>1.1037999999999999</c:v>
                </c:pt>
                <c:pt idx="18">
                  <c:v>1.1084000000000001</c:v>
                </c:pt>
                <c:pt idx="19">
                  <c:v>1.1153</c:v>
                </c:pt>
                <c:pt idx="20">
                  <c:v>1.1197999999999999</c:v>
                </c:pt>
              </c:numCache>
            </c:numRef>
          </c:xVal>
          <c:yVal>
            <c:numRef>
              <c:f>midplNeTe!$Q$29:$Q$49</c:f>
              <c:numCache>
                <c:formatCode>General</c:formatCode>
                <c:ptCount val="21"/>
                <c:pt idx="0">
                  <c:v>0.64080000000000004</c:v>
                </c:pt>
                <c:pt idx="1">
                  <c:v>0.54449999999999998</c:v>
                </c:pt>
                <c:pt idx="2">
                  <c:v>0.45590000000000003</c:v>
                </c:pt>
                <c:pt idx="3">
                  <c:v>0.25059999999999999</c:v>
                </c:pt>
                <c:pt idx="4">
                  <c:v>0.1923</c:v>
                </c:pt>
                <c:pt idx="5">
                  <c:v>0.1502</c:v>
                </c:pt>
                <c:pt idx="6">
                  <c:v>0.112</c:v>
                </c:pt>
                <c:pt idx="7">
                  <c:v>8.72E-2</c:v>
                </c:pt>
                <c:pt idx="8">
                  <c:v>6.8099999999999994E-2</c:v>
                </c:pt>
                <c:pt idx="9">
                  <c:v>5.74E-2</c:v>
                </c:pt>
                <c:pt idx="10">
                  <c:v>4.7699999999999999E-2</c:v>
                </c:pt>
                <c:pt idx="11">
                  <c:v>3.7100000000000001E-2</c:v>
                </c:pt>
                <c:pt idx="12">
                  <c:v>2.46E-2</c:v>
                </c:pt>
                <c:pt idx="13">
                  <c:v>2.1100000000000001E-2</c:v>
                </c:pt>
                <c:pt idx="14">
                  <c:v>1.7000000000000001E-2</c:v>
                </c:pt>
                <c:pt idx="15">
                  <c:v>1.32E-2</c:v>
                </c:pt>
                <c:pt idx="16">
                  <c:v>9.7000000000000003E-3</c:v>
                </c:pt>
                <c:pt idx="17">
                  <c:v>8.2000000000000007E-3</c:v>
                </c:pt>
                <c:pt idx="18">
                  <c:v>6.4999999999999997E-3</c:v>
                </c:pt>
                <c:pt idx="19">
                  <c:v>4.5999999999999999E-3</c:v>
                </c:pt>
                <c:pt idx="20">
                  <c:v>4.1000000000000003E-3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6688"/>
        <c:axId val="162992896"/>
      </c:scatterChart>
      <c:valAx>
        <c:axId val="130546688"/>
        <c:scaling>
          <c:orientation val="minMax"/>
          <c:min val="0.60000000000000009"/>
        </c:scaling>
        <c:delete val="0"/>
        <c:axPos val="b"/>
        <c:numFmt formatCode="General" sourceLinked="1"/>
        <c:majorTickMark val="out"/>
        <c:minorTickMark val="none"/>
        <c:tickLblPos val="nextTo"/>
        <c:crossAx val="162992896"/>
        <c:crosses val="autoZero"/>
        <c:crossBetween val="midCat"/>
      </c:valAx>
      <c:valAx>
        <c:axId val="1629928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46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892662330252197"/>
          <c:y val="9.1401280774206561E-2"/>
          <c:w val="0.22063859408878239"/>
          <c:h val="0.301068244084301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JET upstream ne</a:t>
            </a:r>
            <a:r>
              <a:rPr lang="en-GB" sz="1400" baseline="0"/>
              <a:t> data, shot 81127, 57.00-58.00 s</a:t>
            </a:r>
            <a:endParaRPr lang="en-GB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57054799968186"/>
          <c:y val="8.9080863483645537E-2"/>
          <c:w val="0.8625236618150004"/>
          <c:h val="0.82475430779352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ne!$F$4</c:f>
              <c:strCache>
                <c:ptCount val="1"/>
                <c:pt idx="0">
                  <c:v>ne_HRTS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ne!$E$6:$E$49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ne!$F$6:$F$49</c:f>
              <c:numCache>
                <c:formatCode>General</c:formatCode>
                <c:ptCount val="44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1.0321</c:v>
                </c:pt>
                <c:pt idx="17">
                  <c:v>0.8952</c:v>
                </c:pt>
                <c:pt idx="18">
                  <c:v>0.83650000000000002</c:v>
                </c:pt>
                <c:pt idx="19">
                  <c:v>0.54449999999999998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ne!$G$4</c:f>
              <c:strCache>
                <c:ptCount val="1"/>
                <c:pt idx="0">
                  <c:v>ne_Li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ne!$E$6:$E$49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ne!$G$6:$G$49</c:f>
              <c:numCache>
                <c:formatCode>General</c:formatCode>
                <c:ptCount val="44"/>
                <c:pt idx="20">
                  <c:v>1.1193</c:v>
                </c:pt>
                <c:pt idx="21">
                  <c:v>1.0286</c:v>
                </c:pt>
                <c:pt idx="22">
                  <c:v>0.90369999999999995</c:v>
                </c:pt>
                <c:pt idx="23">
                  <c:v>0.7742</c:v>
                </c:pt>
                <c:pt idx="24">
                  <c:v>0.64080000000000004</c:v>
                </c:pt>
                <c:pt idx="25">
                  <c:v>0.45590000000000003</c:v>
                </c:pt>
                <c:pt idx="26">
                  <c:v>0.25059999999999999</c:v>
                </c:pt>
                <c:pt idx="27">
                  <c:v>0.1923</c:v>
                </c:pt>
                <c:pt idx="28">
                  <c:v>0.1502</c:v>
                </c:pt>
                <c:pt idx="29">
                  <c:v>0.112</c:v>
                </c:pt>
                <c:pt idx="30">
                  <c:v>8.72E-2</c:v>
                </c:pt>
                <c:pt idx="31">
                  <c:v>6.8099999999999994E-2</c:v>
                </c:pt>
                <c:pt idx="32">
                  <c:v>5.74E-2</c:v>
                </c:pt>
                <c:pt idx="33">
                  <c:v>4.7699999999999999E-2</c:v>
                </c:pt>
                <c:pt idx="34">
                  <c:v>3.7100000000000001E-2</c:v>
                </c:pt>
                <c:pt idx="35">
                  <c:v>2.46E-2</c:v>
                </c:pt>
                <c:pt idx="36">
                  <c:v>2.1100000000000001E-2</c:v>
                </c:pt>
                <c:pt idx="37">
                  <c:v>1.7000000000000001E-2</c:v>
                </c:pt>
                <c:pt idx="38">
                  <c:v>1.32E-2</c:v>
                </c:pt>
                <c:pt idx="39">
                  <c:v>9.7000000000000003E-3</c:v>
                </c:pt>
                <c:pt idx="40">
                  <c:v>8.2000000000000007E-3</c:v>
                </c:pt>
                <c:pt idx="41">
                  <c:v>6.4999999999999997E-3</c:v>
                </c:pt>
                <c:pt idx="42">
                  <c:v>4.5999999999999999E-3</c:v>
                </c:pt>
                <c:pt idx="43">
                  <c:v>4.1000000000000003E-3</c:v>
                </c:pt>
              </c:numCache>
            </c:numRef>
          </c:yVal>
          <c:smooth val="0"/>
        </c:ser>
        <c:ser>
          <c:idx val="2"/>
          <c:order val="2"/>
          <c:tx>
            <c:v>core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</c:spPr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17929292929292928"/>
                  <c:y val="-0.57262676699667425"/>
                </c:manualLayout>
              </c:layout>
              <c:numFmt formatCode="0.000000E+00" sourceLinked="0"/>
              <c:spPr>
                <a:solidFill>
                  <a:schemeClr val="bg1"/>
                </a:solidFill>
              </c:spPr>
              <c:txPr>
                <a:bodyPr anchor="ctr" anchorCtr="0"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ne!$I$6:$I$31</c:f>
              <c:numCache>
                <c:formatCode>General</c:formatCode>
                <c:ptCount val="26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0.95050000000000001</c:v>
                </c:pt>
                <c:pt idx="17">
                  <c:v>0.95920000000000005</c:v>
                </c:pt>
                <c:pt idx="18">
                  <c:v>0.96299999999999997</c:v>
                </c:pt>
                <c:pt idx="19">
                  <c:v>0.9718</c:v>
                </c:pt>
                <c:pt idx="20">
                  <c:v>0.97450000000000003</c:v>
                </c:pt>
                <c:pt idx="21">
                  <c:v>0.98409999999999997</c:v>
                </c:pt>
                <c:pt idx="22">
                  <c:v>0.98509999999999998</c:v>
                </c:pt>
                <c:pt idx="23">
                  <c:v>0.9929</c:v>
                </c:pt>
                <c:pt idx="24">
                  <c:v>0.99629999999999996</c:v>
                </c:pt>
                <c:pt idx="25">
                  <c:v>0.99980000000000002</c:v>
                </c:pt>
              </c:numCache>
            </c:numRef>
          </c:xVal>
          <c:yVal>
            <c:numRef>
              <c:f>ne!$J$6:$J$31</c:f>
              <c:numCache>
                <c:formatCode>General</c:formatCode>
                <c:ptCount val="26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1.1193</c:v>
                </c:pt>
                <c:pt idx="17">
                  <c:v>1.0321</c:v>
                </c:pt>
                <c:pt idx="18">
                  <c:v>1.0286</c:v>
                </c:pt>
                <c:pt idx="19">
                  <c:v>0.8952</c:v>
                </c:pt>
                <c:pt idx="20">
                  <c:v>0.90369999999999995</c:v>
                </c:pt>
                <c:pt idx="21">
                  <c:v>0.83650000000000002</c:v>
                </c:pt>
                <c:pt idx="22">
                  <c:v>0.7742</c:v>
                </c:pt>
                <c:pt idx="23">
                  <c:v>0.64080000000000004</c:v>
                </c:pt>
                <c:pt idx="24">
                  <c:v>0.54449999999999998</c:v>
                </c:pt>
                <c:pt idx="25">
                  <c:v>0.45590000000000003</c:v>
                </c:pt>
              </c:numCache>
            </c:numRef>
          </c:yVal>
          <c:smooth val="0"/>
        </c:ser>
        <c:ser>
          <c:idx val="3"/>
          <c:order val="3"/>
          <c:tx>
            <c:v>boundary</c:v>
          </c:tx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ne!$I$29:$I$49</c:f>
              <c:numCache>
                <c:formatCode>General</c:formatCode>
                <c:ptCount val="21"/>
                <c:pt idx="0">
                  <c:v>0.9929</c:v>
                </c:pt>
                <c:pt idx="1">
                  <c:v>0.99629999999999996</c:v>
                </c:pt>
                <c:pt idx="2">
                  <c:v>0.99980000000000002</c:v>
                </c:pt>
                <c:pt idx="3">
                  <c:v>1.0135000000000001</c:v>
                </c:pt>
                <c:pt idx="4">
                  <c:v>1.0202</c:v>
                </c:pt>
                <c:pt idx="5">
                  <c:v>1.0262</c:v>
                </c:pt>
                <c:pt idx="6">
                  <c:v>1.0327999999999999</c:v>
                </c:pt>
                <c:pt idx="7">
                  <c:v>1.0387</c:v>
                </c:pt>
                <c:pt idx="8">
                  <c:v>1.0445</c:v>
                </c:pt>
                <c:pt idx="9">
                  <c:v>1.0508999999999999</c:v>
                </c:pt>
                <c:pt idx="10">
                  <c:v>1.0566</c:v>
                </c:pt>
                <c:pt idx="11">
                  <c:v>1.0622</c:v>
                </c:pt>
                <c:pt idx="12">
                  <c:v>1.0728</c:v>
                </c:pt>
                <c:pt idx="13">
                  <c:v>1.0783</c:v>
                </c:pt>
                <c:pt idx="14">
                  <c:v>1.0837000000000001</c:v>
                </c:pt>
                <c:pt idx="15">
                  <c:v>1.0885</c:v>
                </c:pt>
                <c:pt idx="16">
                  <c:v>1.0985</c:v>
                </c:pt>
                <c:pt idx="17">
                  <c:v>1.1037999999999999</c:v>
                </c:pt>
                <c:pt idx="18">
                  <c:v>1.1084000000000001</c:v>
                </c:pt>
                <c:pt idx="19">
                  <c:v>1.1153</c:v>
                </c:pt>
                <c:pt idx="20">
                  <c:v>1.1197999999999999</c:v>
                </c:pt>
              </c:numCache>
            </c:numRef>
          </c:xVal>
          <c:yVal>
            <c:numRef>
              <c:f>ne!$J$29:$J$49</c:f>
              <c:numCache>
                <c:formatCode>General</c:formatCode>
                <c:ptCount val="21"/>
                <c:pt idx="0">
                  <c:v>0.64080000000000004</c:v>
                </c:pt>
                <c:pt idx="1">
                  <c:v>0.54449999999999998</c:v>
                </c:pt>
                <c:pt idx="2">
                  <c:v>0.45590000000000003</c:v>
                </c:pt>
                <c:pt idx="3">
                  <c:v>0.25059999999999999</c:v>
                </c:pt>
                <c:pt idx="4">
                  <c:v>0.1923</c:v>
                </c:pt>
                <c:pt idx="5">
                  <c:v>0.1502</c:v>
                </c:pt>
                <c:pt idx="6">
                  <c:v>0.112</c:v>
                </c:pt>
                <c:pt idx="7">
                  <c:v>8.72E-2</c:v>
                </c:pt>
                <c:pt idx="8">
                  <c:v>6.8099999999999994E-2</c:v>
                </c:pt>
                <c:pt idx="9">
                  <c:v>5.74E-2</c:v>
                </c:pt>
                <c:pt idx="10">
                  <c:v>4.7699999999999999E-2</c:v>
                </c:pt>
                <c:pt idx="11">
                  <c:v>3.7100000000000001E-2</c:v>
                </c:pt>
                <c:pt idx="12">
                  <c:v>2.46E-2</c:v>
                </c:pt>
                <c:pt idx="13">
                  <c:v>2.1100000000000001E-2</c:v>
                </c:pt>
                <c:pt idx="14">
                  <c:v>1.7000000000000001E-2</c:v>
                </c:pt>
                <c:pt idx="15">
                  <c:v>1.32E-2</c:v>
                </c:pt>
                <c:pt idx="16">
                  <c:v>9.7000000000000003E-3</c:v>
                </c:pt>
                <c:pt idx="17">
                  <c:v>8.2000000000000007E-3</c:v>
                </c:pt>
                <c:pt idx="18">
                  <c:v>6.4999999999999997E-3</c:v>
                </c:pt>
                <c:pt idx="19">
                  <c:v>4.5999999999999999E-3</c:v>
                </c:pt>
                <c:pt idx="20">
                  <c:v>4.1000000000000003E-3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ne!$M$4</c:f>
              <c:strCache>
                <c:ptCount val="1"/>
                <c:pt idx="0">
                  <c:v>fit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</c:spPr>
          </c:marker>
          <c:xVal>
            <c:numRef>
              <c:f>ne!$L$6:$L$29</c:f>
              <c:numCache>
                <c:formatCode>0.0000</c:formatCode>
                <c:ptCount val="2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  <c:pt idx="10">
                  <c:v>0.99</c:v>
                </c:pt>
                <c:pt idx="11">
                  <c:v>0.995</c:v>
                </c:pt>
                <c:pt idx="12">
                  <c:v>1</c:v>
                </c:pt>
                <c:pt idx="13">
                  <c:v>1.0049999999999999</c:v>
                </c:pt>
                <c:pt idx="14">
                  <c:v>1.01</c:v>
                </c:pt>
                <c:pt idx="15">
                  <c:v>1.0149999999999999</c:v>
                </c:pt>
                <c:pt idx="16">
                  <c:v>1.02</c:v>
                </c:pt>
                <c:pt idx="17">
                  <c:v>1.03</c:v>
                </c:pt>
                <c:pt idx="18">
                  <c:v>1.04</c:v>
                </c:pt>
                <c:pt idx="19">
                  <c:v>1.05</c:v>
                </c:pt>
                <c:pt idx="20">
                  <c:v>1.06</c:v>
                </c:pt>
                <c:pt idx="21">
                  <c:v>1.08</c:v>
                </c:pt>
                <c:pt idx="22">
                  <c:v>1.1000000000000001</c:v>
                </c:pt>
                <c:pt idx="23">
                  <c:v>1.1200000000000001</c:v>
                </c:pt>
              </c:numCache>
            </c:numRef>
          </c:xVal>
          <c:yVal>
            <c:numRef>
              <c:f>ne!$M$6:$M$29</c:f>
              <c:numCache>
                <c:formatCode>0.0000</c:formatCode>
                <c:ptCount val="24"/>
                <c:pt idx="0">
                  <c:v>1.8418019199999662</c:v>
                </c:pt>
                <c:pt idx="1">
                  <c:v>1.6772087399996281</c:v>
                </c:pt>
                <c:pt idx="2">
                  <c:v>1.453228160000549</c:v>
                </c:pt>
                <c:pt idx="3">
                  <c:v>1.2711119799993185</c:v>
                </c:pt>
                <c:pt idx="4">
                  <c:v>1.2220040367107003</c:v>
                </c:pt>
                <c:pt idx="5">
                  <c:v>1.1444448145736033</c:v>
                </c:pt>
                <c:pt idx="6">
                  <c:v>1.0890395993757238</c:v>
                </c:pt>
                <c:pt idx="7">
                  <c:v>1.018658905907273</c:v>
                </c:pt>
                <c:pt idx="8">
                  <c:v>0.9298997492143144</c:v>
                </c:pt>
                <c:pt idx="9">
                  <c:v>0.81894622616903234</c:v>
                </c:pt>
                <c:pt idx="10">
                  <c:v>0.68154820252823356</c:v>
                </c:pt>
                <c:pt idx="11">
                  <c:v>0.60148035598251681</c:v>
                </c:pt>
                <c:pt idx="12">
                  <c:v>0.43326108080525511</c:v>
                </c:pt>
                <c:pt idx="13">
                  <c:v>0.35637307809025121</c:v>
                </c:pt>
                <c:pt idx="14">
                  <c:v>0.29312988499099674</c:v>
                </c:pt>
                <c:pt idx="15">
                  <c:v>0.24111004662668462</c:v>
                </c:pt>
                <c:pt idx="16">
                  <c:v>0.19832182783446717</c:v>
                </c:pt>
                <c:pt idx="17">
                  <c:v>0.134177882943638</c:v>
                </c:pt>
                <c:pt idx="18">
                  <c:v>9.0780245764292444E-2</c:v>
                </c:pt>
                <c:pt idx="19">
                  <c:v>6.1418863081086364E-2</c:v>
                </c:pt>
                <c:pt idx="20">
                  <c:v>4.1553938419243888E-2</c:v>
                </c:pt>
                <c:pt idx="21">
                  <c:v>1.9020986158527164E-2</c:v>
                </c:pt>
                <c:pt idx="22">
                  <c:v>8.7067057469415159E-3</c:v>
                </c:pt>
                <c:pt idx="23">
                  <c:v>3.9854255889797824E-3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8144"/>
        <c:axId val="163080448"/>
      </c:scatterChart>
      <c:valAx>
        <c:axId val="163078144"/>
        <c:scaling>
          <c:orientation val="minMax"/>
          <c:max val="1.1500000000000001"/>
          <c:min val="0.60000000000000009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psi_n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80448"/>
        <c:crosses val="autoZero"/>
        <c:crossBetween val="midCat"/>
      </c:valAx>
      <c:valAx>
        <c:axId val="16308044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n_e (1E19</a:t>
                </a:r>
                <a:r>
                  <a:rPr lang="en-GB" baseline="0"/>
                  <a:t> m-3)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78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47212280283148"/>
          <c:y val="0.48266034312897566"/>
          <c:w val="0.24027877197168535"/>
          <c:h val="0.40142432544573536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JET upstream ne</a:t>
            </a:r>
            <a:r>
              <a:rPr lang="en-GB" sz="1400" baseline="0"/>
              <a:t> data, shot 81127, 57.00-58.00 s</a:t>
            </a:r>
            <a:endParaRPr lang="en-GB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57054799968186"/>
          <c:y val="8.9080863483645537E-2"/>
          <c:w val="0.8625236618150004"/>
          <c:h val="0.82475430779352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ne!$F$4</c:f>
              <c:strCache>
                <c:ptCount val="1"/>
                <c:pt idx="0">
                  <c:v>ne_HRTS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ne!$E$6:$E$49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ne!$F$6:$F$49</c:f>
              <c:numCache>
                <c:formatCode>General</c:formatCode>
                <c:ptCount val="44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1.0321</c:v>
                </c:pt>
                <c:pt idx="17">
                  <c:v>0.8952</c:v>
                </c:pt>
                <c:pt idx="18">
                  <c:v>0.83650000000000002</c:v>
                </c:pt>
                <c:pt idx="19">
                  <c:v>0.54449999999999998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ne!$G$4</c:f>
              <c:strCache>
                <c:ptCount val="1"/>
                <c:pt idx="0">
                  <c:v>ne_Li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ne!$E$6:$E$49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ne!$G$6:$G$49</c:f>
              <c:numCache>
                <c:formatCode>General</c:formatCode>
                <c:ptCount val="44"/>
                <c:pt idx="20">
                  <c:v>1.1193</c:v>
                </c:pt>
                <c:pt idx="21">
                  <c:v>1.0286</c:v>
                </c:pt>
                <c:pt idx="22">
                  <c:v>0.90369999999999995</c:v>
                </c:pt>
                <c:pt idx="23">
                  <c:v>0.7742</c:v>
                </c:pt>
                <c:pt idx="24">
                  <c:v>0.64080000000000004</c:v>
                </c:pt>
                <c:pt idx="25">
                  <c:v>0.45590000000000003</c:v>
                </c:pt>
                <c:pt idx="26">
                  <c:v>0.25059999999999999</c:v>
                </c:pt>
                <c:pt idx="27">
                  <c:v>0.1923</c:v>
                </c:pt>
                <c:pt idx="28">
                  <c:v>0.1502</c:v>
                </c:pt>
                <c:pt idx="29">
                  <c:v>0.112</c:v>
                </c:pt>
                <c:pt idx="30">
                  <c:v>8.72E-2</c:v>
                </c:pt>
                <c:pt idx="31">
                  <c:v>6.8099999999999994E-2</c:v>
                </c:pt>
                <c:pt idx="32">
                  <c:v>5.74E-2</c:v>
                </c:pt>
                <c:pt idx="33">
                  <c:v>4.7699999999999999E-2</c:v>
                </c:pt>
                <c:pt idx="34">
                  <c:v>3.7100000000000001E-2</c:v>
                </c:pt>
                <c:pt idx="35">
                  <c:v>2.46E-2</c:v>
                </c:pt>
                <c:pt idx="36">
                  <c:v>2.1100000000000001E-2</c:v>
                </c:pt>
                <c:pt idx="37">
                  <c:v>1.7000000000000001E-2</c:v>
                </c:pt>
                <c:pt idx="38">
                  <c:v>1.32E-2</c:v>
                </c:pt>
                <c:pt idx="39">
                  <c:v>9.7000000000000003E-3</c:v>
                </c:pt>
                <c:pt idx="40">
                  <c:v>8.2000000000000007E-3</c:v>
                </c:pt>
                <c:pt idx="41">
                  <c:v>6.4999999999999997E-3</c:v>
                </c:pt>
                <c:pt idx="42">
                  <c:v>4.5999999999999999E-3</c:v>
                </c:pt>
                <c:pt idx="43">
                  <c:v>4.1000000000000003E-3</c:v>
                </c:pt>
              </c:numCache>
            </c:numRef>
          </c:yVal>
          <c:smooth val="0"/>
        </c:ser>
        <c:ser>
          <c:idx val="2"/>
          <c:order val="2"/>
          <c:tx>
            <c:v>core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</c:spPr>
          </c:marker>
          <c:xVal>
            <c:numRef>
              <c:f>ne!$I$6:$I$31</c:f>
              <c:numCache>
                <c:formatCode>General</c:formatCode>
                <c:ptCount val="26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0.95050000000000001</c:v>
                </c:pt>
                <c:pt idx="17">
                  <c:v>0.95920000000000005</c:v>
                </c:pt>
                <c:pt idx="18">
                  <c:v>0.96299999999999997</c:v>
                </c:pt>
                <c:pt idx="19">
                  <c:v>0.9718</c:v>
                </c:pt>
                <c:pt idx="20">
                  <c:v>0.97450000000000003</c:v>
                </c:pt>
                <c:pt idx="21">
                  <c:v>0.98409999999999997</c:v>
                </c:pt>
                <c:pt idx="22">
                  <c:v>0.98509999999999998</c:v>
                </c:pt>
                <c:pt idx="23">
                  <c:v>0.9929</c:v>
                </c:pt>
                <c:pt idx="24">
                  <c:v>0.99629999999999996</c:v>
                </c:pt>
                <c:pt idx="25">
                  <c:v>0.99980000000000002</c:v>
                </c:pt>
              </c:numCache>
            </c:numRef>
          </c:xVal>
          <c:yVal>
            <c:numRef>
              <c:f>ne!$J$6:$J$31</c:f>
              <c:numCache>
                <c:formatCode>General</c:formatCode>
                <c:ptCount val="26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1.1193</c:v>
                </c:pt>
                <c:pt idx="17">
                  <c:v>1.0321</c:v>
                </c:pt>
                <c:pt idx="18">
                  <c:v>1.0286</c:v>
                </c:pt>
                <c:pt idx="19">
                  <c:v>0.8952</c:v>
                </c:pt>
                <c:pt idx="20">
                  <c:v>0.90369999999999995</c:v>
                </c:pt>
                <c:pt idx="21">
                  <c:v>0.83650000000000002</c:v>
                </c:pt>
                <c:pt idx="22">
                  <c:v>0.7742</c:v>
                </c:pt>
                <c:pt idx="23">
                  <c:v>0.64080000000000004</c:v>
                </c:pt>
                <c:pt idx="24">
                  <c:v>0.54449999999999998</c:v>
                </c:pt>
                <c:pt idx="25">
                  <c:v>0.45590000000000003</c:v>
                </c:pt>
              </c:numCache>
            </c:numRef>
          </c:yVal>
          <c:smooth val="0"/>
        </c:ser>
        <c:ser>
          <c:idx val="3"/>
          <c:order val="3"/>
          <c:tx>
            <c:v>boundary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0061421299610277"/>
                  <c:y val="-0.71568049295976222"/>
                </c:manualLayout>
              </c:layout>
              <c:numFmt formatCode="0.000000E+00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ne!$I$29:$I$49</c:f>
              <c:numCache>
                <c:formatCode>General</c:formatCode>
                <c:ptCount val="21"/>
                <c:pt idx="0">
                  <c:v>0.9929</c:v>
                </c:pt>
                <c:pt idx="1">
                  <c:v>0.99629999999999996</c:v>
                </c:pt>
                <c:pt idx="2">
                  <c:v>0.99980000000000002</c:v>
                </c:pt>
                <c:pt idx="3">
                  <c:v>1.0135000000000001</c:v>
                </c:pt>
                <c:pt idx="4">
                  <c:v>1.0202</c:v>
                </c:pt>
                <c:pt idx="5">
                  <c:v>1.0262</c:v>
                </c:pt>
                <c:pt idx="6">
                  <c:v>1.0327999999999999</c:v>
                </c:pt>
                <c:pt idx="7">
                  <c:v>1.0387</c:v>
                </c:pt>
                <c:pt idx="8">
                  <c:v>1.0445</c:v>
                </c:pt>
                <c:pt idx="9">
                  <c:v>1.0508999999999999</c:v>
                </c:pt>
                <c:pt idx="10">
                  <c:v>1.0566</c:v>
                </c:pt>
                <c:pt idx="11">
                  <c:v>1.0622</c:v>
                </c:pt>
                <c:pt idx="12">
                  <c:v>1.0728</c:v>
                </c:pt>
                <c:pt idx="13">
                  <c:v>1.0783</c:v>
                </c:pt>
                <c:pt idx="14">
                  <c:v>1.0837000000000001</c:v>
                </c:pt>
                <c:pt idx="15">
                  <c:v>1.0885</c:v>
                </c:pt>
                <c:pt idx="16">
                  <c:v>1.0985</c:v>
                </c:pt>
                <c:pt idx="17">
                  <c:v>1.1037999999999999</c:v>
                </c:pt>
                <c:pt idx="18">
                  <c:v>1.1084000000000001</c:v>
                </c:pt>
                <c:pt idx="19">
                  <c:v>1.1153</c:v>
                </c:pt>
                <c:pt idx="20">
                  <c:v>1.1197999999999999</c:v>
                </c:pt>
              </c:numCache>
            </c:numRef>
          </c:xVal>
          <c:yVal>
            <c:numRef>
              <c:f>ne!$J$29:$J$49</c:f>
              <c:numCache>
                <c:formatCode>General</c:formatCode>
                <c:ptCount val="21"/>
                <c:pt idx="0">
                  <c:v>0.64080000000000004</c:v>
                </c:pt>
                <c:pt idx="1">
                  <c:v>0.54449999999999998</c:v>
                </c:pt>
                <c:pt idx="2">
                  <c:v>0.45590000000000003</c:v>
                </c:pt>
                <c:pt idx="3">
                  <c:v>0.25059999999999999</c:v>
                </c:pt>
                <c:pt idx="4">
                  <c:v>0.1923</c:v>
                </c:pt>
                <c:pt idx="5">
                  <c:v>0.1502</c:v>
                </c:pt>
                <c:pt idx="6">
                  <c:v>0.112</c:v>
                </c:pt>
                <c:pt idx="7">
                  <c:v>8.72E-2</c:v>
                </c:pt>
                <c:pt idx="8">
                  <c:v>6.8099999999999994E-2</c:v>
                </c:pt>
                <c:pt idx="9">
                  <c:v>5.74E-2</c:v>
                </c:pt>
                <c:pt idx="10">
                  <c:v>4.7699999999999999E-2</c:v>
                </c:pt>
                <c:pt idx="11">
                  <c:v>3.7100000000000001E-2</c:v>
                </c:pt>
                <c:pt idx="12">
                  <c:v>2.46E-2</c:v>
                </c:pt>
                <c:pt idx="13">
                  <c:v>2.1100000000000001E-2</c:v>
                </c:pt>
                <c:pt idx="14">
                  <c:v>1.7000000000000001E-2</c:v>
                </c:pt>
                <c:pt idx="15">
                  <c:v>1.32E-2</c:v>
                </c:pt>
                <c:pt idx="16">
                  <c:v>9.7000000000000003E-3</c:v>
                </c:pt>
                <c:pt idx="17">
                  <c:v>8.2000000000000007E-3</c:v>
                </c:pt>
                <c:pt idx="18">
                  <c:v>6.4999999999999997E-3</c:v>
                </c:pt>
                <c:pt idx="19">
                  <c:v>4.5999999999999999E-3</c:v>
                </c:pt>
                <c:pt idx="20">
                  <c:v>4.1000000000000003E-3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ne!$M$4</c:f>
              <c:strCache>
                <c:ptCount val="1"/>
                <c:pt idx="0">
                  <c:v>fit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</c:spPr>
          </c:marker>
          <c:xVal>
            <c:numRef>
              <c:f>ne!$L$6:$L$29</c:f>
              <c:numCache>
                <c:formatCode>0.0000</c:formatCode>
                <c:ptCount val="2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  <c:pt idx="10">
                  <c:v>0.99</c:v>
                </c:pt>
                <c:pt idx="11">
                  <c:v>0.995</c:v>
                </c:pt>
                <c:pt idx="12">
                  <c:v>1</c:v>
                </c:pt>
                <c:pt idx="13">
                  <c:v>1.0049999999999999</c:v>
                </c:pt>
                <c:pt idx="14">
                  <c:v>1.01</c:v>
                </c:pt>
                <c:pt idx="15">
                  <c:v>1.0149999999999999</c:v>
                </c:pt>
                <c:pt idx="16">
                  <c:v>1.02</c:v>
                </c:pt>
                <c:pt idx="17">
                  <c:v>1.03</c:v>
                </c:pt>
                <c:pt idx="18">
                  <c:v>1.04</c:v>
                </c:pt>
                <c:pt idx="19">
                  <c:v>1.05</c:v>
                </c:pt>
                <c:pt idx="20">
                  <c:v>1.06</c:v>
                </c:pt>
                <c:pt idx="21">
                  <c:v>1.08</c:v>
                </c:pt>
                <c:pt idx="22">
                  <c:v>1.1000000000000001</c:v>
                </c:pt>
                <c:pt idx="23">
                  <c:v>1.1200000000000001</c:v>
                </c:pt>
              </c:numCache>
            </c:numRef>
          </c:xVal>
          <c:yVal>
            <c:numRef>
              <c:f>ne!$M$6:$M$29</c:f>
              <c:numCache>
                <c:formatCode>0.0000</c:formatCode>
                <c:ptCount val="24"/>
                <c:pt idx="0">
                  <c:v>1.8418019199999662</c:v>
                </c:pt>
                <c:pt idx="1">
                  <c:v>1.6772087399996281</c:v>
                </c:pt>
                <c:pt idx="2">
                  <c:v>1.453228160000549</c:v>
                </c:pt>
                <c:pt idx="3">
                  <c:v>1.2711119799993185</c:v>
                </c:pt>
                <c:pt idx="4">
                  <c:v>1.2220040367107003</c:v>
                </c:pt>
                <c:pt idx="5">
                  <c:v>1.1444448145736033</c:v>
                </c:pt>
                <c:pt idx="6">
                  <c:v>1.0890395993757238</c:v>
                </c:pt>
                <c:pt idx="7">
                  <c:v>1.018658905907273</c:v>
                </c:pt>
                <c:pt idx="8">
                  <c:v>0.9298997492143144</c:v>
                </c:pt>
                <c:pt idx="9">
                  <c:v>0.81894622616903234</c:v>
                </c:pt>
                <c:pt idx="10">
                  <c:v>0.68154820252823356</c:v>
                </c:pt>
                <c:pt idx="11">
                  <c:v>0.60148035598251681</c:v>
                </c:pt>
                <c:pt idx="12">
                  <c:v>0.43326108080525511</c:v>
                </c:pt>
                <c:pt idx="13">
                  <c:v>0.35637307809025121</c:v>
                </c:pt>
                <c:pt idx="14">
                  <c:v>0.29312988499099674</c:v>
                </c:pt>
                <c:pt idx="15">
                  <c:v>0.24111004662668462</c:v>
                </c:pt>
                <c:pt idx="16">
                  <c:v>0.19832182783446717</c:v>
                </c:pt>
                <c:pt idx="17">
                  <c:v>0.134177882943638</c:v>
                </c:pt>
                <c:pt idx="18">
                  <c:v>9.0780245764292444E-2</c:v>
                </c:pt>
                <c:pt idx="19">
                  <c:v>6.1418863081086364E-2</c:v>
                </c:pt>
                <c:pt idx="20">
                  <c:v>4.1553938419243888E-2</c:v>
                </c:pt>
                <c:pt idx="21">
                  <c:v>1.9020986158527164E-2</c:v>
                </c:pt>
                <c:pt idx="22">
                  <c:v>8.7067057469415159E-3</c:v>
                </c:pt>
                <c:pt idx="23">
                  <c:v>3.9854255889797824E-3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27680"/>
        <c:axId val="163129984"/>
      </c:scatterChart>
      <c:valAx>
        <c:axId val="163127680"/>
        <c:scaling>
          <c:orientation val="minMax"/>
          <c:max val="1.1300000000000001"/>
          <c:min val="0.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psi_n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29984"/>
        <c:crosses val="autoZero"/>
        <c:crossBetween val="midCat"/>
      </c:valAx>
      <c:valAx>
        <c:axId val="163129984"/>
        <c:scaling>
          <c:orientation val="minMax"/>
          <c:max val="0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n_e (1E19</a:t>
                </a:r>
                <a:r>
                  <a:rPr lang="en-GB" baseline="0"/>
                  <a:t> m-3)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27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256303189374056"/>
          <c:y val="0.31894201207272477"/>
          <c:w val="0.30846059015350352"/>
          <c:h val="0.40142432544573536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JET upstream Te data, shot 81127, 57.00-58.00 s</a:t>
            </a:r>
            <a:endParaRPr lang="en-GB" sz="1400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862105305018691"/>
          <c:y val="9.7405524384810843E-2"/>
          <c:w val="0.85999840928974791"/>
          <c:h val="0.81920453385941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Te!$F$4</c:f>
              <c:strCache>
                <c:ptCount val="1"/>
                <c:pt idx="0">
                  <c:v>Te_HRTS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Te!$E$6:$E$49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Te!$F$6:$F$49</c:f>
              <c:numCache>
                <c:formatCode>General</c:formatCode>
                <c:ptCount val="44"/>
                <c:pt idx="0">
                  <c:v>0.57099999999999995</c:v>
                </c:pt>
                <c:pt idx="1">
                  <c:v>0.56010000000000004</c:v>
                </c:pt>
                <c:pt idx="2">
                  <c:v>0.51919999999999999</c:v>
                </c:pt>
                <c:pt idx="3">
                  <c:v>0.5635</c:v>
                </c:pt>
                <c:pt idx="4">
                  <c:v>0.47289999999999999</c:v>
                </c:pt>
                <c:pt idx="5">
                  <c:v>0.4546</c:v>
                </c:pt>
                <c:pt idx="6">
                  <c:v>0.43830000000000002</c:v>
                </c:pt>
                <c:pt idx="7">
                  <c:v>0.37969999999999998</c:v>
                </c:pt>
                <c:pt idx="8">
                  <c:v>0.42099999999999999</c:v>
                </c:pt>
                <c:pt idx="9">
                  <c:v>0.28499999999999998</c:v>
                </c:pt>
                <c:pt idx="10">
                  <c:v>0.22189999999999999</c:v>
                </c:pt>
                <c:pt idx="11">
                  <c:v>0.1968</c:v>
                </c:pt>
                <c:pt idx="12">
                  <c:v>0.18110000000000001</c:v>
                </c:pt>
                <c:pt idx="13">
                  <c:v>0.1643</c:v>
                </c:pt>
                <c:pt idx="14">
                  <c:v>0.21440000000000001</c:v>
                </c:pt>
                <c:pt idx="15">
                  <c:v>0.13980000000000001</c:v>
                </c:pt>
                <c:pt idx="16">
                  <c:v>0.12</c:v>
                </c:pt>
                <c:pt idx="17">
                  <c:v>8.0199999999999994E-2</c:v>
                </c:pt>
                <c:pt idx="18">
                  <c:v>8.1699999999999995E-2</c:v>
                </c:pt>
                <c:pt idx="19">
                  <c:v>6.4199999999999993E-2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Te!$G$4</c:f>
              <c:strCache>
                <c:ptCount val="1"/>
                <c:pt idx="0">
                  <c:v>Te_ECE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Te!$E$6:$E$49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Te!$G$6:$G$49</c:f>
              <c:numCache>
                <c:formatCode>General</c:formatCode>
                <c:ptCount val="44"/>
                <c:pt idx="20">
                  <c:v>0.66359999999999997</c:v>
                </c:pt>
                <c:pt idx="21">
                  <c:v>0.61509999999999998</c:v>
                </c:pt>
                <c:pt idx="22">
                  <c:v>0.56200000000000006</c:v>
                </c:pt>
                <c:pt idx="23">
                  <c:v>0.54039999999999999</c:v>
                </c:pt>
                <c:pt idx="24">
                  <c:v>0.49659999999999999</c:v>
                </c:pt>
                <c:pt idx="25">
                  <c:v>0.45689999999999997</c:v>
                </c:pt>
                <c:pt idx="26">
                  <c:v>0.41610000000000003</c:v>
                </c:pt>
                <c:pt idx="27">
                  <c:v>0.37409999999999999</c:v>
                </c:pt>
                <c:pt idx="28">
                  <c:v>0.36020000000000002</c:v>
                </c:pt>
                <c:pt idx="29">
                  <c:v>0.32440000000000002</c:v>
                </c:pt>
                <c:pt idx="30">
                  <c:v>0.29070000000000001</c:v>
                </c:pt>
                <c:pt idx="31">
                  <c:v>0.26169999999999999</c:v>
                </c:pt>
                <c:pt idx="32">
                  <c:v>0.22620000000000001</c:v>
                </c:pt>
                <c:pt idx="33">
                  <c:v>0.20069999999999999</c:v>
                </c:pt>
                <c:pt idx="34">
                  <c:v>0.15989999999999999</c:v>
                </c:pt>
              </c:numCache>
            </c:numRef>
          </c:yVal>
          <c:smooth val="0"/>
        </c:ser>
        <c:ser>
          <c:idx val="2"/>
          <c:order val="2"/>
          <c:tx>
            <c:v>core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</c:spPr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16666666666666666"/>
                  <c:y val="-0.67457917309679349"/>
                </c:manualLayout>
              </c:layout>
              <c:numFmt formatCode="0.000000E+00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Te!$I$6:$I$40</c:f>
              <c:numCache>
                <c:formatCode>General</c:formatCode>
                <c:ptCount val="35"/>
                <c:pt idx="0">
                  <c:v>0.60570000000000002</c:v>
                </c:pt>
                <c:pt idx="1">
                  <c:v>0.61150000000000004</c:v>
                </c:pt>
                <c:pt idx="2">
                  <c:v>0.63009999999999999</c:v>
                </c:pt>
                <c:pt idx="3">
                  <c:v>0.63639999999999997</c:v>
                </c:pt>
                <c:pt idx="4">
                  <c:v>0.65490000000000004</c:v>
                </c:pt>
                <c:pt idx="5">
                  <c:v>0.66139999999999999</c:v>
                </c:pt>
                <c:pt idx="6">
                  <c:v>0.67359999999999998</c:v>
                </c:pt>
                <c:pt idx="7">
                  <c:v>0.68689999999999996</c:v>
                </c:pt>
                <c:pt idx="8">
                  <c:v>0.69520000000000004</c:v>
                </c:pt>
                <c:pt idx="9">
                  <c:v>0.71209999999999996</c:v>
                </c:pt>
                <c:pt idx="10">
                  <c:v>0.71540000000000004</c:v>
                </c:pt>
                <c:pt idx="11">
                  <c:v>0.73619999999999997</c:v>
                </c:pt>
                <c:pt idx="12">
                  <c:v>0.73809999999999998</c:v>
                </c:pt>
                <c:pt idx="13">
                  <c:v>0.75790000000000002</c:v>
                </c:pt>
                <c:pt idx="14">
                  <c:v>0.76380000000000003</c:v>
                </c:pt>
                <c:pt idx="15">
                  <c:v>0.77929999999999999</c:v>
                </c:pt>
                <c:pt idx="16">
                  <c:v>0.78920000000000001</c:v>
                </c:pt>
                <c:pt idx="17">
                  <c:v>0.80079999999999996</c:v>
                </c:pt>
                <c:pt idx="18">
                  <c:v>0.81510000000000005</c:v>
                </c:pt>
                <c:pt idx="19">
                  <c:v>0.82250000000000001</c:v>
                </c:pt>
                <c:pt idx="20">
                  <c:v>0.84060000000000001</c:v>
                </c:pt>
                <c:pt idx="21">
                  <c:v>0.84430000000000005</c:v>
                </c:pt>
                <c:pt idx="22">
                  <c:v>0.86550000000000005</c:v>
                </c:pt>
                <c:pt idx="23">
                  <c:v>0.86670000000000003</c:v>
                </c:pt>
                <c:pt idx="24">
                  <c:v>0.88839999999999997</c:v>
                </c:pt>
                <c:pt idx="25">
                  <c:v>0.89100000000000001</c:v>
                </c:pt>
                <c:pt idx="26">
                  <c:v>0.90990000000000004</c:v>
                </c:pt>
                <c:pt idx="27">
                  <c:v>0.9113</c:v>
                </c:pt>
                <c:pt idx="28">
                  <c:v>0.92249999999999999</c:v>
                </c:pt>
                <c:pt idx="29">
                  <c:v>0.93440000000000001</c:v>
                </c:pt>
                <c:pt idx="30">
                  <c:v>0.94689999999999996</c:v>
                </c:pt>
                <c:pt idx="31">
                  <c:v>0.95920000000000005</c:v>
                </c:pt>
                <c:pt idx="32">
                  <c:v>0.9718</c:v>
                </c:pt>
                <c:pt idx="33">
                  <c:v>0.98409999999999997</c:v>
                </c:pt>
                <c:pt idx="34">
                  <c:v>0.99629999999999996</c:v>
                </c:pt>
              </c:numCache>
            </c:numRef>
          </c:xVal>
          <c:yVal>
            <c:numRef>
              <c:f>Te!$J$6:$J$40</c:f>
              <c:numCache>
                <c:formatCode>General</c:formatCode>
                <c:ptCount val="35"/>
                <c:pt idx="0">
                  <c:v>0.66359999999999997</c:v>
                </c:pt>
                <c:pt idx="1">
                  <c:v>0.57099999999999995</c:v>
                </c:pt>
                <c:pt idx="2">
                  <c:v>0.61509999999999998</c:v>
                </c:pt>
                <c:pt idx="3">
                  <c:v>0.56010000000000004</c:v>
                </c:pt>
                <c:pt idx="4">
                  <c:v>0.56200000000000006</c:v>
                </c:pt>
                <c:pt idx="5">
                  <c:v>0.51919999999999999</c:v>
                </c:pt>
                <c:pt idx="6">
                  <c:v>0.54039999999999999</c:v>
                </c:pt>
                <c:pt idx="7">
                  <c:v>0.5635</c:v>
                </c:pt>
                <c:pt idx="8">
                  <c:v>0.49659999999999999</c:v>
                </c:pt>
                <c:pt idx="9">
                  <c:v>0.47289999999999999</c:v>
                </c:pt>
                <c:pt idx="10">
                  <c:v>0.45689999999999997</c:v>
                </c:pt>
                <c:pt idx="11">
                  <c:v>0.41610000000000003</c:v>
                </c:pt>
                <c:pt idx="12">
                  <c:v>0.4546</c:v>
                </c:pt>
                <c:pt idx="13">
                  <c:v>0.37409999999999999</c:v>
                </c:pt>
                <c:pt idx="14">
                  <c:v>0.43830000000000002</c:v>
                </c:pt>
                <c:pt idx="15">
                  <c:v>0.36020000000000002</c:v>
                </c:pt>
                <c:pt idx="16">
                  <c:v>0.37969999999999998</c:v>
                </c:pt>
                <c:pt idx="17">
                  <c:v>0.32440000000000002</c:v>
                </c:pt>
                <c:pt idx="18">
                  <c:v>0.42099999999999999</c:v>
                </c:pt>
                <c:pt idx="19">
                  <c:v>0.29070000000000001</c:v>
                </c:pt>
                <c:pt idx="20">
                  <c:v>0.28499999999999998</c:v>
                </c:pt>
                <c:pt idx="21">
                  <c:v>0.26169999999999999</c:v>
                </c:pt>
                <c:pt idx="22">
                  <c:v>0.22189999999999999</c:v>
                </c:pt>
                <c:pt idx="23">
                  <c:v>0.22620000000000001</c:v>
                </c:pt>
                <c:pt idx="24">
                  <c:v>0.20069999999999999</c:v>
                </c:pt>
                <c:pt idx="25">
                  <c:v>0.1968</c:v>
                </c:pt>
                <c:pt idx="26">
                  <c:v>0.18110000000000001</c:v>
                </c:pt>
                <c:pt idx="27">
                  <c:v>0.15989999999999999</c:v>
                </c:pt>
                <c:pt idx="28">
                  <c:v>0.1643</c:v>
                </c:pt>
                <c:pt idx="29">
                  <c:v>0.21440000000000001</c:v>
                </c:pt>
                <c:pt idx="30">
                  <c:v>0.13980000000000001</c:v>
                </c:pt>
                <c:pt idx="31">
                  <c:v>0.12</c:v>
                </c:pt>
                <c:pt idx="32">
                  <c:v>8.0199999999999994E-2</c:v>
                </c:pt>
                <c:pt idx="33">
                  <c:v>8.1699999999999995E-2</c:v>
                </c:pt>
                <c:pt idx="34">
                  <c:v>6.4199999999999993E-2</c:v>
                </c:pt>
              </c:numCache>
            </c:numRef>
          </c:yVal>
          <c:smooth val="0"/>
        </c:ser>
        <c:ser>
          <c:idx val="3"/>
          <c:order val="3"/>
          <c:tx>
            <c:v>boundary</c:v>
          </c:tx>
          <c:spPr>
            <a:ln w="28575">
              <a:noFill/>
            </a:ln>
          </c:spPr>
          <c:xVal>
            <c:numRef>
              <c:f>Te!$I$40:$I$52</c:f>
              <c:numCache>
                <c:formatCode>0.0000</c:formatCode>
                <c:ptCount val="13"/>
                <c:pt idx="0" formatCode="General">
                  <c:v>0.99629999999999996</c:v>
                </c:pt>
                <c:pt idx="1">
                  <c:v>1</c:v>
                </c:pt>
                <c:pt idx="2">
                  <c:v>1.0049999999999999</c:v>
                </c:pt>
                <c:pt idx="3">
                  <c:v>1.01</c:v>
                </c:pt>
                <c:pt idx="4">
                  <c:v>1.0149999999999999</c:v>
                </c:pt>
                <c:pt idx="5">
                  <c:v>1.02</c:v>
                </c:pt>
                <c:pt idx="6">
                  <c:v>1.03</c:v>
                </c:pt>
                <c:pt idx="7">
                  <c:v>1.04</c:v>
                </c:pt>
                <c:pt idx="8">
                  <c:v>1.05</c:v>
                </c:pt>
                <c:pt idx="9">
                  <c:v>1.06</c:v>
                </c:pt>
                <c:pt idx="10">
                  <c:v>1.08</c:v>
                </c:pt>
                <c:pt idx="11">
                  <c:v>1.1000000000000001</c:v>
                </c:pt>
                <c:pt idx="12">
                  <c:v>1.1200000000000001</c:v>
                </c:pt>
              </c:numCache>
            </c:numRef>
          </c:xVal>
          <c:yVal>
            <c:numRef>
              <c:f>Te!$J$40:$J$52</c:f>
              <c:numCache>
                <c:formatCode>0.00E+00</c:formatCode>
                <c:ptCount val="13"/>
                <c:pt idx="0" formatCode="General">
                  <c:v>6.4199999999999993E-2</c:v>
                </c:pt>
                <c:pt idx="1">
                  <c:v>4.4999999999999998E-2</c:v>
                </c:pt>
                <c:pt idx="2">
                  <c:v>3.2581038243969795E-2</c:v>
                </c:pt>
                <c:pt idx="3">
                  <c:v>2.4698270931990514E-2</c:v>
                </c:pt>
                <c:pt idx="4">
                  <c:v>1.9694791437045497E-2</c:v>
                </c:pt>
                <c:pt idx="5">
                  <c:v>1.6518900780182828E-2</c:v>
                </c:pt>
                <c:pt idx="6">
                  <c:v>1.322351170981524E-2</c:v>
                </c:pt>
                <c:pt idx="7">
                  <c:v>1.1895831347691253E-2</c:v>
                </c:pt>
                <c:pt idx="8">
                  <c:v>1.1360921779707205E-2</c:v>
                </c:pt>
                <c:pt idx="9">
                  <c:v>1.1145411891873102E-2</c:v>
                </c:pt>
                <c:pt idx="10">
                  <c:v>1.102360334716195E-2</c:v>
                </c:pt>
                <c:pt idx="11">
                  <c:v>1.1003831309737264E-2</c:v>
                </c:pt>
                <c:pt idx="12">
                  <c:v>1.1000621900538179E-2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Te!$K$4</c:f>
              <c:strCache>
                <c:ptCount val="1"/>
                <c:pt idx="0">
                  <c:v>fit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Te!$L$6:$L$29</c:f>
              <c:numCache>
                <c:formatCode>0.0000</c:formatCode>
                <c:ptCount val="2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  <c:pt idx="10">
                  <c:v>0.99</c:v>
                </c:pt>
                <c:pt idx="11">
                  <c:v>0.995</c:v>
                </c:pt>
                <c:pt idx="12">
                  <c:v>1</c:v>
                </c:pt>
                <c:pt idx="13">
                  <c:v>1.0049999999999999</c:v>
                </c:pt>
                <c:pt idx="14">
                  <c:v>1.01</c:v>
                </c:pt>
                <c:pt idx="15">
                  <c:v>1.0149999999999999</c:v>
                </c:pt>
                <c:pt idx="16">
                  <c:v>1.02</c:v>
                </c:pt>
                <c:pt idx="17">
                  <c:v>1.03</c:v>
                </c:pt>
                <c:pt idx="18">
                  <c:v>1.04</c:v>
                </c:pt>
                <c:pt idx="19">
                  <c:v>1.05</c:v>
                </c:pt>
                <c:pt idx="20">
                  <c:v>1.06</c:v>
                </c:pt>
                <c:pt idx="21">
                  <c:v>1.08</c:v>
                </c:pt>
                <c:pt idx="22">
                  <c:v>1.1000000000000001</c:v>
                </c:pt>
                <c:pt idx="23">
                  <c:v>1.1200000000000001</c:v>
                </c:pt>
              </c:numCache>
            </c:numRef>
          </c:xVal>
          <c:yVal>
            <c:numRef>
              <c:f>Te!$M$6:$M$29</c:f>
              <c:numCache>
                <c:formatCode>0.000</c:formatCode>
                <c:ptCount val="24"/>
                <c:pt idx="0">
                  <c:v>0.64373408000000154</c:v>
                </c:pt>
                <c:pt idx="1">
                  <c:v>0.49611598500018772</c:v>
                </c:pt>
                <c:pt idx="2">
                  <c:v>0.34517104000036625</c:v>
                </c:pt>
                <c:pt idx="3">
                  <c:v>0.19432869500025163</c:v>
                </c:pt>
                <c:pt idx="4">
                  <c:v>0.16965581916161909</c:v>
                </c:pt>
                <c:pt idx="5">
                  <c:v>0.14545982649173084</c:v>
                </c:pt>
                <c:pt idx="6">
                  <c:v>0.1329426920318042</c:v>
                </c:pt>
                <c:pt idx="7">
                  <c:v>0.11971027450903193</c:v>
                </c:pt>
                <c:pt idx="8">
                  <c:v>0.10535491255046736</c:v>
                </c:pt>
                <c:pt idx="9">
                  <c:v>8.9399063838698112E-2</c:v>
                </c:pt>
                <c:pt idx="10">
                  <c:v>7.1290916418149664E-2</c:v>
                </c:pt>
                <c:pt idx="11">
                  <c:v>6.1235901320912944E-2</c:v>
                </c:pt>
                <c:pt idx="12">
                  <c:v>5.0111905836794875E-2</c:v>
                </c:pt>
                <c:pt idx="13">
                  <c:v>4.2106191748624663E-2</c:v>
                </c:pt>
                <c:pt idx="14">
                  <c:v>3.5521199238775399E-2</c:v>
                </c:pt>
                <c:pt idx="15">
                  <c:v>3.0104802165734457E-2</c:v>
                </c:pt>
                <c:pt idx="16">
                  <c:v>2.5649617560897276E-2</c:v>
                </c:pt>
                <c:pt idx="17">
                  <c:v>1.8970837190092855E-2</c:v>
                </c:pt>
                <c:pt idx="18">
                  <c:v>1.4452198870825016E-2</c:v>
                </c:pt>
                <c:pt idx="19">
                  <c:v>1.1395040059373269E-2</c:v>
                </c:pt>
                <c:pt idx="20">
                  <c:v>9.3266691613122302E-3</c:v>
                </c:pt>
                <c:pt idx="21">
                  <c:v>6.980498536613651E-3</c:v>
                </c:pt>
                <c:pt idx="22">
                  <c:v>5.906557517408895E-3</c:v>
                </c:pt>
                <c:pt idx="23">
                  <c:v>5.4149695226616071E-3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56192"/>
        <c:axId val="163279232"/>
      </c:scatterChart>
      <c:valAx>
        <c:axId val="163256192"/>
        <c:scaling>
          <c:orientation val="minMax"/>
          <c:max val="1.2"/>
          <c:min val="0.60000000000000009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psi_n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79232"/>
        <c:crosses val="autoZero"/>
        <c:crossBetween val="midCat"/>
      </c:valAx>
      <c:valAx>
        <c:axId val="163279232"/>
        <c:scaling>
          <c:orientation val="minMax"/>
          <c:max val="0.7000000000000000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Te (keV)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56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902767835838697"/>
          <c:y val="0.24956983789634726"/>
          <c:w val="0.24027877197168535"/>
          <c:h val="0.40142432544573536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JET upstream Te data, shot 81127, 57.00-58.00 s</a:t>
            </a:r>
            <a:endParaRPr lang="en-GB" sz="1400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862105305018691"/>
          <c:y val="9.7405524384810843E-2"/>
          <c:w val="0.85999840928974791"/>
          <c:h val="0.81920453385941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Te!$F$4</c:f>
              <c:strCache>
                <c:ptCount val="1"/>
                <c:pt idx="0">
                  <c:v>Te_HRTS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Te!$E$6:$E$49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Te!$F$6:$F$49</c:f>
              <c:numCache>
                <c:formatCode>General</c:formatCode>
                <c:ptCount val="44"/>
                <c:pt idx="0">
                  <c:v>0.57099999999999995</c:v>
                </c:pt>
                <c:pt idx="1">
                  <c:v>0.56010000000000004</c:v>
                </c:pt>
                <c:pt idx="2">
                  <c:v>0.51919999999999999</c:v>
                </c:pt>
                <c:pt idx="3">
                  <c:v>0.5635</c:v>
                </c:pt>
                <c:pt idx="4">
                  <c:v>0.47289999999999999</c:v>
                </c:pt>
                <c:pt idx="5">
                  <c:v>0.4546</c:v>
                </c:pt>
                <c:pt idx="6">
                  <c:v>0.43830000000000002</c:v>
                </c:pt>
                <c:pt idx="7">
                  <c:v>0.37969999999999998</c:v>
                </c:pt>
                <c:pt idx="8">
                  <c:v>0.42099999999999999</c:v>
                </c:pt>
                <c:pt idx="9">
                  <c:v>0.28499999999999998</c:v>
                </c:pt>
                <c:pt idx="10">
                  <c:v>0.22189999999999999</c:v>
                </c:pt>
                <c:pt idx="11">
                  <c:v>0.1968</c:v>
                </c:pt>
                <c:pt idx="12">
                  <c:v>0.18110000000000001</c:v>
                </c:pt>
                <c:pt idx="13">
                  <c:v>0.1643</c:v>
                </c:pt>
                <c:pt idx="14">
                  <c:v>0.21440000000000001</c:v>
                </c:pt>
                <c:pt idx="15">
                  <c:v>0.13980000000000001</c:v>
                </c:pt>
                <c:pt idx="16">
                  <c:v>0.12</c:v>
                </c:pt>
                <c:pt idx="17">
                  <c:v>8.0199999999999994E-2</c:v>
                </c:pt>
                <c:pt idx="18">
                  <c:v>8.1699999999999995E-2</c:v>
                </c:pt>
                <c:pt idx="19">
                  <c:v>6.4199999999999993E-2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Te!$G$4</c:f>
              <c:strCache>
                <c:ptCount val="1"/>
                <c:pt idx="0">
                  <c:v>Te_ECE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Te!$E$6:$E$49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Te!$G$6:$G$49</c:f>
              <c:numCache>
                <c:formatCode>General</c:formatCode>
                <c:ptCount val="44"/>
                <c:pt idx="20">
                  <c:v>0.66359999999999997</c:v>
                </c:pt>
                <c:pt idx="21">
                  <c:v>0.61509999999999998</c:v>
                </c:pt>
                <c:pt idx="22">
                  <c:v>0.56200000000000006</c:v>
                </c:pt>
                <c:pt idx="23">
                  <c:v>0.54039999999999999</c:v>
                </c:pt>
                <c:pt idx="24">
                  <c:v>0.49659999999999999</c:v>
                </c:pt>
                <c:pt idx="25">
                  <c:v>0.45689999999999997</c:v>
                </c:pt>
                <c:pt idx="26">
                  <c:v>0.41610000000000003</c:v>
                </c:pt>
                <c:pt idx="27">
                  <c:v>0.37409999999999999</c:v>
                </c:pt>
                <c:pt idx="28">
                  <c:v>0.36020000000000002</c:v>
                </c:pt>
                <c:pt idx="29">
                  <c:v>0.32440000000000002</c:v>
                </c:pt>
                <c:pt idx="30">
                  <c:v>0.29070000000000001</c:v>
                </c:pt>
                <c:pt idx="31">
                  <c:v>0.26169999999999999</c:v>
                </c:pt>
                <c:pt idx="32">
                  <c:v>0.22620000000000001</c:v>
                </c:pt>
                <c:pt idx="33">
                  <c:v>0.20069999999999999</c:v>
                </c:pt>
                <c:pt idx="34">
                  <c:v>0.15989999999999999</c:v>
                </c:pt>
              </c:numCache>
            </c:numRef>
          </c:yVal>
          <c:smooth val="0"/>
        </c:ser>
        <c:ser>
          <c:idx val="2"/>
          <c:order val="2"/>
          <c:tx>
            <c:v>core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</c:spPr>
          </c:marker>
          <c:trendline>
            <c:trendlineType val="poly"/>
            <c:order val="5"/>
            <c:dispRSqr val="0"/>
            <c:dispEq val="0"/>
          </c:trendline>
          <c:xVal>
            <c:numRef>
              <c:f>Te!$I$6:$I$40</c:f>
              <c:numCache>
                <c:formatCode>General</c:formatCode>
                <c:ptCount val="35"/>
                <c:pt idx="0">
                  <c:v>0.60570000000000002</c:v>
                </c:pt>
                <c:pt idx="1">
                  <c:v>0.61150000000000004</c:v>
                </c:pt>
                <c:pt idx="2">
                  <c:v>0.63009999999999999</c:v>
                </c:pt>
                <c:pt idx="3">
                  <c:v>0.63639999999999997</c:v>
                </c:pt>
                <c:pt idx="4">
                  <c:v>0.65490000000000004</c:v>
                </c:pt>
                <c:pt idx="5">
                  <c:v>0.66139999999999999</c:v>
                </c:pt>
                <c:pt idx="6">
                  <c:v>0.67359999999999998</c:v>
                </c:pt>
                <c:pt idx="7">
                  <c:v>0.68689999999999996</c:v>
                </c:pt>
                <c:pt idx="8">
                  <c:v>0.69520000000000004</c:v>
                </c:pt>
                <c:pt idx="9">
                  <c:v>0.71209999999999996</c:v>
                </c:pt>
                <c:pt idx="10">
                  <c:v>0.71540000000000004</c:v>
                </c:pt>
                <c:pt idx="11">
                  <c:v>0.73619999999999997</c:v>
                </c:pt>
                <c:pt idx="12">
                  <c:v>0.73809999999999998</c:v>
                </c:pt>
                <c:pt idx="13">
                  <c:v>0.75790000000000002</c:v>
                </c:pt>
                <c:pt idx="14">
                  <c:v>0.76380000000000003</c:v>
                </c:pt>
                <c:pt idx="15">
                  <c:v>0.77929999999999999</c:v>
                </c:pt>
                <c:pt idx="16">
                  <c:v>0.78920000000000001</c:v>
                </c:pt>
                <c:pt idx="17">
                  <c:v>0.80079999999999996</c:v>
                </c:pt>
                <c:pt idx="18">
                  <c:v>0.81510000000000005</c:v>
                </c:pt>
                <c:pt idx="19">
                  <c:v>0.82250000000000001</c:v>
                </c:pt>
                <c:pt idx="20">
                  <c:v>0.84060000000000001</c:v>
                </c:pt>
                <c:pt idx="21">
                  <c:v>0.84430000000000005</c:v>
                </c:pt>
                <c:pt idx="22">
                  <c:v>0.86550000000000005</c:v>
                </c:pt>
                <c:pt idx="23">
                  <c:v>0.86670000000000003</c:v>
                </c:pt>
                <c:pt idx="24">
                  <c:v>0.88839999999999997</c:v>
                </c:pt>
                <c:pt idx="25">
                  <c:v>0.89100000000000001</c:v>
                </c:pt>
                <c:pt idx="26">
                  <c:v>0.90990000000000004</c:v>
                </c:pt>
                <c:pt idx="27">
                  <c:v>0.9113</c:v>
                </c:pt>
                <c:pt idx="28">
                  <c:v>0.92249999999999999</c:v>
                </c:pt>
                <c:pt idx="29">
                  <c:v>0.93440000000000001</c:v>
                </c:pt>
                <c:pt idx="30">
                  <c:v>0.94689999999999996</c:v>
                </c:pt>
                <c:pt idx="31">
                  <c:v>0.95920000000000005</c:v>
                </c:pt>
                <c:pt idx="32">
                  <c:v>0.9718</c:v>
                </c:pt>
                <c:pt idx="33">
                  <c:v>0.98409999999999997</c:v>
                </c:pt>
                <c:pt idx="34">
                  <c:v>0.99629999999999996</c:v>
                </c:pt>
              </c:numCache>
            </c:numRef>
          </c:xVal>
          <c:yVal>
            <c:numRef>
              <c:f>Te!$J$6:$J$40</c:f>
              <c:numCache>
                <c:formatCode>General</c:formatCode>
                <c:ptCount val="35"/>
                <c:pt idx="0">
                  <c:v>0.66359999999999997</c:v>
                </c:pt>
                <c:pt idx="1">
                  <c:v>0.57099999999999995</c:v>
                </c:pt>
                <c:pt idx="2">
                  <c:v>0.61509999999999998</c:v>
                </c:pt>
                <c:pt idx="3">
                  <c:v>0.56010000000000004</c:v>
                </c:pt>
                <c:pt idx="4">
                  <c:v>0.56200000000000006</c:v>
                </c:pt>
                <c:pt idx="5">
                  <c:v>0.51919999999999999</c:v>
                </c:pt>
                <c:pt idx="6">
                  <c:v>0.54039999999999999</c:v>
                </c:pt>
                <c:pt idx="7">
                  <c:v>0.5635</c:v>
                </c:pt>
                <c:pt idx="8">
                  <c:v>0.49659999999999999</c:v>
                </c:pt>
                <c:pt idx="9">
                  <c:v>0.47289999999999999</c:v>
                </c:pt>
                <c:pt idx="10">
                  <c:v>0.45689999999999997</c:v>
                </c:pt>
                <c:pt idx="11">
                  <c:v>0.41610000000000003</c:v>
                </c:pt>
                <c:pt idx="12">
                  <c:v>0.4546</c:v>
                </c:pt>
                <c:pt idx="13">
                  <c:v>0.37409999999999999</c:v>
                </c:pt>
                <c:pt idx="14">
                  <c:v>0.43830000000000002</c:v>
                </c:pt>
                <c:pt idx="15">
                  <c:v>0.36020000000000002</c:v>
                </c:pt>
                <c:pt idx="16">
                  <c:v>0.37969999999999998</c:v>
                </c:pt>
                <c:pt idx="17">
                  <c:v>0.32440000000000002</c:v>
                </c:pt>
                <c:pt idx="18">
                  <c:v>0.42099999999999999</c:v>
                </c:pt>
                <c:pt idx="19">
                  <c:v>0.29070000000000001</c:v>
                </c:pt>
                <c:pt idx="20">
                  <c:v>0.28499999999999998</c:v>
                </c:pt>
                <c:pt idx="21">
                  <c:v>0.26169999999999999</c:v>
                </c:pt>
                <c:pt idx="22">
                  <c:v>0.22189999999999999</c:v>
                </c:pt>
                <c:pt idx="23">
                  <c:v>0.22620000000000001</c:v>
                </c:pt>
                <c:pt idx="24">
                  <c:v>0.20069999999999999</c:v>
                </c:pt>
                <c:pt idx="25">
                  <c:v>0.1968</c:v>
                </c:pt>
                <c:pt idx="26">
                  <c:v>0.18110000000000001</c:v>
                </c:pt>
                <c:pt idx="27">
                  <c:v>0.15989999999999999</c:v>
                </c:pt>
                <c:pt idx="28">
                  <c:v>0.1643</c:v>
                </c:pt>
                <c:pt idx="29">
                  <c:v>0.21440000000000001</c:v>
                </c:pt>
                <c:pt idx="30">
                  <c:v>0.13980000000000001</c:v>
                </c:pt>
                <c:pt idx="31">
                  <c:v>0.12</c:v>
                </c:pt>
                <c:pt idx="32">
                  <c:v>8.0199999999999994E-2</c:v>
                </c:pt>
                <c:pt idx="33">
                  <c:v>8.1699999999999995E-2</c:v>
                </c:pt>
                <c:pt idx="34">
                  <c:v>6.4199999999999993E-2</c:v>
                </c:pt>
              </c:numCache>
            </c:numRef>
          </c:yVal>
          <c:smooth val="0"/>
        </c:ser>
        <c:ser>
          <c:idx val="3"/>
          <c:order val="3"/>
          <c:tx>
            <c:v>boundary</c:v>
          </c:tx>
          <c:spPr>
            <a:ln w="28575">
              <a:noFill/>
            </a:ln>
          </c:spPr>
          <c:xVal>
            <c:numRef>
              <c:f>Te!$I$40:$I$52</c:f>
              <c:numCache>
                <c:formatCode>0.0000</c:formatCode>
                <c:ptCount val="13"/>
                <c:pt idx="0" formatCode="General">
                  <c:v>0.99629999999999996</c:v>
                </c:pt>
                <c:pt idx="1">
                  <c:v>1</c:v>
                </c:pt>
                <c:pt idx="2">
                  <c:v>1.0049999999999999</c:v>
                </c:pt>
                <c:pt idx="3">
                  <c:v>1.01</c:v>
                </c:pt>
                <c:pt idx="4">
                  <c:v>1.0149999999999999</c:v>
                </c:pt>
                <c:pt idx="5">
                  <c:v>1.02</c:v>
                </c:pt>
                <c:pt idx="6">
                  <c:v>1.03</c:v>
                </c:pt>
                <c:pt idx="7">
                  <c:v>1.04</c:v>
                </c:pt>
                <c:pt idx="8">
                  <c:v>1.05</c:v>
                </c:pt>
                <c:pt idx="9">
                  <c:v>1.06</c:v>
                </c:pt>
                <c:pt idx="10">
                  <c:v>1.08</c:v>
                </c:pt>
                <c:pt idx="11">
                  <c:v>1.1000000000000001</c:v>
                </c:pt>
                <c:pt idx="12">
                  <c:v>1.1200000000000001</c:v>
                </c:pt>
              </c:numCache>
            </c:numRef>
          </c:xVal>
          <c:yVal>
            <c:numRef>
              <c:f>Te!$J$40:$J$52</c:f>
              <c:numCache>
                <c:formatCode>0.00E+00</c:formatCode>
                <c:ptCount val="13"/>
                <c:pt idx="0" formatCode="General">
                  <c:v>6.4199999999999993E-2</c:v>
                </c:pt>
                <c:pt idx="1">
                  <c:v>4.4999999999999998E-2</c:v>
                </c:pt>
                <c:pt idx="2">
                  <c:v>3.2581038243969795E-2</c:v>
                </c:pt>
                <c:pt idx="3">
                  <c:v>2.4698270931990514E-2</c:v>
                </c:pt>
                <c:pt idx="4">
                  <c:v>1.9694791437045497E-2</c:v>
                </c:pt>
                <c:pt idx="5">
                  <c:v>1.6518900780182828E-2</c:v>
                </c:pt>
                <c:pt idx="6">
                  <c:v>1.322351170981524E-2</c:v>
                </c:pt>
                <c:pt idx="7">
                  <c:v>1.1895831347691253E-2</c:v>
                </c:pt>
                <c:pt idx="8">
                  <c:v>1.1360921779707205E-2</c:v>
                </c:pt>
                <c:pt idx="9">
                  <c:v>1.1145411891873102E-2</c:v>
                </c:pt>
                <c:pt idx="10">
                  <c:v>1.102360334716195E-2</c:v>
                </c:pt>
                <c:pt idx="11">
                  <c:v>1.1003831309737264E-2</c:v>
                </c:pt>
                <c:pt idx="12">
                  <c:v>1.1000621900538179E-2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Te!$K$4</c:f>
              <c:strCache>
                <c:ptCount val="1"/>
                <c:pt idx="0">
                  <c:v>fit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Te!$L$6:$L$29</c:f>
              <c:numCache>
                <c:formatCode>0.0000</c:formatCode>
                <c:ptCount val="2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  <c:pt idx="10">
                  <c:v>0.99</c:v>
                </c:pt>
                <c:pt idx="11">
                  <c:v>0.995</c:v>
                </c:pt>
                <c:pt idx="12">
                  <c:v>1</c:v>
                </c:pt>
                <c:pt idx="13">
                  <c:v>1.0049999999999999</c:v>
                </c:pt>
                <c:pt idx="14">
                  <c:v>1.01</c:v>
                </c:pt>
                <c:pt idx="15">
                  <c:v>1.0149999999999999</c:v>
                </c:pt>
                <c:pt idx="16">
                  <c:v>1.02</c:v>
                </c:pt>
                <c:pt idx="17">
                  <c:v>1.03</c:v>
                </c:pt>
                <c:pt idx="18">
                  <c:v>1.04</c:v>
                </c:pt>
                <c:pt idx="19">
                  <c:v>1.05</c:v>
                </c:pt>
                <c:pt idx="20">
                  <c:v>1.06</c:v>
                </c:pt>
                <c:pt idx="21">
                  <c:v>1.08</c:v>
                </c:pt>
                <c:pt idx="22">
                  <c:v>1.1000000000000001</c:v>
                </c:pt>
                <c:pt idx="23">
                  <c:v>1.1200000000000001</c:v>
                </c:pt>
              </c:numCache>
            </c:numRef>
          </c:xVal>
          <c:yVal>
            <c:numRef>
              <c:f>Te!$M$6:$M$29</c:f>
              <c:numCache>
                <c:formatCode>0.000</c:formatCode>
                <c:ptCount val="24"/>
                <c:pt idx="0">
                  <c:v>0.64373408000000154</c:v>
                </c:pt>
                <c:pt idx="1">
                  <c:v>0.49611598500018772</c:v>
                </c:pt>
                <c:pt idx="2">
                  <c:v>0.34517104000036625</c:v>
                </c:pt>
                <c:pt idx="3">
                  <c:v>0.19432869500025163</c:v>
                </c:pt>
                <c:pt idx="4">
                  <c:v>0.16965581916161909</c:v>
                </c:pt>
                <c:pt idx="5">
                  <c:v>0.14545982649173084</c:v>
                </c:pt>
                <c:pt idx="6">
                  <c:v>0.1329426920318042</c:v>
                </c:pt>
                <c:pt idx="7">
                  <c:v>0.11971027450903193</c:v>
                </c:pt>
                <c:pt idx="8">
                  <c:v>0.10535491255046736</c:v>
                </c:pt>
                <c:pt idx="9">
                  <c:v>8.9399063838698112E-2</c:v>
                </c:pt>
                <c:pt idx="10">
                  <c:v>7.1290916418149664E-2</c:v>
                </c:pt>
                <c:pt idx="11">
                  <c:v>6.1235901320912944E-2</c:v>
                </c:pt>
                <c:pt idx="12">
                  <c:v>5.0111905836794875E-2</c:v>
                </c:pt>
                <c:pt idx="13">
                  <c:v>4.2106191748624663E-2</c:v>
                </c:pt>
                <c:pt idx="14">
                  <c:v>3.5521199238775399E-2</c:v>
                </c:pt>
                <c:pt idx="15">
                  <c:v>3.0104802165734457E-2</c:v>
                </c:pt>
                <c:pt idx="16">
                  <c:v>2.5649617560897276E-2</c:v>
                </c:pt>
                <c:pt idx="17">
                  <c:v>1.8970837190092855E-2</c:v>
                </c:pt>
                <c:pt idx="18">
                  <c:v>1.4452198870825016E-2</c:v>
                </c:pt>
                <c:pt idx="19">
                  <c:v>1.1395040059373269E-2</c:v>
                </c:pt>
                <c:pt idx="20">
                  <c:v>9.3266691613122302E-3</c:v>
                </c:pt>
                <c:pt idx="21">
                  <c:v>6.980498536613651E-3</c:v>
                </c:pt>
                <c:pt idx="22">
                  <c:v>5.906557517408895E-3</c:v>
                </c:pt>
                <c:pt idx="23">
                  <c:v>5.4149695226616071E-3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8016"/>
        <c:axId val="163336960"/>
      </c:scatterChart>
      <c:valAx>
        <c:axId val="163318016"/>
        <c:scaling>
          <c:orientation val="minMax"/>
          <c:max val="1.2"/>
          <c:min val="0.9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psi_n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336960"/>
        <c:crosses val="autoZero"/>
        <c:crossBetween val="midCat"/>
      </c:valAx>
      <c:valAx>
        <c:axId val="163336960"/>
        <c:scaling>
          <c:orientation val="minMax"/>
          <c:max val="0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Te (keV)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31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42161775232642"/>
          <c:y val="0.24124517699518197"/>
          <c:w val="0.24027877197168535"/>
          <c:h val="0.40142432544573536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Electron</a:t>
            </a:r>
            <a:r>
              <a:rPr lang="en-GB" sz="1200" baseline="0"/>
              <a:t> pressure balance</a:t>
            </a:r>
            <a:endParaRPr lang="en-GB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486085215363278"/>
          <c:y val="0.10837507142549158"/>
          <c:w val="0.77436592047092945"/>
          <c:h val="0.78519596401133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'Pressure Balance'!$E$2</c:f>
              <c:strCache>
                <c:ptCount val="1"/>
                <c:pt idx="0">
                  <c:v>lamda Te = lamda ne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Balance'!$E$3:$E$26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2.171153848406092E+20</c:v>
                </c:pt>
                <c:pt idx="13">
                  <c:v>1.5005513160115706E+20</c:v>
                </c:pt>
                <c:pt idx="14">
                  <c:v>1.0412325047604512E+20</c:v>
                </c:pt>
                <c:pt idx="15">
                  <c:v>7.2585702538673512E+19</c:v>
                </c:pt>
                <c:pt idx="16">
                  <c:v>5.0868790379321958E+19</c:v>
                </c:pt>
                <c:pt idx="17">
                  <c:v>2.5454667718350934E+19</c:v>
                </c:pt>
                <c:pt idx="18">
                  <c:v>1.3119741653279246E+19</c:v>
                </c:pt>
                <c:pt idx="19">
                  <c:v>6.9987040521014098E+18</c:v>
                </c:pt>
                <c:pt idx="20">
                  <c:v>3.8755983598582948E+18</c:v>
                </c:pt>
                <c:pt idx="21">
                  <c:v>1.3277596604454738E+18</c:v>
                </c:pt>
                <c:pt idx="22">
                  <c:v>5.1426658281464634E+17</c:v>
                </c:pt>
                <c:pt idx="23">
                  <c:v>2.158095809916121E+17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'Pressure Balance'!$F$2</c:f>
              <c:strCache>
                <c:ptCount val="1"/>
                <c:pt idx="0">
                  <c:v>lambda Te = 2 lambda ne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Balance'!$F$3:$F$26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2.4759584230461696E+20</c:v>
                </c:pt>
                <c:pt idx="13">
                  <c:v>1.504661655190528E+20</c:v>
                </c:pt>
                <c:pt idx="14">
                  <c:v>9.4163396011953226E+19</c:v>
                </c:pt>
                <c:pt idx="15">
                  <c:v>6.0980125565614481E+19</c:v>
                </c:pt>
                <c:pt idx="16">
                  <c:v>4.0991309728014868E+19</c:v>
                </c:pt>
                <c:pt idx="17">
                  <c:v>2.0698209993758183E+19</c:v>
                </c:pt>
                <c:pt idx="18">
                  <c:v>1.1824982599045386E+19</c:v>
                </c:pt>
                <c:pt idx="19">
                  <c:v>7.3256483694558054E+18</c:v>
                </c:pt>
                <c:pt idx="20">
                  <c:v>4.7473260767007427E+18</c:v>
                </c:pt>
                <c:pt idx="21">
                  <c:v>2.109226262061374E+18</c:v>
                </c:pt>
                <c:pt idx="22">
                  <c:v>9.5936021173873549E+17</c:v>
                </c:pt>
                <c:pt idx="23">
                  <c:v>4.385524359010816E+17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'Pressure Balance'!$G$2</c:f>
              <c:strCache>
                <c:ptCount val="1"/>
                <c:pt idx="0">
                  <c:v>pe balance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Balance'!$G$3:$G$26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1.9496748636236481E+20</c:v>
                </c:pt>
                <c:pt idx="13">
                  <c:v>1.1611004886379708E+20</c:v>
                </c:pt>
                <c:pt idx="14">
                  <c:v>7.2398013177708569E+19</c:v>
                </c:pt>
                <c:pt idx="15">
                  <c:v>4.7486120816888685E+19</c:v>
                </c:pt>
                <c:pt idx="16">
                  <c:v>3.2760585965420646E+19</c:v>
                </c:pt>
                <c:pt idx="17">
                  <c:v>1.7743028063034155E+19</c:v>
                </c:pt>
                <c:pt idx="18">
                  <c:v>1.0799064933139862E+19</c:v>
                </c:pt>
                <c:pt idx="19">
                  <c:v>6.9777489926276884E+18</c:v>
                </c:pt>
                <c:pt idx="20">
                  <c:v>4.6313575941200343E+18</c:v>
                </c:pt>
                <c:pt idx="21">
                  <c:v>2.0967980668346117E+18</c:v>
                </c:pt>
                <c:pt idx="22">
                  <c:v>9.580712130286441E+17</c:v>
                </c:pt>
                <c:pt idx="23">
                  <c:v>4.3842160017096269E+17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'Pressure Balance'!$B$27</c:f>
              <c:strCache>
                <c:ptCount val="1"/>
                <c:pt idx="0">
                  <c:v>ISP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Balance'!$D$27:$D$44</c:f>
              <c:numCache>
                <c:formatCode>General</c:formatCode>
                <c:ptCount val="18"/>
                <c:pt idx="0">
                  <c:v>0.99150000000000005</c:v>
                </c:pt>
                <c:pt idx="1">
                  <c:v>0.99250000000000005</c:v>
                </c:pt>
                <c:pt idx="2">
                  <c:v>0.99350000000000005</c:v>
                </c:pt>
                <c:pt idx="3">
                  <c:v>0.99450000000000005</c:v>
                </c:pt>
                <c:pt idx="4">
                  <c:v>0.99550000000000005</c:v>
                </c:pt>
                <c:pt idx="5">
                  <c:v>0.99650000000000005</c:v>
                </c:pt>
                <c:pt idx="6">
                  <c:v>0.99750000000000005</c:v>
                </c:pt>
                <c:pt idx="7">
                  <c:v>0.99850000000000005</c:v>
                </c:pt>
                <c:pt idx="8">
                  <c:v>0.99949999999999994</c:v>
                </c:pt>
                <c:pt idx="9">
                  <c:v>1.0004999999999999</c:v>
                </c:pt>
                <c:pt idx="10">
                  <c:v>1.0065</c:v>
                </c:pt>
                <c:pt idx="11">
                  <c:v>1.0074999999999998</c:v>
                </c:pt>
                <c:pt idx="12">
                  <c:v>1.0085</c:v>
                </c:pt>
                <c:pt idx="13">
                  <c:v>1.0094999999999998</c:v>
                </c:pt>
                <c:pt idx="14">
                  <c:v>1.0105</c:v>
                </c:pt>
                <c:pt idx="15">
                  <c:v>1.0114999999999998</c:v>
                </c:pt>
                <c:pt idx="16">
                  <c:v>1.0125</c:v>
                </c:pt>
                <c:pt idx="17">
                  <c:v>1.0134999999999998</c:v>
                </c:pt>
              </c:numCache>
            </c:numRef>
          </c:xVal>
          <c:yVal>
            <c:numRef>
              <c:f>'Pressure Balance'!$H$27:$H$44</c:f>
              <c:numCache>
                <c:formatCode>0.00E+00</c:formatCode>
                <c:ptCount val="18"/>
                <c:pt idx="0">
                  <c:v>5.4233999999999994E+17</c:v>
                </c:pt>
                <c:pt idx="1">
                  <c:v>8.3056E+17</c:v>
                </c:pt>
                <c:pt idx="2">
                  <c:v>2.2098E+18</c:v>
                </c:pt>
                <c:pt idx="3">
                  <c:v>4.94784E+18</c:v>
                </c:pt>
                <c:pt idx="4">
                  <c:v>1.31508E+19</c:v>
                </c:pt>
                <c:pt idx="5">
                  <c:v>1.71216E+19</c:v>
                </c:pt>
                <c:pt idx="6">
                  <c:v>5.9183599999999992E+19</c:v>
                </c:pt>
                <c:pt idx="7">
                  <c:v>1.20128E+20</c:v>
                </c:pt>
                <c:pt idx="8">
                  <c:v>4.80186E+20</c:v>
                </c:pt>
                <c:pt idx="9">
                  <c:v>5.247E+20</c:v>
                </c:pt>
                <c:pt idx="10">
                  <c:v>2.11038E+20</c:v>
                </c:pt>
                <c:pt idx="11">
                  <c:v>1.61098E+20</c:v>
                </c:pt>
                <c:pt idx="12">
                  <c:v>1.47492E+20</c:v>
                </c:pt>
                <c:pt idx="13">
                  <c:v>1.49184E+20</c:v>
                </c:pt>
                <c:pt idx="14">
                  <c:v>1.71506E+20</c:v>
                </c:pt>
                <c:pt idx="15">
                  <c:v>1.83736E+20</c:v>
                </c:pt>
                <c:pt idx="16">
                  <c:v>1.70544E+20</c:v>
                </c:pt>
                <c:pt idx="17">
                  <c:v>1.64352E+20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'Pressure Balance'!$B$45</c:f>
              <c:strCache>
                <c:ptCount val="1"/>
                <c:pt idx="0">
                  <c:v>OSP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Balance'!$D$45:$D$112</c:f>
              <c:numCache>
                <c:formatCode>General</c:formatCode>
                <c:ptCount val="68"/>
                <c:pt idx="0">
                  <c:v>0.99250000000000005</c:v>
                </c:pt>
                <c:pt idx="1">
                  <c:v>0.99350000000000005</c:v>
                </c:pt>
                <c:pt idx="2">
                  <c:v>0.99450000000000005</c:v>
                </c:pt>
                <c:pt idx="3">
                  <c:v>0.99550000000000005</c:v>
                </c:pt>
                <c:pt idx="4">
                  <c:v>0.99650000000000005</c:v>
                </c:pt>
                <c:pt idx="5">
                  <c:v>0.99750000000000005</c:v>
                </c:pt>
                <c:pt idx="6">
                  <c:v>0.99850000000000005</c:v>
                </c:pt>
                <c:pt idx="7">
                  <c:v>0.99949999999999994</c:v>
                </c:pt>
                <c:pt idx="8">
                  <c:v>1.0004999999999999</c:v>
                </c:pt>
                <c:pt idx="9">
                  <c:v>1.0014999999999998</c:v>
                </c:pt>
                <c:pt idx="10">
                  <c:v>1.0024999999999999</c:v>
                </c:pt>
                <c:pt idx="11">
                  <c:v>1.0034999999999998</c:v>
                </c:pt>
                <c:pt idx="12">
                  <c:v>1.0044999999999999</c:v>
                </c:pt>
                <c:pt idx="13">
                  <c:v>1.0054999999999998</c:v>
                </c:pt>
                <c:pt idx="14">
                  <c:v>1.0065</c:v>
                </c:pt>
                <c:pt idx="15">
                  <c:v>1.0074999999999998</c:v>
                </c:pt>
                <c:pt idx="16">
                  <c:v>1.0085</c:v>
                </c:pt>
                <c:pt idx="17">
                  <c:v>1.0094999999999998</c:v>
                </c:pt>
                <c:pt idx="18">
                  <c:v>1.0105</c:v>
                </c:pt>
                <c:pt idx="19">
                  <c:v>1.0114999999999998</c:v>
                </c:pt>
                <c:pt idx="20">
                  <c:v>1.0125</c:v>
                </c:pt>
                <c:pt idx="21">
                  <c:v>1.0134999999999998</c:v>
                </c:pt>
                <c:pt idx="22">
                  <c:v>1.0145</c:v>
                </c:pt>
                <c:pt idx="23">
                  <c:v>1.0154999999999998</c:v>
                </c:pt>
                <c:pt idx="24">
                  <c:v>1.0165</c:v>
                </c:pt>
                <c:pt idx="25">
                  <c:v>1.0174999999999998</c:v>
                </c:pt>
                <c:pt idx="26">
                  <c:v>1.0185</c:v>
                </c:pt>
                <c:pt idx="27">
                  <c:v>1.0194999999999999</c:v>
                </c:pt>
                <c:pt idx="28">
                  <c:v>1.0205</c:v>
                </c:pt>
                <c:pt idx="29">
                  <c:v>1.0214999999999999</c:v>
                </c:pt>
                <c:pt idx="30">
                  <c:v>1.0225</c:v>
                </c:pt>
                <c:pt idx="31">
                  <c:v>1.0234999999999999</c:v>
                </c:pt>
                <c:pt idx="32">
                  <c:v>1.0245</c:v>
                </c:pt>
                <c:pt idx="33">
                  <c:v>1.0254999999999999</c:v>
                </c:pt>
                <c:pt idx="34">
                  <c:v>1.0265</c:v>
                </c:pt>
                <c:pt idx="35">
                  <c:v>1.0274999999999999</c:v>
                </c:pt>
                <c:pt idx="36">
                  <c:v>1.0285</c:v>
                </c:pt>
                <c:pt idx="37">
                  <c:v>1.0294999999999999</c:v>
                </c:pt>
                <c:pt idx="38">
                  <c:v>1.0305</c:v>
                </c:pt>
                <c:pt idx="39">
                  <c:v>1.0314999999999999</c:v>
                </c:pt>
                <c:pt idx="40">
                  <c:v>1.0325</c:v>
                </c:pt>
                <c:pt idx="41">
                  <c:v>1.0334999999999999</c:v>
                </c:pt>
                <c:pt idx="42">
                  <c:v>1.0345</c:v>
                </c:pt>
                <c:pt idx="43">
                  <c:v>1.0354999999999999</c:v>
                </c:pt>
                <c:pt idx="44">
                  <c:v>1.0365</c:v>
                </c:pt>
                <c:pt idx="45">
                  <c:v>1.0374999999999999</c:v>
                </c:pt>
                <c:pt idx="46">
                  <c:v>1.0385</c:v>
                </c:pt>
                <c:pt idx="47">
                  <c:v>1.0394999999999999</c:v>
                </c:pt>
                <c:pt idx="48">
                  <c:v>1.0405</c:v>
                </c:pt>
                <c:pt idx="49">
                  <c:v>1.0414999999999999</c:v>
                </c:pt>
                <c:pt idx="50">
                  <c:v>1.0425</c:v>
                </c:pt>
                <c:pt idx="51">
                  <c:v>1.0434999999999999</c:v>
                </c:pt>
                <c:pt idx="52">
                  <c:v>1.0445</c:v>
                </c:pt>
                <c:pt idx="53">
                  <c:v>1.0454999999999999</c:v>
                </c:pt>
                <c:pt idx="54">
                  <c:v>1.0465</c:v>
                </c:pt>
                <c:pt idx="55">
                  <c:v>1.0474999999999999</c:v>
                </c:pt>
                <c:pt idx="56">
                  <c:v>1.0485</c:v>
                </c:pt>
                <c:pt idx="57">
                  <c:v>1.0494999999999999</c:v>
                </c:pt>
                <c:pt idx="58">
                  <c:v>1.0505</c:v>
                </c:pt>
                <c:pt idx="59">
                  <c:v>1.0514999999999999</c:v>
                </c:pt>
                <c:pt idx="60">
                  <c:v>1.0634999999999999</c:v>
                </c:pt>
                <c:pt idx="61">
                  <c:v>1.0645</c:v>
                </c:pt>
                <c:pt idx="62">
                  <c:v>1.0654999999999999</c:v>
                </c:pt>
                <c:pt idx="63">
                  <c:v>1.0665</c:v>
                </c:pt>
                <c:pt idx="64">
                  <c:v>1.0674999999999999</c:v>
                </c:pt>
                <c:pt idx="65">
                  <c:v>1.0685</c:v>
                </c:pt>
                <c:pt idx="66">
                  <c:v>1.0694999999999999</c:v>
                </c:pt>
                <c:pt idx="67">
                  <c:v>1.0705</c:v>
                </c:pt>
              </c:numCache>
            </c:numRef>
          </c:xVal>
          <c:yVal>
            <c:numRef>
              <c:f>'Pressure Balance'!$I$45:$I$112</c:f>
              <c:numCache>
                <c:formatCode>0.00E+00</c:formatCode>
                <c:ptCount val="68"/>
                <c:pt idx="0">
                  <c:v>5.34058E+17</c:v>
                </c:pt>
                <c:pt idx="1">
                  <c:v>9.072E+17</c:v>
                </c:pt>
                <c:pt idx="2">
                  <c:v>2.5008E+18</c:v>
                </c:pt>
                <c:pt idx="3">
                  <c:v>5.93368E+18</c:v>
                </c:pt>
                <c:pt idx="4">
                  <c:v>2.05296E+19</c:v>
                </c:pt>
                <c:pt idx="5">
                  <c:v>5.43564E+19</c:v>
                </c:pt>
                <c:pt idx="6">
                  <c:v>1.48919E+20</c:v>
                </c:pt>
                <c:pt idx="7">
                  <c:v>3.079516E+20</c:v>
                </c:pt>
                <c:pt idx="8">
                  <c:v>3.74248E+20</c:v>
                </c:pt>
                <c:pt idx="9">
                  <c:v>4.1657E+20</c:v>
                </c:pt>
                <c:pt idx="10">
                  <c:v>4.587132E+20</c:v>
                </c:pt>
                <c:pt idx="11">
                  <c:v>4.3340339999999997E+20</c:v>
                </c:pt>
                <c:pt idx="12">
                  <c:v>4.0919220000000003E+20</c:v>
                </c:pt>
                <c:pt idx="13">
                  <c:v>3.7504E+20</c:v>
                </c:pt>
                <c:pt idx="14">
                  <c:v>3.2751180000000003E+20</c:v>
                </c:pt>
                <c:pt idx="15">
                  <c:v>2.80476E+20</c:v>
                </c:pt>
                <c:pt idx="16">
                  <c:v>2.4602400000000003E+20</c:v>
                </c:pt>
                <c:pt idx="17">
                  <c:v>2.2453960000000003E+20</c:v>
                </c:pt>
                <c:pt idx="18">
                  <c:v>1.993896E+20</c:v>
                </c:pt>
                <c:pt idx="19">
                  <c:v>1.76814E+20</c:v>
                </c:pt>
                <c:pt idx="20">
                  <c:v>1.541592E+20</c:v>
                </c:pt>
                <c:pt idx="21">
                  <c:v>1.323036E+20</c:v>
                </c:pt>
                <c:pt idx="22">
                  <c:v>1.163388E+20</c:v>
                </c:pt>
                <c:pt idx="23">
                  <c:v>1.067192E+20</c:v>
                </c:pt>
                <c:pt idx="24">
                  <c:v>9.85012E+19</c:v>
                </c:pt>
                <c:pt idx="25">
                  <c:v>8.78864E+19</c:v>
                </c:pt>
                <c:pt idx="26">
                  <c:v>7.9856E+19</c:v>
                </c:pt>
                <c:pt idx="27">
                  <c:v>7.85638E+19</c:v>
                </c:pt>
                <c:pt idx="28">
                  <c:v>6.722E+19</c:v>
                </c:pt>
                <c:pt idx="29">
                  <c:v>6.6331000000000008E+19</c:v>
                </c:pt>
                <c:pt idx="30">
                  <c:v>5.3679600000000008E+19</c:v>
                </c:pt>
                <c:pt idx="31">
                  <c:v>5.21472E+19</c:v>
                </c:pt>
                <c:pt idx="32">
                  <c:v>4.9995E+19</c:v>
                </c:pt>
                <c:pt idx="33">
                  <c:v>4.34424E+19</c:v>
                </c:pt>
                <c:pt idx="34">
                  <c:v>4.0281E+19</c:v>
                </c:pt>
                <c:pt idx="35">
                  <c:v>3.7324E+19</c:v>
                </c:pt>
                <c:pt idx="36">
                  <c:v>3.38688E+19</c:v>
                </c:pt>
                <c:pt idx="37">
                  <c:v>3.29784E+19</c:v>
                </c:pt>
                <c:pt idx="38">
                  <c:v>2.9831599999999996E+19</c:v>
                </c:pt>
                <c:pt idx="39">
                  <c:v>2.7972E+19</c:v>
                </c:pt>
                <c:pt idx="40">
                  <c:v>2.541E+19</c:v>
                </c:pt>
                <c:pt idx="41">
                  <c:v>2.5194E+19</c:v>
                </c:pt>
                <c:pt idx="42">
                  <c:v>2.07808E+19</c:v>
                </c:pt>
                <c:pt idx="43">
                  <c:v>2.47164E+19</c:v>
                </c:pt>
                <c:pt idx="44">
                  <c:v>2.26572E+19</c:v>
                </c:pt>
                <c:pt idx="45">
                  <c:v>2.12232E+19</c:v>
                </c:pt>
                <c:pt idx="46">
                  <c:v>2.0405E+19</c:v>
                </c:pt>
                <c:pt idx="47">
                  <c:v>1.78048E+19</c:v>
                </c:pt>
                <c:pt idx="48">
                  <c:v>1.6939E+19</c:v>
                </c:pt>
                <c:pt idx="49">
                  <c:v>1.5812E+19</c:v>
                </c:pt>
                <c:pt idx="50">
                  <c:v>1.68484E+19</c:v>
                </c:pt>
                <c:pt idx="51">
                  <c:v>1.64008E+19</c:v>
                </c:pt>
                <c:pt idx="52">
                  <c:v>1.59588E+19</c:v>
                </c:pt>
                <c:pt idx="53">
                  <c:v>1.31152E+19</c:v>
                </c:pt>
                <c:pt idx="54">
                  <c:v>1.36832E+19</c:v>
                </c:pt>
                <c:pt idx="55">
                  <c:v>1.30688E+19</c:v>
                </c:pt>
                <c:pt idx="56">
                  <c:v>1.352928E+19</c:v>
                </c:pt>
                <c:pt idx="57">
                  <c:v>1.2682E+19</c:v>
                </c:pt>
                <c:pt idx="58">
                  <c:v>1.23228E+19</c:v>
                </c:pt>
                <c:pt idx="59">
                  <c:v>1.16493E+19</c:v>
                </c:pt>
                <c:pt idx="60">
                  <c:v>5.39948E+18</c:v>
                </c:pt>
                <c:pt idx="61">
                  <c:v>5.5014E+18</c:v>
                </c:pt>
                <c:pt idx="62">
                  <c:v>5.1462E+18</c:v>
                </c:pt>
                <c:pt idx="63">
                  <c:v>5.68404E+18</c:v>
                </c:pt>
                <c:pt idx="64">
                  <c:v>5.26064E+18</c:v>
                </c:pt>
                <c:pt idx="65">
                  <c:v>4.85228E+18</c:v>
                </c:pt>
                <c:pt idx="66">
                  <c:v>5.3136E+18</c:v>
                </c:pt>
                <c:pt idx="67">
                  <c:v>5.41314E+18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5888"/>
        <c:axId val="170735488"/>
      </c:scatterChart>
      <c:valAx>
        <c:axId val="166805888"/>
        <c:scaling>
          <c:orientation val="minMax"/>
          <c:max val="1.08"/>
          <c:min val="0.98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psi_n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0735488"/>
        <c:crosses val="autoZero"/>
        <c:crossBetween val="midCat"/>
      </c:valAx>
      <c:valAx>
        <c:axId val="170735488"/>
        <c:scaling>
          <c:orientation val="minMax"/>
          <c:max val="7E+2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GB" sz="1200"/>
                  <a:t>p_e</a:t>
                </a:r>
                <a:r>
                  <a:rPr lang="en-GB" sz="1200" baseline="0"/>
                  <a:t> (eV m-3)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2.648105043873957E-3"/>
              <c:y val="0.37616910185692032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6805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890813648293965"/>
          <c:y val="0.16045830555330343"/>
          <c:w val="0.39119204971173477"/>
          <c:h val="0.3299854297514871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GB" sz="1000"/>
              <a:t>Electron</a:t>
            </a:r>
            <a:r>
              <a:rPr lang="en-GB" sz="1000" baseline="0"/>
              <a:t> pressure balance</a:t>
            </a:r>
            <a:endParaRPr lang="en-GB" sz="10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5492370350257942"/>
          <c:y val="0.10837507142549158"/>
          <c:w val="0.66506471173861892"/>
          <c:h val="0.72581678302357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'Pressure Balance'!$E$2</c:f>
              <c:strCache>
                <c:ptCount val="1"/>
                <c:pt idx="0">
                  <c:v>lamda Te = lamda ne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Balance'!$E$3:$E$26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2.171153848406092E+20</c:v>
                </c:pt>
                <c:pt idx="13">
                  <c:v>1.5005513160115706E+20</c:v>
                </c:pt>
                <c:pt idx="14">
                  <c:v>1.0412325047604512E+20</c:v>
                </c:pt>
                <c:pt idx="15">
                  <c:v>7.2585702538673512E+19</c:v>
                </c:pt>
                <c:pt idx="16">
                  <c:v>5.0868790379321958E+19</c:v>
                </c:pt>
                <c:pt idx="17">
                  <c:v>2.5454667718350934E+19</c:v>
                </c:pt>
                <c:pt idx="18">
                  <c:v>1.3119741653279246E+19</c:v>
                </c:pt>
                <c:pt idx="19">
                  <c:v>6.9987040521014098E+18</c:v>
                </c:pt>
                <c:pt idx="20">
                  <c:v>3.8755983598582948E+18</c:v>
                </c:pt>
                <c:pt idx="21">
                  <c:v>1.3277596604454738E+18</c:v>
                </c:pt>
                <c:pt idx="22">
                  <c:v>5.1426658281464634E+17</c:v>
                </c:pt>
                <c:pt idx="23">
                  <c:v>2.158095809916121E+17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'Pressure Balance'!$F$2</c:f>
              <c:strCache>
                <c:ptCount val="1"/>
                <c:pt idx="0">
                  <c:v>lambda Te = 2 lambda ne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Balance'!$F$3:$F$26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2.4759584230461696E+20</c:v>
                </c:pt>
                <c:pt idx="13">
                  <c:v>1.504661655190528E+20</c:v>
                </c:pt>
                <c:pt idx="14">
                  <c:v>9.4163396011953226E+19</c:v>
                </c:pt>
                <c:pt idx="15">
                  <c:v>6.0980125565614481E+19</c:v>
                </c:pt>
                <c:pt idx="16">
                  <c:v>4.0991309728014868E+19</c:v>
                </c:pt>
                <c:pt idx="17">
                  <c:v>2.0698209993758183E+19</c:v>
                </c:pt>
                <c:pt idx="18">
                  <c:v>1.1824982599045386E+19</c:v>
                </c:pt>
                <c:pt idx="19">
                  <c:v>7.3256483694558054E+18</c:v>
                </c:pt>
                <c:pt idx="20">
                  <c:v>4.7473260767007427E+18</c:v>
                </c:pt>
                <c:pt idx="21">
                  <c:v>2.109226262061374E+18</c:v>
                </c:pt>
                <c:pt idx="22">
                  <c:v>9.5936021173873549E+17</c:v>
                </c:pt>
                <c:pt idx="23">
                  <c:v>4.385524359010816E+17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'Pressure Balance'!$G$2</c:f>
              <c:strCache>
                <c:ptCount val="1"/>
                <c:pt idx="0">
                  <c:v>pe balance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Balance'!$G$3:$G$26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1.9496748636236481E+20</c:v>
                </c:pt>
                <c:pt idx="13">
                  <c:v>1.1611004886379708E+20</c:v>
                </c:pt>
                <c:pt idx="14">
                  <c:v>7.2398013177708569E+19</c:v>
                </c:pt>
                <c:pt idx="15">
                  <c:v>4.7486120816888685E+19</c:v>
                </c:pt>
                <c:pt idx="16">
                  <c:v>3.2760585965420646E+19</c:v>
                </c:pt>
                <c:pt idx="17">
                  <c:v>1.7743028063034155E+19</c:v>
                </c:pt>
                <c:pt idx="18">
                  <c:v>1.0799064933139862E+19</c:v>
                </c:pt>
                <c:pt idx="19">
                  <c:v>6.9777489926276884E+18</c:v>
                </c:pt>
                <c:pt idx="20">
                  <c:v>4.6313575941200343E+18</c:v>
                </c:pt>
                <c:pt idx="21">
                  <c:v>2.0967980668346117E+18</c:v>
                </c:pt>
                <c:pt idx="22">
                  <c:v>9.580712130286441E+17</c:v>
                </c:pt>
                <c:pt idx="23">
                  <c:v>4.3842160017096269E+17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'Pressure Balance'!$B$27</c:f>
              <c:strCache>
                <c:ptCount val="1"/>
                <c:pt idx="0">
                  <c:v>ISP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Balance'!$D$27:$D$44</c:f>
              <c:numCache>
                <c:formatCode>General</c:formatCode>
                <c:ptCount val="18"/>
                <c:pt idx="0">
                  <c:v>0.99150000000000005</c:v>
                </c:pt>
                <c:pt idx="1">
                  <c:v>0.99250000000000005</c:v>
                </c:pt>
                <c:pt idx="2">
                  <c:v>0.99350000000000005</c:v>
                </c:pt>
                <c:pt idx="3">
                  <c:v>0.99450000000000005</c:v>
                </c:pt>
                <c:pt idx="4">
                  <c:v>0.99550000000000005</c:v>
                </c:pt>
                <c:pt idx="5">
                  <c:v>0.99650000000000005</c:v>
                </c:pt>
                <c:pt idx="6">
                  <c:v>0.99750000000000005</c:v>
                </c:pt>
                <c:pt idx="7">
                  <c:v>0.99850000000000005</c:v>
                </c:pt>
                <c:pt idx="8">
                  <c:v>0.99949999999999994</c:v>
                </c:pt>
                <c:pt idx="9">
                  <c:v>1.0004999999999999</c:v>
                </c:pt>
                <c:pt idx="10">
                  <c:v>1.0065</c:v>
                </c:pt>
                <c:pt idx="11">
                  <c:v>1.0074999999999998</c:v>
                </c:pt>
                <c:pt idx="12">
                  <c:v>1.0085</c:v>
                </c:pt>
                <c:pt idx="13">
                  <c:v>1.0094999999999998</c:v>
                </c:pt>
                <c:pt idx="14">
                  <c:v>1.0105</c:v>
                </c:pt>
                <c:pt idx="15">
                  <c:v>1.0114999999999998</c:v>
                </c:pt>
                <c:pt idx="16">
                  <c:v>1.0125</c:v>
                </c:pt>
                <c:pt idx="17">
                  <c:v>1.0134999999999998</c:v>
                </c:pt>
              </c:numCache>
            </c:numRef>
          </c:xVal>
          <c:yVal>
            <c:numRef>
              <c:f>'Pressure Balance'!$H$27:$H$44</c:f>
              <c:numCache>
                <c:formatCode>0.00E+00</c:formatCode>
                <c:ptCount val="18"/>
                <c:pt idx="0">
                  <c:v>5.4233999999999994E+17</c:v>
                </c:pt>
                <c:pt idx="1">
                  <c:v>8.3056E+17</c:v>
                </c:pt>
                <c:pt idx="2">
                  <c:v>2.2098E+18</c:v>
                </c:pt>
                <c:pt idx="3">
                  <c:v>4.94784E+18</c:v>
                </c:pt>
                <c:pt idx="4">
                  <c:v>1.31508E+19</c:v>
                </c:pt>
                <c:pt idx="5">
                  <c:v>1.71216E+19</c:v>
                </c:pt>
                <c:pt idx="6">
                  <c:v>5.9183599999999992E+19</c:v>
                </c:pt>
                <c:pt idx="7">
                  <c:v>1.20128E+20</c:v>
                </c:pt>
                <c:pt idx="8">
                  <c:v>4.80186E+20</c:v>
                </c:pt>
                <c:pt idx="9">
                  <c:v>5.247E+20</c:v>
                </c:pt>
                <c:pt idx="10">
                  <c:v>2.11038E+20</c:v>
                </c:pt>
                <c:pt idx="11">
                  <c:v>1.61098E+20</c:v>
                </c:pt>
                <c:pt idx="12">
                  <c:v>1.47492E+20</c:v>
                </c:pt>
                <c:pt idx="13">
                  <c:v>1.49184E+20</c:v>
                </c:pt>
                <c:pt idx="14">
                  <c:v>1.71506E+20</c:v>
                </c:pt>
                <c:pt idx="15">
                  <c:v>1.83736E+20</c:v>
                </c:pt>
                <c:pt idx="16">
                  <c:v>1.70544E+20</c:v>
                </c:pt>
                <c:pt idx="17">
                  <c:v>1.64352E+20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'Pressure Balance'!$B$45</c:f>
              <c:strCache>
                <c:ptCount val="1"/>
                <c:pt idx="0">
                  <c:v>OSP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Balance'!$D$45:$D$112</c:f>
              <c:numCache>
                <c:formatCode>General</c:formatCode>
                <c:ptCount val="68"/>
                <c:pt idx="0">
                  <c:v>0.99250000000000005</c:v>
                </c:pt>
                <c:pt idx="1">
                  <c:v>0.99350000000000005</c:v>
                </c:pt>
                <c:pt idx="2">
                  <c:v>0.99450000000000005</c:v>
                </c:pt>
                <c:pt idx="3">
                  <c:v>0.99550000000000005</c:v>
                </c:pt>
                <c:pt idx="4">
                  <c:v>0.99650000000000005</c:v>
                </c:pt>
                <c:pt idx="5">
                  <c:v>0.99750000000000005</c:v>
                </c:pt>
                <c:pt idx="6">
                  <c:v>0.99850000000000005</c:v>
                </c:pt>
                <c:pt idx="7">
                  <c:v>0.99949999999999994</c:v>
                </c:pt>
                <c:pt idx="8">
                  <c:v>1.0004999999999999</c:v>
                </c:pt>
                <c:pt idx="9">
                  <c:v>1.0014999999999998</c:v>
                </c:pt>
                <c:pt idx="10">
                  <c:v>1.0024999999999999</c:v>
                </c:pt>
                <c:pt idx="11">
                  <c:v>1.0034999999999998</c:v>
                </c:pt>
                <c:pt idx="12">
                  <c:v>1.0044999999999999</c:v>
                </c:pt>
                <c:pt idx="13">
                  <c:v>1.0054999999999998</c:v>
                </c:pt>
                <c:pt idx="14">
                  <c:v>1.0065</c:v>
                </c:pt>
                <c:pt idx="15">
                  <c:v>1.0074999999999998</c:v>
                </c:pt>
                <c:pt idx="16">
                  <c:v>1.0085</c:v>
                </c:pt>
                <c:pt idx="17">
                  <c:v>1.0094999999999998</c:v>
                </c:pt>
                <c:pt idx="18">
                  <c:v>1.0105</c:v>
                </c:pt>
                <c:pt idx="19">
                  <c:v>1.0114999999999998</c:v>
                </c:pt>
                <c:pt idx="20">
                  <c:v>1.0125</c:v>
                </c:pt>
                <c:pt idx="21">
                  <c:v>1.0134999999999998</c:v>
                </c:pt>
                <c:pt idx="22">
                  <c:v>1.0145</c:v>
                </c:pt>
                <c:pt idx="23">
                  <c:v>1.0154999999999998</c:v>
                </c:pt>
                <c:pt idx="24">
                  <c:v>1.0165</c:v>
                </c:pt>
                <c:pt idx="25">
                  <c:v>1.0174999999999998</c:v>
                </c:pt>
                <c:pt idx="26">
                  <c:v>1.0185</c:v>
                </c:pt>
                <c:pt idx="27">
                  <c:v>1.0194999999999999</c:v>
                </c:pt>
                <c:pt idx="28">
                  <c:v>1.0205</c:v>
                </c:pt>
                <c:pt idx="29">
                  <c:v>1.0214999999999999</c:v>
                </c:pt>
                <c:pt idx="30">
                  <c:v>1.0225</c:v>
                </c:pt>
                <c:pt idx="31">
                  <c:v>1.0234999999999999</c:v>
                </c:pt>
                <c:pt idx="32">
                  <c:v>1.0245</c:v>
                </c:pt>
                <c:pt idx="33">
                  <c:v>1.0254999999999999</c:v>
                </c:pt>
                <c:pt idx="34">
                  <c:v>1.0265</c:v>
                </c:pt>
                <c:pt idx="35">
                  <c:v>1.0274999999999999</c:v>
                </c:pt>
                <c:pt idx="36">
                  <c:v>1.0285</c:v>
                </c:pt>
                <c:pt idx="37">
                  <c:v>1.0294999999999999</c:v>
                </c:pt>
                <c:pt idx="38">
                  <c:v>1.0305</c:v>
                </c:pt>
                <c:pt idx="39">
                  <c:v>1.0314999999999999</c:v>
                </c:pt>
                <c:pt idx="40">
                  <c:v>1.0325</c:v>
                </c:pt>
                <c:pt idx="41">
                  <c:v>1.0334999999999999</c:v>
                </c:pt>
                <c:pt idx="42">
                  <c:v>1.0345</c:v>
                </c:pt>
                <c:pt idx="43">
                  <c:v>1.0354999999999999</c:v>
                </c:pt>
                <c:pt idx="44">
                  <c:v>1.0365</c:v>
                </c:pt>
                <c:pt idx="45">
                  <c:v>1.0374999999999999</c:v>
                </c:pt>
                <c:pt idx="46">
                  <c:v>1.0385</c:v>
                </c:pt>
                <c:pt idx="47">
                  <c:v>1.0394999999999999</c:v>
                </c:pt>
                <c:pt idx="48">
                  <c:v>1.0405</c:v>
                </c:pt>
                <c:pt idx="49">
                  <c:v>1.0414999999999999</c:v>
                </c:pt>
                <c:pt idx="50">
                  <c:v>1.0425</c:v>
                </c:pt>
                <c:pt idx="51">
                  <c:v>1.0434999999999999</c:v>
                </c:pt>
                <c:pt idx="52">
                  <c:v>1.0445</c:v>
                </c:pt>
                <c:pt idx="53">
                  <c:v>1.0454999999999999</c:v>
                </c:pt>
                <c:pt idx="54">
                  <c:v>1.0465</c:v>
                </c:pt>
                <c:pt idx="55">
                  <c:v>1.0474999999999999</c:v>
                </c:pt>
                <c:pt idx="56">
                  <c:v>1.0485</c:v>
                </c:pt>
                <c:pt idx="57">
                  <c:v>1.0494999999999999</c:v>
                </c:pt>
                <c:pt idx="58">
                  <c:v>1.0505</c:v>
                </c:pt>
                <c:pt idx="59">
                  <c:v>1.0514999999999999</c:v>
                </c:pt>
                <c:pt idx="60">
                  <c:v>1.0634999999999999</c:v>
                </c:pt>
                <c:pt idx="61">
                  <c:v>1.0645</c:v>
                </c:pt>
                <c:pt idx="62">
                  <c:v>1.0654999999999999</c:v>
                </c:pt>
                <c:pt idx="63">
                  <c:v>1.0665</c:v>
                </c:pt>
                <c:pt idx="64">
                  <c:v>1.0674999999999999</c:v>
                </c:pt>
                <c:pt idx="65">
                  <c:v>1.0685</c:v>
                </c:pt>
                <c:pt idx="66">
                  <c:v>1.0694999999999999</c:v>
                </c:pt>
                <c:pt idx="67">
                  <c:v>1.0705</c:v>
                </c:pt>
              </c:numCache>
            </c:numRef>
          </c:xVal>
          <c:yVal>
            <c:numRef>
              <c:f>'Pressure Balance'!$I$45:$I$112</c:f>
              <c:numCache>
                <c:formatCode>0.00E+00</c:formatCode>
                <c:ptCount val="68"/>
                <c:pt idx="0">
                  <c:v>5.34058E+17</c:v>
                </c:pt>
                <c:pt idx="1">
                  <c:v>9.072E+17</c:v>
                </c:pt>
                <c:pt idx="2">
                  <c:v>2.5008E+18</c:v>
                </c:pt>
                <c:pt idx="3">
                  <c:v>5.93368E+18</c:v>
                </c:pt>
                <c:pt idx="4">
                  <c:v>2.05296E+19</c:v>
                </c:pt>
                <c:pt idx="5">
                  <c:v>5.43564E+19</c:v>
                </c:pt>
                <c:pt idx="6">
                  <c:v>1.48919E+20</c:v>
                </c:pt>
                <c:pt idx="7">
                  <c:v>3.079516E+20</c:v>
                </c:pt>
                <c:pt idx="8">
                  <c:v>3.74248E+20</c:v>
                </c:pt>
                <c:pt idx="9">
                  <c:v>4.1657E+20</c:v>
                </c:pt>
                <c:pt idx="10">
                  <c:v>4.587132E+20</c:v>
                </c:pt>
                <c:pt idx="11">
                  <c:v>4.3340339999999997E+20</c:v>
                </c:pt>
                <c:pt idx="12">
                  <c:v>4.0919220000000003E+20</c:v>
                </c:pt>
                <c:pt idx="13">
                  <c:v>3.7504E+20</c:v>
                </c:pt>
                <c:pt idx="14">
                  <c:v>3.2751180000000003E+20</c:v>
                </c:pt>
                <c:pt idx="15">
                  <c:v>2.80476E+20</c:v>
                </c:pt>
                <c:pt idx="16">
                  <c:v>2.4602400000000003E+20</c:v>
                </c:pt>
                <c:pt idx="17">
                  <c:v>2.2453960000000003E+20</c:v>
                </c:pt>
                <c:pt idx="18">
                  <c:v>1.993896E+20</c:v>
                </c:pt>
                <c:pt idx="19">
                  <c:v>1.76814E+20</c:v>
                </c:pt>
                <c:pt idx="20">
                  <c:v>1.541592E+20</c:v>
                </c:pt>
                <c:pt idx="21">
                  <c:v>1.323036E+20</c:v>
                </c:pt>
                <c:pt idx="22">
                  <c:v>1.163388E+20</c:v>
                </c:pt>
                <c:pt idx="23">
                  <c:v>1.067192E+20</c:v>
                </c:pt>
                <c:pt idx="24">
                  <c:v>9.85012E+19</c:v>
                </c:pt>
                <c:pt idx="25">
                  <c:v>8.78864E+19</c:v>
                </c:pt>
                <c:pt idx="26">
                  <c:v>7.9856E+19</c:v>
                </c:pt>
                <c:pt idx="27">
                  <c:v>7.85638E+19</c:v>
                </c:pt>
                <c:pt idx="28">
                  <c:v>6.722E+19</c:v>
                </c:pt>
                <c:pt idx="29">
                  <c:v>6.6331000000000008E+19</c:v>
                </c:pt>
                <c:pt idx="30">
                  <c:v>5.3679600000000008E+19</c:v>
                </c:pt>
                <c:pt idx="31">
                  <c:v>5.21472E+19</c:v>
                </c:pt>
                <c:pt idx="32">
                  <c:v>4.9995E+19</c:v>
                </c:pt>
                <c:pt idx="33">
                  <c:v>4.34424E+19</c:v>
                </c:pt>
                <c:pt idx="34">
                  <c:v>4.0281E+19</c:v>
                </c:pt>
                <c:pt idx="35">
                  <c:v>3.7324E+19</c:v>
                </c:pt>
                <c:pt idx="36">
                  <c:v>3.38688E+19</c:v>
                </c:pt>
                <c:pt idx="37">
                  <c:v>3.29784E+19</c:v>
                </c:pt>
                <c:pt idx="38">
                  <c:v>2.9831599999999996E+19</c:v>
                </c:pt>
                <c:pt idx="39">
                  <c:v>2.7972E+19</c:v>
                </c:pt>
                <c:pt idx="40">
                  <c:v>2.541E+19</c:v>
                </c:pt>
                <c:pt idx="41">
                  <c:v>2.5194E+19</c:v>
                </c:pt>
                <c:pt idx="42">
                  <c:v>2.07808E+19</c:v>
                </c:pt>
                <c:pt idx="43">
                  <c:v>2.47164E+19</c:v>
                </c:pt>
                <c:pt idx="44">
                  <c:v>2.26572E+19</c:v>
                </c:pt>
                <c:pt idx="45">
                  <c:v>2.12232E+19</c:v>
                </c:pt>
                <c:pt idx="46">
                  <c:v>2.0405E+19</c:v>
                </c:pt>
                <c:pt idx="47">
                  <c:v>1.78048E+19</c:v>
                </c:pt>
                <c:pt idx="48">
                  <c:v>1.6939E+19</c:v>
                </c:pt>
                <c:pt idx="49">
                  <c:v>1.5812E+19</c:v>
                </c:pt>
                <c:pt idx="50">
                  <c:v>1.68484E+19</c:v>
                </c:pt>
                <c:pt idx="51">
                  <c:v>1.64008E+19</c:v>
                </c:pt>
                <c:pt idx="52">
                  <c:v>1.59588E+19</c:v>
                </c:pt>
                <c:pt idx="53">
                  <c:v>1.31152E+19</c:v>
                </c:pt>
                <c:pt idx="54">
                  <c:v>1.36832E+19</c:v>
                </c:pt>
                <c:pt idx="55">
                  <c:v>1.30688E+19</c:v>
                </c:pt>
                <c:pt idx="56">
                  <c:v>1.352928E+19</c:v>
                </c:pt>
                <c:pt idx="57">
                  <c:v>1.2682E+19</c:v>
                </c:pt>
                <c:pt idx="58">
                  <c:v>1.23228E+19</c:v>
                </c:pt>
                <c:pt idx="59">
                  <c:v>1.16493E+19</c:v>
                </c:pt>
                <c:pt idx="60">
                  <c:v>5.39948E+18</c:v>
                </c:pt>
                <c:pt idx="61">
                  <c:v>5.5014E+18</c:v>
                </c:pt>
                <c:pt idx="62">
                  <c:v>5.1462E+18</c:v>
                </c:pt>
                <c:pt idx="63">
                  <c:v>5.68404E+18</c:v>
                </c:pt>
                <c:pt idx="64">
                  <c:v>5.26064E+18</c:v>
                </c:pt>
                <c:pt idx="65">
                  <c:v>4.85228E+18</c:v>
                </c:pt>
                <c:pt idx="66">
                  <c:v>5.3136E+18</c:v>
                </c:pt>
                <c:pt idx="67">
                  <c:v>5.41314E+18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2848"/>
        <c:axId val="182969856"/>
      </c:scatterChart>
      <c:valAx>
        <c:axId val="139102848"/>
        <c:scaling>
          <c:orientation val="minMax"/>
          <c:max val="1.07"/>
          <c:min val="1.04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psi_n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2969856"/>
        <c:crosses val="autoZero"/>
        <c:crossBetween val="midCat"/>
      </c:valAx>
      <c:valAx>
        <c:axId val="182969856"/>
        <c:scaling>
          <c:orientation val="minMax"/>
          <c:max val="3E+19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GB" sz="1000"/>
                  <a:t>p_e</a:t>
                </a:r>
                <a:r>
                  <a:rPr lang="en-GB" sz="1000" baseline="0"/>
                  <a:t> (eV m-3)</a:t>
                </a:r>
                <a:endParaRPr lang="en-GB" sz="1000"/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13910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097710200018103"/>
          <c:y val="0.11727331654393404"/>
          <c:w val="0.54291610100461585"/>
          <c:h val="0.2814022336276791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Electron</a:t>
            </a:r>
            <a:r>
              <a:rPr lang="en-GB" baseline="0"/>
              <a:t> pressure balance</a:t>
            </a:r>
            <a:endParaRPr lang="en-GB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438829928867586"/>
          <c:y val="0.10837507142549158"/>
          <c:w val="0.82688227015101379"/>
          <c:h val="0.78519596401133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'Pressure Balance'!$E$2</c:f>
              <c:strCache>
                <c:ptCount val="1"/>
                <c:pt idx="0">
                  <c:v>lamda Te = lamda ne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Balance'!$E$3:$E$26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2.171153848406092E+20</c:v>
                </c:pt>
                <c:pt idx="13">
                  <c:v>1.5005513160115706E+20</c:v>
                </c:pt>
                <c:pt idx="14">
                  <c:v>1.0412325047604512E+20</c:v>
                </c:pt>
                <c:pt idx="15">
                  <c:v>7.2585702538673512E+19</c:v>
                </c:pt>
                <c:pt idx="16">
                  <c:v>5.0868790379321958E+19</c:v>
                </c:pt>
                <c:pt idx="17">
                  <c:v>2.5454667718350934E+19</c:v>
                </c:pt>
                <c:pt idx="18">
                  <c:v>1.3119741653279246E+19</c:v>
                </c:pt>
                <c:pt idx="19">
                  <c:v>6.9987040521014098E+18</c:v>
                </c:pt>
                <c:pt idx="20">
                  <c:v>3.8755983598582948E+18</c:v>
                </c:pt>
                <c:pt idx="21">
                  <c:v>1.3277596604454738E+18</c:v>
                </c:pt>
                <c:pt idx="22">
                  <c:v>5.1426658281464634E+17</c:v>
                </c:pt>
                <c:pt idx="23">
                  <c:v>2.158095809916121E+17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'Pressure Balance'!$F$2</c:f>
              <c:strCache>
                <c:ptCount val="1"/>
                <c:pt idx="0">
                  <c:v>lambda Te = 2 lambda ne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Balance'!$F$3:$F$26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2.4759584230461696E+20</c:v>
                </c:pt>
                <c:pt idx="13">
                  <c:v>1.504661655190528E+20</c:v>
                </c:pt>
                <c:pt idx="14">
                  <c:v>9.4163396011953226E+19</c:v>
                </c:pt>
                <c:pt idx="15">
                  <c:v>6.0980125565614481E+19</c:v>
                </c:pt>
                <c:pt idx="16">
                  <c:v>4.0991309728014868E+19</c:v>
                </c:pt>
                <c:pt idx="17">
                  <c:v>2.0698209993758183E+19</c:v>
                </c:pt>
                <c:pt idx="18">
                  <c:v>1.1824982599045386E+19</c:v>
                </c:pt>
                <c:pt idx="19">
                  <c:v>7.3256483694558054E+18</c:v>
                </c:pt>
                <c:pt idx="20">
                  <c:v>4.7473260767007427E+18</c:v>
                </c:pt>
                <c:pt idx="21">
                  <c:v>2.109226262061374E+18</c:v>
                </c:pt>
                <c:pt idx="22">
                  <c:v>9.5936021173873549E+17</c:v>
                </c:pt>
                <c:pt idx="23">
                  <c:v>4.385524359010816E+17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'Pressure Balance'!$G$2</c:f>
              <c:strCache>
                <c:ptCount val="1"/>
                <c:pt idx="0">
                  <c:v>pe balance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'Pressure Balance'!$D$3:$D$26</c:f>
              <c:numCache>
                <c:formatCode>0.000</c:formatCode>
                <c:ptCount val="24"/>
                <c:pt idx="0">
                  <c:v>0.61</c:v>
                </c:pt>
                <c:pt idx="1">
                  <c:v>0.71</c:v>
                </c:pt>
                <c:pt idx="2">
                  <c:v>0.81</c:v>
                </c:pt>
                <c:pt idx="3">
                  <c:v>0.91</c:v>
                </c:pt>
                <c:pt idx="4">
                  <c:v>0.93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1.0049999999999999</c:v>
                </c:pt>
                <c:pt idx="12">
                  <c:v>1.01</c:v>
                </c:pt>
                <c:pt idx="13">
                  <c:v>1.0149999999999999</c:v>
                </c:pt>
                <c:pt idx="14">
                  <c:v>1.02</c:v>
                </c:pt>
                <c:pt idx="15">
                  <c:v>1.0249999999999999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1.1100000000000001</c:v>
                </c:pt>
                <c:pt idx="23">
                  <c:v>1.1300000000000001</c:v>
                </c:pt>
              </c:numCache>
            </c:numRef>
          </c:xVal>
          <c:yVal>
            <c:numRef>
              <c:f>'Pressure Balance'!$G$3:$G$26</c:f>
              <c:numCache>
                <c:formatCode>0.00E+00</c:formatCode>
                <c:ptCount val="24"/>
                <c:pt idx="0">
                  <c:v>1.1856306645134146E+22</c:v>
                </c:pt>
                <c:pt idx="1">
                  <c:v>8.3209006609583927E+21</c:v>
                </c:pt>
                <c:pt idx="2">
                  <c:v>5.0161227534520812E+21</c:v>
                </c:pt>
                <c:pt idx="3">
                  <c:v>2.4701353227245348E+21</c:v>
                </c:pt>
                <c:pt idx="4">
                  <c:v>2.0732009586695914E+21</c:v>
                </c:pt>
                <c:pt idx="5">
                  <c:v>1.6647074415723739E+21</c:v>
                </c:pt>
                <c:pt idx="6">
                  <c:v>1.4477985607024627E+21</c:v>
                </c:pt>
                <c:pt idx="7">
                  <c:v>1.2194393725722981E+21</c:v>
                </c:pt>
                <c:pt idx="8">
                  <c:v>9.7969506759175635E+20</c:v>
                </c:pt>
                <c:pt idx="9">
                  <c:v>7.3213025953746217E+20</c:v>
                </c:pt>
                <c:pt idx="10">
                  <c:v>4.8588195941380437E+20</c:v>
                </c:pt>
                <c:pt idx="11">
                  <c:v>3.6832191725412988E+20</c:v>
                </c:pt>
                <c:pt idx="12">
                  <c:v>1.9496748636236481E+20</c:v>
                </c:pt>
                <c:pt idx="13">
                  <c:v>1.1611004886379708E+20</c:v>
                </c:pt>
                <c:pt idx="14">
                  <c:v>7.2398013177708569E+19</c:v>
                </c:pt>
                <c:pt idx="15">
                  <c:v>4.7486120816888685E+19</c:v>
                </c:pt>
                <c:pt idx="16">
                  <c:v>3.2760585965420646E+19</c:v>
                </c:pt>
                <c:pt idx="17">
                  <c:v>1.7743028063034155E+19</c:v>
                </c:pt>
                <c:pt idx="18">
                  <c:v>1.0799064933139862E+19</c:v>
                </c:pt>
                <c:pt idx="19">
                  <c:v>6.9777489926276884E+18</c:v>
                </c:pt>
                <c:pt idx="20">
                  <c:v>4.6313575941200343E+18</c:v>
                </c:pt>
                <c:pt idx="21">
                  <c:v>2.0967980668346117E+18</c:v>
                </c:pt>
                <c:pt idx="22">
                  <c:v>9.580712130286441E+17</c:v>
                </c:pt>
                <c:pt idx="23">
                  <c:v>4.3842160017096269E+17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'Pressure Balance'!$B$27</c:f>
              <c:strCache>
                <c:ptCount val="1"/>
                <c:pt idx="0">
                  <c:v>ISP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Balance'!$D$27:$D$44</c:f>
              <c:numCache>
                <c:formatCode>General</c:formatCode>
                <c:ptCount val="18"/>
                <c:pt idx="0">
                  <c:v>0.99150000000000005</c:v>
                </c:pt>
                <c:pt idx="1">
                  <c:v>0.99250000000000005</c:v>
                </c:pt>
                <c:pt idx="2">
                  <c:v>0.99350000000000005</c:v>
                </c:pt>
                <c:pt idx="3">
                  <c:v>0.99450000000000005</c:v>
                </c:pt>
                <c:pt idx="4">
                  <c:v>0.99550000000000005</c:v>
                </c:pt>
                <c:pt idx="5">
                  <c:v>0.99650000000000005</c:v>
                </c:pt>
                <c:pt idx="6">
                  <c:v>0.99750000000000005</c:v>
                </c:pt>
                <c:pt idx="7">
                  <c:v>0.99850000000000005</c:v>
                </c:pt>
                <c:pt idx="8">
                  <c:v>0.99949999999999994</c:v>
                </c:pt>
                <c:pt idx="9">
                  <c:v>1.0004999999999999</c:v>
                </c:pt>
                <c:pt idx="10">
                  <c:v>1.0065</c:v>
                </c:pt>
                <c:pt idx="11">
                  <c:v>1.0074999999999998</c:v>
                </c:pt>
                <c:pt idx="12">
                  <c:v>1.0085</c:v>
                </c:pt>
                <c:pt idx="13">
                  <c:v>1.0094999999999998</c:v>
                </c:pt>
                <c:pt idx="14">
                  <c:v>1.0105</c:v>
                </c:pt>
                <c:pt idx="15">
                  <c:v>1.0114999999999998</c:v>
                </c:pt>
                <c:pt idx="16">
                  <c:v>1.0125</c:v>
                </c:pt>
                <c:pt idx="17">
                  <c:v>1.0134999999999998</c:v>
                </c:pt>
              </c:numCache>
            </c:numRef>
          </c:xVal>
          <c:yVal>
            <c:numRef>
              <c:f>'Pressure Balance'!$H$27:$H$44</c:f>
              <c:numCache>
                <c:formatCode>0.00E+00</c:formatCode>
                <c:ptCount val="18"/>
                <c:pt idx="0">
                  <c:v>5.4233999999999994E+17</c:v>
                </c:pt>
                <c:pt idx="1">
                  <c:v>8.3056E+17</c:v>
                </c:pt>
                <c:pt idx="2">
                  <c:v>2.2098E+18</c:v>
                </c:pt>
                <c:pt idx="3">
                  <c:v>4.94784E+18</c:v>
                </c:pt>
                <c:pt idx="4">
                  <c:v>1.31508E+19</c:v>
                </c:pt>
                <c:pt idx="5">
                  <c:v>1.71216E+19</c:v>
                </c:pt>
                <c:pt idx="6">
                  <c:v>5.9183599999999992E+19</c:v>
                </c:pt>
                <c:pt idx="7">
                  <c:v>1.20128E+20</c:v>
                </c:pt>
                <c:pt idx="8">
                  <c:v>4.80186E+20</c:v>
                </c:pt>
                <c:pt idx="9">
                  <c:v>5.247E+20</c:v>
                </c:pt>
                <c:pt idx="10">
                  <c:v>2.11038E+20</c:v>
                </c:pt>
                <c:pt idx="11">
                  <c:v>1.61098E+20</c:v>
                </c:pt>
                <c:pt idx="12">
                  <c:v>1.47492E+20</c:v>
                </c:pt>
                <c:pt idx="13">
                  <c:v>1.49184E+20</c:v>
                </c:pt>
                <c:pt idx="14">
                  <c:v>1.71506E+20</c:v>
                </c:pt>
                <c:pt idx="15">
                  <c:v>1.83736E+20</c:v>
                </c:pt>
                <c:pt idx="16">
                  <c:v>1.70544E+20</c:v>
                </c:pt>
                <c:pt idx="17">
                  <c:v>1.64352E+20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'Pressure Balance'!$B$45</c:f>
              <c:strCache>
                <c:ptCount val="1"/>
                <c:pt idx="0">
                  <c:v>OSP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solidFill>
                <a:schemeClr val="bg1"/>
              </a:solidFill>
            </c:spPr>
          </c:marker>
          <c:xVal>
            <c:numRef>
              <c:f>'Pressure Balance'!$D$45:$D$112</c:f>
              <c:numCache>
                <c:formatCode>General</c:formatCode>
                <c:ptCount val="68"/>
                <c:pt idx="0">
                  <c:v>0.99250000000000005</c:v>
                </c:pt>
                <c:pt idx="1">
                  <c:v>0.99350000000000005</c:v>
                </c:pt>
                <c:pt idx="2">
                  <c:v>0.99450000000000005</c:v>
                </c:pt>
                <c:pt idx="3">
                  <c:v>0.99550000000000005</c:v>
                </c:pt>
                <c:pt idx="4">
                  <c:v>0.99650000000000005</c:v>
                </c:pt>
                <c:pt idx="5">
                  <c:v>0.99750000000000005</c:v>
                </c:pt>
                <c:pt idx="6">
                  <c:v>0.99850000000000005</c:v>
                </c:pt>
                <c:pt idx="7">
                  <c:v>0.99949999999999994</c:v>
                </c:pt>
                <c:pt idx="8">
                  <c:v>1.0004999999999999</c:v>
                </c:pt>
                <c:pt idx="9">
                  <c:v>1.0014999999999998</c:v>
                </c:pt>
                <c:pt idx="10">
                  <c:v>1.0024999999999999</c:v>
                </c:pt>
                <c:pt idx="11">
                  <c:v>1.0034999999999998</c:v>
                </c:pt>
                <c:pt idx="12">
                  <c:v>1.0044999999999999</c:v>
                </c:pt>
                <c:pt idx="13">
                  <c:v>1.0054999999999998</c:v>
                </c:pt>
                <c:pt idx="14">
                  <c:v>1.0065</c:v>
                </c:pt>
                <c:pt idx="15">
                  <c:v>1.0074999999999998</c:v>
                </c:pt>
                <c:pt idx="16">
                  <c:v>1.0085</c:v>
                </c:pt>
                <c:pt idx="17">
                  <c:v>1.0094999999999998</c:v>
                </c:pt>
                <c:pt idx="18">
                  <c:v>1.0105</c:v>
                </c:pt>
                <c:pt idx="19">
                  <c:v>1.0114999999999998</c:v>
                </c:pt>
                <c:pt idx="20">
                  <c:v>1.0125</c:v>
                </c:pt>
                <c:pt idx="21">
                  <c:v>1.0134999999999998</c:v>
                </c:pt>
                <c:pt idx="22">
                  <c:v>1.0145</c:v>
                </c:pt>
                <c:pt idx="23">
                  <c:v>1.0154999999999998</c:v>
                </c:pt>
                <c:pt idx="24">
                  <c:v>1.0165</c:v>
                </c:pt>
                <c:pt idx="25">
                  <c:v>1.0174999999999998</c:v>
                </c:pt>
                <c:pt idx="26">
                  <c:v>1.0185</c:v>
                </c:pt>
                <c:pt idx="27">
                  <c:v>1.0194999999999999</c:v>
                </c:pt>
                <c:pt idx="28">
                  <c:v>1.0205</c:v>
                </c:pt>
                <c:pt idx="29">
                  <c:v>1.0214999999999999</c:v>
                </c:pt>
                <c:pt idx="30">
                  <c:v>1.0225</c:v>
                </c:pt>
                <c:pt idx="31">
                  <c:v>1.0234999999999999</c:v>
                </c:pt>
                <c:pt idx="32">
                  <c:v>1.0245</c:v>
                </c:pt>
                <c:pt idx="33">
                  <c:v>1.0254999999999999</c:v>
                </c:pt>
                <c:pt idx="34">
                  <c:v>1.0265</c:v>
                </c:pt>
                <c:pt idx="35">
                  <c:v>1.0274999999999999</c:v>
                </c:pt>
                <c:pt idx="36">
                  <c:v>1.0285</c:v>
                </c:pt>
                <c:pt idx="37">
                  <c:v>1.0294999999999999</c:v>
                </c:pt>
                <c:pt idx="38">
                  <c:v>1.0305</c:v>
                </c:pt>
                <c:pt idx="39">
                  <c:v>1.0314999999999999</c:v>
                </c:pt>
                <c:pt idx="40">
                  <c:v>1.0325</c:v>
                </c:pt>
                <c:pt idx="41">
                  <c:v>1.0334999999999999</c:v>
                </c:pt>
                <c:pt idx="42">
                  <c:v>1.0345</c:v>
                </c:pt>
                <c:pt idx="43">
                  <c:v>1.0354999999999999</c:v>
                </c:pt>
                <c:pt idx="44">
                  <c:v>1.0365</c:v>
                </c:pt>
                <c:pt idx="45">
                  <c:v>1.0374999999999999</c:v>
                </c:pt>
                <c:pt idx="46">
                  <c:v>1.0385</c:v>
                </c:pt>
                <c:pt idx="47">
                  <c:v>1.0394999999999999</c:v>
                </c:pt>
                <c:pt idx="48">
                  <c:v>1.0405</c:v>
                </c:pt>
                <c:pt idx="49">
                  <c:v>1.0414999999999999</c:v>
                </c:pt>
                <c:pt idx="50">
                  <c:v>1.0425</c:v>
                </c:pt>
                <c:pt idx="51">
                  <c:v>1.0434999999999999</c:v>
                </c:pt>
                <c:pt idx="52">
                  <c:v>1.0445</c:v>
                </c:pt>
                <c:pt idx="53">
                  <c:v>1.0454999999999999</c:v>
                </c:pt>
                <c:pt idx="54">
                  <c:v>1.0465</c:v>
                </c:pt>
                <c:pt idx="55">
                  <c:v>1.0474999999999999</c:v>
                </c:pt>
                <c:pt idx="56">
                  <c:v>1.0485</c:v>
                </c:pt>
                <c:pt idx="57">
                  <c:v>1.0494999999999999</c:v>
                </c:pt>
                <c:pt idx="58">
                  <c:v>1.0505</c:v>
                </c:pt>
                <c:pt idx="59">
                  <c:v>1.0514999999999999</c:v>
                </c:pt>
                <c:pt idx="60">
                  <c:v>1.0634999999999999</c:v>
                </c:pt>
                <c:pt idx="61">
                  <c:v>1.0645</c:v>
                </c:pt>
                <c:pt idx="62">
                  <c:v>1.0654999999999999</c:v>
                </c:pt>
                <c:pt idx="63">
                  <c:v>1.0665</c:v>
                </c:pt>
                <c:pt idx="64">
                  <c:v>1.0674999999999999</c:v>
                </c:pt>
                <c:pt idx="65">
                  <c:v>1.0685</c:v>
                </c:pt>
                <c:pt idx="66">
                  <c:v>1.0694999999999999</c:v>
                </c:pt>
                <c:pt idx="67">
                  <c:v>1.0705</c:v>
                </c:pt>
              </c:numCache>
            </c:numRef>
          </c:xVal>
          <c:yVal>
            <c:numRef>
              <c:f>'Pressure Balance'!$I$45:$I$112</c:f>
              <c:numCache>
                <c:formatCode>0.00E+00</c:formatCode>
                <c:ptCount val="68"/>
                <c:pt idx="0">
                  <c:v>5.34058E+17</c:v>
                </c:pt>
                <c:pt idx="1">
                  <c:v>9.072E+17</c:v>
                </c:pt>
                <c:pt idx="2">
                  <c:v>2.5008E+18</c:v>
                </c:pt>
                <c:pt idx="3">
                  <c:v>5.93368E+18</c:v>
                </c:pt>
                <c:pt idx="4">
                  <c:v>2.05296E+19</c:v>
                </c:pt>
                <c:pt idx="5">
                  <c:v>5.43564E+19</c:v>
                </c:pt>
                <c:pt idx="6">
                  <c:v>1.48919E+20</c:v>
                </c:pt>
                <c:pt idx="7">
                  <c:v>3.079516E+20</c:v>
                </c:pt>
                <c:pt idx="8">
                  <c:v>3.74248E+20</c:v>
                </c:pt>
                <c:pt idx="9">
                  <c:v>4.1657E+20</c:v>
                </c:pt>
                <c:pt idx="10">
                  <c:v>4.587132E+20</c:v>
                </c:pt>
                <c:pt idx="11">
                  <c:v>4.3340339999999997E+20</c:v>
                </c:pt>
                <c:pt idx="12">
                  <c:v>4.0919220000000003E+20</c:v>
                </c:pt>
                <c:pt idx="13">
                  <c:v>3.7504E+20</c:v>
                </c:pt>
                <c:pt idx="14">
                  <c:v>3.2751180000000003E+20</c:v>
                </c:pt>
                <c:pt idx="15">
                  <c:v>2.80476E+20</c:v>
                </c:pt>
                <c:pt idx="16">
                  <c:v>2.4602400000000003E+20</c:v>
                </c:pt>
                <c:pt idx="17">
                  <c:v>2.2453960000000003E+20</c:v>
                </c:pt>
                <c:pt idx="18">
                  <c:v>1.993896E+20</c:v>
                </c:pt>
                <c:pt idx="19">
                  <c:v>1.76814E+20</c:v>
                </c:pt>
                <c:pt idx="20">
                  <c:v>1.541592E+20</c:v>
                </c:pt>
                <c:pt idx="21">
                  <c:v>1.323036E+20</c:v>
                </c:pt>
                <c:pt idx="22">
                  <c:v>1.163388E+20</c:v>
                </c:pt>
                <c:pt idx="23">
                  <c:v>1.067192E+20</c:v>
                </c:pt>
                <c:pt idx="24">
                  <c:v>9.85012E+19</c:v>
                </c:pt>
                <c:pt idx="25">
                  <c:v>8.78864E+19</c:v>
                </c:pt>
                <c:pt idx="26">
                  <c:v>7.9856E+19</c:v>
                </c:pt>
                <c:pt idx="27">
                  <c:v>7.85638E+19</c:v>
                </c:pt>
                <c:pt idx="28">
                  <c:v>6.722E+19</c:v>
                </c:pt>
                <c:pt idx="29">
                  <c:v>6.6331000000000008E+19</c:v>
                </c:pt>
                <c:pt idx="30">
                  <c:v>5.3679600000000008E+19</c:v>
                </c:pt>
                <c:pt idx="31">
                  <c:v>5.21472E+19</c:v>
                </c:pt>
                <c:pt idx="32">
                  <c:v>4.9995E+19</c:v>
                </c:pt>
                <c:pt idx="33">
                  <c:v>4.34424E+19</c:v>
                </c:pt>
                <c:pt idx="34">
                  <c:v>4.0281E+19</c:v>
                </c:pt>
                <c:pt idx="35">
                  <c:v>3.7324E+19</c:v>
                </c:pt>
                <c:pt idx="36">
                  <c:v>3.38688E+19</c:v>
                </c:pt>
                <c:pt idx="37">
                  <c:v>3.29784E+19</c:v>
                </c:pt>
                <c:pt idx="38">
                  <c:v>2.9831599999999996E+19</c:v>
                </c:pt>
                <c:pt idx="39">
                  <c:v>2.7972E+19</c:v>
                </c:pt>
                <c:pt idx="40">
                  <c:v>2.541E+19</c:v>
                </c:pt>
                <c:pt idx="41">
                  <c:v>2.5194E+19</c:v>
                </c:pt>
                <c:pt idx="42">
                  <c:v>2.07808E+19</c:v>
                </c:pt>
                <c:pt idx="43">
                  <c:v>2.47164E+19</c:v>
                </c:pt>
                <c:pt idx="44">
                  <c:v>2.26572E+19</c:v>
                </c:pt>
                <c:pt idx="45">
                  <c:v>2.12232E+19</c:v>
                </c:pt>
                <c:pt idx="46">
                  <c:v>2.0405E+19</c:v>
                </c:pt>
                <c:pt idx="47">
                  <c:v>1.78048E+19</c:v>
                </c:pt>
                <c:pt idx="48">
                  <c:v>1.6939E+19</c:v>
                </c:pt>
                <c:pt idx="49">
                  <c:v>1.5812E+19</c:v>
                </c:pt>
                <c:pt idx="50">
                  <c:v>1.68484E+19</c:v>
                </c:pt>
                <c:pt idx="51">
                  <c:v>1.64008E+19</c:v>
                </c:pt>
                <c:pt idx="52">
                  <c:v>1.59588E+19</c:v>
                </c:pt>
                <c:pt idx="53">
                  <c:v>1.31152E+19</c:v>
                </c:pt>
                <c:pt idx="54">
                  <c:v>1.36832E+19</c:v>
                </c:pt>
                <c:pt idx="55">
                  <c:v>1.30688E+19</c:v>
                </c:pt>
                <c:pt idx="56">
                  <c:v>1.352928E+19</c:v>
                </c:pt>
                <c:pt idx="57">
                  <c:v>1.2682E+19</c:v>
                </c:pt>
                <c:pt idx="58">
                  <c:v>1.23228E+19</c:v>
                </c:pt>
                <c:pt idx="59">
                  <c:v>1.16493E+19</c:v>
                </c:pt>
                <c:pt idx="60">
                  <c:v>5.39948E+18</c:v>
                </c:pt>
                <c:pt idx="61">
                  <c:v>5.5014E+18</c:v>
                </c:pt>
                <c:pt idx="62">
                  <c:v>5.1462E+18</c:v>
                </c:pt>
                <c:pt idx="63">
                  <c:v>5.68404E+18</c:v>
                </c:pt>
                <c:pt idx="64">
                  <c:v>5.26064E+18</c:v>
                </c:pt>
                <c:pt idx="65">
                  <c:v>4.85228E+18</c:v>
                </c:pt>
                <c:pt idx="66">
                  <c:v>5.3136E+18</c:v>
                </c:pt>
                <c:pt idx="67">
                  <c:v>5.41314E+18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1248"/>
        <c:axId val="163382016"/>
      </c:scatterChart>
      <c:valAx>
        <c:axId val="163381248"/>
        <c:scaling>
          <c:orientation val="minMax"/>
          <c:max val="1.08"/>
          <c:min val="0.98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psi_n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3382016"/>
        <c:crosses val="autoZero"/>
        <c:crossBetween val="midCat"/>
      </c:valAx>
      <c:valAx>
        <c:axId val="163382016"/>
        <c:scaling>
          <c:orientation val="minMax"/>
          <c:max val="7E+2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GB" sz="1200"/>
                  <a:t>p_e</a:t>
                </a:r>
                <a:r>
                  <a:rPr lang="en-GB" sz="1200" baseline="0"/>
                  <a:t> (eV m-3)</a:t>
                </a:r>
                <a:endParaRPr lang="en-GB" sz="1200"/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163381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890813648293965"/>
          <c:y val="0.16045830555330343"/>
          <c:w val="0.39119204971173477"/>
          <c:h val="0.3299854297514871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2</xdr:row>
      <xdr:rowOff>185736</xdr:rowOff>
    </xdr:from>
    <xdr:to>
      <xdr:col>29</xdr:col>
      <xdr:colOff>0</xdr:colOff>
      <xdr:row>22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</xdr:colOff>
      <xdr:row>23</xdr:row>
      <xdr:rowOff>147636</xdr:rowOff>
    </xdr:from>
    <xdr:to>
      <xdr:col>28</xdr:col>
      <xdr:colOff>609599</xdr:colOff>
      <xdr:row>47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</xdr:colOff>
      <xdr:row>4</xdr:row>
      <xdr:rowOff>176211</xdr:rowOff>
    </xdr:from>
    <xdr:to>
      <xdr:col>22</xdr:col>
      <xdr:colOff>47624</xdr:colOff>
      <xdr:row>28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142874</xdr:colOff>
      <xdr:row>4</xdr:row>
      <xdr:rowOff>176211</xdr:rowOff>
    </xdr:from>
    <xdr:to>
      <xdr:col>30</xdr:col>
      <xdr:colOff>295274</xdr:colOff>
      <xdr:row>28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0.67614</cdr:x>
      <cdr:y>0.25286</cdr:y>
    </cdr:from>
    <cdr:to>
      <cdr:x>0.67614</cdr:x>
      <cdr:y>0.91051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400425" y="1157288"/>
          <a:ext cx="0" cy="3009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</xdr:colOff>
      <xdr:row>4</xdr:row>
      <xdr:rowOff>176211</xdr:rowOff>
    </xdr:from>
    <xdr:to>
      <xdr:col>22</xdr:col>
      <xdr:colOff>47624</xdr:colOff>
      <xdr:row>28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180974</xdr:colOff>
      <xdr:row>4</xdr:row>
      <xdr:rowOff>185736</xdr:rowOff>
    </xdr:from>
    <xdr:to>
      <xdr:col>30</xdr:col>
      <xdr:colOff>333374</xdr:colOff>
      <xdr:row>28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257176</xdr:colOff>
      <xdr:row>9</xdr:row>
      <xdr:rowOff>66675</xdr:rowOff>
    </xdr:from>
    <xdr:to>
      <xdr:col>21</xdr:col>
      <xdr:colOff>57150</xdr:colOff>
      <xdr:row>28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542926</xdr:colOff>
      <xdr:row>31</xdr:row>
      <xdr:rowOff>95250</xdr:rowOff>
    </xdr:from>
    <xdr:to>
      <xdr:col>29</xdr:col>
      <xdr:colOff>257176</xdr:colOff>
      <xdr:row>43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6</xdr:row>
      <xdr:rowOff>166687</xdr:rowOff>
    </xdr:from>
    <xdr:to>
      <xdr:col>22</xdr:col>
      <xdr:colOff>209550</xdr:colOff>
      <xdr:row>33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34</xdr:row>
      <xdr:rowOff>42862</xdr:rowOff>
    </xdr:from>
    <xdr:to>
      <xdr:col>22</xdr:col>
      <xdr:colOff>209550</xdr:colOff>
      <xdr:row>57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6</xdr:row>
      <xdr:rowOff>176212</xdr:rowOff>
    </xdr:from>
    <xdr:to>
      <xdr:col>31</xdr:col>
      <xdr:colOff>381000</xdr:colOff>
      <xdr:row>33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5"/>
  <sheetViews>
    <sheetView workbookViewId="0">
      <selection sqref="A1:K1"/>
    </sheetView>
  </sheetViews>
  <sheetFormatPr defaultRowHeight="15" x14ac:dyDescent="0.25"/>
  <cols>
    <col min="8" max="8" width="5.42578125" customWidth="1"/>
    <col min="12" max="12" width="8.7109375" customWidth="1"/>
    <col min="15" max="15" width="8.7109375" customWidth="1"/>
    <col min="19" max="19" width="2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25">
      <c r="A2" t="s">
        <v>9</v>
      </c>
      <c r="B2" t="s">
        <v>3</v>
      </c>
    </row>
    <row r="3" spans="1:17" x14ac:dyDescent="0.25">
      <c r="B3" t="s">
        <v>10</v>
      </c>
      <c r="C3" t="s">
        <v>11</v>
      </c>
    </row>
    <row r="4" spans="1:17" x14ac:dyDescent="0.25">
      <c r="A4">
        <v>0.61150000000000004</v>
      </c>
      <c r="B4">
        <v>0.57099999999999995</v>
      </c>
      <c r="E4" t="s">
        <v>3</v>
      </c>
    </row>
    <row r="5" spans="1:17" x14ac:dyDescent="0.25">
      <c r="A5">
        <v>0.63639999999999997</v>
      </c>
      <c r="B5">
        <v>0.56010000000000004</v>
      </c>
    </row>
    <row r="6" spans="1:17" x14ac:dyDescent="0.25">
      <c r="A6">
        <v>0.66139999999999999</v>
      </c>
      <c r="B6">
        <v>0.51919999999999999</v>
      </c>
      <c r="E6">
        <v>0.61150000000000004</v>
      </c>
      <c r="F6">
        <v>0.57099999999999995</v>
      </c>
      <c r="I6" s="1">
        <v>0.60570000000000002</v>
      </c>
      <c r="J6" s="1">
        <v>0.66359999999999997</v>
      </c>
      <c r="L6">
        <v>0.61150000000000004</v>
      </c>
      <c r="M6">
        <v>1.8061</v>
      </c>
      <c r="O6">
        <f>M6</f>
        <v>1.8061</v>
      </c>
      <c r="P6">
        <v>0.61150000000000004</v>
      </c>
      <c r="Q6">
        <v>1.8061</v>
      </c>
    </row>
    <row r="7" spans="1:17" x14ac:dyDescent="0.25">
      <c r="A7">
        <v>0.68689999999999996</v>
      </c>
      <c r="B7">
        <v>0.5635</v>
      </c>
      <c r="E7">
        <v>0.63639999999999997</v>
      </c>
      <c r="F7">
        <v>0.56010000000000004</v>
      </c>
      <c r="I7">
        <v>0.61150000000000004</v>
      </c>
      <c r="J7">
        <v>0.57099999999999995</v>
      </c>
      <c r="L7">
        <v>0.63639999999999997</v>
      </c>
      <c r="M7">
        <v>1.7430000000000001</v>
      </c>
      <c r="O7">
        <f t="shared" ref="O7:O25" si="0">M7</f>
        <v>1.7430000000000001</v>
      </c>
      <c r="P7">
        <v>0.63639999999999997</v>
      </c>
      <c r="Q7">
        <v>1.7430000000000001</v>
      </c>
    </row>
    <row r="8" spans="1:17" x14ac:dyDescent="0.25">
      <c r="A8">
        <v>0.71209999999999996</v>
      </c>
      <c r="B8">
        <v>0.47289999999999999</v>
      </c>
      <c r="E8">
        <v>0.66139999999999999</v>
      </c>
      <c r="F8">
        <v>0.51919999999999999</v>
      </c>
      <c r="I8" s="1">
        <v>0.63009999999999999</v>
      </c>
      <c r="J8" s="1">
        <v>0.61509999999999998</v>
      </c>
      <c r="L8">
        <v>0.66139999999999999</v>
      </c>
      <c r="M8">
        <v>1.7539</v>
      </c>
      <c r="O8">
        <f t="shared" si="0"/>
        <v>1.7539</v>
      </c>
      <c r="P8">
        <v>0.66139999999999999</v>
      </c>
      <c r="Q8">
        <v>1.7539</v>
      </c>
    </row>
    <row r="9" spans="1:17" x14ac:dyDescent="0.25">
      <c r="A9">
        <v>0.73809999999999998</v>
      </c>
      <c r="B9">
        <v>0.4546</v>
      </c>
      <c r="E9">
        <v>0.68689999999999996</v>
      </c>
      <c r="F9">
        <v>0.5635</v>
      </c>
      <c r="I9">
        <v>0.63639999999999997</v>
      </c>
      <c r="J9">
        <v>0.56010000000000004</v>
      </c>
      <c r="L9">
        <v>0.68689999999999996</v>
      </c>
      <c r="M9">
        <v>1.7115</v>
      </c>
      <c r="O9">
        <f t="shared" si="0"/>
        <v>1.7115</v>
      </c>
      <c r="P9">
        <v>0.68689999999999996</v>
      </c>
      <c r="Q9">
        <v>1.7115</v>
      </c>
    </row>
    <row r="10" spans="1:17" x14ac:dyDescent="0.25">
      <c r="A10">
        <v>0.76380000000000003</v>
      </c>
      <c r="B10">
        <v>0.43830000000000002</v>
      </c>
      <c r="E10">
        <v>0.71209999999999996</v>
      </c>
      <c r="F10">
        <v>0.47289999999999999</v>
      </c>
      <c r="I10" s="1">
        <v>0.65490000000000004</v>
      </c>
      <c r="J10" s="1">
        <v>0.56200000000000006</v>
      </c>
      <c r="L10">
        <v>0.71209999999999996</v>
      </c>
      <c r="M10">
        <v>1.6278999999999999</v>
      </c>
      <c r="O10">
        <f t="shared" si="0"/>
        <v>1.6278999999999999</v>
      </c>
      <c r="P10">
        <v>0.71209999999999996</v>
      </c>
      <c r="Q10">
        <v>1.6278999999999999</v>
      </c>
    </row>
    <row r="11" spans="1:17" x14ac:dyDescent="0.25">
      <c r="A11">
        <v>0.78920000000000001</v>
      </c>
      <c r="B11">
        <v>0.37969999999999998</v>
      </c>
      <c r="E11">
        <v>0.73809999999999998</v>
      </c>
      <c r="F11">
        <v>0.4546</v>
      </c>
      <c r="I11">
        <v>0.66139999999999999</v>
      </c>
      <c r="J11">
        <v>0.51919999999999999</v>
      </c>
      <c r="L11">
        <v>0.73809999999999998</v>
      </c>
      <c r="M11">
        <v>1.6123000000000001</v>
      </c>
      <c r="O11">
        <f t="shared" si="0"/>
        <v>1.6123000000000001</v>
      </c>
      <c r="P11">
        <v>0.73809999999999998</v>
      </c>
      <c r="Q11">
        <v>1.6123000000000001</v>
      </c>
    </row>
    <row r="12" spans="1:17" x14ac:dyDescent="0.25">
      <c r="A12">
        <v>0.81510000000000005</v>
      </c>
      <c r="B12">
        <v>0.42099999999999999</v>
      </c>
      <c r="E12">
        <v>0.76380000000000003</v>
      </c>
      <c r="F12">
        <v>0.43830000000000002</v>
      </c>
      <c r="I12" s="1">
        <v>0.67359999999999998</v>
      </c>
      <c r="J12" s="1">
        <v>0.54039999999999999</v>
      </c>
      <c r="L12">
        <v>0.76380000000000003</v>
      </c>
      <c r="M12">
        <v>1.5162</v>
      </c>
      <c r="O12">
        <f t="shared" si="0"/>
        <v>1.5162</v>
      </c>
      <c r="P12">
        <v>0.76380000000000003</v>
      </c>
      <c r="Q12">
        <v>1.5162</v>
      </c>
    </row>
    <row r="13" spans="1:17" x14ac:dyDescent="0.25">
      <c r="A13">
        <v>0.84060000000000001</v>
      </c>
      <c r="B13">
        <v>0.28499999999999998</v>
      </c>
      <c r="E13">
        <v>0.78920000000000001</v>
      </c>
      <c r="F13">
        <v>0.37969999999999998</v>
      </c>
      <c r="I13">
        <v>0.68689999999999996</v>
      </c>
      <c r="J13">
        <v>0.5635</v>
      </c>
      <c r="L13">
        <v>0.78920000000000001</v>
      </c>
      <c r="M13">
        <v>1.4519</v>
      </c>
      <c r="O13">
        <f t="shared" si="0"/>
        <v>1.4519</v>
      </c>
      <c r="P13">
        <v>0.78920000000000001</v>
      </c>
      <c r="Q13">
        <v>1.4519</v>
      </c>
    </row>
    <row r="14" spans="1:17" x14ac:dyDescent="0.25">
      <c r="A14">
        <v>0.86550000000000005</v>
      </c>
      <c r="B14">
        <v>0.22189999999999999</v>
      </c>
      <c r="E14">
        <v>0.81510000000000005</v>
      </c>
      <c r="F14">
        <v>0.42099999999999999</v>
      </c>
      <c r="I14" s="1">
        <v>0.69520000000000004</v>
      </c>
      <c r="J14" s="1">
        <v>0.49659999999999999</v>
      </c>
      <c r="L14">
        <v>0.81510000000000005</v>
      </c>
      <c r="M14">
        <v>1.3959999999999999</v>
      </c>
      <c r="O14">
        <f t="shared" si="0"/>
        <v>1.3959999999999999</v>
      </c>
      <c r="P14">
        <v>0.81510000000000005</v>
      </c>
      <c r="Q14">
        <v>1.3959999999999999</v>
      </c>
    </row>
    <row r="15" spans="1:17" x14ac:dyDescent="0.25">
      <c r="A15">
        <v>0.89100000000000001</v>
      </c>
      <c r="B15">
        <v>0.1968</v>
      </c>
      <c r="E15">
        <v>0.84060000000000001</v>
      </c>
      <c r="F15">
        <v>0.28499999999999998</v>
      </c>
      <c r="I15">
        <v>0.71209999999999996</v>
      </c>
      <c r="J15">
        <v>0.47289999999999999</v>
      </c>
      <c r="L15">
        <v>0.84060000000000001</v>
      </c>
      <c r="M15">
        <v>1.4508000000000001</v>
      </c>
      <c r="O15">
        <f t="shared" si="0"/>
        <v>1.4508000000000001</v>
      </c>
      <c r="P15">
        <v>0.84060000000000001</v>
      </c>
      <c r="Q15">
        <v>1.4508000000000001</v>
      </c>
    </row>
    <row r="16" spans="1:17" x14ac:dyDescent="0.25">
      <c r="A16">
        <v>0.90990000000000004</v>
      </c>
      <c r="B16">
        <v>0.18110000000000001</v>
      </c>
      <c r="E16">
        <v>0.86550000000000005</v>
      </c>
      <c r="F16">
        <v>0.22189999999999999</v>
      </c>
      <c r="I16" s="1">
        <v>0.71540000000000004</v>
      </c>
      <c r="J16" s="1">
        <v>0.45689999999999997</v>
      </c>
      <c r="L16">
        <v>0.86550000000000005</v>
      </c>
      <c r="M16">
        <v>1.3624000000000001</v>
      </c>
      <c r="O16">
        <f t="shared" si="0"/>
        <v>1.3624000000000001</v>
      </c>
      <c r="P16">
        <v>0.86550000000000005</v>
      </c>
      <c r="Q16">
        <v>1.3624000000000001</v>
      </c>
    </row>
    <row r="17" spans="1:17" x14ac:dyDescent="0.25">
      <c r="A17">
        <v>0.92249999999999999</v>
      </c>
      <c r="B17">
        <v>0.1643</v>
      </c>
      <c r="E17">
        <v>0.89100000000000001</v>
      </c>
      <c r="F17">
        <v>0.1968</v>
      </c>
      <c r="I17" s="1">
        <v>0.73619999999999997</v>
      </c>
      <c r="J17" s="1">
        <v>0.41610000000000003</v>
      </c>
      <c r="L17">
        <v>0.89100000000000001</v>
      </c>
      <c r="M17">
        <v>1.2735000000000001</v>
      </c>
      <c r="O17">
        <f t="shared" si="0"/>
        <v>1.2735000000000001</v>
      </c>
      <c r="P17">
        <v>0.89100000000000001</v>
      </c>
      <c r="Q17">
        <v>1.2735000000000001</v>
      </c>
    </row>
    <row r="18" spans="1:17" x14ac:dyDescent="0.25">
      <c r="A18">
        <v>0.93440000000000001</v>
      </c>
      <c r="B18">
        <v>0.21440000000000001</v>
      </c>
      <c r="E18">
        <v>0.90990000000000004</v>
      </c>
      <c r="F18">
        <v>0.18110000000000001</v>
      </c>
      <c r="I18">
        <v>0.73809999999999998</v>
      </c>
      <c r="J18">
        <v>0.4546</v>
      </c>
      <c r="L18">
        <v>0.90990000000000004</v>
      </c>
      <c r="M18">
        <v>1.2115</v>
      </c>
      <c r="O18">
        <f t="shared" si="0"/>
        <v>1.2115</v>
      </c>
      <c r="P18">
        <v>0.90990000000000004</v>
      </c>
      <c r="Q18">
        <v>1.2115</v>
      </c>
    </row>
    <row r="19" spans="1:17" x14ac:dyDescent="0.25">
      <c r="A19">
        <v>0.94689999999999996</v>
      </c>
      <c r="B19">
        <v>0.13980000000000001</v>
      </c>
      <c r="E19">
        <v>0.92249999999999999</v>
      </c>
      <c r="F19">
        <v>0.1643</v>
      </c>
      <c r="I19" s="1">
        <v>0.75790000000000002</v>
      </c>
      <c r="J19" s="1">
        <v>0.37409999999999999</v>
      </c>
      <c r="L19">
        <v>0.92249999999999999</v>
      </c>
      <c r="M19">
        <v>1.228</v>
      </c>
      <c r="O19">
        <f t="shared" si="0"/>
        <v>1.228</v>
      </c>
      <c r="P19">
        <v>0.92249999999999999</v>
      </c>
      <c r="Q19">
        <v>1.228</v>
      </c>
    </row>
    <row r="20" spans="1:17" x14ac:dyDescent="0.25">
      <c r="A20">
        <v>0.95920000000000005</v>
      </c>
      <c r="B20">
        <v>0.12</v>
      </c>
      <c r="E20">
        <v>0.93440000000000001</v>
      </c>
      <c r="F20">
        <v>0.21440000000000001</v>
      </c>
      <c r="I20">
        <v>0.76380000000000003</v>
      </c>
      <c r="J20">
        <v>0.43830000000000002</v>
      </c>
      <c r="L20">
        <v>0.93440000000000001</v>
      </c>
      <c r="M20">
        <v>1.0468999999999999</v>
      </c>
      <c r="O20">
        <f t="shared" si="0"/>
        <v>1.0468999999999999</v>
      </c>
      <c r="P20">
        <v>0.93440000000000001</v>
      </c>
      <c r="Q20">
        <v>1.0468999999999999</v>
      </c>
    </row>
    <row r="21" spans="1:17" x14ac:dyDescent="0.25">
      <c r="A21">
        <v>0.9718</v>
      </c>
      <c r="B21">
        <v>8.0199999999999994E-2</v>
      </c>
      <c r="E21">
        <v>0.94689999999999996</v>
      </c>
      <c r="F21">
        <v>0.13980000000000001</v>
      </c>
      <c r="I21" s="1">
        <v>0.77929999999999999</v>
      </c>
      <c r="J21" s="1">
        <v>0.36020000000000002</v>
      </c>
      <c r="L21">
        <v>0.94689999999999996</v>
      </c>
      <c r="M21">
        <v>1.0678000000000001</v>
      </c>
      <c r="O21">
        <f t="shared" si="0"/>
        <v>1.0678000000000001</v>
      </c>
      <c r="P21">
        <v>0.94689999999999996</v>
      </c>
      <c r="Q21">
        <v>1.0678000000000001</v>
      </c>
    </row>
    <row r="22" spans="1:17" x14ac:dyDescent="0.25">
      <c r="A22">
        <v>0.98409999999999997</v>
      </c>
      <c r="B22">
        <v>8.1699999999999995E-2</v>
      </c>
      <c r="E22">
        <v>0.95920000000000005</v>
      </c>
      <c r="F22">
        <v>0.12</v>
      </c>
      <c r="I22">
        <v>0.78920000000000001</v>
      </c>
      <c r="J22">
        <v>0.37969999999999998</v>
      </c>
      <c r="L22">
        <v>0.95920000000000005</v>
      </c>
      <c r="M22">
        <v>1.0321</v>
      </c>
      <c r="O22">
        <f t="shared" si="0"/>
        <v>1.0321</v>
      </c>
      <c r="P22" s="1">
        <v>0.95050000000000001</v>
      </c>
      <c r="Q22" s="1">
        <v>1.1193</v>
      </c>
    </row>
    <row r="23" spans="1:17" x14ac:dyDescent="0.25">
      <c r="A23">
        <v>0.99629999999999996</v>
      </c>
      <c r="B23">
        <v>6.4199999999999993E-2</v>
      </c>
      <c r="E23">
        <v>0.9718</v>
      </c>
      <c r="F23">
        <v>8.0199999999999994E-2</v>
      </c>
      <c r="I23" s="1">
        <v>0.80079999999999996</v>
      </c>
      <c r="J23" s="1">
        <v>0.32440000000000002</v>
      </c>
      <c r="L23">
        <v>0.9718</v>
      </c>
      <c r="M23">
        <v>0.8952</v>
      </c>
      <c r="O23">
        <f t="shared" si="0"/>
        <v>0.8952</v>
      </c>
      <c r="P23">
        <v>0.95920000000000005</v>
      </c>
      <c r="Q23">
        <v>1.0321</v>
      </c>
    </row>
    <row r="24" spans="1:17" x14ac:dyDescent="0.25">
      <c r="A24" t="s">
        <v>12</v>
      </c>
      <c r="B24" t="s">
        <v>13</v>
      </c>
      <c r="C24" t="s">
        <v>11</v>
      </c>
      <c r="E24">
        <v>0.98409999999999997</v>
      </c>
      <c r="F24">
        <v>8.1699999999999995E-2</v>
      </c>
      <c r="I24">
        <v>0.81510000000000005</v>
      </c>
      <c r="J24">
        <v>0.42099999999999999</v>
      </c>
      <c r="L24">
        <v>0.98409999999999997</v>
      </c>
      <c r="M24">
        <v>0.83650000000000002</v>
      </c>
      <c r="O24">
        <f t="shared" si="0"/>
        <v>0.83650000000000002</v>
      </c>
      <c r="P24" s="1">
        <v>0.96299999999999997</v>
      </c>
      <c r="Q24" s="1">
        <v>1.0286</v>
      </c>
    </row>
    <row r="25" spans="1:17" x14ac:dyDescent="0.25">
      <c r="A25" s="1">
        <v>0.60570000000000002</v>
      </c>
      <c r="B25" s="1">
        <v>0.66359999999999997</v>
      </c>
      <c r="E25">
        <v>0.99629999999999996</v>
      </c>
      <c r="F25">
        <v>6.4199999999999993E-2</v>
      </c>
      <c r="I25" s="1">
        <v>0.82250000000000001</v>
      </c>
      <c r="J25" s="1">
        <v>0.29070000000000001</v>
      </c>
      <c r="L25">
        <v>0.99629999999999996</v>
      </c>
      <c r="M25">
        <v>0.54449999999999998</v>
      </c>
      <c r="O25">
        <f t="shared" si="0"/>
        <v>0.54449999999999998</v>
      </c>
      <c r="P25">
        <v>0.9718</v>
      </c>
      <c r="Q25">
        <v>0.8952</v>
      </c>
    </row>
    <row r="26" spans="1:17" x14ac:dyDescent="0.25">
      <c r="A26" s="1">
        <v>0.63009999999999999</v>
      </c>
      <c r="B26" s="1">
        <v>0.61509999999999998</v>
      </c>
      <c r="E26" s="1">
        <v>0.60570000000000002</v>
      </c>
      <c r="G26" s="1">
        <v>0.66359999999999997</v>
      </c>
      <c r="I26">
        <v>0.84060000000000001</v>
      </c>
      <c r="J26">
        <v>0.28499999999999998</v>
      </c>
      <c r="L26" s="1">
        <v>0.95050000000000001</v>
      </c>
      <c r="M26" s="1"/>
      <c r="N26" s="1">
        <v>1.1193</v>
      </c>
      <c r="O26">
        <f>N26</f>
        <v>1.1193</v>
      </c>
      <c r="P26" s="1">
        <v>0.97450000000000003</v>
      </c>
      <c r="Q26" s="1">
        <v>0.90369999999999995</v>
      </c>
    </row>
    <row r="27" spans="1:17" x14ac:dyDescent="0.25">
      <c r="A27" s="1">
        <v>0.65490000000000004</v>
      </c>
      <c r="B27" s="1">
        <v>0.56200000000000006</v>
      </c>
      <c r="E27" s="1">
        <v>0.63009999999999999</v>
      </c>
      <c r="G27" s="1">
        <v>0.61509999999999998</v>
      </c>
      <c r="I27" s="1">
        <v>0.84430000000000005</v>
      </c>
      <c r="J27" s="1">
        <v>0.26169999999999999</v>
      </c>
      <c r="L27" s="1">
        <v>0.96299999999999997</v>
      </c>
      <c r="M27" s="1"/>
      <c r="N27" s="1">
        <v>1.0286</v>
      </c>
      <c r="O27">
        <f t="shared" ref="O27:O49" si="1">N27</f>
        <v>1.0286</v>
      </c>
      <c r="P27">
        <v>0.98409999999999997</v>
      </c>
      <c r="Q27">
        <v>0.83650000000000002</v>
      </c>
    </row>
    <row r="28" spans="1:17" x14ac:dyDescent="0.25">
      <c r="A28" s="1">
        <v>0.67359999999999998</v>
      </c>
      <c r="B28" s="1">
        <v>0.54039999999999999</v>
      </c>
      <c r="E28" s="1">
        <v>0.65490000000000004</v>
      </c>
      <c r="G28" s="1">
        <v>0.56200000000000006</v>
      </c>
      <c r="I28">
        <v>0.86550000000000005</v>
      </c>
      <c r="J28">
        <v>0.22189999999999999</v>
      </c>
      <c r="L28" s="1">
        <v>0.97450000000000003</v>
      </c>
      <c r="M28" s="1"/>
      <c r="N28" s="1">
        <v>0.90369999999999995</v>
      </c>
      <c r="O28">
        <f t="shared" si="1"/>
        <v>0.90369999999999995</v>
      </c>
      <c r="P28" s="1">
        <v>0.98509999999999998</v>
      </c>
      <c r="Q28" s="1">
        <v>0.7742</v>
      </c>
    </row>
    <row r="29" spans="1:17" x14ac:dyDescent="0.25">
      <c r="A29" s="1">
        <v>0.69520000000000004</v>
      </c>
      <c r="B29" s="1">
        <v>0.49659999999999999</v>
      </c>
      <c r="E29" s="1">
        <v>0.67359999999999998</v>
      </c>
      <c r="G29" s="1">
        <v>0.54039999999999999</v>
      </c>
      <c r="I29" s="1">
        <v>0.86670000000000003</v>
      </c>
      <c r="J29" s="1">
        <v>0.22620000000000001</v>
      </c>
      <c r="L29" s="1">
        <v>0.98509999999999998</v>
      </c>
      <c r="M29" s="1"/>
      <c r="N29" s="1">
        <v>0.7742</v>
      </c>
      <c r="O29">
        <f t="shared" si="1"/>
        <v>0.7742</v>
      </c>
      <c r="P29" s="1">
        <v>0.9929</v>
      </c>
      <c r="Q29" s="1">
        <v>0.64080000000000004</v>
      </c>
    </row>
    <row r="30" spans="1:17" x14ac:dyDescent="0.25">
      <c r="A30" s="1">
        <v>0.71540000000000004</v>
      </c>
      <c r="B30" s="1">
        <v>0.45689999999999997</v>
      </c>
      <c r="E30" s="1">
        <v>0.69520000000000004</v>
      </c>
      <c r="G30" s="1">
        <v>0.49659999999999999</v>
      </c>
      <c r="I30" s="1">
        <v>0.88839999999999997</v>
      </c>
      <c r="J30" s="1">
        <v>0.20069999999999999</v>
      </c>
      <c r="L30" s="1">
        <v>0.9929</v>
      </c>
      <c r="M30" s="1"/>
      <c r="N30" s="1">
        <v>0.64080000000000004</v>
      </c>
      <c r="O30">
        <f t="shared" si="1"/>
        <v>0.64080000000000004</v>
      </c>
      <c r="P30">
        <v>0.99629999999999996</v>
      </c>
      <c r="Q30">
        <v>0.54449999999999998</v>
      </c>
    </row>
    <row r="31" spans="1:17" x14ac:dyDescent="0.25">
      <c r="A31" s="1">
        <v>0.73619999999999997</v>
      </c>
      <c r="B31" s="1">
        <v>0.41610000000000003</v>
      </c>
      <c r="E31" s="1">
        <v>0.71540000000000004</v>
      </c>
      <c r="G31" s="1">
        <v>0.45689999999999997</v>
      </c>
      <c r="I31">
        <v>0.89100000000000001</v>
      </c>
      <c r="J31">
        <v>0.1968</v>
      </c>
      <c r="L31" s="1">
        <v>0.99980000000000002</v>
      </c>
      <c r="M31" s="1"/>
      <c r="N31" s="1">
        <v>0.45590000000000003</v>
      </c>
      <c r="O31">
        <f t="shared" si="1"/>
        <v>0.45590000000000003</v>
      </c>
      <c r="P31" s="1">
        <v>0.99980000000000002</v>
      </c>
      <c r="Q31" s="1">
        <v>0.45590000000000003</v>
      </c>
    </row>
    <row r="32" spans="1:17" x14ac:dyDescent="0.25">
      <c r="A32" s="1">
        <v>0.75790000000000002</v>
      </c>
      <c r="B32" s="1">
        <v>0.37409999999999999</v>
      </c>
      <c r="E32" s="1">
        <v>0.73619999999999997</v>
      </c>
      <c r="G32" s="1">
        <v>0.41610000000000003</v>
      </c>
      <c r="I32">
        <v>0.90990000000000004</v>
      </c>
      <c r="J32">
        <v>0.18110000000000001</v>
      </c>
      <c r="L32" s="1">
        <v>1.0135000000000001</v>
      </c>
      <c r="M32" s="1"/>
      <c r="N32" s="1">
        <v>0.25059999999999999</v>
      </c>
      <c r="O32">
        <f t="shared" si="1"/>
        <v>0.25059999999999999</v>
      </c>
      <c r="P32" s="1">
        <v>1.0135000000000001</v>
      </c>
      <c r="Q32" s="1">
        <v>0.25059999999999999</v>
      </c>
    </row>
    <row r="33" spans="1:17" x14ac:dyDescent="0.25">
      <c r="A33" s="1">
        <v>0.77929999999999999</v>
      </c>
      <c r="B33" s="1">
        <v>0.36020000000000002</v>
      </c>
      <c r="E33" s="1">
        <v>0.75790000000000002</v>
      </c>
      <c r="G33" s="1">
        <v>0.37409999999999999</v>
      </c>
      <c r="I33" s="1">
        <v>0.9113</v>
      </c>
      <c r="J33" s="1">
        <v>0.15989999999999999</v>
      </c>
      <c r="L33" s="1">
        <v>1.0202</v>
      </c>
      <c r="M33" s="1"/>
      <c r="N33" s="1">
        <v>0.1923</v>
      </c>
      <c r="O33">
        <f t="shared" si="1"/>
        <v>0.1923</v>
      </c>
      <c r="P33" s="1">
        <v>1.0202</v>
      </c>
      <c r="Q33" s="1">
        <v>0.1923</v>
      </c>
    </row>
    <row r="34" spans="1:17" x14ac:dyDescent="0.25">
      <c r="A34" s="1">
        <v>0.80079999999999996</v>
      </c>
      <c r="B34" s="1">
        <v>0.32440000000000002</v>
      </c>
      <c r="E34" s="1">
        <v>0.77929999999999999</v>
      </c>
      <c r="G34" s="1">
        <v>0.36020000000000002</v>
      </c>
      <c r="I34">
        <v>0.92249999999999999</v>
      </c>
      <c r="J34">
        <v>0.1643</v>
      </c>
      <c r="L34" s="1">
        <v>1.0262</v>
      </c>
      <c r="M34" s="1"/>
      <c r="N34" s="1">
        <v>0.1502</v>
      </c>
      <c r="O34">
        <f t="shared" si="1"/>
        <v>0.1502</v>
      </c>
      <c r="P34" s="1">
        <v>1.0262</v>
      </c>
      <c r="Q34" s="1">
        <v>0.1502</v>
      </c>
    </row>
    <row r="35" spans="1:17" x14ac:dyDescent="0.25">
      <c r="A35" s="1">
        <v>0.82250000000000001</v>
      </c>
      <c r="B35" s="1">
        <v>0.29070000000000001</v>
      </c>
      <c r="E35" s="1">
        <v>0.80079999999999996</v>
      </c>
      <c r="G35" s="1">
        <v>0.32440000000000002</v>
      </c>
      <c r="I35">
        <v>0.93440000000000001</v>
      </c>
      <c r="J35">
        <v>0.21440000000000001</v>
      </c>
      <c r="L35" s="1">
        <v>1.0327999999999999</v>
      </c>
      <c r="M35" s="1"/>
      <c r="N35" s="1">
        <v>0.112</v>
      </c>
      <c r="O35">
        <f t="shared" si="1"/>
        <v>0.112</v>
      </c>
      <c r="P35" s="1">
        <v>1.0327999999999999</v>
      </c>
      <c r="Q35" s="1">
        <v>0.112</v>
      </c>
    </row>
    <row r="36" spans="1:17" x14ac:dyDescent="0.25">
      <c r="A36" s="1">
        <v>0.84430000000000005</v>
      </c>
      <c r="B36" s="1">
        <v>0.26169999999999999</v>
      </c>
      <c r="E36" s="1">
        <v>0.82250000000000001</v>
      </c>
      <c r="G36" s="1">
        <v>0.29070000000000001</v>
      </c>
      <c r="I36">
        <v>0.94689999999999996</v>
      </c>
      <c r="J36">
        <v>0.13980000000000001</v>
      </c>
      <c r="L36" s="1">
        <v>1.0387</v>
      </c>
      <c r="M36" s="1"/>
      <c r="N36" s="1">
        <v>8.72E-2</v>
      </c>
      <c r="O36">
        <f t="shared" si="1"/>
        <v>8.72E-2</v>
      </c>
      <c r="P36" s="1">
        <v>1.0387</v>
      </c>
      <c r="Q36" s="1">
        <v>8.72E-2</v>
      </c>
    </row>
    <row r="37" spans="1:17" x14ac:dyDescent="0.25">
      <c r="A37" s="1">
        <v>0.86670000000000003</v>
      </c>
      <c r="B37" s="1">
        <v>0.22620000000000001</v>
      </c>
      <c r="E37" s="1">
        <v>0.84430000000000005</v>
      </c>
      <c r="G37" s="1">
        <v>0.26169999999999999</v>
      </c>
      <c r="I37">
        <v>0.95920000000000005</v>
      </c>
      <c r="J37">
        <v>0.12</v>
      </c>
      <c r="L37" s="1">
        <v>1.0445</v>
      </c>
      <c r="M37" s="1"/>
      <c r="N37" s="1">
        <v>6.8099999999999994E-2</v>
      </c>
      <c r="O37">
        <f t="shared" si="1"/>
        <v>6.8099999999999994E-2</v>
      </c>
      <c r="P37" s="1">
        <v>1.0445</v>
      </c>
      <c r="Q37" s="1">
        <v>6.8099999999999994E-2</v>
      </c>
    </row>
    <row r="38" spans="1:17" x14ac:dyDescent="0.25">
      <c r="A38" s="1">
        <v>0.88839999999999997</v>
      </c>
      <c r="B38" s="1">
        <v>0.20069999999999999</v>
      </c>
      <c r="E38" s="1">
        <v>0.86670000000000003</v>
      </c>
      <c r="G38" s="1">
        <v>0.22620000000000001</v>
      </c>
      <c r="I38">
        <v>0.9718</v>
      </c>
      <c r="J38">
        <v>8.0199999999999994E-2</v>
      </c>
      <c r="L38" s="1">
        <v>1.0508999999999999</v>
      </c>
      <c r="M38" s="1"/>
      <c r="N38" s="1">
        <v>5.74E-2</v>
      </c>
      <c r="O38">
        <f t="shared" si="1"/>
        <v>5.74E-2</v>
      </c>
      <c r="P38" s="1">
        <v>1.0508999999999999</v>
      </c>
      <c r="Q38" s="1">
        <v>5.74E-2</v>
      </c>
    </row>
    <row r="39" spans="1:17" x14ac:dyDescent="0.25">
      <c r="A39" s="1">
        <v>0.9113</v>
      </c>
      <c r="B39" s="1">
        <v>0.15989999999999999</v>
      </c>
      <c r="E39" s="1">
        <v>0.88839999999999997</v>
      </c>
      <c r="G39" s="1">
        <v>0.20069999999999999</v>
      </c>
      <c r="I39">
        <v>0.98409999999999997</v>
      </c>
      <c r="J39">
        <v>8.1699999999999995E-2</v>
      </c>
      <c r="L39" s="1">
        <v>1.0566</v>
      </c>
      <c r="M39" s="1"/>
      <c r="N39" s="1">
        <v>4.7699999999999999E-2</v>
      </c>
      <c r="O39">
        <f t="shared" si="1"/>
        <v>4.7699999999999999E-2</v>
      </c>
      <c r="P39" s="1">
        <v>1.0566</v>
      </c>
      <c r="Q39" s="1">
        <v>4.7699999999999999E-2</v>
      </c>
    </row>
    <row r="40" spans="1:17" x14ac:dyDescent="0.25">
      <c r="A40" t="s">
        <v>12</v>
      </c>
      <c r="B40" t="s">
        <v>14</v>
      </c>
      <c r="C40" t="s">
        <v>15</v>
      </c>
      <c r="E40" s="1">
        <v>0.9113</v>
      </c>
      <c r="G40" s="1">
        <v>0.15989999999999999</v>
      </c>
      <c r="I40">
        <v>0.99629999999999996</v>
      </c>
      <c r="J40">
        <v>6.4199999999999993E-2</v>
      </c>
      <c r="L40" s="1">
        <v>1.0622</v>
      </c>
      <c r="M40" s="1"/>
      <c r="N40" s="1">
        <v>3.7100000000000001E-2</v>
      </c>
      <c r="O40">
        <f t="shared" si="1"/>
        <v>3.7100000000000001E-2</v>
      </c>
      <c r="P40" s="1">
        <v>1.0622</v>
      </c>
      <c r="Q40" s="1">
        <v>3.7100000000000001E-2</v>
      </c>
    </row>
    <row r="41" spans="1:17" x14ac:dyDescent="0.25">
      <c r="A41">
        <v>0.61150000000000004</v>
      </c>
      <c r="B41">
        <v>1.8061</v>
      </c>
      <c r="L41" s="1">
        <v>1.0728</v>
      </c>
      <c r="M41" s="1"/>
      <c r="N41" s="1">
        <v>2.46E-2</v>
      </c>
      <c r="O41">
        <f t="shared" si="1"/>
        <v>2.46E-2</v>
      </c>
      <c r="P41" s="1">
        <v>1.0728</v>
      </c>
      <c r="Q41" s="1">
        <v>2.46E-2</v>
      </c>
    </row>
    <row r="42" spans="1:17" x14ac:dyDescent="0.25">
      <c r="A42">
        <v>0.63639999999999997</v>
      </c>
      <c r="B42">
        <v>1.7430000000000001</v>
      </c>
      <c r="L42" s="1">
        <v>1.0783</v>
      </c>
      <c r="M42" s="1"/>
      <c r="N42" s="1">
        <v>2.1100000000000001E-2</v>
      </c>
      <c r="O42">
        <f t="shared" si="1"/>
        <v>2.1100000000000001E-2</v>
      </c>
      <c r="P42" s="1">
        <v>1.0783</v>
      </c>
      <c r="Q42" s="1">
        <v>2.1100000000000001E-2</v>
      </c>
    </row>
    <row r="43" spans="1:17" x14ac:dyDescent="0.25">
      <c r="A43">
        <v>0.66139999999999999</v>
      </c>
      <c r="B43">
        <v>1.7539</v>
      </c>
      <c r="L43" s="1">
        <v>1.0837000000000001</v>
      </c>
      <c r="M43" s="1"/>
      <c r="N43" s="1">
        <v>1.7000000000000001E-2</v>
      </c>
      <c r="O43">
        <f t="shared" si="1"/>
        <v>1.7000000000000001E-2</v>
      </c>
      <c r="P43" s="1">
        <v>1.0837000000000001</v>
      </c>
      <c r="Q43" s="1">
        <v>1.7000000000000001E-2</v>
      </c>
    </row>
    <row r="44" spans="1:17" x14ac:dyDescent="0.25">
      <c r="A44">
        <v>0.68689999999999996</v>
      </c>
      <c r="B44">
        <v>1.7115</v>
      </c>
      <c r="L44" s="1">
        <v>1.0885</v>
      </c>
      <c r="M44" s="1"/>
      <c r="N44" s="1">
        <v>1.32E-2</v>
      </c>
      <c r="O44">
        <f t="shared" si="1"/>
        <v>1.32E-2</v>
      </c>
      <c r="P44" s="1">
        <v>1.0885</v>
      </c>
      <c r="Q44" s="1">
        <v>1.32E-2</v>
      </c>
    </row>
    <row r="45" spans="1:17" x14ac:dyDescent="0.25">
      <c r="A45">
        <v>0.71209999999999996</v>
      </c>
      <c r="B45">
        <v>1.6278999999999999</v>
      </c>
      <c r="L45" s="1">
        <v>1.0985</v>
      </c>
      <c r="M45" s="1"/>
      <c r="N45" s="1">
        <v>9.7000000000000003E-3</v>
      </c>
      <c r="O45">
        <f t="shared" si="1"/>
        <v>9.7000000000000003E-3</v>
      </c>
      <c r="P45" s="1">
        <v>1.0985</v>
      </c>
      <c r="Q45" s="1">
        <v>9.7000000000000003E-3</v>
      </c>
    </row>
    <row r="46" spans="1:17" x14ac:dyDescent="0.25">
      <c r="A46">
        <v>0.73809999999999998</v>
      </c>
      <c r="B46">
        <v>1.6123000000000001</v>
      </c>
      <c r="L46" s="1">
        <v>1.1037999999999999</v>
      </c>
      <c r="M46" s="1"/>
      <c r="N46" s="1">
        <v>8.2000000000000007E-3</v>
      </c>
      <c r="O46">
        <f t="shared" si="1"/>
        <v>8.2000000000000007E-3</v>
      </c>
      <c r="P46" s="1">
        <v>1.1037999999999999</v>
      </c>
      <c r="Q46" s="1">
        <v>8.2000000000000007E-3</v>
      </c>
    </row>
    <row r="47" spans="1:17" x14ac:dyDescent="0.25">
      <c r="A47">
        <v>0.76380000000000003</v>
      </c>
      <c r="B47">
        <v>1.5162</v>
      </c>
      <c r="L47" s="1">
        <v>1.1084000000000001</v>
      </c>
      <c r="M47" s="1"/>
      <c r="N47" s="1">
        <v>6.4999999999999997E-3</v>
      </c>
      <c r="O47">
        <f t="shared" si="1"/>
        <v>6.4999999999999997E-3</v>
      </c>
      <c r="P47" s="1">
        <v>1.1084000000000001</v>
      </c>
      <c r="Q47" s="1">
        <v>6.4999999999999997E-3</v>
      </c>
    </row>
    <row r="48" spans="1:17" x14ac:dyDescent="0.25">
      <c r="A48">
        <v>0.78920000000000001</v>
      </c>
      <c r="B48">
        <v>1.4519</v>
      </c>
      <c r="L48" s="1">
        <v>1.1153</v>
      </c>
      <c r="M48" s="1"/>
      <c r="N48" s="1">
        <v>4.5999999999999999E-3</v>
      </c>
      <c r="O48">
        <f t="shared" si="1"/>
        <v>4.5999999999999999E-3</v>
      </c>
      <c r="P48" s="1">
        <v>1.1153</v>
      </c>
      <c r="Q48" s="1">
        <v>4.5999999999999999E-3</v>
      </c>
    </row>
    <row r="49" spans="1:17" x14ac:dyDescent="0.25">
      <c r="A49">
        <v>0.81510000000000005</v>
      </c>
      <c r="B49">
        <v>1.3959999999999999</v>
      </c>
      <c r="L49" s="1">
        <v>1.1197999999999999</v>
      </c>
      <c r="M49" s="1"/>
      <c r="N49" s="1">
        <v>4.1000000000000003E-3</v>
      </c>
      <c r="O49">
        <f t="shared" si="1"/>
        <v>4.1000000000000003E-3</v>
      </c>
      <c r="P49" s="1">
        <v>1.1197999999999999</v>
      </c>
      <c r="Q49" s="1">
        <v>4.1000000000000003E-3</v>
      </c>
    </row>
    <row r="50" spans="1:17" x14ac:dyDescent="0.25">
      <c r="A50">
        <v>0.84060000000000001</v>
      </c>
      <c r="B50">
        <v>1.4508000000000001</v>
      </c>
    </row>
    <row r="51" spans="1:17" x14ac:dyDescent="0.25">
      <c r="A51">
        <v>0.86550000000000005</v>
      </c>
      <c r="B51">
        <v>1.3624000000000001</v>
      </c>
    </row>
    <row r="52" spans="1:17" x14ac:dyDescent="0.25">
      <c r="A52">
        <v>0.89100000000000001</v>
      </c>
      <c r="B52">
        <v>1.2735000000000001</v>
      </c>
    </row>
    <row r="53" spans="1:17" x14ac:dyDescent="0.25">
      <c r="A53">
        <v>0.90990000000000004</v>
      </c>
      <c r="B53">
        <v>1.2115</v>
      </c>
    </row>
    <row r="54" spans="1:17" x14ac:dyDescent="0.25">
      <c r="A54">
        <v>0.92249999999999999</v>
      </c>
      <c r="B54">
        <v>1.228</v>
      </c>
    </row>
    <row r="55" spans="1:17" x14ac:dyDescent="0.25">
      <c r="A55">
        <v>0.93440000000000001</v>
      </c>
      <c r="B55">
        <v>1.0468999999999999</v>
      </c>
    </row>
    <row r="56" spans="1:17" x14ac:dyDescent="0.25">
      <c r="A56">
        <v>0.94689999999999996</v>
      </c>
      <c r="B56">
        <v>1.0678000000000001</v>
      </c>
    </row>
    <row r="57" spans="1:17" x14ac:dyDescent="0.25">
      <c r="A57">
        <v>0.95920000000000005</v>
      </c>
      <c r="B57">
        <v>1.0321</v>
      </c>
    </row>
    <row r="58" spans="1:17" x14ac:dyDescent="0.25">
      <c r="A58">
        <v>0.9718</v>
      </c>
      <c r="B58">
        <v>0.8952</v>
      </c>
    </row>
    <row r="59" spans="1:17" x14ac:dyDescent="0.25">
      <c r="A59">
        <v>0.98409999999999997</v>
      </c>
      <c r="B59">
        <v>0.83650000000000002</v>
      </c>
    </row>
    <row r="60" spans="1:17" x14ac:dyDescent="0.25">
      <c r="A60">
        <v>0.99629999999999996</v>
      </c>
      <c r="B60">
        <v>0.54449999999999998</v>
      </c>
    </row>
    <row r="61" spans="1:17" x14ac:dyDescent="0.25">
      <c r="A61" t="s">
        <v>12</v>
      </c>
      <c r="B61" t="s">
        <v>16</v>
      </c>
      <c r="C61" t="s">
        <v>15</v>
      </c>
    </row>
    <row r="62" spans="1:17" x14ac:dyDescent="0.25">
      <c r="A62">
        <v>0.95050000000000001</v>
      </c>
      <c r="B62">
        <v>1.1193</v>
      </c>
    </row>
    <row r="63" spans="1:17" x14ac:dyDescent="0.25">
      <c r="A63">
        <v>0.96299999999999997</v>
      </c>
      <c r="B63">
        <v>1.0286</v>
      </c>
    </row>
    <row r="64" spans="1:17" x14ac:dyDescent="0.25">
      <c r="A64">
        <v>0.97450000000000003</v>
      </c>
      <c r="B64">
        <v>0.90369999999999995</v>
      </c>
    </row>
    <row r="65" spans="1:2" x14ac:dyDescent="0.25">
      <c r="A65">
        <v>0.98509999999999998</v>
      </c>
      <c r="B65">
        <v>0.7742</v>
      </c>
    </row>
    <row r="66" spans="1:2" x14ac:dyDescent="0.25">
      <c r="A66">
        <v>0.9929</v>
      </c>
      <c r="B66">
        <v>0.64080000000000004</v>
      </c>
    </row>
    <row r="67" spans="1:2" x14ac:dyDescent="0.25">
      <c r="A67">
        <v>0.99980000000000002</v>
      </c>
      <c r="B67">
        <v>0.45590000000000003</v>
      </c>
    </row>
    <row r="68" spans="1:2" x14ac:dyDescent="0.25">
      <c r="A68">
        <v>1.0135000000000001</v>
      </c>
      <c r="B68">
        <v>0.25059999999999999</v>
      </c>
    </row>
    <row r="69" spans="1:2" x14ac:dyDescent="0.25">
      <c r="A69">
        <v>1.0202</v>
      </c>
      <c r="B69">
        <v>0.1923</v>
      </c>
    </row>
    <row r="70" spans="1:2" x14ac:dyDescent="0.25">
      <c r="A70">
        <v>1.0262</v>
      </c>
      <c r="B70">
        <v>0.1502</v>
      </c>
    </row>
    <row r="71" spans="1:2" x14ac:dyDescent="0.25">
      <c r="A71">
        <v>1.0327999999999999</v>
      </c>
      <c r="B71">
        <v>0.112</v>
      </c>
    </row>
    <row r="72" spans="1:2" x14ac:dyDescent="0.25">
      <c r="A72">
        <v>1.0387</v>
      </c>
      <c r="B72">
        <v>8.72E-2</v>
      </c>
    </row>
    <row r="73" spans="1:2" x14ac:dyDescent="0.25">
      <c r="A73">
        <v>1.0445</v>
      </c>
      <c r="B73">
        <v>6.8099999999999994E-2</v>
      </c>
    </row>
    <row r="74" spans="1:2" x14ac:dyDescent="0.25">
      <c r="A74">
        <v>1.0508999999999999</v>
      </c>
      <c r="B74">
        <v>5.74E-2</v>
      </c>
    </row>
    <row r="75" spans="1:2" x14ac:dyDescent="0.25">
      <c r="A75">
        <v>1.0566</v>
      </c>
      <c r="B75">
        <v>4.7699999999999999E-2</v>
      </c>
    </row>
    <row r="76" spans="1:2" x14ac:dyDescent="0.25">
      <c r="A76">
        <v>1.0622</v>
      </c>
      <c r="B76">
        <v>3.7100000000000001E-2</v>
      </c>
    </row>
    <row r="77" spans="1:2" x14ac:dyDescent="0.25">
      <c r="A77">
        <v>1.0728</v>
      </c>
      <c r="B77">
        <v>2.46E-2</v>
      </c>
    </row>
    <row r="78" spans="1:2" x14ac:dyDescent="0.25">
      <c r="A78">
        <v>1.0783</v>
      </c>
      <c r="B78">
        <v>2.1100000000000001E-2</v>
      </c>
    </row>
    <row r="79" spans="1:2" x14ac:dyDescent="0.25">
      <c r="A79">
        <v>1.0837000000000001</v>
      </c>
      <c r="B79">
        <v>1.7000000000000001E-2</v>
      </c>
    </row>
    <row r="80" spans="1:2" x14ac:dyDescent="0.25">
      <c r="A80">
        <v>1.0885</v>
      </c>
      <c r="B80">
        <v>1.32E-2</v>
      </c>
    </row>
    <row r="81" spans="1:2" x14ac:dyDescent="0.25">
      <c r="A81">
        <v>1.0985</v>
      </c>
      <c r="B81">
        <v>9.7000000000000003E-3</v>
      </c>
    </row>
    <row r="82" spans="1:2" x14ac:dyDescent="0.25">
      <c r="A82">
        <v>1.1037999999999999</v>
      </c>
      <c r="B82">
        <v>8.2000000000000007E-3</v>
      </c>
    </row>
    <row r="83" spans="1:2" x14ac:dyDescent="0.25">
      <c r="A83">
        <v>1.1084000000000001</v>
      </c>
      <c r="B83">
        <v>6.4999999999999997E-3</v>
      </c>
    </row>
    <row r="84" spans="1:2" x14ac:dyDescent="0.25">
      <c r="A84">
        <v>1.1153</v>
      </c>
      <c r="B84">
        <v>4.5999999999999999E-3</v>
      </c>
    </row>
    <row r="85" spans="1:2" x14ac:dyDescent="0.25">
      <c r="A85">
        <v>1.1197999999999999</v>
      </c>
      <c r="B85">
        <v>4.1000000000000003E-3</v>
      </c>
    </row>
  </sheetData>
  <sortState ref="P6:Q49">
    <sortCondition ref="P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5"/>
  <sheetViews>
    <sheetView topLeftCell="C1" workbookViewId="0">
      <selection activeCell="Q34" sqref="Q34"/>
    </sheetView>
  </sheetViews>
  <sheetFormatPr defaultRowHeight="15" x14ac:dyDescent="0.25"/>
  <cols>
    <col min="4" max="4" width="3" customWidth="1"/>
    <col min="8" max="8" width="9.5703125" customWidth="1"/>
    <col min="9" max="9" width="11.85546875" customWidth="1"/>
    <col min="10" max="10" width="10.7109375" customWidth="1"/>
    <col min="12" max="12" width="10.85546875" customWidth="1"/>
    <col min="15" max="15" width="9.28515625" customWidth="1"/>
    <col min="19" max="19" width="2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25">
      <c r="A2" t="s">
        <v>9</v>
      </c>
      <c r="B2" t="s">
        <v>3</v>
      </c>
      <c r="L2" s="3">
        <v>-1776.078</v>
      </c>
      <c r="M2" s="3">
        <v>6804.6819999999998</v>
      </c>
      <c r="N2" s="3">
        <v>-10362.33</v>
      </c>
      <c r="O2" s="3">
        <v>7838.2219999999998</v>
      </c>
      <c r="P2" s="3">
        <v>-2946.373</v>
      </c>
      <c r="Q2" s="3">
        <v>442.39</v>
      </c>
    </row>
    <row r="3" spans="1:17" x14ac:dyDescent="0.25">
      <c r="B3" t="s">
        <v>10</v>
      </c>
      <c r="C3" t="s">
        <v>11</v>
      </c>
      <c r="L3" s="3">
        <v>4.033739E+16</v>
      </c>
      <c r="M3" s="3">
        <v>-39.072470000000003</v>
      </c>
    </row>
    <row r="4" spans="1:17" x14ac:dyDescent="0.25">
      <c r="A4">
        <v>0.61150000000000004</v>
      </c>
      <c r="B4">
        <v>0.57099999999999995</v>
      </c>
      <c r="E4" s="9" t="s">
        <v>20</v>
      </c>
      <c r="F4" s="9" t="s">
        <v>21</v>
      </c>
      <c r="G4" s="9" t="s">
        <v>22</v>
      </c>
      <c r="H4" s="9"/>
      <c r="I4" s="9" t="s">
        <v>23</v>
      </c>
      <c r="J4" s="9" t="s">
        <v>24</v>
      </c>
      <c r="K4" s="9" t="s">
        <v>25</v>
      </c>
      <c r="L4" s="9" t="s">
        <v>26</v>
      </c>
      <c r="M4" s="9" t="s">
        <v>25</v>
      </c>
    </row>
    <row r="5" spans="1:17" x14ac:dyDescent="0.25">
      <c r="A5">
        <v>0.63639999999999997</v>
      </c>
      <c r="B5">
        <v>0.56010000000000004</v>
      </c>
    </row>
    <row r="6" spans="1:17" x14ac:dyDescent="0.25">
      <c r="A6">
        <v>0.66139999999999999</v>
      </c>
      <c r="B6">
        <v>0.51919999999999999</v>
      </c>
      <c r="E6">
        <v>0.61150000000000004</v>
      </c>
      <c r="F6">
        <v>1.8061</v>
      </c>
      <c r="H6">
        <f>F6</f>
        <v>1.8061</v>
      </c>
      <c r="I6">
        <v>0.61150000000000004</v>
      </c>
      <c r="J6">
        <v>1.8061</v>
      </c>
      <c r="K6" s="4">
        <f t="shared" ref="K6:K31" si="0">L$2*I6^5+M$2*I6^4+N$2*I6^3+O$2*I6^2+P$2*I6+Q$2</f>
        <v>1.8075268712428851</v>
      </c>
      <c r="L6" s="5">
        <v>0.6</v>
      </c>
      <c r="M6" s="6">
        <f>$L$2*L6^5+$M$2*L6^4+$N$2*L6^3+$O$2*L6^2+$P$2*L6+$Q$2</f>
        <v>1.8418019199999662</v>
      </c>
    </row>
    <row r="7" spans="1:17" x14ac:dyDescent="0.25">
      <c r="A7">
        <v>0.68689999999999996</v>
      </c>
      <c r="B7">
        <v>0.5635</v>
      </c>
      <c r="E7">
        <v>0.63639999999999997</v>
      </c>
      <c r="F7">
        <v>1.7430000000000001</v>
      </c>
      <c r="H7">
        <f t="shared" ref="H7:H25" si="1">F7</f>
        <v>1.7430000000000001</v>
      </c>
      <c r="I7">
        <v>0.63639999999999997</v>
      </c>
      <c r="J7">
        <v>1.7430000000000001</v>
      </c>
      <c r="K7" s="4">
        <f t="shared" si="0"/>
        <v>1.7605971433871446</v>
      </c>
      <c r="L7" s="5">
        <v>0.7</v>
      </c>
      <c r="M7" s="6">
        <f t="shared" ref="M7:M12" si="2">$L$2*L7^5+$M$2*L7^4+$N$2*L7^3+$O$2*L7^2+$P$2*L7+$Q$2</f>
        <v>1.6772087399996281</v>
      </c>
    </row>
    <row r="8" spans="1:17" x14ac:dyDescent="0.25">
      <c r="A8">
        <v>0.71209999999999996</v>
      </c>
      <c r="B8">
        <v>0.47289999999999999</v>
      </c>
      <c r="E8">
        <v>0.66139999999999999</v>
      </c>
      <c r="F8">
        <v>1.7539</v>
      </c>
      <c r="H8">
        <f t="shared" si="1"/>
        <v>1.7539</v>
      </c>
      <c r="I8">
        <v>0.66139999999999999</v>
      </c>
      <c r="J8">
        <v>1.7539</v>
      </c>
      <c r="K8" s="4">
        <f t="shared" si="0"/>
        <v>1.729672259785616</v>
      </c>
      <c r="L8" s="5">
        <v>0.8</v>
      </c>
      <c r="M8" s="6">
        <f t="shared" si="2"/>
        <v>1.453228160000549</v>
      </c>
    </row>
    <row r="9" spans="1:17" x14ac:dyDescent="0.25">
      <c r="A9">
        <v>0.73809999999999998</v>
      </c>
      <c r="B9">
        <v>0.4546</v>
      </c>
      <c r="E9">
        <v>0.68689999999999996</v>
      </c>
      <c r="F9">
        <v>1.7115</v>
      </c>
      <c r="H9">
        <f t="shared" si="1"/>
        <v>1.7115</v>
      </c>
      <c r="I9">
        <v>0.68689999999999996</v>
      </c>
      <c r="J9">
        <v>1.7115</v>
      </c>
      <c r="K9" s="4">
        <f t="shared" si="0"/>
        <v>1.6972869730085449</v>
      </c>
      <c r="L9" s="5">
        <v>0.9</v>
      </c>
      <c r="M9" s="6">
        <f t="shared" si="2"/>
        <v>1.2711119799993185</v>
      </c>
    </row>
    <row r="10" spans="1:17" x14ac:dyDescent="0.25">
      <c r="A10">
        <v>0.76380000000000003</v>
      </c>
      <c r="B10">
        <v>0.43830000000000002</v>
      </c>
      <c r="E10">
        <v>0.71209999999999996</v>
      </c>
      <c r="F10">
        <v>1.6278999999999999</v>
      </c>
      <c r="H10">
        <f t="shared" si="1"/>
        <v>1.6278999999999999</v>
      </c>
      <c r="I10">
        <v>0.71209999999999996</v>
      </c>
      <c r="J10">
        <v>1.6278999999999999</v>
      </c>
      <c r="K10" s="4">
        <f t="shared" si="0"/>
        <v>1.65599605048385</v>
      </c>
      <c r="L10" s="5">
        <v>0.92</v>
      </c>
      <c r="M10" s="6">
        <f t="shared" si="2"/>
        <v>1.2220040367107003</v>
      </c>
    </row>
    <row r="11" spans="1:17" x14ac:dyDescent="0.25">
      <c r="A11">
        <v>0.78920000000000001</v>
      </c>
      <c r="B11">
        <v>0.37969999999999998</v>
      </c>
      <c r="E11">
        <v>0.73809999999999998</v>
      </c>
      <c r="F11">
        <v>1.6123000000000001</v>
      </c>
      <c r="H11">
        <f t="shared" si="1"/>
        <v>1.6123000000000001</v>
      </c>
      <c r="I11">
        <v>0.73809999999999998</v>
      </c>
      <c r="J11">
        <v>1.6123000000000001</v>
      </c>
      <c r="K11" s="4">
        <f t="shared" si="0"/>
        <v>1.602106984977695</v>
      </c>
      <c r="L11" s="5">
        <v>0.94</v>
      </c>
      <c r="M11" s="6">
        <f t="shared" si="2"/>
        <v>1.1444448145736033</v>
      </c>
    </row>
    <row r="12" spans="1:17" x14ac:dyDescent="0.25">
      <c r="A12">
        <v>0.81510000000000005</v>
      </c>
      <c r="B12">
        <v>0.42099999999999999</v>
      </c>
      <c r="E12">
        <v>0.76380000000000003</v>
      </c>
      <c r="F12">
        <v>1.5162</v>
      </c>
      <c r="H12">
        <f t="shared" si="1"/>
        <v>1.5162</v>
      </c>
      <c r="I12">
        <v>0.76380000000000003</v>
      </c>
      <c r="J12">
        <v>1.5162</v>
      </c>
      <c r="K12" s="4">
        <f t="shared" si="0"/>
        <v>1.540959871770724</v>
      </c>
      <c r="L12" s="5">
        <v>0.95</v>
      </c>
      <c r="M12" s="6">
        <f t="shared" si="2"/>
        <v>1.0890395993757238</v>
      </c>
    </row>
    <row r="13" spans="1:17" x14ac:dyDescent="0.25">
      <c r="A13">
        <v>0.84060000000000001</v>
      </c>
      <c r="B13">
        <v>0.28499999999999998</v>
      </c>
      <c r="E13">
        <v>0.78920000000000001</v>
      </c>
      <c r="F13">
        <v>1.4519</v>
      </c>
      <c r="H13">
        <f t="shared" si="1"/>
        <v>1.4519</v>
      </c>
      <c r="I13">
        <v>0.78920000000000001</v>
      </c>
      <c r="J13">
        <v>1.4519</v>
      </c>
      <c r="K13" s="4">
        <f t="shared" si="0"/>
        <v>1.4787127566888785</v>
      </c>
      <c r="L13" s="5">
        <v>0.96</v>
      </c>
      <c r="M13" s="6">
        <f>$L$2*L13^5+$M$2*L13^4+$N$2*L13^3+$O$2*L13^2+$P$2*L13+$Q$2</f>
        <v>1.018658905907273</v>
      </c>
    </row>
    <row r="14" spans="1:17" x14ac:dyDescent="0.25">
      <c r="A14">
        <v>0.86550000000000005</v>
      </c>
      <c r="B14">
        <v>0.22189999999999999</v>
      </c>
      <c r="E14">
        <v>0.81510000000000005</v>
      </c>
      <c r="F14">
        <v>1.3959999999999999</v>
      </c>
      <c r="H14">
        <f t="shared" si="1"/>
        <v>1.3959999999999999</v>
      </c>
      <c r="I14">
        <v>0.81510000000000005</v>
      </c>
      <c r="J14">
        <v>1.3959999999999999</v>
      </c>
      <c r="K14" s="4">
        <f t="shared" si="0"/>
        <v>1.4196420150793756</v>
      </c>
      <c r="L14" s="5">
        <v>0.97</v>
      </c>
      <c r="M14" s="6">
        <f>$L$2*L14^5+$M$2*L14^4+$N$2*L14^3+$O$2*L14^2+$P$2*L14+$Q$2</f>
        <v>0.9298997492143144</v>
      </c>
    </row>
    <row r="15" spans="1:17" x14ac:dyDescent="0.25">
      <c r="A15">
        <v>0.89100000000000001</v>
      </c>
      <c r="B15">
        <v>0.1968</v>
      </c>
      <c r="E15">
        <v>0.84060000000000001</v>
      </c>
      <c r="F15">
        <v>1.4508000000000001</v>
      </c>
      <c r="H15">
        <f t="shared" si="1"/>
        <v>1.4508000000000001</v>
      </c>
      <c r="I15">
        <v>0.84060000000000001</v>
      </c>
      <c r="J15">
        <v>1.4508000000000001</v>
      </c>
      <c r="K15" s="4">
        <f t="shared" si="0"/>
        <v>1.3698668688808766</v>
      </c>
      <c r="L15" s="5">
        <v>0.98</v>
      </c>
      <c r="M15" s="6">
        <f>$L$2*L15^5+$M$2*L15^4+$N$2*L15^3+$O$2*L15^2+$P$2*L15+$Q$2</f>
        <v>0.81894622616903234</v>
      </c>
    </row>
    <row r="16" spans="1:17" x14ac:dyDescent="0.25">
      <c r="A16">
        <v>0.90990000000000004</v>
      </c>
      <c r="B16">
        <v>0.18110000000000001</v>
      </c>
      <c r="E16">
        <v>0.86550000000000005</v>
      </c>
      <c r="F16">
        <v>1.3624000000000001</v>
      </c>
      <c r="H16">
        <f t="shared" si="1"/>
        <v>1.3624000000000001</v>
      </c>
      <c r="I16">
        <v>0.86550000000000005</v>
      </c>
      <c r="J16">
        <v>1.3624000000000001</v>
      </c>
      <c r="K16" s="4">
        <f t="shared" si="0"/>
        <v>1.3289325999004404</v>
      </c>
      <c r="L16" s="5">
        <v>0.99</v>
      </c>
      <c r="M16" s="6">
        <f>$L$2*L16^5+$M$2*L16^4+$N$2*L16^3+$O$2*L16^2+$P$2*L16+$Q$2</f>
        <v>0.68154820252823356</v>
      </c>
    </row>
    <row r="17" spans="1:13" x14ac:dyDescent="0.25">
      <c r="A17">
        <v>0.92249999999999999</v>
      </c>
      <c r="B17">
        <v>0.1643</v>
      </c>
      <c r="E17">
        <v>0.89100000000000001</v>
      </c>
      <c r="F17">
        <v>1.2735000000000001</v>
      </c>
      <c r="H17">
        <f t="shared" si="1"/>
        <v>1.2735000000000001</v>
      </c>
      <c r="I17">
        <v>0.89100000000000001</v>
      </c>
      <c r="J17">
        <v>1.2735000000000001</v>
      </c>
      <c r="K17" s="4">
        <f t="shared" si="0"/>
        <v>1.287975218591896</v>
      </c>
      <c r="L17" s="5">
        <v>0.995</v>
      </c>
      <c r="M17" s="6">
        <f>$L$2*L17^5+$M$2*L17^4+$N$2*L17^3+$O$2*L17^2+$P$2*L17+$Q$2</f>
        <v>0.60148035598251681</v>
      </c>
    </row>
    <row r="18" spans="1:13" x14ac:dyDescent="0.25">
      <c r="A18">
        <v>0.93440000000000001</v>
      </c>
      <c r="B18">
        <v>0.21440000000000001</v>
      </c>
      <c r="E18">
        <v>0.90990000000000004</v>
      </c>
      <c r="F18">
        <v>1.2115</v>
      </c>
      <c r="H18">
        <f t="shared" si="1"/>
        <v>1.2115</v>
      </c>
      <c r="I18">
        <v>0.90990000000000004</v>
      </c>
      <c r="J18">
        <v>1.2115</v>
      </c>
      <c r="K18" s="4">
        <f t="shared" si="0"/>
        <v>1.2493335154018723</v>
      </c>
      <c r="L18" s="5">
        <v>1</v>
      </c>
      <c r="M18" s="7">
        <f>$L$3*EXP(L18*$M$3)</f>
        <v>0.43326108080525511</v>
      </c>
    </row>
    <row r="19" spans="1:13" x14ac:dyDescent="0.25">
      <c r="A19">
        <v>0.94689999999999996</v>
      </c>
      <c r="B19">
        <v>0.13980000000000001</v>
      </c>
      <c r="E19">
        <v>0.92249999999999999</v>
      </c>
      <c r="F19">
        <v>1.228</v>
      </c>
      <c r="H19">
        <f t="shared" si="1"/>
        <v>1.228</v>
      </c>
      <c r="I19">
        <v>0.92249999999999999</v>
      </c>
      <c r="J19">
        <v>1.228</v>
      </c>
      <c r="K19" s="4">
        <f t="shared" si="0"/>
        <v>1.2142174292972641</v>
      </c>
      <c r="L19" s="5">
        <v>1.0049999999999999</v>
      </c>
      <c r="M19" s="7">
        <f>$L$3*EXP(L19*$M$3)</f>
        <v>0.35637307809025121</v>
      </c>
    </row>
    <row r="20" spans="1:13" x14ac:dyDescent="0.25">
      <c r="A20">
        <v>0.95920000000000005</v>
      </c>
      <c r="B20">
        <v>0.12</v>
      </c>
      <c r="E20">
        <v>0.93440000000000001</v>
      </c>
      <c r="F20">
        <v>1.0468999999999999</v>
      </c>
      <c r="H20">
        <f t="shared" si="1"/>
        <v>1.0468999999999999</v>
      </c>
      <c r="I20">
        <v>0.93440000000000001</v>
      </c>
      <c r="J20">
        <v>1.0468999999999999</v>
      </c>
      <c r="K20" s="4">
        <f t="shared" si="0"/>
        <v>1.1700683298132617</v>
      </c>
      <c r="L20" s="5">
        <v>1.01</v>
      </c>
      <c r="M20" s="7">
        <f t="shared" ref="M20:M28" si="3">$L$3*EXP(L20*$M$3)</f>
        <v>0.29312988499099674</v>
      </c>
    </row>
    <row r="21" spans="1:13" x14ac:dyDescent="0.25">
      <c r="A21">
        <v>0.9718</v>
      </c>
      <c r="B21">
        <v>8.0199999999999994E-2</v>
      </c>
      <c r="E21">
        <v>0.94689999999999996</v>
      </c>
      <c r="F21">
        <v>1.0678000000000001</v>
      </c>
      <c r="H21">
        <f t="shared" si="1"/>
        <v>1.0678000000000001</v>
      </c>
      <c r="I21">
        <v>0.94689999999999996</v>
      </c>
      <c r="J21">
        <v>1.0678000000000001</v>
      </c>
      <c r="K21" s="4">
        <f t="shared" si="0"/>
        <v>1.1076686749103146</v>
      </c>
      <c r="L21" s="5">
        <v>1.0149999999999999</v>
      </c>
      <c r="M21" s="7">
        <f t="shared" si="3"/>
        <v>0.24111004662668462</v>
      </c>
    </row>
    <row r="22" spans="1:13" x14ac:dyDescent="0.25">
      <c r="A22">
        <v>0.98409999999999997</v>
      </c>
      <c r="B22">
        <v>8.1699999999999995E-2</v>
      </c>
      <c r="E22">
        <v>0.95920000000000005</v>
      </c>
      <c r="F22">
        <v>1.0321</v>
      </c>
      <c r="H22">
        <f t="shared" si="1"/>
        <v>1.0321</v>
      </c>
      <c r="I22" s="1">
        <v>0.95050000000000001</v>
      </c>
      <c r="J22" s="1">
        <v>1.1193</v>
      </c>
      <c r="K22" s="4">
        <f t="shared" si="0"/>
        <v>1.0859028972919305</v>
      </c>
      <c r="L22" s="5">
        <v>1.02</v>
      </c>
      <c r="M22" s="7">
        <f>$L$3*EXP(L22*$M$3)</f>
        <v>0.19832182783446717</v>
      </c>
    </row>
    <row r="23" spans="1:13" x14ac:dyDescent="0.25">
      <c r="A23">
        <v>0.99629999999999996</v>
      </c>
      <c r="B23">
        <v>6.4199999999999993E-2</v>
      </c>
      <c r="E23">
        <v>0.9718</v>
      </c>
      <c r="F23">
        <v>0.8952</v>
      </c>
      <c r="H23">
        <f t="shared" si="1"/>
        <v>0.8952</v>
      </c>
      <c r="I23">
        <v>0.95920000000000005</v>
      </c>
      <c r="J23">
        <v>1.0321</v>
      </c>
      <c r="K23" s="4">
        <f t="shared" si="0"/>
        <v>1.0249180367023882</v>
      </c>
      <c r="L23" s="5">
        <v>1.03</v>
      </c>
      <c r="M23" s="7">
        <f>$L$3*EXP(L23*$M$3)</f>
        <v>0.134177882943638</v>
      </c>
    </row>
    <row r="24" spans="1:13" x14ac:dyDescent="0.25">
      <c r="A24" t="s">
        <v>12</v>
      </c>
      <c r="B24" t="s">
        <v>13</v>
      </c>
      <c r="C24" t="s">
        <v>11</v>
      </c>
      <c r="E24">
        <v>0.98409999999999997</v>
      </c>
      <c r="F24">
        <v>0.83650000000000002</v>
      </c>
      <c r="H24">
        <f t="shared" si="1"/>
        <v>0.83650000000000002</v>
      </c>
      <c r="I24" s="1">
        <v>0.96299999999999997</v>
      </c>
      <c r="J24" s="1">
        <v>1.0286</v>
      </c>
      <c r="K24" s="4">
        <f t="shared" si="0"/>
        <v>0.99412634674138189</v>
      </c>
      <c r="L24" s="5">
        <v>1.04</v>
      </c>
      <c r="M24" s="7">
        <f>$L$3*EXP(L24*$M$3)</f>
        <v>9.0780245764292444E-2</v>
      </c>
    </row>
    <row r="25" spans="1:13" x14ac:dyDescent="0.25">
      <c r="A25" s="1">
        <v>0.60570000000000002</v>
      </c>
      <c r="B25" s="1">
        <v>0.66359999999999997</v>
      </c>
      <c r="E25">
        <v>0.99629999999999996</v>
      </c>
      <c r="F25">
        <v>0.54449999999999998</v>
      </c>
      <c r="H25">
        <f t="shared" si="1"/>
        <v>0.54449999999999998</v>
      </c>
      <c r="I25">
        <v>0.9718</v>
      </c>
      <c r="J25">
        <v>0.8952</v>
      </c>
      <c r="K25" s="4">
        <f t="shared" si="0"/>
        <v>0.91168357425715385</v>
      </c>
      <c r="L25" s="5">
        <v>1.05</v>
      </c>
      <c r="M25" s="7">
        <f>$L$3*EXP(L25*$M$3)</f>
        <v>6.1418863081086364E-2</v>
      </c>
    </row>
    <row r="26" spans="1:13" x14ac:dyDescent="0.25">
      <c r="A26" s="1">
        <v>0.63009999999999999</v>
      </c>
      <c r="B26" s="1">
        <v>0.61509999999999998</v>
      </c>
      <c r="E26" s="1">
        <v>0.95050000000000001</v>
      </c>
      <c r="F26" s="1"/>
      <c r="G26" s="1">
        <v>1.1193</v>
      </c>
      <c r="H26">
        <f>G26</f>
        <v>1.1193</v>
      </c>
      <c r="I26" s="1">
        <v>0.97450000000000003</v>
      </c>
      <c r="J26" s="1">
        <v>0.90369999999999995</v>
      </c>
      <c r="K26" s="4">
        <f t="shared" si="0"/>
        <v>0.88296112146247197</v>
      </c>
      <c r="L26" s="5">
        <v>1.06</v>
      </c>
      <c r="M26" s="7">
        <f>$L$3*EXP(L26*$M$3)</f>
        <v>4.1553938419243888E-2</v>
      </c>
    </row>
    <row r="27" spans="1:13" x14ac:dyDescent="0.25">
      <c r="A27" s="1">
        <v>0.65490000000000004</v>
      </c>
      <c r="B27" s="1">
        <v>0.56200000000000006</v>
      </c>
      <c r="E27" s="1">
        <v>0.96299999999999997</v>
      </c>
      <c r="F27" s="1"/>
      <c r="G27" s="1">
        <v>1.0286</v>
      </c>
      <c r="H27">
        <f t="shared" ref="H27:H49" si="4">G27</f>
        <v>1.0286</v>
      </c>
      <c r="I27">
        <v>0.98409999999999997</v>
      </c>
      <c r="J27">
        <v>0.83650000000000002</v>
      </c>
      <c r="K27" s="4">
        <f t="shared" si="0"/>
        <v>0.76606847433924941</v>
      </c>
      <c r="L27" s="5">
        <v>1.08</v>
      </c>
      <c r="M27" s="7">
        <f>$L$3*EXP(L27*$M$3)</f>
        <v>1.9020986158527164E-2</v>
      </c>
    </row>
    <row r="28" spans="1:13" x14ac:dyDescent="0.25">
      <c r="A28" s="1">
        <v>0.67359999999999998</v>
      </c>
      <c r="B28" s="1">
        <v>0.54039999999999999</v>
      </c>
      <c r="E28" s="1">
        <v>0.97450000000000003</v>
      </c>
      <c r="F28" s="1"/>
      <c r="G28" s="1">
        <v>0.90369999999999995</v>
      </c>
      <c r="H28">
        <f t="shared" si="4"/>
        <v>0.90369999999999995</v>
      </c>
      <c r="I28" s="1">
        <v>0.98509999999999998</v>
      </c>
      <c r="J28" s="1">
        <v>0.7742</v>
      </c>
      <c r="K28" s="4">
        <f t="shared" si="0"/>
        <v>0.75246249890972194</v>
      </c>
      <c r="L28" s="5">
        <v>1.1000000000000001</v>
      </c>
      <c r="M28" s="7">
        <f>$L$3*EXP(L28*$M$3)</f>
        <v>8.7067057469415159E-3</v>
      </c>
    </row>
    <row r="29" spans="1:13" x14ac:dyDescent="0.25">
      <c r="A29" s="1">
        <v>0.69520000000000004</v>
      </c>
      <c r="B29" s="1">
        <v>0.49659999999999999</v>
      </c>
      <c r="E29" s="1">
        <v>0.98509999999999998</v>
      </c>
      <c r="F29" s="1"/>
      <c r="G29" s="1">
        <v>0.7742</v>
      </c>
      <c r="H29">
        <f t="shared" si="4"/>
        <v>0.7742</v>
      </c>
      <c r="I29" s="1">
        <v>0.9929</v>
      </c>
      <c r="J29" s="1">
        <v>0.64080000000000004</v>
      </c>
      <c r="K29" s="4">
        <f t="shared" si="0"/>
        <v>0.63609634862643816</v>
      </c>
      <c r="L29" s="5">
        <v>1.1200000000000001</v>
      </c>
      <c r="M29" s="7">
        <f>$L$3*EXP(L29*$M$3)</f>
        <v>3.9854255889797824E-3</v>
      </c>
    </row>
    <row r="30" spans="1:13" x14ac:dyDescent="0.25">
      <c r="A30" s="1">
        <v>0.71540000000000004</v>
      </c>
      <c r="B30" s="1">
        <v>0.45689999999999997</v>
      </c>
      <c r="E30" s="1">
        <v>0.9929</v>
      </c>
      <c r="F30" s="1"/>
      <c r="G30" s="1">
        <v>0.64080000000000004</v>
      </c>
      <c r="H30">
        <f t="shared" si="4"/>
        <v>0.64080000000000004</v>
      </c>
      <c r="I30">
        <v>0.99629999999999996</v>
      </c>
      <c r="J30">
        <v>0.54449999999999998</v>
      </c>
      <c r="K30" s="4">
        <f t="shared" si="0"/>
        <v>0.57931098923074842</v>
      </c>
    </row>
    <row r="31" spans="1:13" x14ac:dyDescent="0.25">
      <c r="A31" s="1">
        <v>0.73619999999999997</v>
      </c>
      <c r="B31" s="1">
        <v>0.41610000000000003</v>
      </c>
      <c r="E31" s="1">
        <v>0.99980000000000002</v>
      </c>
      <c r="F31" s="1"/>
      <c r="G31" s="1">
        <v>0.45590000000000003</v>
      </c>
      <c r="H31">
        <f t="shared" si="4"/>
        <v>0.45590000000000003</v>
      </c>
      <c r="I31" s="1">
        <v>0.99980000000000002</v>
      </c>
      <c r="J31" s="1">
        <v>0.45590000000000003</v>
      </c>
      <c r="K31" s="4">
        <f t="shared" si="0"/>
        <v>0.51670894899154973</v>
      </c>
    </row>
    <row r="32" spans="1:13" x14ac:dyDescent="0.25">
      <c r="A32" s="1">
        <v>0.75790000000000002</v>
      </c>
      <c r="B32" s="1">
        <v>0.37409999999999999</v>
      </c>
      <c r="E32" s="1">
        <v>1.0135000000000001</v>
      </c>
      <c r="F32" s="1"/>
      <c r="G32" s="1">
        <v>0.25059999999999999</v>
      </c>
      <c r="H32">
        <f t="shared" si="4"/>
        <v>0.25059999999999999</v>
      </c>
      <c r="I32" s="1">
        <v>1.0135000000000001</v>
      </c>
      <c r="J32" s="1">
        <v>0.25059999999999999</v>
      </c>
      <c r="K32" s="10">
        <f>L$3*EXP(M$3*I32)</f>
        <v>0.25566350832769857</v>
      </c>
    </row>
    <row r="33" spans="1:15" ht="18.75" x14ac:dyDescent="0.25">
      <c r="A33" s="1">
        <v>0.77929999999999999</v>
      </c>
      <c r="B33" s="1">
        <v>0.36020000000000002</v>
      </c>
      <c r="E33" s="1">
        <v>1.0202</v>
      </c>
      <c r="F33" s="1"/>
      <c r="G33" s="1">
        <v>0.1923</v>
      </c>
      <c r="H33">
        <f t="shared" si="4"/>
        <v>0.1923</v>
      </c>
      <c r="I33" s="1">
        <v>1.0202</v>
      </c>
      <c r="J33" s="1">
        <v>0.1923</v>
      </c>
      <c r="K33" s="10">
        <f t="shared" ref="K33:K49" si="5">L$3*EXP(M$3*I33)</f>
        <v>0.19677808275002945</v>
      </c>
      <c r="O33" s="2"/>
    </row>
    <row r="34" spans="1:15" ht="18.75" x14ac:dyDescent="0.25">
      <c r="A34" s="1">
        <v>0.80079999999999996</v>
      </c>
      <c r="B34" s="1">
        <v>0.32440000000000002</v>
      </c>
      <c r="E34" s="1">
        <v>1.0262</v>
      </c>
      <c r="F34" s="1"/>
      <c r="G34" s="1">
        <v>0.1502</v>
      </c>
      <c r="H34">
        <f t="shared" si="4"/>
        <v>0.1502</v>
      </c>
      <c r="I34" s="1">
        <v>1.0262</v>
      </c>
      <c r="J34" s="1">
        <v>0.1502</v>
      </c>
      <c r="K34" s="10">
        <f t="shared" si="5"/>
        <v>0.15565496428509176</v>
      </c>
      <c r="O34" s="2"/>
    </row>
    <row r="35" spans="1:15" x14ac:dyDescent="0.25">
      <c r="A35" s="1">
        <v>0.82250000000000001</v>
      </c>
      <c r="B35" s="1">
        <v>0.29070000000000001</v>
      </c>
      <c r="E35" s="1">
        <v>1.0327999999999999</v>
      </c>
      <c r="F35" s="1"/>
      <c r="G35" s="1">
        <v>0.112</v>
      </c>
      <c r="H35">
        <f t="shared" si="4"/>
        <v>0.112</v>
      </c>
      <c r="I35" s="1">
        <v>1.0327999999999999</v>
      </c>
      <c r="J35" s="1">
        <v>0.112</v>
      </c>
      <c r="K35" s="10">
        <f t="shared" si="5"/>
        <v>0.12027291934356504</v>
      </c>
    </row>
    <row r="36" spans="1:15" x14ac:dyDescent="0.25">
      <c r="A36" s="1">
        <v>0.84430000000000005</v>
      </c>
      <c r="B36" s="1">
        <v>0.26169999999999999</v>
      </c>
      <c r="E36" s="1">
        <v>1.0387</v>
      </c>
      <c r="F36" s="1"/>
      <c r="G36" s="1">
        <v>8.72E-2</v>
      </c>
      <c r="H36">
        <f t="shared" si="4"/>
        <v>8.72E-2</v>
      </c>
      <c r="I36" s="1">
        <v>1.0387</v>
      </c>
      <c r="J36" s="1">
        <v>8.72E-2</v>
      </c>
      <c r="K36" s="10">
        <f t="shared" si="5"/>
        <v>9.5510473848207433E-2</v>
      </c>
    </row>
    <row r="37" spans="1:15" x14ac:dyDescent="0.25">
      <c r="A37" s="1">
        <v>0.86670000000000003</v>
      </c>
      <c r="B37" s="1">
        <v>0.22620000000000001</v>
      </c>
      <c r="E37" s="1">
        <v>1.0445</v>
      </c>
      <c r="F37" s="1"/>
      <c r="G37" s="1">
        <v>6.8099999999999994E-2</v>
      </c>
      <c r="H37">
        <f t="shared" si="4"/>
        <v>6.8099999999999994E-2</v>
      </c>
      <c r="I37" s="1">
        <v>1.0445</v>
      </c>
      <c r="J37" s="1">
        <v>6.8099999999999994E-2</v>
      </c>
      <c r="K37" s="10">
        <f t="shared" si="5"/>
        <v>7.614318563646362E-2</v>
      </c>
    </row>
    <row r="38" spans="1:15" x14ac:dyDescent="0.25">
      <c r="A38" s="1">
        <v>0.88839999999999997</v>
      </c>
      <c r="B38" s="1">
        <v>0.20069999999999999</v>
      </c>
      <c r="E38" s="1">
        <v>1.0508999999999999</v>
      </c>
      <c r="F38" s="1"/>
      <c r="G38" s="1">
        <v>5.74E-2</v>
      </c>
      <c r="H38">
        <f t="shared" si="4"/>
        <v>5.74E-2</v>
      </c>
      <c r="I38" s="1">
        <v>1.0508999999999999</v>
      </c>
      <c r="J38" s="1">
        <v>5.74E-2</v>
      </c>
      <c r="K38" s="10">
        <f t="shared" si="5"/>
        <v>5.9296588881771389E-2</v>
      </c>
    </row>
    <row r="39" spans="1:15" x14ac:dyDescent="0.25">
      <c r="A39" s="1">
        <v>0.9113</v>
      </c>
      <c r="B39" s="1">
        <v>0.15989999999999999</v>
      </c>
      <c r="E39" s="1">
        <v>1.0566</v>
      </c>
      <c r="F39" s="1"/>
      <c r="G39" s="1">
        <v>4.7699999999999999E-2</v>
      </c>
      <c r="H39">
        <f t="shared" si="4"/>
        <v>4.7699999999999999E-2</v>
      </c>
      <c r="I39" s="1">
        <v>1.0566</v>
      </c>
      <c r="J39" s="1">
        <v>4.7699999999999999E-2</v>
      </c>
      <c r="K39" s="10">
        <f t="shared" si="5"/>
        <v>4.7457695933135598E-2</v>
      </c>
    </row>
    <row r="40" spans="1:15" x14ac:dyDescent="0.25">
      <c r="A40" t="s">
        <v>12</v>
      </c>
      <c r="B40" t="s">
        <v>14</v>
      </c>
      <c r="C40" t="s">
        <v>15</v>
      </c>
      <c r="E40" s="1">
        <v>1.0622</v>
      </c>
      <c r="F40" s="1"/>
      <c r="G40" s="1">
        <v>3.7100000000000001E-2</v>
      </c>
      <c r="H40">
        <f t="shared" si="4"/>
        <v>3.7100000000000001E-2</v>
      </c>
      <c r="I40" s="1">
        <v>1.0622</v>
      </c>
      <c r="J40" s="1">
        <v>3.7100000000000001E-2</v>
      </c>
      <c r="K40" s="10">
        <f t="shared" si="5"/>
        <v>3.813120097690037E-2</v>
      </c>
    </row>
    <row r="41" spans="1:15" x14ac:dyDescent="0.25">
      <c r="A41">
        <v>0.61150000000000004</v>
      </c>
      <c r="B41">
        <v>1.8061</v>
      </c>
      <c r="E41" s="1">
        <v>1.0728</v>
      </c>
      <c r="F41" s="1"/>
      <c r="G41" s="1">
        <v>2.46E-2</v>
      </c>
      <c r="H41">
        <f t="shared" si="4"/>
        <v>2.46E-2</v>
      </c>
      <c r="I41" s="1">
        <v>1.0728</v>
      </c>
      <c r="J41" s="1">
        <v>2.46E-2</v>
      </c>
      <c r="K41" s="10">
        <f t="shared" si="5"/>
        <v>2.52005214881173E-2</v>
      </c>
    </row>
    <row r="42" spans="1:15" x14ac:dyDescent="0.25">
      <c r="A42">
        <v>0.63639999999999997</v>
      </c>
      <c r="B42">
        <v>1.7430000000000001</v>
      </c>
      <c r="E42" s="1">
        <v>1.0783</v>
      </c>
      <c r="F42" s="1"/>
      <c r="G42" s="1">
        <v>2.1100000000000001E-2</v>
      </c>
      <c r="H42">
        <f t="shared" si="4"/>
        <v>2.1100000000000001E-2</v>
      </c>
      <c r="I42" s="1">
        <v>1.0783</v>
      </c>
      <c r="J42" s="1">
        <v>2.1100000000000001E-2</v>
      </c>
      <c r="K42" s="10">
        <f t="shared" si="5"/>
        <v>2.0327326285511274E-2</v>
      </c>
    </row>
    <row r="43" spans="1:15" x14ac:dyDescent="0.25">
      <c r="A43">
        <v>0.66139999999999999</v>
      </c>
      <c r="B43">
        <v>1.7539</v>
      </c>
      <c r="E43" s="1">
        <v>1.0837000000000001</v>
      </c>
      <c r="F43" s="1"/>
      <c r="G43" s="1">
        <v>1.7000000000000001E-2</v>
      </c>
      <c r="H43">
        <f t="shared" si="4"/>
        <v>1.7000000000000001E-2</v>
      </c>
      <c r="I43" s="1">
        <v>1.0837000000000001</v>
      </c>
      <c r="J43" s="1">
        <v>1.7000000000000001E-2</v>
      </c>
      <c r="K43" s="10">
        <f t="shared" si="5"/>
        <v>1.6460684256870535E-2</v>
      </c>
    </row>
    <row r="44" spans="1:15" x14ac:dyDescent="0.25">
      <c r="A44">
        <v>0.68689999999999996</v>
      </c>
      <c r="B44">
        <v>1.7115</v>
      </c>
      <c r="E44" s="1">
        <v>1.0885</v>
      </c>
      <c r="F44" s="1"/>
      <c r="G44" s="1">
        <v>1.32E-2</v>
      </c>
      <c r="H44">
        <f t="shared" si="4"/>
        <v>1.32E-2</v>
      </c>
      <c r="I44" s="1">
        <v>1.0885</v>
      </c>
      <c r="J44" s="1">
        <v>1.32E-2</v>
      </c>
      <c r="K44" s="10">
        <f t="shared" si="5"/>
        <v>1.3645733508270721E-2</v>
      </c>
    </row>
    <row r="45" spans="1:15" x14ac:dyDescent="0.25">
      <c r="A45">
        <v>0.71209999999999996</v>
      </c>
      <c r="B45">
        <v>1.6278999999999999</v>
      </c>
      <c r="E45" s="1">
        <v>1.0985</v>
      </c>
      <c r="F45" s="1"/>
      <c r="G45" s="1">
        <v>9.7000000000000003E-3</v>
      </c>
      <c r="H45">
        <f t="shared" si="4"/>
        <v>9.7000000000000003E-3</v>
      </c>
      <c r="I45" s="1">
        <v>1.0985</v>
      </c>
      <c r="J45" s="1">
        <v>9.7000000000000003E-3</v>
      </c>
      <c r="K45" s="10">
        <f t="shared" si="5"/>
        <v>9.2322446467217271E-3</v>
      </c>
    </row>
    <row r="46" spans="1:15" x14ac:dyDescent="0.25">
      <c r="A46">
        <v>0.73809999999999998</v>
      </c>
      <c r="B46">
        <v>1.6123000000000001</v>
      </c>
      <c r="E46" s="1">
        <v>1.1037999999999999</v>
      </c>
      <c r="F46" s="1"/>
      <c r="G46" s="1">
        <v>8.2000000000000007E-3</v>
      </c>
      <c r="H46">
        <f t="shared" si="4"/>
        <v>8.2000000000000007E-3</v>
      </c>
      <c r="I46" s="1">
        <v>1.1037999999999999</v>
      </c>
      <c r="J46" s="1">
        <v>8.2000000000000007E-3</v>
      </c>
      <c r="K46" s="10">
        <f t="shared" si="5"/>
        <v>7.5053651510793417E-3</v>
      </c>
    </row>
    <row r="47" spans="1:15" x14ac:dyDescent="0.25">
      <c r="A47">
        <v>0.76380000000000003</v>
      </c>
      <c r="B47">
        <v>1.5162</v>
      </c>
      <c r="E47" s="1">
        <v>1.1084000000000001</v>
      </c>
      <c r="F47" s="1"/>
      <c r="G47" s="1">
        <v>6.4999999999999997E-3</v>
      </c>
      <c r="H47">
        <f t="shared" si="4"/>
        <v>6.4999999999999997E-3</v>
      </c>
      <c r="I47" s="1">
        <v>1.1084000000000001</v>
      </c>
      <c r="J47" s="1">
        <v>6.4999999999999997E-3</v>
      </c>
      <c r="K47" s="10">
        <f t="shared" si="5"/>
        <v>6.2706797150689428E-3</v>
      </c>
    </row>
    <row r="48" spans="1:15" x14ac:dyDescent="0.25">
      <c r="A48">
        <v>0.78920000000000001</v>
      </c>
      <c r="B48">
        <v>1.4519</v>
      </c>
      <c r="E48" s="1">
        <v>1.1153</v>
      </c>
      <c r="F48" s="1"/>
      <c r="G48" s="1">
        <v>4.5999999999999999E-3</v>
      </c>
      <c r="H48">
        <f t="shared" si="4"/>
        <v>4.5999999999999999E-3</v>
      </c>
      <c r="I48" s="1">
        <v>1.1153</v>
      </c>
      <c r="J48" s="1">
        <v>4.5999999999999999E-3</v>
      </c>
      <c r="K48" s="10">
        <f t="shared" si="5"/>
        <v>4.7888232504460478E-3</v>
      </c>
    </row>
    <row r="49" spans="1:11" x14ac:dyDescent="0.25">
      <c r="A49">
        <v>0.81510000000000005</v>
      </c>
      <c r="B49">
        <v>1.3959999999999999</v>
      </c>
      <c r="E49" s="1">
        <v>1.1197999999999999</v>
      </c>
      <c r="F49" s="1"/>
      <c r="G49" s="1">
        <v>4.1000000000000003E-3</v>
      </c>
      <c r="H49">
        <f t="shared" si="4"/>
        <v>4.1000000000000003E-3</v>
      </c>
      <c r="I49" s="1">
        <v>1.1197999999999999</v>
      </c>
      <c r="J49" s="1">
        <v>4.1000000000000003E-3</v>
      </c>
      <c r="K49" s="10">
        <f t="shared" si="5"/>
        <v>4.0166916785584726E-3</v>
      </c>
    </row>
    <row r="50" spans="1:11" x14ac:dyDescent="0.25">
      <c r="A50">
        <v>0.84060000000000001</v>
      </c>
      <c r="B50">
        <v>1.4508000000000001</v>
      </c>
    </row>
    <row r="51" spans="1:11" x14ac:dyDescent="0.25">
      <c r="A51">
        <v>0.86550000000000005</v>
      </c>
      <c r="B51">
        <v>1.3624000000000001</v>
      </c>
    </row>
    <row r="52" spans="1:11" x14ac:dyDescent="0.25">
      <c r="A52">
        <v>0.89100000000000001</v>
      </c>
      <c r="B52">
        <v>1.2735000000000001</v>
      </c>
    </row>
    <row r="53" spans="1:11" x14ac:dyDescent="0.25">
      <c r="A53">
        <v>0.90990000000000004</v>
      </c>
      <c r="B53">
        <v>1.2115</v>
      </c>
    </row>
    <row r="54" spans="1:11" x14ac:dyDescent="0.25">
      <c r="A54">
        <v>0.92249999999999999</v>
      </c>
      <c r="B54">
        <v>1.228</v>
      </c>
    </row>
    <row r="55" spans="1:11" x14ac:dyDescent="0.25">
      <c r="A55">
        <v>0.93440000000000001</v>
      </c>
      <c r="B55">
        <v>1.0468999999999999</v>
      </c>
    </row>
    <row r="56" spans="1:11" x14ac:dyDescent="0.25">
      <c r="A56">
        <v>0.94689999999999996</v>
      </c>
      <c r="B56">
        <v>1.0678000000000001</v>
      </c>
    </row>
    <row r="57" spans="1:11" x14ac:dyDescent="0.25">
      <c r="A57">
        <v>0.95920000000000005</v>
      </c>
      <c r="B57">
        <v>1.0321</v>
      </c>
    </row>
    <row r="58" spans="1:11" x14ac:dyDescent="0.25">
      <c r="A58">
        <v>0.9718</v>
      </c>
      <c r="B58">
        <v>0.8952</v>
      </c>
    </row>
    <row r="59" spans="1:11" x14ac:dyDescent="0.25">
      <c r="A59">
        <v>0.98409999999999997</v>
      </c>
      <c r="B59">
        <v>0.83650000000000002</v>
      </c>
    </row>
    <row r="60" spans="1:11" x14ac:dyDescent="0.25">
      <c r="A60">
        <v>0.99629999999999996</v>
      </c>
      <c r="B60">
        <v>0.54449999999999998</v>
      </c>
    </row>
    <row r="61" spans="1:11" x14ac:dyDescent="0.25">
      <c r="A61" t="s">
        <v>12</v>
      </c>
      <c r="B61" t="s">
        <v>16</v>
      </c>
      <c r="C61" t="s">
        <v>15</v>
      </c>
    </row>
    <row r="62" spans="1:11" x14ac:dyDescent="0.25">
      <c r="A62">
        <v>0.95050000000000001</v>
      </c>
      <c r="B62">
        <v>1.1193</v>
      </c>
    </row>
    <row r="63" spans="1:11" x14ac:dyDescent="0.25">
      <c r="A63">
        <v>0.96299999999999997</v>
      </c>
      <c r="B63">
        <v>1.0286</v>
      </c>
    </row>
    <row r="64" spans="1:11" x14ac:dyDescent="0.25">
      <c r="A64">
        <v>0.97450000000000003</v>
      </c>
      <c r="B64">
        <v>0.90369999999999995</v>
      </c>
    </row>
    <row r="65" spans="1:2" x14ac:dyDescent="0.25">
      <c r="A65">
        <v>0.98509999999999998</v>
      </c>
      <c r="B65">
        <v>0.7742</v>
      </c>
    </row>
    <row r="66" spans="1:2" x14ac:dyDescent="0.25">
      <c r="A66">
        <v>0.9929</v>
      </c>
      <c r="B66">
        <v>0.64080000000000004</v>
      </c>
    </row>
    <row r="67" spans="1:2" x14ac:dyDescent="0.25">
      <c r="A67">
        <v>0.99980000000000002</v>
      </c>
      <c r="B67">
        <v>0.45590000000000003</v>
      </c>
    </row>
    <row r="68" spans="1:2" x14ac:dyDescent="0.25">
      <c r="A68">
        <v>1.0135000000000001</v>
      </c>
      <c r="B68">
        <v>0.25059999999999999</v>
      </c>
    </row>
    <row r="69" spans="1:2" x14ac:dyDescent="0.25">
      <c r="A69">
        <v>1.0202</v>
      </c>
      <c r="B69">
        <v>0.1923</v>
      </c>
    </row>
    <row r="70" spans="1:2" x14ac:dyDescent="0.25">
      <c r="A70">
        <v>1.0262</v>
      </c>
      <c r="B70">
        <v>0.1502</v>
      </c>
    </row>
    <row r="71" spans="1:2" x14ac:dyDescent="0.25">
      <c r="A71">
        <v>1.0327999999999999</v>
      </c>
      <c r="B71">
        <v>0.112</v>
      </c>
    </row>
    <row r="72" spans="1:2" x14ac:dyDescent="0.25">
      <c r="A72">
        <v>1.0387</v>
      </c>
      <c r="B72">
        <v>8.72E-2</v>
      </c>
    </row>
    <row r="73" spans="1:2" x14ac:dyDescent="0.25">
      <c r="A73">
        <v>1.0445</v>
      </c>
      <c r="B73">
        <v>6.8099999999999994E-2</v>
      </c>
    </row>
    <row r="74" spans="1:2" x14ac:dyDescent="0.25">
      <c r="A74">
        <v>1.0508999999999999</v>
      </c>
      <c r="B74">
        <v>5.74E-2</v>
      </c>
    </row>
    <row r="75" spans="1:2" x14ac:dyDescent="0.25">
      <c r="A75">
        <v>1.0566</v>
      </c>
      <c r="B75">
        <v>4.7699999999999999E-2</v>
      </c>
    </row>
    <row r="76" spans="1:2" x14ac:dyDescent="0.25">
      <c r="A76">
        <v>1.0622</v>
      </c>
      <c r="B76">
        <v>3.7100000000000001E-2</v>
      </c>
    </row>
    <row r="77" spans="1:2" x14ac:dyDescent="0.25">
      <c r="A77">
        <v>1.0728</v>
      </c>
      <c r="B77">
        <v>2.46E-2</v>
      </c>
    </row>
    <row r="78" spans="1:2" x14ac:dyDescent="0.25">
      <c r="A78">
        <v>1.0783</v>
      </c>
      <c r="B78">
        <v>2.1100000000000001E-2</v>
      </c>
    </row>
    <row r="79" spans="1:2" x14ac:dyDescent="0.25">
      <c r="A79">
        <v>1.0837000000000001</v>
      </c>
      <c r="B79">
        <v>1.7000000000000001E-2</v>
      </c>
    </row>
    <row r="80" spans="1:2" x14ac:dyDescent="0.25">
      <c r="A80">
        <v>1.0885</v>
      </c>
      <c r="B80">
        <v>1.32E-2</v>
      </c>
    </row>
    <row r="81" spans="1:2" x14ac:dyDescent="0.25">
      <c r="A81">
        <v>1.0985</v>
      </c>
      <c r="B81">
        <v>9.7000000000000003E-3</v>
      </c>
    </row>
    <row r="82" spans="1:2" x14ac:dyDescent="0.25">
      <c r="A82">
        <v>1.1037999999999999</v>
      </c>
      <c r="B82">
        <v>8.2000000000000007E-3</v>
      </c>
    </row>
    <row r="83" spans="1:2" x14ac:dyDescent="0.25">
      <c r="A83">
        <v>1.1084000000000001</v>
      </c>
      <c r="B83">
        <v>6.4999999999999997E-3</v>
      </c>
    </row>
    <row r="84" spans="1:2" x14ac:dyDescent="0.25">
      <c r="A84">
        <v>1.1153</v>
      </c>
      <c r="B84">
        <v>4.5999999999999999E-3</v>
      </c>
    </row>
    <row r="85" spans="1:2" x14ac:dyDescent="0.25">
      <c r="A85">
        <v>1.1197999999999999</v>
      </c>
      <c r="B85">
        <v>4.1000000000000003E-3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85"/>
  <sheetViews>
    <sheetView topLeftCell="B7" workbookViewId="0">
      <selection activeCell="S36" sqref="S36"/>
    </sheetView>
  </sheetViews>
  <sheetFormatPr defaultRowHeight="15" x14ac:dyDescent="0.25"/>
  <cols>
    <col min="8" max="8" width="9.5703125" customWidth="1"/>
    <col min="12" max="12" width="9.5703125" customWidth="1"/>
    <col min="13" max="13" width="9.5703125" bestFit="1" customWidth="1"/>
    <col min="14" max="14" width="10.5703125" bestFit="1" customWidth="1"/>
    <col min="15" max="15" width="9.28515625" customWidth="1"/>
    <col min="19" max="19" width="2.28515625" customWidth="1"/>
    <col min="20" max="20" width="9.5703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6" x14ac:dyDescent="0.25">
      <c r="A2" t="s">
        <v>9</v>
      </c>
      <c r="B2" t="s">
        <v>3</v>
      </c>
      <c r="L2" s="3">
        <v>-365.72449999999998</v>
      </c>
      <c r="M2" s="3">
        <v>1464.307</v>
      </c>
      <c r="N2" s="3">
        <v>-2326.0059999999999</v>
      </c>
      <c r="O2" s="3">
        <v>1831.9760000000001</v>
      </c>
      <c r="P2" s="3">
        <v>-716.79079999999999</v>
      </c>
      <c r="Q2" s="3">
        <v>112.28870000000001</v>
      </c>
    </row>
    <row r="3" spans="1:26" x14ac:dyDescent="0.25">
      <c r="B3" t="s">
        <v>10</v>
      </c>
      <c r="C3" t="s">
        <v>11</v>
      </c>
      <c r="T3">
        <v>4399999999999999.5</v>
      </c>
      <c r="U3" s="3">
        <v>-39.072470000000003</v>
      </c>
      <c r="W3">
        <v>0.16</v>
      </c>
      <c r="X3">
        <f>W3*100000000</f>
        <v>16000000</v>
      </c>
      <c r="Y3" s="3">
        <f>-39.07247/2</f>
        <v>-19.536235000000001</v>
      </c>
      <c r="Z3">
        <v>5.0000000000000001E-3</v>
      </c>
    </row>
    <row r="4" spans="1:26" x14ac:dyDescent="0.25">
      <c r="A4">
        <v>0.61150000000000004</v>
      </c>
      <c r="B4">
        <v>0.57099999999999995</v>
      </c>
      <c r="E4" s="9" t="s">
        <v>20</v>
      </c>
      <c r="F4" s="9" t="s">
        <v>27</v>
      </c>
      <c r="G4" s="9" t="s">
        <v>28</v>
      </c>
      <c r="H4" s="9"/>
      <c r="I4" s="9" t="s">
        <v>23</v>
      </c>
      <c r="J4" s="9" t="s">
        <v>24</v>
      </c>
      <c r="K4" s="9" t="s">
        <v>25</v>
      </c>
      <c r="L4" s="9" t="s">
        <v>26</v>
      </c>
      <c r="M4" s="9" t="s">
        <v>25</v>
      </c>
    </row>
    <row r="5" spans="1:26" x14ac:dyDescent="0.25">
      <c r="A5">
        <v>0.63639999999999997</v>
      </c>
      <c r="B5">
        <v>0.56010000000000004</v>
      </c>
    </row>
    <row r="6" spans="1:26" x14ac:dyDescent="0.25">
      <c r="A6">
        <v>0.66139999999999999</v>
      </c>
      <c r="B6">
        <v>0.51919999999999999</v>
      </c>
      <c r="E6">
        <v>0.61150000000000004</v>
      </c>
      <c r="F6">
        <v>0.57099999999999995</v>
      </c>
      <c r="H6">
        <f>F6</f>
        <v>0.57099999999999995</v>
      </c>
      <c r="I6" s="1">
        <v>0.60570000000000002</v>
      </c>
      <c r="J6" s="1">
        <v>0.66359999999999997</v>
      </c>
      <c r="K6" s="4">
        <f t="shared" ref="K6:K31" si="0">L$2*I6^5+M$2*I6^4+N$2*I6^3+O$2*I6^2+P$2*I6+Q$2</f>
        <v>0.63099333313505213</v>
      </c>
      <c r="L6" s="5">
        <v>0.6</v>
      </c>
      <c r="M6" s="17">
        <f>$L$2*L6^5+$M$2*L6^4+$N$2*L6^3+$O$2*L6^2+$P$2*L6+$Q$2</f>
        <v>0.64373408000000154</v>
      </c>
    </row>
    <row r="7" spans="1:26" x14ac:dyDescent="0.25">
      <c r="A7">
        <v>0.68689999999999996</v>
      </c>
      <c r="B7">
        <v>0.5635</v>
      </c>
      <c r="E7">
        <v>0.63639999999999997</v>
      </c>
      <c r="F7">
        <v>0.56010000000000004</v>
      </c>
      <c r="H7">
        <f t="shared" ref="H7:H24" si="1">F7</f>
        <v>0.56010000000000004</v>
      </c>
      <c r="I7">
        <v>0.61150000000000004</v>
      </c>
      <c r="J7">
        <v>0.57099999999999995</v>
      </c>
      <c r="K7" s="4">
        <f t="shared" si="0"/>
        <v>0.61909496638702421</v>
      </c>
      <c r="L7" s="5">
        <v>0.7</v>
      </c>
      <c r="M7" s="17">
        <f t="shared" ref="M7:M12" si="2">$L$2*L7^5+$M$2*L7^4+$N$2*L7^3+$O$2*L7^2+$P$2*L7+$Q$2</f>
        <v>0.49611598500018772</v>
      </c>
    </row>
    <row r="8" spans="1:26" x14ac:dyDescent="0.25">
      <c r="A8">
        <v>0.71209999999999996</v>
      </c>
      <c r="B8">
        <v>0.47289999999999999</v>
      </c>
      <c r="E8">
        <v>0.66139999999999999</v>
      </c>
      <c r="F8">
        <v>0.51919999999999999</v>
      </c>
      <c r="H8">
        <f t="shared" si="1"/>
        <v>0.51919999999999999</v>
      </c>
      <c r="I8" s="1">
        <v>0.63009999999999999</v>
      </c>
      <c r="J8" s="1">
        <v>0.61509999999999998</v>
      </c>
      <c r="K8" s="4">
        <f t="shared" si="0"/>
        <v>0.58666735718969676</v>
      </c>
      <c r="L8" s="5">
        <v>0.8</v>
      </c>
      <c r="M8" s="17">
        <f t="shared" si="2"/>
        <v>0.34517104000036625</v>
      </c>
    </row>
    <row r="9" spans="1:26" x14ac:dyDescent="0.25">
      <c r="A9">
        <v>0.73809999999999998</v>
      </c>
      <c r="B9">
        <v>0.4546</v>
      </c>
      <c r="E9">
        <v>0.68689999999999996</v>
      </c>
      <c r="F9">
        <v>0.5635</v>
      </c>
      <c r="H9">
        <f t="shared" si="1"/>
        <v>0.5635</v>
      </c>
      <c r="I9">
        <v>0.63639999999999997</v>
      </c>
      <c r="J9">
        <v>0.56010000000000004</v>
      </c>
      <c r="K9" s="4">
        <f t="shared" si="0"/>
        <v>0.57718605714768501</v>
      </c>
      <c r="L9" s="5">
        <v>0.9</v>
      </c>
      <c r="M9" s="17">
        <f t="shared" si="2"/>
        <v>0.19432869500025163</v>
      </c>
    </row>
    <row r="10" spans="1:26" x14ac:dyDescent="0.25">
      <c r="A10">
        <v>0.76380000000000003</v>
      </c>
      <c r="B10">
        <v>0.43830000000000002</v>
      </c>
      <c r="E10">
        <v>0.71209999999999996</v>
      </c>
      <c r="F10">
        <v>0.47289999999999999</v>
      </c>
      <c r="H10">
        <f t="shared" si="1"/>
        <v>0.47289999999999999</v>
      </c>
      <c r="I10" s="1">
        <v>0.65490000000000004</v>
      </c>
      <c r="J10" s="1">
        <v>0.56200000000000006</v>
      </c>
      <c r="K10" s="4">
        <f t="shared" si="0"/>
        <v>0.55207118582706016</v>
      </c>
      <c r="L10" s="5">
        <v>0.92</v>
      </c>
      <c r="M10" s="17">
        <f t="shared" si="2"/>
        <v>0.16965581916161909</v>
      </c>
    </row>
    <row r="11" spans="1:26" x14ac:dyDescent="0.25">
      <c r="A11">
        <v>0.78920000000000001</v>
      </c>
      <c r="B11">
        <v>0.37969999999999998</v>
      </c>
      <c r="E11">
        <v>0.73809999999999998</v>
      </c>
      <c r="F11">
        <v>0.4546</v>
      </c>
      <c r="H11">
        <f t="shared" si="1"/>
        <v>0.4546</v>
      </c>
      <c r="I11">
        <v>0.66139999999999999</v>
      </c>
      <c r="J11">
        <v>0.51919999999999999</v>
      </c>
      <c r="K11" s="4">
        <f t="shared" si="0"/>
        <v>0.54386235193118182</v>
      </c>
      <c r="L11" s="5">
        <v>0.94</v>
      </c>
      <c r="M11" s="17">
        <f t="shared" si="2"/>
        <v>0.14545982649173084</v>
      </c>
    </row>
    <row r="12" spans="1:26" x14ac:dyDescent="0.25">
      <c r="A12">
        <v>0.81510000000000005</v>
      </c>
      <c r="B12">
        <v>0.42099999999999999</v>
      </c>
      <c r="E12">
        <v>0.76380000000000003</v>
      </c>
      <c r="F12">
        <v>0.43830000000000002</v>
      </c>
      <c r="H12">
        <f t="shared" si="1"/>
        <v>0.43830000000000002</v>
      </c>
      <c r="I12" s="1">
        <v>0.67359999999999998</v>
      </c>
      <c r="J12" s="1">
        <v>0.54039999999999999</v>
      </c>
      <c r="K12" s="4">
        <f t="shared" si="0"/>
        <v>0.52883483026636213</v>
      </c>
      <c r="L12" s="5">
        <v>0.95</v>
      </c>
      <c r="M12" s="17">
        <f t="shared" si="2"/>
        <v>0.1329426920318042</v>
      </c>
    </row>
    <row r="13" spans="1:26" x14ac:dyDescent="0.25">
      <c r="A13">
        <v>0.84060000000000001</v>
      </c>
      <c r="B13">
        <v>0.28499999999999998</v>
      </c>
      <c r="E13">
        <v>0.78920000000000001</v>
      </c>
      <c r="F13">
        <v>0.37969999999999998</v>
      </c>
      <c r="H13">
        <f t="shared" si="1"/>
        <v>0.37969999999999998</v>
      </c>
      <c r="I13">
        <v>0.68689999999999996</v>
      </c>
      <c r="J13">
        <v>0.5635</v>
      </c>
      <c r="K13" s="4">
        <f t="shared" si="0"/>
        <v>0.51253648168540167</v>
      </c>
      <c r="L13" s="5">
        <v>0.96</v>
      </c>
      <c r="M13" s="17">
        <f>$L$2*L13^5+$M$2*L13^4+$N$2*L13^3+$O$2*L13^2+$P$2*L13+$Q$2</f>
        <v>0.11971027450903193</v>
      </c>
    </row>
    <row r="14" spans="1:26" x14ac:dyDescent="0.25">
      <c r="A14">
        <v>0.86550000000000005</v>
      </c>
      <c r="B14">
        <v>0.22189999999999999</v>
      </c>
      <c r="E14">
        <v>0.81510000000000005</v>
      </c>
      <c r="F14">
        <v>0.42099999999999999</v>
      </c>
      <c r="H14">
        <f t="shared" si="1"/>
        <v>0.42099999999999999</v>
      </c>
      <c r="I14" s="1">
        <v>0.69520000000000004</v>
      </c>
      <c r="J14" s="1">
        <v>0.49659999999999999</v>
      </c>
      <c r="K14" s="4">
        <f t="shared" si="0"/>
        <v>0.5021979209869869</v>
      </c>
      <c r="L14" s="5">
        <v>0.97</v>
      </c>
      <c r="M14" s="17">
        <f>$L$2*L14^5+$M$2*L14^4+$N$2*L14^3+$O$2*L14^2+$P$2*L14+$Q$2</f>
        <v>0.10535491255046736</v>
      </c>
    </row>
    <row r="15" spans="1:26" x14ac:dyDescent="0.25">
      <c r="A15">
        <v>0.89100000000000001</v>
      </c>
      <c r="B15">
        <v>0.1968</v>
      </c>
      <c r="E15">
        <v>0.84060000000000001</v>
      </c>
      <c r="F15">
        <v>0.28499999999999998</v>
      </c>
      <c r="H15">
        <f t="shared" si="1"/>
        <v>0.28499999999999998</v>
      </c>
      <c r="I15">
        <v>0.71209999999999996</v>
      </c>
      <c r="J15">
        <v>0.47289999999999999</v>
      </c>
      <c r="K15" s="4">
        <f t="shared" si="0"/>
        <v>0.48035084578202714</v>
      </c>
      <c r="L15" s="5">
        <v>0.98</v>
      </c>
      <c r="M15" s="17">
        <f>$L$2*L15^5+$M$2*L15^4+$N$2*L15^3+$O$2*L15^2+$P$2*L15+$Q$2</f>
        <v>8.9399063838698112E-2</v>
      </c>
    </row>
    <row r="16" spans="1:26" x14ac:dyDescent="0.25">
      <c r="A16">
        <v>0.90990000000000004</v>
      </c>
      <c r="B16">
        <v>0.18110000000000001</v>
      </c>
      <c r="E16">
        <v>0.86550000000000005</v>
      </c>
      <c r="F16">
        <v>0.22189999999999999</v>
      </c>
      <c r="H16">
        <f t="shared" si="1"/>
        <v>0.22189999999999999</v>
      </c>
      <c r="I16" s="1">
        <v>0.71540000000000004</v>
      </c>
      <c r="J16" s="1">
        <v>0.45689999999999997</v>
      </c>
      <c r="K16" s="4">
        <f t="shared" si="0"/>
        <v>0.47592915221167686</v>
      </c>
      <c r="L16" s="5">
        <v>0.99</v>
      </c>
      <c r="M16" s="17">
        <f>$L$2*L16^5+$M$2*L16^4+$N$2*L16^3+$O$2*L16^2+$P$2*L16+$Q$2</f>
        <v>7.1290916418149664E-2</v>
      </c>
    </row>
    <row r="17" spans="1:24" x14ac:dyDescent="0.25">
      <c r="A17">
        <v>0.92249999999999999</v>
      </c>
      <c r="B17">
        <v>0.1643</v>
      </c>
      <c r="E17">
        <v>0.89100000000000001</v>
      </c>
      <c r="F17">
        <v>0.1968</v>
      </c>
      <c r="H17">
        <f t="shared" si="1"/>
        <v>0.1968</v>
      </c>
      <c r="I17" s="1">
        <v>0.73619999999999997</v>
      </c>
      <c r="J17" s="1">
        <v>0.41610000000000003</v>
      </c>
      <c r="K17" s="4">
        <f t="shared" si="0"/>
        <v>0.44672195727019925</v>
      </c>
      <c r="L17" s="5">
        <v>0.995</v>
      </c>
      <c r="M17" s="17">
        <f>$L$2*L17^5+$M$2*L17^4+$N$2*L17^3+$O$2*L17^2+$P$2*L17+$Q$2</f>
        <v>6.1235901320912944E-2</v>
      </c>
    </row>
    <row r="18" spans="1:24" x14ac:dyDescent="0.25">
      <c r="A18">
        <v>0.93440000000000001</v>
      </c>
      <c r="B18">
        <v>0.21440000000000001</v>
      </c>
      <c r="E18">
        <v>0.90990000000000004</v>
      </c>
      <c r="F18">
        <v>0.18110000000000001</v>
      </c>
      <c r="H18">
        <f t="shared" si="1"/>
        <v>0.18110000000000001</v>
      </c>
      <c r="I18">
        <v>0.73809999999999998</v>
      </c>
      <c r="J18">
        <v>0.4546</v>
      </c>
      <c r="K18" s="4">
        <f t="shared" si="0"/>
        <v>0.44393703114241134</v>
      </c>
      <c r="L18" s="5">
        <v>1</v>
      </c>
      <c r="M18" s="16">
        <f>N32</f>
        <v>5.0111905836794875E-2</v>
      </c>
    </row>
    <row r="19" spans="1:24" x14ac:dyDescent="0.25">
      <c r="A19">
        <v>0.94689999999999996</v>
      </c>
      <c r="B19">
        <v>0.13980000000000001</v>
      </c>
      <c r="E19">
        <v>0.92249999999999999</v>
      </c>
      <c r="F19">
        <v>0.1643</v>
      </c>
      <c r="H19">
        <f t="shared" si="1"/>
        <v>0.1643</v>
      </c>
      <c r="I19" s="1">
        <v>0.75790000000000002</v>
      </c>
      <c r="J19" s="1">
        <v>0.37409999999999999</v>
      </c>
      <c r="K19" s="4">
        <f t="shared" si="0"/>
        <v>0.4138240827085724</v>
      </c>
      <c r="L19" s="5">
        <v>1.0049999999999999</v>
      </c>
      <c r="M19" s="16">
        <f t="shared" ref="M19:M29" si="3">N33</f>
        <v>4.2106191748624663E-2</v>
      </c>
    </row>
    <row r="20" spans="1:24" x14ac:dyDescent="0.25">
      <c r="A20">
        <v>0.95920000000000005</v>
      </c>
      <c r="B20">
        <v>0.12</v>
      </c>
      <c r="E20">
        <v>0.93440000000000001</v>
      </c>
      <c r="F20">
        <v>0.21440000000000001</v>
      </c>
      <c r="H20">
        <f t="shared" si="1"/>
        <v>0.21440000000000001</v>
      </c>
      <c r="I20">
        <v>0.76380000000000003</v>
      </c>
      <c r="J20">
        <v>0.43830000000000002</v>
      </c>
      <c r="K20" s="4">
        <f t="shared" si="0"/>
        <v>0.40450462220240979</v>
      </c>
      <c r="L20" s="5">
        <v>1.01</v>
      </c>
      <c r="M20" s="16">
        <f t="shared" si="3"/>
        <v>3.5521199238775399E-2</v>
      </c>
    </row>
    <row r="21" spans="1:24" x14ac:dyDescent="0.25">
      <c r="A21">
        <v>0.9718</v>
      </c>
      <c r="B21">
        <v>8.0199999999999994E-2</v>
      </c>
      <c r="E21">
        <v>0.94689999999999996</v>
      </c>
      <c r="F21">
        <v>0.13980000000000001</v>
      </c>
      <c r="H21">
        <f t="shared" si="1"/>
        <v>0.13980000000000001</v>
      </c>
      <c r="I21" s="1">
        <v>0.77929999999999999</v>
      </c>
      <c r="J21" s="1">
        <v>0.36020000000000002</v>
      </c>
      <c r="K21" s="4">
        <f t="shared" si="0"/>
        <v>0.37943891806531838</v>
      </c>
      <c r="L21" s="5">
        <v>1.0149999999999999</v>
      </c>
      <c r="M21" s="16">
        <f t="shared" si="3"/>
        <v>3.0104802165734457E-2</v>
      </c>
    </row>
    <row r="22" spans="1:24" x14ac:dyDescent="0.25">
      <c r="A22">
        <v>0.98409999999999997</v>
      </c>
      <c r="B22">
        <v>8.1699999999999995E-2</v>
      </c>
      <c r="E22">
        <v>0.95920000000000005</v>
      </c>
      <c r="F22">
        <v>0.12</v>
      </c>
      <c r="H22">
        <f t="shared" si="1"/>
        <v>0.12</v>
      </c>
      <c r="I22">
        <v>0.78920000000000001</v>
      </c>
      <c r="J22">
        <v>0.37969999999999998</v>
      </c>
      <c r="K22" s="4">
        <f t="shared" si="0"/>
        <v>0.3631145654283614</v>
      </c>
      <c r="L22" s="5">
        <v>1.02</v>
      </c>
      <c r="M22" s="16">
        <f t="shared" si="3"/>
        <v>2.5649617560897276E-2</v>
      </c>
    </row>
    <row r="23" spans="1:24" x14ac:dyDescent="0.25">
      <c r="A23">
        <v>0.99629999999999996</v>
      </c>
      <c r="B23">
        <v>6.4199999999999993E-2</v>
      </c>
      <c r="E23">
        <v>0.9718</v>
      </c>
      <c r="F23">
        <v>8.0199999999999994E-2</v>
      </c>
      <c r="H23">
        <f t="shared" si="1"/>
        <v>8.0199999999999994E-2</v>
      </c>
      <c r="I23" s="1">
        <v>0.80079999999999996</v>
      </c>
      <c r="J23" s="1">
        <v>0.32440000000000002</v>
      </c>
      <c r="K23" s="4">
        <f t="shared" si="0"/>
        <v>0.34384003606550095</v>
      </c>
      <c r="L23" s="5">
        <v>1.03</v>
      </c>
      <c r="M23" s="16">
        <f t="shared" si="3"/>
        <v>1.8970837190092855E-2</v>
      </c>
    </row>
    <row r="24" spans="1:24" x14ac:dyDescent="0.25">
      <c r="A24" t="s">
        <v>12</v>
      </c>
      <c r="B24" t="s">
        <v>13</v>
      </c>
      <c r="C24" t="s">
        <v>11</v>
      </c>
      <c r="E24">
        <v>0.98409999999999997</v>
      </c>
      <c r="F24">
        <v>8.1699999999999995E-2</v>
      </c>
      <c r="H24">
        <f t="shared" si="1"/>
        <v>8.1699999999999995E-2</v>
      </c>
      <c r="I24">
        <v>0.81510000000000005</v>
      </c>
      <c r="J24">
        <v>0.42099999999999999</v>
      </c>
      <c r="K24" s="4">
        <f t="shared" si="0"/>
        <v>0.32011190388385558</v>
      </c>
      <c r="L24" s="5">
        <v>1.04</v>
      </c>
      <c r="M24" s="16">
        <f t="shared" si="3"/>
        <v>1.4452198870825016E-2</v>
      </c>
    </row>
    <row r="25" spans="1:24" x14ac:dyDescent="0.25">
      <c r="A25" s="1">
        <v>0.60570000000000002</v>
      </c>
      <c r="B25" s="1">
        <v>0.66359999999999997</v>
      </c>
      <c r="E25">
        <v>0.99629999999999996</v>
      </c>
      <c r="F25">
        <v>6.4199999999999993E-2</v>
      </c>
      <c r="H25">
        <f>F25</f>
        <v>6.4199999999999993E-2</v>
      </c>
      <c r="I25" s="1">
        <v>0.82250000000000001</v>
      </c>
      <c r="J25" s="1">
        <v>0.29070000000000001</v>
      </c>
      <c r="K25" s="4">
        <f t="shared" si="0"/>
        <v>0.3079481681658649</v>
      </c>
      <c r="L25" s="5">
        <v>1.05</v>
      </c>
      <c r="M25" s="16">
        <f t="shared" si="3"/>
        <v>1.1395040059373269E-2</v>
      </c>
    </row>
    <row r="26" spans="1:24" x14ac:dyDescent="0.25">
      <c r="A26" s="1">
        <v>0.63009999999999999</v>
      </c>
      <c r="B26" s="1">
        <v>0.61509999999999998</v>
      </c>
      <c r="E26" s="1">
        <v>0.60570000000000002</v>
      </c>
      <c r="F26" s="1"/>
      <c r="G26" s="1">
        <v>0.66359999999999997</v>
      </c>
      <c r="H26">
        <f>G26</f>
        <v>0.66359999999999997</v>
      </c>
      <c r="I26">
        <v>0.84060000000000001</v>
      </c>
      <c r="J26">
        <v>0.28499999999999998</v>
      </c>
      <c r="K26" s="4">
        <f t="shared" si="0"/>
        <v>0.27885198599898331</v>
      </c>
      <c r="L26" s="5">
        <v>1.06</v>
      </c>
      <c r="M26" s="16">
        <f t="shared" si="3"/>
        <v>9.3266691613122302E-3</v>
      </c>
    </row>
    <row r="27" spans="1:24" x14ac:dyDescent="0.25">
      <c r="A27" s="1">
        <v>0.65490000000000004</v>
      </c>
      <c r="B27" s="1">
        <v>0.56200000000000006</v>
      </c>
      <c r="E27" s="1">
        <v>0.63009999999999999</v>
      </c>
      <c r="F27" s="1"/>
      <c r="G27" s="1">
        <v>0.61509999999999998</v>
      </c>
      <c r="H27">
        <f t="shared" ref="H27:H40" si="4">G27</f>
        <v>0.61509999999999998</v>
      </c>
      <c r="I27" s="1">
        <v>0.84430000000000005</v>
      </c>
      <c r="J27" s="1">
        <v>0.26169999999999999</v>
      </c>
      <c r="K27" s="4">
        <f t="shared" si="0"/>
        <v>0.27305588079678955</v>
      </c>
      <c r="L27" s="5">
        <v>1.08</v>
      </c>
      <c r="M27" s="16">
        <f t="shared" si="3"/>
        <v>6.980498536613651E-3</v>
      </c>
    </row>
    <row r="28" spans="1:24" x14ac:dyDescent="0.25">
      <c r="A28" s="1">
        <v>0.67359999999999998</v>
      </c>
      <c r="B28" s="1">
        <v>0.54039999999999999</v>
      </c>
      <c r="E28" s="1">
        <v>0.65490000000000004</v>
      </c>
      <c r="F28" s="1"/>
      <c r="G28" s="1">
        <v>0.56200000000000006</v>
      </c>
      <c r="H28">
        <f t="shared" si="4"/>
        <v>0.56200000000000006</v>
      </c>
      <c r="I28">
        <v>0.86550000000000005</v>
      </c>
      <c r="J28">
        <v>0.22189999999999999</v>
      </c>
      <c r="K28" s="4">
        <f t="shared" si="0"/>
        <v>0.24111977830460773</v>
      </c>
      <c r="L28" s="5">
        <v>1.1000000000000001</v>
      </c>
      <c r="M28" s="16">
        <f t="shared" si="3"/>
        <v>5.906557517408895E-3</v>
      </c>
    </row>
    <row r="29" spans="1:24" x14ac:dyDescent="0.25">
      <c r="A29" s="1">
        <v>0.69520000000000004</v>
      </c>
      <c r="B29" s="1">
        <v>0.49659999999999999</v>
      </c>
      <c r="E29" s="1">
        <v>0.67359999999999998</v>
      </c>
      <c r="F29" s="1"/>
      <c r="G29" s="1">
        <v>0.54039999999999999</v>
      </c>
      <c r="H29">
        <f t="shared" si="4"/>
        <v>0.54039999999999999</v>
      </c>
      <c r="I29" s="1">
        <v>0.86670000000000003</v>
      </c>
      <c r="J29" s="1">
        <v>0.22620000000000001</v>
      </c>
      <c r="K29" s="4">
        <f t="shared" si="0"/>
        <v>0.23938295934004827</v>
      </c>
      <c r="L29" s="5">
        <v>1.1200000000000001</v>
      </c>
      <c r="M29" s="16">
        <f t="shared" si="3"/>
        <v>5.4149695226616071E-3</v>
      </c>
    </row>
    <row r="30" spans="1:24" x14ac:dyDescent="0.25">
      <c r="A30" s="1">
        <v>0.71540000000000004</v>
      </c>
      <c r="B30" s="1">
        <v>0.45689999999999997</v>
      </c>
      <c r="E30" s="1">
        <v>0.69520000000000004</v>
      </c>
      <c r="F30" s="1"/>
      <c r="G30" s="1">
        <v>0.49659999999999999</v>
      </c>
      <c r="H30">
        <f t="shared" si="4"/>
        <v>0.49659999999999999</v>
      </c>
      <c r="I30" s="1">
        <v>0.88839999999999997</v>
      </c>
      <c r="J30" s="1">
        <v>0.20069999999999999</v>
      </c>
      <c r="K30" s="4">
        <f t="shared" si="0"/>
        <v>0.2093581429261917</v>
      </c>
      <c r="O30" s="8" t="s">
        <v>35</v>
      </c>
      <c r="T30" s="21" t="s">
        <v>36</v>
      </c>
    </row>
    <row r="31" spans="1:24" x14ac:dyDescent="0.25">
      <c r="A31" s="1">
        <v>0.73619999999999997</v>
      </c>
      <c r="B31" s="1">
        <v>0.41610000000000003</v>
      </c>
      <c r="E31" s="1">
        <v>0.71540000000000004</v>
      </c>
      <c r="F31" s="1"/>
      <c r="G31" s="1">
        <v>0.45689999999999997</v>
      </c>
      <c r="H31">
        <f t="shared" si="4"/>
        <v>0.45689999999999997</v>
      </c>
      <c r="I31">
        <v>0.89100000000000001</v>
      </c>
      <c r="J31">
        <v>0.1968</v>
      </c>
      <c r="K31" s="4">
        <f t="shared" si="0"/>
        <v>0.20593211342958284</v>
      </c>
      <c r="O31" s="32">
        <v>4.4999999999999998E-2</v>
      </c>
      <c r="P31" s="32">
        <v>1.0999999999999999E-2</v>
      </c>
      <c r="Q31" s="32">
        <v>1.0999999999999999E-2</v>
      </c>
      <c r="T31" s="29">
        <v>4E+17</v>
      </c>
      <c r="U31" s="29">
        <f>T31*1000000000000000</f>
        <v>4.0000000000000002E+32</v>
      </c>
      <c r="V31" s="29">
        <f>-39.07247*X31</f>
        <v>-78.144940000000005</v>
      </c>
      <c r="W31" s="29">
        <v>1.0999999999999999E-2</v>
      </c>
      <c r="X31" s="30">
        <v>2</v>
      </c>
    </row>
    <row r="32" spans="1:24" x14ac:dyDescent="0.25">
      <c r="A32" s="1">
        <v>0.75790000000000002</v>
      </c>
      <c r="B32" s="1">
        <v>0.37409999999999999</v>
      </c>
      <c r="E32" s="1">
        <v>0.73619999999999997</v>
      </c>
      <c r="F32" s="1"/>
      <c r="G32" s="1">
        <v>0.41610000000000003</v>
      </c>
      <c r="H32">
        <f t="shared" si="4"/>
        <v>0.41610000000000003</v>
      </c>
      <c r="I32">
        <v>0.90990000000000004</v>
      </c>
      <c r="J32">
        <v>0.18110000000000001</v>
      </c>
      <c r="K32" s="4">
        <f t="shared" ref="K32:K40" si="5">L$2*I32^5+M$2*I32^4+N$2*I32^3+O$2*I32^2+P$2*I32+Q$2</f>
        <v>0.1819632281682857</v>
      </c>
      <c r="L32" s="5">
        <v>1</v>
      </c>
      <c r="M32" s="31">
        <f>($U$31-$W$31)*EXP(L32*$V$31)+$W$31</f>
        <v>5.7147030572060054E-2</v>
      </c>
      <c r="N32" s="28">
        <f>($U$33-$W$33)*EXP(L32*$V$33)+$W$33</f>
        <v>5.0111905836794875E-2</v>
      </c>
      <c r="O32" s="20">
        <f>($O$31-$Q$31)*EXP(-(L32-1)/$P$31)+$Q$31</f>
        <v>4.4999999999999998E-2</v>
      </c>
      <c r="T32" s="21" t="s">
        <v>37</v>
      </c>
    </row>
    <row r="33" spans="1:24" ht="18.75" x14ac:dyDescent="0.25">
      <c r="A33" s="1">
        <v>0.77929999999999999</v>
      </c>
      <c r="B33" s="1">
        <v>0.36020000000000002</v>
      </c>
      <c r="E33" s="1">
        <v>0.75790000000000002</v>
      </c>
      <c r="F33" s="1"/>
      <c r="G33" s="1">
        <v>0.37409999999999999</v>
      </c>
      <c r="H33">
        <f t="shared" si="4"/>
        <v>0.37409999999999999</v>
      </c>
      <c r="I33" s="1">
        <v>0.9113</v>
      </c>
      <c r="J33" s="1">
        <v>0.15989999999999999</v>
      </c>
      <c r="K33" s="4">
        <f t="shared" si="5"/>
        <v>0.18024209650860712</v>
      </c>
      <c r="L33" s="5">
        <v>1.0049999999999999</v>
      </c>
      <c r="M33" s="31">
        <f>($U$31-$W$31)*EXP(L33*$V$31)+$W$31</f>
        <v>4.2221529843213174E-2</v>
      </c>
      <c r="N33" s="28">
        <f t="shared" ref="N33:N43" si="6">($U$33-$W$33)*EXP(L33*$V$33)+$W$33</f>
        <v>4.2106191748624663E-2</v>
      </c>
      <c r="O33" s="20">
        <f>($O$31-$Q$31)*EXP(-(L33-1)/$P$31)+$Q$31</f>
        <v>3.2581038243969795E-2</v>
      </c>
      <c r="P33" s="2"/>
      <c r="T33" s="22">
        <v>4.2</v>
      </c>
      <c r="U33" s="23">
        <f>T33*1000000000000000</f>
        <v>4200000000000000</v>
      </c>
      <c r="V33" s="23">
        <f>-39.07247*X33</f>
        <v>-39.072470000000003</v>
      </c>
      <c r="W33" s="23">
        <v>5.0000000000000001E-3</v>
      </c>
      <c r="X33" s="24">
        <v>1</v>
      </c>
    </row>
    <row r="34" spans="1:24" ht="18.75" x14ac:dyDescent="0.25">
      <c r="A34" s="1">
        <v>0.80079999999999996</v>
      </c>
      <c r="B34" s="1">
        <v>0.32440000000000002</v>
      </c>
      <c r="E34" s="1">
        <v>0.77929999999999999</v>
      </c>
      <c r="F34" s="1"/>
      <c r="G34" s="1">
        <v>0.36020000000000002</v>
      </c>
      <c r="H34">
        <f t="shared" si="4"/>
        <v>0.36020000000000002</v>
      </c>
      <c r="I34">
        <v>0.92249999999999999</v>
      </c>
      <c r="J34">
        <v>0.1643</v>
      </c>
      <c r="K34" s="4">
        <f t="shared" si="5"/>
        <v>0.16663825848303304</v>
      </c>
      <c r="L34" s="5">
        <v>1.01</v>
      </c>
      <c r="M34" s="31">
        <f>($U$31-$W$31)*EXP(L34*$V$31)+$W$31</f>
        <v>3.2123437709138863E-2</v>
      </c>
      <c r="N34" s="28">
        <f t="shared" si="6"/>
        <v>3.5521199238775399E-2</v>
      </c>
      <c r="O34" s="20">
        <f>($O$31-$Q$31)*EXP(-(L34-1)/$P$31)+$Q$31</f>
        <v>2.4698270931990514E-2</v>
      </c>
      <c r="P34" s="2"/>
    </row>
    <row r="35" spans="1:24" x14ac:dyDescent="0.25">
      <c r="A35" s="1">
        <v>0.82250000000000001</v>
      </c>
      <c r="B35" s="1">
        <v>0.29070000000000001</v>
      </c>
      <c r="E35" s="1">
        <v>0.80079999999999996</v>
      </c>
      <c r="F35" s="1"/>
      <c r="G35" s="1">
        <v>0.32440000000000002</v>
      </c>
      <c r="H35">
        <f t="shared" si="4"/>
        <v>0.32440000000000002</v>
      </c>
      <c r="I35">
        <v>0.93440000000000001</v>
      </c>
      <c r="J35">
        <v>0.21440000000000001</v>
      </c>
      <c r="K35" s="4">
        <f t="shared" si="5"/>
        <v>0.15228708202511143</v>
      </c>
      <c r="L35">
        <v>1.0149999999999999</v>
      </c>
      <c r="M35" s="31">
        <f>($U$31-$W$31)*EXP(L35*$V$31)+$W$31</f>
        <v>2.5291407976885838E-2</v>
      </c>
      <c r="N35" s="28">
        <f t="shared" si="6"/>
        <v>3.0104802165734457E-2</v>
      </c>
      <c r="O35" s="20">
        <f>($O$31-$Q$31)*EXP(-(L35-1)/$P$31)+$Q$31</f>
        <v>1.9694791437045497E-2</v>
      </c>
    </row>
    <row r="36" spans="1:24" x14ac:dyDescent="0.25">
      <c r="A36" s="1">
        <v>0.84430000000000005</v>
      </c>
      <c r="B36" s="1">
        <v>0.26169999999999999</v>
      </c>
      <c r="E36" s="1">
        <v>0.82250000000000001</v>
      </c>
      <c r="F36" s="1"/>
      <c r="G36" s="1">
        <v>0.29070000000000001</v>
      </c>
      <c r="H36">
        <f t="shared" si="4"/>
        <v>0.29070000000000001</v>
      </c>
      <c r="I36">
        <v>0.94689999999999996</v>
      </c>
      <c r="J36">
        <v>0.13980000000000001</v>
      </c>
      <c r="K36" s="4">
        <f t="shared" si="5"/>
        <v>0.13688227118058194</v>
      </c>
      <c r="L36" s="5">
        <v>1.02</v>
      </c>
      <c r="M36" s="31">
        <f>($U$31-$W$31)*EXP(L36*$V$31)+$W$31</f>
        <v>2.0669086290506053E-2</v>
      </c>
      <c r="N36" s="28">
        <f t="shared" si="6"/>
        <v>2.5649617560897276E-2</v>
      </c>
      <c r="O36" s="20">
        <f>($O$31-$Q$31)*EXP(-(L36-1)/$P$31)+$Q$31</f>
        <v>1.6518900780182828E-2</v>
      </c>
    </row>
    <row r="37" spans="1:24" x14ac:dyDescent="0.25">
      <c r="A37" s="1">
        <v>0.86670000000000003</v>
      </c>
      <c r="B37" s="1">
        <v>0.22620000000000001</v>
      </c>
      <c r="E37" s="1">
        <v>0.84430000000000005</v>
      </c>
      <c r="F37" s="1"/>
      <c r="G37" s="1">
        <v>0.26169999999999999</v>
      </c>
      <c r="H37">
        <f t="shared" si="4"/>
        <v>0.26169999999999999</v>
      </c>
      <c r="I37">
        <v>0.95920000000000005</v>
      </c>
      <c r="J37">
        <v>0.12</v>
      </c>
      <c r="K37" s="4">
        <f t="shared" si="5"/>
        <v>0.12080435880210416</v>
      </c>
      <c r="L37" s="5">
        <v>1.03</v>
      </c>
      <c r="M37" s="31">
        <f>($U$31-$W$31)*EXP(L37*$V$31)+$W$31</f>
        <v>1.5425947659684389E-2</v>
      </c>
      <c r="N37" s="28">
        <f t="shared" si="6"/>
        <v>1.8970837190092855E-2</v>
      </c>
      <c r="O37" s="20">
        <f>($O$31-$Q$31)*EXP(-(L37-1)/$P$31)+$Q$31</f>
        <v>1.322351170981524E-2</v>
      </c>
    </row>
    <row r="38" spans="1:24" x14ac:dyDescent="0.25">
      <c r="A38" s="1">
        <v>0.88839999999999997</v>
      </c>
      <c r="B38" s="1">
        <v>0.20069999999999999</v>
      </c>
      <c r="E38" s="1">
        <v>0.86670000000000003</v>
      </c>
      <c r="F38" s="1"/>
      <c r="G38" s="1">
        <v>0.22620000000000001</v>
      </c>
      <c r="H38">
        <f t="shared" si="4"/>
        <v>0.22620000000000001</v>
      </c>
      <c r="I38">
        <v>0.9718</v>
      </c>
      <c r="J38">
        <v>8.0199999999999994E-2</v>
      </c>
      <c r="K38" s="4">
        <f t="shared" si="5"/>
        <v>0.10261598749565337</v>
      </c>
      <c r="L38" s="5">
        <v>1.04</v>
      </c>
      <c r="M38" s="31">
        <f>($U$31-$W$31)*EXP(L38*$V$31)+$W$31</f>
        <v>1.3025942482848656E-2</v>
      </c>
      <c r="N38" s="28">
        <f t="shared" si="6"/>
        <v>1.4452198870825016E-2</v>
      </c>
      <c r="O38" s="20">
        <f>($O$31-$Q$31)*EXP(-(L38-1)/$P$31)+$Q$31</f>
        <v>1.1895831347691253E-2</v>
      </c>
    </row>
    <row r="39" spans="1:24" x14ac:dyDescent="0.25">
      <c r="A39" s="1">
        <v>0.9113</v>
      </c>
      <c r="B39" s="1">
        <v>0.15989999999999999</v>
      </c>
      <c r="E39" s="1">
        <v>0.88839999999999997</v>
      </c>
      <c r="F39" s="1"/>
      <c r="G39" s="1">
        <v>0.20069999999999999</v>
      </c>
      <c r="H39">
        <f t="shared" si="4"/>
        <v>0.20069999999999999</v>
      </c>
      <c r="I39">
        <v>0.98409999999999997</v>
      </c>
      <c r="J39">
        <v>8.1699999999999995E-2</v>
      </c>
      <c r="K39" s="4">
        <f t="shared" si="5"/>
        <v>8.2269058753070112E-2</v>
      </c>
      <c r="L39" s="5">
        <v>1.05</v>
      </c>
      <c r="M39" s="31">
        <f>($U$31-$W$31)*EXP(L39*$V$31)+$W$31</f>
        <v>1.1927359123831947E-2</v>
      </c>
      <c r="N39" s="28">
        <f t="shared" si="6"/>
        <v>1.1395040059373269E-2</v>
      </c>
      <c r="O39" s="20">
        <f>($O$31-$Q$31)*EXP(-(L39-1)/$P$31)+$Q$31</f>
        <v>1.1360921779707205E-2</v>
      </c>
    </row>
    <row r="40" spans="1:24" x14ac:dyDescent="0.25">
      <c r="A40" t="s">
        <v>12</v>
      </c>
      <c r="B40" t="s">
        <v>14</v>
      </c>
      <c r="C40" t="s">
        <v>15</v>
      </c>
      <c r="E40" s="1">
        <v>0.9113</v>
      </c>
      <c r="F40" s="1"/>
      <c r="G40" s="1">
        <v>0.15989999999999999</v>
      </c>
      <c r="H40">
        <f t="shared" si="4"/>
        <v>0.15989999999999999</v>
      </c>
      <c r="I40">
        <v>0.99629999999999996</v>
      </c>
      <c r="J40">
        <v>6.4199999999999993E-2</v>
      </c>
      <c r="K40" s="4">
        <f t="shared" si="5"/>
        <v>5.8497303368369558E-2</v>
      </c>
      <c r="L40" s="5">
        <v>1.06</v>
      </c>
      <c r="M40" s="31">
        <f>($U$31-$W$31)*EXP(L40*$V$31)+$W$31</f>
        <v>1.1424491293230164E-2</v>
      </c>
      <c r="N40" s="28">
        <f t="shared" si="6"/>
        <v>9.3266691613122302E-3</v>
      </c>
      <c r="O40" s="20">
        <f>($O$31-$Q$31)*EXP(-(L40-1)/$P$31)+$Q$31</f>
        <v>1.1145411891873102E-2</v>
      </c>
    </row>
    <row r="41" spans="1:24" x14ac:dyDescent="0.25">
      <c r="A41">
        <v>0.61150000000000004</v>
      </c>
      <c r="B41">
        <v>1.8061</v>
      </c>
      <c r="E41" s="1"/>
      <c r="F41" s="1"/>
      <c r="G41" s="1"/>
      <c r="I41" s="18">
        <f>L32</f>
        <v>1</v>
      </c>
      <c r="J41" s="19">
        <f>O32</f>
        <v>4.4999999999999998E-2</v>
      </c>
      <c r="K41" s="10">
        <f>O32</f>
        <v>4.4999999999999998E-2</v>
      </c>
      <c r="L41" s="5">
        <v>1.08</v>
      </c>
      <c r="M41" s="31">
        <f>($U$31-$W$31)*EXP(L41*$V$31)+$W$31</f>
        <v>1.1088942731372535E-2</v>
      </c>
      <c r="N41" s="28">
        <f t="shared" si="6"/>
        <v>6.980498536613651E-3</v>
      </c>
      <c r="O41" s="20">
        <f>($O$31-$Q$31)*EXP(-(L41-1)/$P$31)+$Q$31</f>
        <v>1.102360334716195E-2</v>
      </c>
    </row>
    <row r="42" spans="1:24" x14ac:dyDescent="0.25">
      <c r="A42">
        <v>0.63639999999999997</v>
      </c>
      <c r="B42">
        <v>1.7430000000000001</v>
      </c>
      <c r="E42" s="1"/>
      <c r="F42" s="1"/>
      <c r="G42" s="1"/>
      <c r="I42" s="18">
        <f t="shared" ref="I42:I52" si="7">L33</f>
        <v>1.0049999999999999</v>
      </c>
      <c r="J42" s="19">
        <f>O33</f>
        <v>3.2581038243969795E-2</v>
      </c>
      <c r="K42" s="10">
        <f>O33</f>
        <v>3.2581038243969795E-2</v>
      </c>
      <c r="L42" s="5">
        <v>1.1000000000000001</v>
      </c>
      <c r="M42" s="31">
        <f>($U$31-$W$31)*EXP(L42*$V$31)+$W$31</f>
        <v>1.1018635975790716E-2</v>
      </c>
      <c r="N42" s="28">
        <f t="shared" si="6"/>
        <v>5.906557517408895E-3</v>
      </c>
      <c r="O42" s="20">
        <f>($O$31-$Q$31)*EXP(-(L42-1)/$P$31)+$Q$31</f>
        <v>1.1003831309737264E-2</v>
      </c>
    </row>
    <row r="43" spans="1:24" x14ac:dyDescent="0.25">
      <c r="A43">
        <v>0.66139999999999999</v>
      </c>
      <c r="B43">
        <v>1.7539</v>
      </c>
      <c r="E43" s="1"/>
      <c r="F43" s="1"/>
      <c r="G43" s="1"/>
      <c r="I43" s="18">
        <f t="shared" si="7"/>
        <v>1.01</v>
      </c>
      <c r="J43" s="19">
        <f>O34</f>
        <v>2.4698270931990514E-2</v>
      </c>
      <c r="K43" s="10">
        <f>O34</f>
        <v>2.4698270931990514E-2</v>
      </c>
      <c r="L43" s="5">
        <v>1.1200000000000001</v>
      </c>
      <c r="M43" s="31">
        <f>($U$31-$W$31)*EXP(L43*$V$31)+$W$31</f>
        <v>1.1003904755209478E-2</v>
      </c>
      <c r="N43" s="28">
        <f t="shared" si="6"/>
        <v>5.4149695226616071E-3</v>
      </c>
      <c r="O43" s="20">
        <f>($O$31-$Q$31)*EXP(-(L43-1)/$P$31)+$Q$31</f>
        <v>1.1000621900538179E-2</v>
      </c>
    </row>
    <row r="44" spans="1:24" x14ac:dyDescent="0.25">
      <c r="A44">
        <v>0.68689999999999996</v>
      </c>
      <c r="B44">
        <v>1.7115</v>
      </c>
      <c r="E44" s="1"/>
      <c r="F44" s="1"/>
      <c r="G44" s="1"/>
      <c r="I44" s="18">
        <f t="shared" si="7"/>
        <v>1.0149999999999999</v>
      </c>
      <c r="J44" s="19">
        <f>O35</f>
        <v>1.9694791437045497E-2</v>
      </c>
      <c r="K44" s="10">
        <f>O35</f>
        <v>1.9694791437045497E-2</v>
      </c>
    </row>
    <row r="45" spans="1:24" x14ac:dyDescent="0.25">
      <c r="A45">
        <v>0.71209999999999996</v>
      </c>
      <c r="B45">
        <v>1.6278999999999999</v>
      </c>
      <c r="E45" s="1"/>
      <c r="F45" s="1"/>
      <c r="G45" s="1"/>
      <c r="I45" s="18">
        <f t="shared" si="7"/>
        <v>1.02</v>
      </c>
      <c r="J45" s="19">
        <f>O36</f>
        <v>1.6518900780182828E-2</v>
      </c>
      <c r="K45" s="10">
        <f>O36</f>
        <v>1.6518900780182828E-2</v>
      </c>
    </row>
    <row r="46" spans="1:24" x14ac:dyDescent="0.25">
      <c r="A46">
        <v>0.73809999999999998</v>
      </c>
      <c r="B46">
        <v>1.6123000000000001</v>
      </c>
      <c r="E46" s="1"/>
      <c r="F46" s="1"/>
      <c r="G46" s="1"/>
      <c r="I46" s="18">
        <f t="shared" si="7"/>
        <v>1.03</v>
      </c>
      <c r="J46" s="19">
        <f>O37</f>
        <v>1.322351170981524E-2</v>
      </c>
      <c r="K46" s="10">
        <f>O37</f>
        <v>1.322351170981524E-2</v>
      </c>
    </row>
    <row r="47" spans="1:24" x14ac:dyDescent="0.25">
      <c r="A47">
        <v>0.76380000000000003</v>
      </c>
      <c r="B47">
        <v>1.5162</v>
      </c>
      <c r="E47" s="1"/>
      <c r="F47" s="1"/>
      <c r="G47" s="1"/>
      <c r="I47" s="18">
        <f t="shared" si="7"/>
        <v>1.04</v>
      </c>
      <c r="J47" s="19">
        <f>O38</f>
        <v>1.1895831347691253E-2</v>
      </c>
      <c r="K47" s="10">
        <f>O38</f>
        <v>1.1895831347691253E-2</v>
      </c>
    </row>
    <row r="48" spans="1:24" x14ac:dyDescent="0.25">
      <c r="A48">
        <v>0.78920000000000001</v>
      </c>
      <c r="B48">
        <v>1.4519</v>
      </c>
      <c r="E48" s="1"/>
      <c r="F48" s="1"/>
      <c r="G48" s="1"/>
      <c r="I48" s="18">
        <f t="shared" si="7"/>
        <v>1.05</v>
      </c>
      <c r="J48" s="19">
        <f>O39</f>
        <v>1.1360921779707205E-2</v>
      </c>
      <c r="K48" s="10">
        <f>O39</f>
        <v>1.1360921779707205E-2</v>
      </c>
    </row>
    <row r="49" spans="1:11" x14ac:dyDescent="0.25">
      <c r="A49">
        <v>0.81510000000000005</v>
      </c>
      <c r="B49">
        <v>1.3959999999999999</v>
      </c>
      <c r="E49" s="1"/>
      <c r="F49" s="1"/>
      <c r="G49" s="1"/>
      <c r="I49" s="18">
        <f t="shared" si="7"/>
        <v>1.06</v>
      </c>
      <c r="J49" s="19">
        <f>O40</f>
        <v>1.1145411891873102E-2</v>
      </c>
      <c r="K49" s="10">
        <f>O40</f>
        <v>1.1145411891873102E-2</v>
      </c>
    </row>
    <row r="50" spans="1:11" x14ac:dyDescent="0.25">
      <c r="A50">
        <v>0.84060000000000001</v>
      </c>
      <c r="B50">
        <v>1.4508000000000001</v>
      </c>
      <c r="I50" s="18">
        <f t="shared" si="7"/>
        <v>1.08</v>
      </c>
      <c r="J50" s="19">
        <f>O41</f>
        <v>1.102360334716195E-2</v>
      </c>
      <c r="K50" s="10">
        <f>O41</f>
        <v>1.102360334716195E-2</v>
      </c>
    </row>
    <row r="51" spans="1:11" x14ac:dyDescent="0.25">
      <c r="A51">
        <v>0.86550000000000005</v>
      </c>
      <c r="B51">
        <v>1.3624000000000001</v>
      </c>
      <c r="I51" s="18">
        <f t="shared" si="7"/>
        <v>1.1000000000000001</v>
      </c>
      <c r="J51" s="19">
        <f>O42</f>
        <v>1.1003831309737264E-2</v>
      </c>
      <c r="K51" s="10">
        <f>O42</f>
        <v>1.1003831309737264E-2</v>
      </c>
    </row>
    <row r="52" spans="1:11" x14ac:dyDescent="0.25">
      <c r="A52">
        <v>0.89100000000000001</v>
      </c>
      <c r="B52">
        <v>1.2735000000000001</v>
      </c>
      <c r="I52" s="18">
        <f t="shared" si="7"/>
        <v>1.1200000000000001</v>
      </c>
      <c r="J52" s="19">
        <f>O43</f>
        <v>1.1000621900538179E-2</v>
      </c>
      <c r="K52" s="10">
        <f>O43</f>
        <v>1.1000621900538179E-2</v>
      </c>
    </row>
    <row r="53" spans="1:11" x14ac:dyDescent="0.25">
      <c r="A53">
        <v>0.90990000000000004</v>
      </c>
      <c r="B53">
        <v>1.2115</v>
      </c>
    </row>
    <row r="54" spans="1:11" x14ac:dyDescent="0.25">
      <c r="A54">
        <v>0.92249999999999999</v>
      </c>
      <c r="B54">
        <v>1.228</v>
      </c>
    </row>
    <row r="55" spans="1:11" x14ac:dyDescent="0.25">
      <c r="A55">
        <v>0.93440000000000001</v>
      </c>
      <c r="B55">
        <v>1.0468999999999999</v>
      </c>
    </row>
    <row r="56" spans="1:11" x14ac:dyDescent="0.25">
      <c r="A56">
        <v>0.94689999999999996</v>
      </c>
      <c r="B56">
        <v>1.0678000000000001</v>
      </c>
    </row>
    <row r="57" spans="1:11" x14ac:dyDescent="0.25">
      <c r="A57">
        <v>0.95920000000000005</v>
      </c>
      <c r="B57">
        <v>1.0321</v>
      </c>
    </row>
    <row r="58" spans="1:11" x14ac:dyDescent="0.25">
      <c r="A58">
        <v>0.9718</v>
      </c>
      <c r="B58">
        <v>0.8952</v>
      </c>
    </row>
    <row r="59" spans="1:11" x14ac:dyDescent="0.25">
      <c r="A59">
        <v>0.98409999999999997</v>
      </c>
      <c r="B59">
        <v>0.83650000000000002</v>
      </c>
    </row>
    <row r="60" spans="1:11" x14ac:dyDescent="0.25">
      <c r="A60">
        <v>0.99629999999999996</v>
      </c>
      <c r="B60">
        <v>0.54449999999999998</v>
      </c>
    </row>
    <row r="61" spans="1:11" x14ac:dyDescent="0.25">
      <c r="A61" t="s">
        <v>12</v>
      </c>
      <c r="B61" t="s">
        <v>16</v>
      </c>
      <c r="C61" t="s">
        <v>15</v>
      </c>
    </row>
    <row r="62" spans="1:11" x14ac:dyDescent="0.25">
      <c r="A62">
        <v>0.95050000000000001</v>
      </c>
      <c r="B62">
        <v>1.1193</v>
      </c>
    </row>
    <row r="63" spans="1:11" x14ac:dyDescent="0.25">
      <c r="A63">
        <v>0.96299999999999997</v>
      </c>
      <c r="B63">
        <v>1.0286</v>
      </c>
    </row>
    <row r="64" spans="1:11" x14ac:dyDescent="0.25">
      <c r="A64">
        <v>0.97450000000000003</v>
      </c>
      <c r="B64">
        <v>0.90369999999999995</v>
      </c>
    </row>
    <row r="65" spans="1:2" x14ac:dyDescent="0.25">
      <c r="A65">
        <v>0.98509999999999998</v>
      </c>
      <c r="B65">
        <v>0.7742</v>
      </c>
    </row>
    <row r="66" spans="1:2" x14ac:dyDescent="0.25">
      <c r="A66">
        <v>0.9929</v>
      </c>
      <c r="B66">
        <v>0.64080000000000004</v>
      </c>
    </row>
    <row r="67" spans="1:2" x14ac:dyDescent="0.25">
      <c r="A67">
        <v>0.99980000000000002</v>
      </c>
      <c r="B67">
        <v>0.45590000000000003</v>
      </c>
    </row>
    <row r="68" spans="1:2" x14ac:dyDescent="0.25">
      <c r="A68">
        <v>1.0135000000000001</v>
      </c>
      <c r="B68">
        <v>0.25059999999999999</v>
      </c>
    </row>
    <row r="69" spans="1:2" x14ac:dyDescent="0.25">
      <c r="A69">
        <v>1.0202</v>
      </c>
      <c r="B69">
        <v>0.1923</v>
      </c>
    </row>
    <row r="70" spans="1:2" x14ac:dyDescent="0.25">
      <c r="A70">
        <v>1.0262</v>
      </c>
      <c r="B70">
        <v>0.1502</v>
      </c>
    </row>
    <row r="71" spans="1:2" x14ac:dyDescent="0.25">
      <c r="A71">
        <v>1.0327999999999999</v>
      </c>
      <c r="B71">
        <v>0.112</v>
      </c>
    </row>
    <row r="72" spans="1:2" x14ac:dyDescent="0.25">
      <c r="A72">
        <v>1.0387</v>
      </c>
      <c r="B72">
        <v>8.72E-2</v>
      </c>
    </row>
    <row r="73" spans="1:2" x14ac:dyDescent="0.25">
      <c r="A73">
        <v>1.0445</v>
      </c>
      <c r="B73">
        <v>6.8099999999999994E-2</v>
      </c>
    </row>
    <row r="74" spans="1:2" x14ac:dyDescent="0.25">
      <c r="A74">
        <v>1.0508999999999999</v>
      </c>
      <c r="B74">
        <v>5.74E-2</v>
      </c>
    </row>
    <row r="75" spans="1:2" x14ac:dyDescent="0.25">
      <c r="A75">
        <v>1.0566</v>
      </c>
      <c r="B75">
        <v>4.7699999999999999E-2</v>
      </c>
    </row>
    <row r="76" spans="1:2" x14ac:dyDescent="0.25">
      <c r="A76">
        <v>1.0622</v>
      </c>
      <c r="B76">
        <v>3.7100000000000001E-2</v>
      </c>
    </row>
    <row r="77" spans="1:2" x14ac:dyDescent="0.25">
      <c r="A77">
        <v>1.0728</v>
      </c>
      <c r="B77">
        <v>2.46E-2</v>
      </c>
    </row>
    <row r="78" spans="1:2" x14ac:dyDescent="0.25">
      <c r="A78">
        <v>1.0783</v>
      </c>
      <c r="B78">
        <v>2.1100000000000001E-2</v>
      </c>
    </row>
    <row r="79" spans="1:2" x14ac:dyDescent="0.25">
      <c r="A79">
        <v>1.0837000000000001</v>
      </c>
      <c r="B79">
        <v>1.7000000000000001E-2</v>
      </c>
    </row>
    <row r="80" spans="1:2" x14ac:dyDescent="0.25">
      <c r="A80">
        <v>1.0885</v>
      </c>
      <c r="B80">
        <v>1.32E-2</v>
      </c>
    </row>
    <row r="81" spans="1:2" x14ac:dyDescent="0.25">
      <c r="A81">
        <v>1.0985</v>
      </c>
      <c r="B81">
        <v>9.7000000000000003E-3</v>
      </c>
    </row>
    <row r="82" spans="1:2" x14ac:dyDescent="0.25">
      <c r="A82">
        <v>1.1037999999999999</v>
      </c>
      <c r="B82">
        <v>8.2000000000000007E-3</v>
      </c>
    </row>
    <row r="83" spans="1:2" x14ac:dyDescent="0.25">
      <c r="A83">
        <v>1.1084000000000001</v>
      </c>
      <c r="B83">
        <v>6.4999999999999997E-3</v>
      </c>
    </row>
    <row r="84" spans="1:2" x14ac:dyDescent="0.25">
      <c r="A84">
        <v>1.1153</v>
      </c>
      <c r="B84">
        <v>4.5999999999999999E-3</v>
      </c>
    </row>
    <row r="85" spans="1:2" x14ac:dyDescent="0.25">
      <c r="A85">
        <v>1.1197999999999999</v>
      </c>
      <c r="B85">
        <v>4.1000000000000003E-3</v>
      </c>
    </row>
  </sheetData>
  <sortState ref="I6:J49">
    <sortCondition ref="I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12"/>
  <sheetViews>
    <sheetView topLeftCell="A10" workbookViewId="0">
      <selection activeCell="B46" sqref="B46"/>
    </sheetView>
  </sheetViews>
  <sheetFormatPr defaultRowHeight="15" x14ac:dyDescent="0.25"/>
  <cols>
    <col min="5" max="7" width="11.7109375" customWidth="1"/>
  </cols>
  <sheetData>
    <row r="2" spans="1:11" x14ac:dyDescent="0.25">
      <c r="E2" t="s">
        <v>45</v>
      </c>
      <c r="F2" t="s">
        <v>46</v>
      </c>
      <c r="G2" t="s">
        <v>47</v>
      </c>
    </row>
    <row r="3" spans="1:11" x14ac:dyDescent="0.25">
      <c r="B3" t="s">
        <v>31</v>
      </c>
      <c r="D3" s="14">
        <f>ne!L6+$B$4</f>
        <v>0.61</v>
      </c>
      <c r="E3" s="27">
        <f>'Output File'!C14</f>
        <v>1.1856306645134146E+22</v>
      </c>
      <c r="F3" s="27">
        <f>'Output File'!D14</f>
        <v>1.1856306645134146E+22</v>
      </c>
      <c r="G3" s="27">
        <f>'Output File'!E14</f>
        <v>1.1856306645134146E+22</v>
      </c>
      <c r="J3" s="3">
        <f>'Output File'!B14</f>
        <v>1.8418019199999662E+19</v>
      </c>
      <c r="K3" s="12">
        <f>'Output File'!F14</f>
        <v>643.73408000000154</v>
      </c>
    </row>
    <row r="4" spans="1:11" x14ac:dyDescent="0.25">
      <c r="A4" t="s">
        <v>32</v>
      </c>
      <c r="B4">
        <v>0.01</v>
      </c>
      <c r="D4" s="14">
        <f>ne!L7+$B$4</f>
        <v>0.71</v>
      </c>
      <c r="E4" s="27">
        <f>'Output File'!C15</f>
        <v>8.3209006609583927E+21</v>
      </c>
      <c r="F4" s="27">
        <f>'Output File'!D15</f>
        <v>8.3209006609583927E+21</v>
      </c>
      <c r="G4" s="27">
        <f>'Output File'!E15</f>
        <v>8.3209006609583927E+21</v>
      </c>
      <c r="J4" s="3">
        <f>'Output File'!B15</f>
        <v>1.6772087399996281E+19</v>
      </c>
      <c r="K4" s="12">
        <f>'Output File'!F15</f>
        <v>496.11598500018772</v>
      </c>
    </row>
    <row r="5" spans="1:11" x14ac:dyDescent="0.25">
      <c r="B5">
        <v>1.2999999999999999E-2</v>
      </c>
      <c r="D5" s="14">
        <f>ne!L8+$B$4</f>
        <v>0.81</v>
      </c>
      <c r="E5" s="27">
        <f>'Output File'!C16</f>
        <v>5.0161227534520812E+21</v>
      </c>
      <c r="F5" s="27">
        <f>'Output File'!D16</f>
        <v>5.0161227534520812E+21</v>
      </c>
      <c r="G5" s="27">
        <f>'Output File'!E16</f>
        <v>5.0161227534520812E+21</v>
      </c>
      <c r="J5" s="3">
        <f>'Output File'!B16</f>
        <v>1.4532281600005491E+19</v>
      </c>
      <c r="K5" s="12">
        <f>'Output File'!F16</f>
        <v>345.17104000036625</v>
      </c>
    </row>
    <row r="6" spans="1:11" x14ac:dyDescent="0.25">
      <c r="D6" s="14">
        <f>ne!L9+$B$4</f>
        <v>0.91</v>
      </c>
      <c r="E6" s="27">
        <f>'Output File'!C17</f>
        <v>2.4701353227245348E+21</v>
      </c>
      <c r="F6" s="27">
        <f>'Output File'!D17</f>
        <v>2.4701353227245348E+21</v>
      </c>
      <c r="G6" s="27">
        <f>'Output File'!E17</f>
        <v>2.4701353227245348E+21</v>
      </c>
      <c r="J6" s="3">
        <f>'Output File'!B17</f>
        <v>1.2711119799993184E+19</v>
      </c>
      <c r="K6" s="12">
        <f>'Output File'!F17</f>
        <v>194.32869500025163</v>
      </c>
    </row>
    <row r="7" spans="1:11" x14ac:dyDescent="0.25">
      <c r="D7" s="14">
        <f>ne!L10+$B$4</f>
        <v>0.93</v>
      </c>
      <c r="E7" s="27">
        <f>'Output File'!C18</f>
        <v>2.0732009586695914E+21</v>
      </c>
      <c r="F7" s="27">
        <f>'Output File'!D18</f>
        <v>2.0732009586695914E+21</v>
      </c>
      <c r="G7" s="27">
        <f>'Output File'!E18</f>
        <v>2.0732009586695914E+21</v>
      </c>
      <c r="J7" s="3">
        <f>'Output File'!B18</f>
        <v>1.2220040367107004E+19</v>
      </c>
      <c r="K7" s="12">
        <f>'Output File'!F18</f>
        <v>169.65581916161909</v>
      </c>
    </row>
    <row r="8" spans="1:11" x14ac:dyDescent="0.25">
      <c r="D8" s="14">
        <f>ne!L11+$B$4</f>
        <v>0.95</v>
      </c>
      <c r="E8" s="27">
        <f>'Output File'!C19</f>
        <v>1.6647074415723739E+21</v>
      </c>
      <c r="F8" s="27">
        <f>'Output File'!D19</f>
        <v>1.6647074415723739E+21</v>
      </c>
      <c r="G8" s="27">
        <f>'Output File'!E19</f>
        <v>1.6647074415723739E+21</v>
      </c>
      <c r="J8" s="3">
        <f>'Output File'!B19</f>
        <v>1.1444448145736032E+19</v>
      </c>
      <c r="K8" s="12">
        <f>'Output File'!F19</f>
        <v>145.45982649173084</v>
      </c>
    </row>
    <row r="9" spans="1:11" x14ac:dyDescent="0.25">
      <c r="D9" s="14">
        <f>ne!L12+$B$4</f>
        <v>0.96</v>
      </c>
      <c r="E9" s="27">
        <f>'Output File'!C20</f>
        <v>1.4477985607024627E+21</v>
      </c>
      <c r="F9" s="27">
        <f>'Output File'!D20</f>
        <v>1.4477985607024627E+21</v>
      </c>
      <c r="G9" s="27">
        <f>'Output File'!E20</f>
        <v>1.4477985607024627E+21</v>
      </c>
      <c r="J9" s="3">
        <f>'Output File'!B20</f>
        <v>1.0890395993757237E+19</v>
      </c>
      <c r="K9" s="12">
        <f>'Output File'!F20</f>
        <v>132.9426920318042</v>
      </c>
    </row>
    <row r="10" spans="1:11" x14ac:dyDescent="0.25">
      <c r="D10" s="14">
        <f>ne!L13+$B$4</f>
        <v>0.97</v>
      </c>
      <c r="E10" s="27">
        <f>'Output File'!C21</f>
        <v>1.2194393725722981E+21</v>
      </c>
      <c r="F10" s="27">
        <f>'Output File'!D21</f>
        <v>1.2194393725722981E+21</v>
      </c>
      <c r="G10" s="27">
        <f>'Output File'!E21</f>
        <v>1.2194393725722981E+21</v>
      </c>
      <c r="J10" s="3">
        <f>'Output File'!B21</f>
        <v>1.0186589059072731E+19</v>
      </c>
      <c r="K10" s="12">
        <f>'Output File'!F21</f>
        <v>119.71027450903193</v>
      </c>
    </row>
    <row r="11" spans="1:11" x14ac:dyDescent="0.25">
      <c r="D11" s="14">
        <f>ne!L14+$B$4</f>
        <v>0.98</v>
      </c>
      <c r="E11" s="27">
        <f>'Output File'!C22</f>
        <v>9.7969506759175635E+20</v>
      </c>
      <c r="F11" s="27">
        <f>'Output File'!D22</f>
        <v>9.7969506759175635E+20</v>
      </c>
      <c r="G11" s="27">
        <f>'Output File'!E22</f>
        <v>9.7969506759175635E+20</v>
      </c>
      <c r="J11" s="3">
        <f>'Output File'!B22</f>
        <v>9.298997492143145E+18</v>
      </c>
      <c r="K11" s="12">
        <f>'Output File'!F22</f>
        <v>105.35491255046736</v>
      </c>
    </row>
    <row r="12" spans="1:11" x14ac:dyDescent="0.25">
      <c r="D12" s="14">
        <f>ne!L15+$B$4</f>
        <v>0.99</v>
      </c>
      <c r="E12" s="27">
        <f>'Output File'!C23</f>
        <v>7.3213025953746217E+20</v>
      </c>
      <c r="F12" s="27">
        <f>'Output File'!D23</f>
        <v>7.3213025953746217E+20</v>
      </c>
      <c r="G12" s="27">
        <f>'Output File'!E23</f>
        <v>7.3213025953746217E+20</v>
      </c>
      <c r="J12" s="3">
        <f>'Output File'!B23</f>
        <v>8.1894622616903229E+18</v>
      </c>
      <c r="K12" s="12">
        <f>'Output File'!F23</f>
        <v>89.399063838698112</v>
      </c>
    </row>
    <row r="13" spans="1:11" x14ac:dyDescent="0.25">
      <c r="D13" s="14">
        <f>ne!L16+$B$4</f>
        <v>1</v>
      </c>
      <c r="E13" s="27">
        <f>'Output File'!C24</f>
        <v>4.8588195941380437E+20</v>
      </c>
      <c r="F13" s="27">
        <f>'Output File'!D24</f>
        <v>4.8588195941380437E+20</v>
      </c>
      <c r="G13" s="27">
        <f>'Output File'!E24</f>
        <v>4.8588195941380437E+20</v>
      </c>
      <c r="J13" s="3">
        <f>'Output File'!B24</f>
        <v>6.8154820252823357E+18</v>
      </c>
      <c r="K13" s="12">
        <f>'Output File'!F24</f>
        <v>71.290916418149664</v>
      </c>
    </row>
    <row r="14" spans="1:11" x14ac:dyDescent="0.25">
      <c r="D14" s="14">
        <f>ne!L17+$B$4</f>
        <v>1.0049999999999999</v>
      </c>
      <c r="E14" s="27">
        <f>'Output File'!C25</f>
        <v>3.6832191725412988E+20</v>
      </c>
      <c r="F14" s="27">
        <f>'Output File'!D25</f>
        <v>3.6832191725412988E+20</v>
      </c>
      <c r="G14" s="27">
        <f>'Output File'!E25</f>
        <v>3.6832191725412988E+20</v>
      </c>
      <c r="J14" s="3">
        <f>'Output File'!B25</f>
        <v>6.0148035598251684E+18</v>
      </c>
      <c r="K14" s="12">
        <f>'Output File'!F25</f>
        <v>61.235901320912944</v>
      </c>
    </row>
    <row r="15" spans="1:11" x14ac:dyDescent="0.25">
      <c r="D15" s="14">
        <f>ne!L18+$B$4</f>
        <v>1.01</v>
      </c>
      <c r="E15" s="27">
        <f>'Output File'!C26</f>
        <v>2.171153848406092E+20</v>
      </c>
      <c r="F15" s="27">
        <f>'Output File'!D26</f>
        <v>2.4759584230461696E+20</v>
      </c>
      <c r="G15" s="27">
        <f>'Output File'!E26</f>
        <v>1.9496748636236481E+20</v>
      </c>
      <c r="J15" s="3">
        <f>'Output File'!B26</f>
        <v>4.3326108080525512E+18</v>
      </c>
      <c r="K15" s="12">
        <f>'Output File'!F26</f>
        <v>50.111905836794875</v>
      </c>
    </row>
    <row r="16" spans="1:11" x14ac:dyDescent="0.25">
      <c r="D16" s="14">
        <f>ne!L19+$B$4</f>
        <v>1.0149999999999999</v>
      </c>
      <c r="E16" s="27">
        <f>'Output File'!C27</f>
        <v>1.5005513160115706E+20</v>
      </c>
      <c r="F16" s="27">
        <f>'Output File'!D27</f>
        <v>1.504661655190528E+20</v>
      </c>
      <c r="G16" s="27">
        <f>'Output File'!E27</f>
        <v>1.1611004886379708E+20</v>
      </c>
      <c r="J16" s="3">
        <f>'Output File'!B27</f>
        <v>3.5637307809025121E+18</v>
      </c>
      <c r="K16" s="12">
        <f>'Output File'!F27</f>
        <v>42.10619174862466</v>
      </c>
    </row>
    <row r="17" spans="1:16" x14ac:dyDescent="0.25">
      <c r="D17" s="14">
        <f>ne!L20+$B$4</f>
        <v>1.02</v>
      </c>
      <c r="E17" s="27">
        <f>'Output File'!C28</f>
        <v>1.0412325047604512E+20</v>
      </c>
      <c r="F17" s="27">
        <f>'Output File'!D28</f>
        <v>9.4163396011953226E+19</v>
      </c>
      <c r="G17" s="27">
        <f>'Output File'!E28</f>
        <v>7.2398013177708569E+19</v>
      </c>
      <c r="J17" s="3">
        <f>'Output File'!B28</f>
        <v>2.9312988499099674E+18</v>
      </c>
      <c r="K17" s="12">
        <f>'Output File'!F28</f>
        <v>35.521199238775395</v>
      </c>
    </row>
    <row r="18" spans="1:16" x14ac:dyDescent="0.25">
      <c r="D18" s="14">
        <f>ne!L21+$B$4</f>
        <v>1.0249999999999999</v>
      </c>
      <c r="E18" s="27">
        <f>'Output File'!C29</f>
        <v>7.2585702538673512E+19</v>
      </c>
      <c r="F18" s="27">
        <f>'Output File'!D29</f>
        <v>6.0980125565614481E+19</v>
      </c>
      <c r="G18" s="27">
        <f>'Output File'!E29</f>
        <v>4.7486120816888685E+19</v>
      </c>
      <c r="J18" s="3">
        <f>'Output File'!B29</f>
        <v>2.4111004662668462E+18</v>
      </c>
      <c r="K18" s="12">
        <f>'Output File'!F29</f>
        <v>30.104802165734458</v>
      </c>
    </row>
    <row r="19" spans="1:16" x14ac:dyDescent="0.25">
      <c r="D19" s="14">
        <f>ne!L22+$B$4</f>
        <v>1.03</v>
      </c>
      <c r="E19" s="27">
        <f>'Output File'!C30</f>
        <v>5.0868790379321958E+19</v>
      </c>
      <c r="F19" s="27">
        <f>'Output File'!D30</f>
        <v>4.0991309728014868E+19</v>
      </c>
      <c r="G19" s="27">
        <f>'Output File'!E30</f>
        <v>3.2760585965420646E+19</v>
      </c>
      <c r="J19" s="3">
        <f>'Output File'!B30</f>
        <v>1.9832182783446717E+18</v>
      </c>
      <c r="K19" s="12">
        <f>'Output File'!F30</f>
        <v>25.649617560897276</v>
      </c>
    </row>
    <row r="20" spans="1:16" x14ac:dyDescent="0.25">
      <c r="D20" s="14">
        <f>ne!L23+$B$4</f>
        <v>1.04</v>
      </c>
      <c r="E20" s="27">
        <f>'Output File'!C31</f>
        <v>2.5454667718350934E+19</v>
      </c>
      <c r="F20" s="27">
        <f>'Output File'!D31</f>
        <v>2.0698209993758183E+19</v>
      </c>
      <c r="G20" s="27">
        <f>'Output File'!E31</f>
        <v>1.7743028063034155E+19</v>
      </c>
      <c r="J20" s="3">
        <f>'Output File'!B31</f>
        <v>1.3417788294363799E+18</v>
      </c>
      <c r="K20" s="12">
        <f>'Output File'!F31</f>
        <v>18.970837190092855</v>
      </c>
    </row>
    <row r="21" spans="1:16" x14ac:dyDescent="0.25">
      <c r="D21" s="14">
        <f>ne!L24+$B$4</f>
        <v>1.05</v>
      </c>
      <c r="E21" s="27">
        <f>'Output File'!C32</f>
        <v>1.3119741653279246E+19</v>
      </c>
      <c r="F21" s="27">
        <f>'Output File'!D32</f>
        <v>1.1824982599045386E+19</v>
      </c>
      <c r="G21" s="27">
        <f>'Output File'!E32</f>
        <v>1.0799064933139862E+19</v>
      </c>
      <c r="J21" s="3">
        <f>'Output File'!B32</f>
        <v>9.0780245764292442E+17</v>
      </c>
      <c r="K21" s="12">
        <f>'Output File'!F32</f>
        <v>14.452198870825015</v>
      </c>
    </row>
    <row r="22" spans="1:16" x14ac:dyDescent="0.25">
      <c r="D22" s="14">
        <f>ne!L25+$B$4</f>
        <v>1.06</v>
      </c>
      <c r="E22" s="27">
        <f>'Output File'!C33</f>
        <v>6.9987040521014098E+18</v>
      </c>
      <c r="F22" s="27">
        <f>'Output File'!D33</f>
        <v>7.3256483694558054E+18</v>
      </c>
      <c r="G22" s="27">
        <f>'Output File'!E33</f>
        <v>6.9777489926276884E+18</v>
      </c>
      <c r="J22" s="3">
        <f>'Output File'!B33</f>
        <v>6.1418863081086362E+17</v>
      </c>
      <c r="K22" s="12">
        <f>'Output File'!F33</f>
        <v>11.395040059373269</v>
      </c>
    </row>
    <row r="23" spans="1:16" x14ac:dyDescent="0.25">
      <c r="D23" s="14">
        <f>ne!L26+$B$4</f>
        <v>1.07</v>
      </c>
      <c r="E23" s="27">
        <f>'Output File'!C34</f>
        <v>3.8755983598582948E+18</v>
      </c>
      <c r="F23" s="27">
        <f>'Output File'!D34</f>
        <v>4.7473260767007427E+18</v>
      </c>
      <c r="G23" s="27">
        <f>'Output File'!E34</f>
        <v>4.6313575941200343E+18</v>
      </c>
      <c r="J23" s="3">
        <f>'Output File'!B34</f>
        <v>4.1553938419243891E+17</v>
      </c>
      <c r="K23" s="12">
        <f>'Output File'!F34</f>
        <v>9.3266691613122301</v>
      </c>
    </row>
    <row r="24" spans="1:16" x14ac:dyDescent="0.25">
      <c r="D24" s="14">
        <f>ne!L27+$B$4</f>
        <v>1.0900000000000001</v>
      </c>
      <c r="E24" s="27">
        <f>'Output File'!C35</f>
        <v>1.3277596604454738E+18</v>
      </c>
      <c r="F24" s="27">
        <f>'Output File'!D35</f>
        <v>2.109226262061374E+18</v>
      </c>
      <c r="G24" s="27">
        <f>'Output File'!E35</f>
        <v>2.0967980668346117E+18</v>
      </c>
      <c r="J24" s="3">
        <f>'Output File'!B35</f>
        <v>1.9020986158527165E+17</v>
      </c>
      <c r="K24" s="12">
        <f>'Output File'!F35</f>
        <v>6.9804985366136512</v>
      </c>
    </row>
    <row r="25" spans="1:16" x14ac:dyDescent="0.25">
      <c r="D25" s="14">
        <f>ne!L28+$B$4</f>
        <v>1.1100000000000001</v>
      </c>
      <c r="E25" s="27">
        <f>'Output File'!C36</f>
        <v>5.1426658281464634E+17</v>
      </c>
      <c r="F25" s="27">
        <f>'Output File'!D36</f>
        <v>9.5936021173873549E+17</v>
      </c>
      <c r="G25" s="27">
        <f>'Output File'!E36</f>
        <v>9.580712130286441E+17</v>
      </c>
      <c r="J25" s="3">
        <f>'Output File'!B36</f>
        <v>8.7067057469415152E+16</v>
      </c>
      <c r="K25" s="12">
        <f>'Output File'!F36</f>
        <v>5.9065575174088947</v>
      </c>
    </row>
    <row r="26" spans="1:16" x14ac:dyDescent="0.25">
      <c r="D26" s="14">
        <f>ne!L29+$B$4</f>
        <v>1.1300000000000001</v>
      </c>
      <c r="E26" s="27">
        <f>'Output File'!C37</f>
        <v>2.158095809916121E+17</v>
      </c>
      <c r="F26" s="27">
        <f>'Output File'!D37</f>
        <v>4.385524359010816E+17</v>
      </c>
      <c r="G26" s="27">
        <f>'Output File'!E37</f>
        <v>4.3842160017096269E+17</v>
      </c>
      <c r="J26" s="3">
        <f>'Output File'!B37</f>
        <v>3.9854255889797824E+16</v>
      </c>
      <c r="K26" s="12">
        <f>'Output File'!F37</f>
        <v>5.4149695226616075</v>
      </c>
    </row>
    <row r="27" spans="1:16" x14ac:dyDescent="0.25">
      <c r="B27" s="1" t="s">
        <v>29</v>
      </c>
      <c r="C27" s="1">
        <v>0.99299999999999999</v>
      </c>
      <c r="D27" s="1">
        <f>C27+$B$28</f>
        <v>0.99150000000000005</v>
      </c>
      <c r="E27" s="1"/>
      <c r="F27" s="1"/>
      <c r="G27" s="1"/>
      <c r="H27" s="13">
        <f t="shared" ref="H27:H43" si="0">2*K27*L27</f>
        <v>5.4233999999999994E+17</v>
      </c>
      <c r="I27" s="1"/>
      <c r="J27" s="13">
        <v>281.5</v>
      </c>
      <c r="K27" s="13">
        <v>1.179E+17</v>
      </c>
      <c r="L27" s="1">
        <v>2.2999999999999998</v>
      </c>
      <c r="M27" s="1">
        <v>2.2999999999999998</v>
      </c>
      <c r="N27" s="1"/>
      <c r="O27" s="3"/>
      <c r="P27" s="3"/>
    </row>
    <row r="28" spans="1:16" x14ac:dyDescent="0.25">
      <c r="A28" t="s">
        <v>32</v>
      </c>
      <c r="B28">
        <v>-1.5E-3</v>
      </c>
      <c r="C28" s="1">
        <v>0.99399999999999999</v>
      </c>
      <c r="D28" s="1">
        <f t="shared" ref="D28:D44" si="1">C28+$B$28</f>
        <v>0.99250000000000005</v>
      </c>
      <c r="E28" s="1"/>
      <c r="F28" s="1"/>
      <c r="G28" s="1"/>
      <c r="H28" s="13">
        <f t="shared" si="0"/>
        <v>8.3056E+17</v>
      </c>
      <c r="I28" s="1"/>
      <c r="J28" s="13">
        <v>385.4</v>
      </c>
      <c r="K28" s="13">
        <v>1.432E+17</v>
      </c>
      <c r="L28" s="1">
        <v>2.9</v>
      </c>
      <c r="M28" s="1">
        <v>2.9</v>
      </c>
      <c r="N28" s="1"/>
    </row>
    <row r="29" spans="1:16" x14ac:dyDescent="0.25">
      <c r="B29" s="1"/>
      <c r="C29" s="1">
        <v>0.995</v>
      </c>
      <c r="D29" s="1">
        <f t="shared" si="1"/>
        <v>0.99350000000000005</v>
      </c>
      <c r="E29" s="1"/>
      <c r="F29" s="1"/>
      <c r="G29" s="1"/>
      <c r="H29" s="13">
        <f t="shared" si="0"/>
        <v>2.2098E+18</v>
      </c>
      <c r="I29" s="1"/>
      <c r="J29" s="13">
        <v>1016</v>
      </c>
      <c r="K29" s="13">
        <v>3.81E+17</v>
      </c>
      <c r="L29" s="1">
        <v>2.9</v>
      </c>
      <c r="M29" s="1">
        <v>2.9</v>
      </c>
      <c r="N29" s="1"/>
    </row>
    <row r="30" spans="1:16" x14ac:dyDescent="0.25">
      <c r="B30" s="1"/>
      <c r="C30" s="1">
        <v>0.996</v>
      </c>
      <c r="D30" s="1">
        <f t="shared" si="1"/>
        <v>0.99450000000000005</v>
      </c>
      <c r="E30" s="1"/>
      <c r="F30" s="1"/>
      <c r="G30" s="1"/>
      <c r="H30" s="13">
        <f t="shared" si="0"/>
        <v>4.94784E+18</v>
      </c>
      <c r="I30" s="1"/>
      <c r="J30" s="13">
        <v>2046</v>
      </c>
      <c r="K30" s="13">
        <v>6.872E+17</v>
      </c>
      <c r="L30" s="1">
        <v>3.6</v>
      </c>
      <c r="M30" s="1">
        <v>3.6</v>
      </c>
      <c r="N30" s="1"/>
    </row>
    <row r="31" spans="1:16" x14ac:dyDescent="0.25">
      <c r="B31" s="1"/>
      <c r="C31" s="1">
        <v>0.997</v>
      </c>
      <c r="D31" s="1">
        <f t="shared" si="1"/>
        <v>0.99550000000000005</v>
      </c>
      <c r="E31" s="1"/>
      <c r="F31" s="1"/>
      <c r="G31" s="1"/>
      <c r="H31" s="13">
        <f t="shared" si="0"/>
        <v>1.31508E+19</v>
      </c>
      <c r="I31" s="1"/>
      <c r="J31" s="13">
        <v>5229</v>
      </c>
      <c r="K31" s="13">
        <v>1.686E+18</v>
      </c>
      <c r="L31" s="1">
        <v>3.9</v>
      </c>
      <c r="M31" s="1">
        <v>3.9</v>
      </c>
      <c r="N31" s="1"/>
    </row>
    <row r="32" spans="1:16" x14ac:dyDescent="0.25">
      <c r="B32" s="1"/>
      <c r="C32" s="1">
        <v>0.998</v>
      </c>
      <c r="D32" s="1">
        <f t="shared" si="1"/>
        <v>0.99650000000000005</v>
      </c>
      <c r="E32" s="1"/>
      <c r="F32" s="1"/>
      <c r="G32" s="1"/>
      <c r="H32" s="13">
        <f t="shared" si="0"/>
        <v>1.71216E+19</v>
      </c>
      <c r="I32" s="1"/>
      <c r="J32" s="13">
        <v>7122</v>
      </c>
      <c r="K32" s="13">
        <v>2.378E+18</v>
      </c>
      <c r="L32" s="1">
        <v>3.6</v>
      </c>
      <c r="M32" s="1">
        <v>3.6</v>
      </c>
      <c r="N32" s="1"/>
    </row>
    <row r="33" spans="1:14" x14ac:dyDescent="0.25">
      <c r="B33" s="1"/>
      <c r="C33" s="1">
        <v>0.999</v>
      </c>
      <c r="D33" s="1">
        <f t="shared" si="1"/>
        <v>0.99750000000000005</v>
      </c>
      <c r="E33" s="1"/>
      <c r="F33" s="1"/>
      <c r="G33" s="1"/>
      <c r="H33" s="13">
        <f t="shared" si="0"/>
        <v>5.9183599999999992E+19</v>
      </c>
      <c r="I33" s="1"/>
      <c r="J33" s="13">
        <v>21720</v>
      </c>
      <c r="K33" s="13">
        <v>6.433E+18</v>
      </c>
      <c r="L33" s="1">
        <v>4.5999999999999996</v>
      </c>
      <c r="M33" s="1">
        <v>4.5999999999999996</v>
      </c>
      <c r="N33" s="1"/>
    </row>
    <row r="34" spans="1:14" x14ac:dyDescent="0.25">
      <c r="B34" s="1"/>
      <c r="C34" s="1">
        <v>1</v>
      </c>
      <c r="D34" s="1">
        <f t="shared" si="1"/>
        <v>0.99850000000000005</v>
      </c>
      <c r="E34" s="1"/>
      <c r="F34" s="1"/>
      <c r="G34" s="1"/>
      <c r="H34" s="13">
        <f t="shared" si="0"/>
        <v>1.20128E+20</v>
      </c>
      <c r="I34" s="1"/>
      <c r="J34" s="13">
        <v>37300</v>
      </c>
      <c r="K34" s="13">
        <v>9.385E+18</v>
      </c>
      <c r="L34" s="1">
        <v>6.4</v>
      </c>
      <c r="M34" s="1">
        <v>6.4</v>
      </c>
      <c r="N34" s="1"/>
    </row>
    <row r="35" spans="1:14" x14ac:dyDescent="0.25">
      <c r="B35" s="1"/>
      <c r="C35" s="1">
        <v>1.0009999999999999</v>
      </c>
      <c r="D35" s="1">
        <f t="shared" si="1"/>
        <v>0.99949999999999994</v>
      </c>
      <c r="E35" s="1"/>
      <c r="F35" s="1"/>
      <c r="G35" s="1"/>
      <c r="H35" s="13">
        <f t="shared" si="0"/>
        <v>4.80186E+20</v>
      </c>
      <c r="I35" s="1"/>
      <c r="J35" s="13">
        <v>112800</v>
      </c>
      <c r="K35" s="13">
        <v>2.163E+19</v>
      </c>
      <c r="L35" s="1">
        <v>11.1</v>
      </c>
      <c r="M35" s="1">
        <v>11.1</v>
      </c>
      <c r="N35" s="1"/>
    </row>
    <row r="36" spans="1:14" x14ac:dyDescent="0.25">
      <c r="B36" s="1"/>
      <c r="C36" s="1">
        <v>1.002</v>
      </c>
      <c r="D36" s="1">
        <f t="shared" si="1"/>
        <v>1.0004999999999999</v>
      </c>
      <c r="E36" s="1"/>
      <c r="F36" s="1"/>
      <c r="G36" s="1"/>
      <c r="H36" s="13">
        <f t="shared" si="0"/>
        <v>5.247E+20</v>
      </c>
      <c r="I36" s="1"/>
      <c r="J36" s="13">
        <v>126400</v>
      </c>
      <c r="K36" s="13">
        <v>2.475E+19</v>
      </c>
      <c r="L36" s="1">
        <v>10.6</v>
      </c>
      <c r="M36" s="1">
        <v>10.6</v>
      </c>
      <c r="N36" s="1"/>
    </row>
    <row r="37" spans="1:14" x14ac:dyDescent="0.25">
      <c r="B37" s="1"/>
      <c r="C37" s="1">
        <v>1.008</v>
      </c>
      <c r="D37" s="1">
        <f t="shared" si="1"/>
        <v>1.0065</v>
      </c>
      <c r="E37" s="1"/>
      <c r="F37" s="1"/>
      <c r="G37" s="1"/>
      <c r="H37" s="13">
        <f t="shared" si="0"/>
        <v>2.11038E+20</v>
      </c>
      <c r="I37" s="1"/>
      <c r="J37" s="13">
        <v>73590</v>
      </c>
      <c r="K37" s="13">
        <v>2.069E+19</v>
      </c>
      <c r="L37" s="1">
        <v>5.0999999999999996</v>
      </c>
      <c r="M37" s="1">
        <v>5.0999999999999996</v>
      </c>
      <c r="N37" s="1"/>
    </row>
    <row r="38" spans="1:14" x14ac:dyDescent="0.25">
      <c r="B38" s="1"/>
      <c r="C38" s="1">
        <v>1.0089999999999999</v>
      </c>
      <c r="D38" s="1">
        <f t="shared" si="1"/>
        <v>1.0074999999999998</v>
      </c>
      <c r="E38" s="1"/>
      <c r="F38" s="1"/>
      <c r="G38" s="1"/>
      <c r="H38" s="13">
        <f t="shared" si="0"/>
        <v>1.61098E+20</v>
      </c>
      <c r="I38" s="1"/>
      <c r="J38" s="13">
        <v>66050</v>
      </c>
      <c r="K38" s="13">
        <v>2.177E+19</v>
      </c>
      <c r="L38" s="1">
        <v>3.7</v>
      </c>
      <c r="M38" s="1">
        <v>3.7</v>
      </c>
      <c r="N38" s="1"/>
    </row>
    <row r="39" spans="1:14" x14ac:dyDescent="0.25">
      <c r="B39" s="1"/>
      <c r="C39" s="1">
        <v>1.01</v>
      </c>
      <c r="D39" s="1">
        <f t="shared" si="1"/>
        <v>1.0085</v>
      </c>
      <c r="E39" s="1"/>
      <c r="F39" s="1"/>
      <c r="G39" s="1"/>
      <c r="H39" s="13">
        <f t="shared" si="0"/>
        <v>1.47492E+20</v>
      </c>
      <c r="I39" s="1"/>
      <c r="J39" s="13">
        <v>62860</v>
      </c>
      <c r="K39" s="13">
        <v>2.169E+19</v>
      </c>
      <c r="L39" s="1">
        <v>3.4</v>
      </c>
      <c r="M39" s="1">
        <v>3.4</v>
      </c>
      <c r="N39" s="1"/>
    </row>
    <row r="40" spans="1:14" x14ac:dyDescent="0.25">
      <c r="B40" s="1"/>
      <c r="C40" s="1">
        <v>1.0109999999999999</v>
      </c>
      <c r="D40" s="1">
        <f t="shared" si="1"/>
        <v>1.0094999999999998</v>
      </c>
      <c r="E40" s="1"/>
      <c r="F40" s="1"/>
      <c r="G40" s="1"/>
      <c r="H40" s="13">
        <f t="shared" si="0"/>
        <v>1.49184E+20</v>
      </c>
      <c r="I40" s="1"/>
      <c r="J40" s="13">
        <v>61710</v>
      </c>
      <c r="K40" s="13">
        <v>2.072E+19</v>
      </c>
      <c r="L40" s="1">
        <v>3.6</v>
      </c>
      <c r="M40" s="1">
        <v>3.6</v>
      </c>
      <c r="N40" s="1"/>
    </row>
    <row r="41" spans="1:14" x14ac:dyDescent="0.25">
      <c r="B41" s="1"/>
      <c r="C41" s="1">
        <v>1.012</v>
      </c>
      <c r="D41" s="1">
        <f t="shared" si="1"/>
        <v>1.0105</v>
      </c>
      <c r="E41" s="1"/>
      <c r="F41" s="1"/>
      <c r="G41" s="1"/>
      <c r="H41" s="13">
        <f t="shared" si="0"/>
        <v>1.71506E+20</v>
      </c>
      <c r="I41" s="1"/>
      <c r="J41" s="13">
        <v>79560</v>
      </c>
      <c r="K41" s="13">
        <v>2.957E+19</v>
      </c>
      <c r="L41" s="1">
        <v>2.9</v>
      </c>
      <c r="M41" s="1">
        <v>2.9</v>
      </c>
      <c r="N41" s="1"/>
    </row>
    <row r="42" spans="1:14" x14ac:dyDescent="0.25">
      <c r="B42" s="1"/>
      <c r="C42" s="1">
        <v>1.0129999999999999</v>
      </c>
      <c r="D42" s="1">
        <f t="shared" si="1"/>
        <v>1.0114999999999998</v>
      </c>
      <c r="E42" s="1"/>
      <c r="F42" s="1"/>
      <c r="G42" s="1"/>
      <c r="H42" s="13">
        <f t="shared" si="0"/>
        <v>1.83736E+20</v>
      </c>
      <c r="I42" s="1"/>
      <c r="J42" s="13">
        <v>86860</v>
      </c>
      <c r="K42" s="13">
        <v>3.281E+19</v>
      </c>
      <c r="L42" s="1">
        <v>2.8</v>
      </c>
      <c r="M42" s="1">
        <v>2.8</v>
      </c>
      <c r="N42" s="1"/>
    </row>
    <row r="43" spans="1:14" x14ac:dyDescent="0.25">
      <c r="B43" s="1"/>
      <c r="C43" s="1">
        <v>1.014</v>
      </c>
      <c r="D43" s="1">
        <f t="shared" si="1"/>
        <v>1.0125</v>
      </c>
      <c r="E43" s="1"/>
      <c r="F43" s="1"/>
      <c r="G43" s="1"/>
      <c r="H43" s="13">
        <f t="shared" si="0"/>
        <v>1.70544E+20</v>
      </c>
      <c r="I43" s="1"/>
      <c r="J43" s="13">
        <v>87050</v>
      </c>
      <c r="K43" s="13">
        <v>3.553E+19</v>
      </c>
      <c r="L43" s="1">
        <v>2.4</v>
      </c>
      <c r="M43" s="1">
        <v>2.4</v>
      </c>
      <c r="N43" s="1"/>
    </row>
    <row r="44" spans="1:14" x14ac:dyDescent="0.25">
      <c r="B44" s="1"/>
      <c r="C44" s="1">
        <v>1.0149999999999999</v>
      </c>
      <c r="D44" s="1">
        <f t="shared" si="1"/>
        <v>1.0134999999999998</v>
      </c>
      <c r="E44" s="1"/>
      <c r="F44" s="1"/>
      <c r="G44" s="1"/>
      <c r="H44" s="13">
        <f>2*K44*L44</f>
        <v>1.64352E+20</v>
      </c>
      <c r="I44" s="1"/>
      <c r="J44" s="13">
        <v>83710</v>
      </c>
      <c r="K44" s="13">
        <v>3.424E+19</v>
      </c>
      <c r="L44" s="1">
        <v>2.4</v>
      </c>
      <c r="M44" s="1">
        <v>2.4</v>
      </c>
      <c r="N44" s="1"/>
    </row>
    <row r="45" spans="1:14" x14ac:dyDescent="0.25">
      <c r="B45" t="s">
        <v>30</v>
      </c>
      <c r="C45">
        <v>0.99399999999999999</v>
      </c>
      <c r="D45">
        <f>C45+$B$46</f>
        <v>0.99250000000000005</v>
      </c>
      <c r="I45" s="3">
        <f>2*K45*L45</f>
        <v>5.34058E+17</v>
      </c>
      <c r="J45" s="3">
        <v>216.6</v>
      </c>
      <c r="K45" s="3">
        <v>7.217E+16</v>
      </c>
      <c r="L45">
        <v>3.7</v>
      </c>
      <c r="M45">
        <v>3.7</v>
      </c>
    </row>
    <row r="46" spans="1:14" x14ac:dyDescent="0.25">
      <c r="A46" t="s">
        <v>32</v>
      </c>
      <c r="B46">
        <v>-1.5E-3</v>
      </c>
      <c r="C46">
        <v>0.995</v>
      </c>
      <c r="D46">
        <f t="shared" ref="D46:D109" si="2">C46+$B$46</f>
        <v>0.99350000000000005</v>
      </c>
      <c r="I46" s="3">
        <f t="shared" ref="I46:I109" si="3">2*K46*L46</f>
        <v>9.072E+17</v>
      </c>
      <c r="J46" s="3">
        <v>428.3</v>
      </c>
      <c r="K46" s="3">
        <v>1.62E+17</v>
      </c>
      <c r="L46">
        <v>2.8</v>
      </c>
      <c r="M46">
        <v>2.8</v>
      </c>
    </row>
    <row r="47" spans="1:14" x14ac:dyDescent="0.25">
      <c r="C47">
        <v>0.996</v>
      </c>
      <c r="D47">
        <f t="shared" si="2"/>
        <v>0.99450000000000005</v>
      </c>
      <c r="I47" s="3">
        <f t="shared" si="3"/>
        <v>2.5008E+18</v>
      </c>
      <c r="J47" s="3">
        <v>1135</v>
      </c>
      <c r="K47" s="3">
        <v>4.168E+17</v>
      </c>
      <c r="L47">
        <v>3</v>
      </c>
      <c r="M47">
        <v>3</v>
      </c>
    </row>
    <row r="48" spans="1:14" x14ac:dyDescent="0.25">
      <c r="C48">
        <v>0.997</v>
      </c>
      <c r="D48">
        <f t="shared" si="2"/>
        <v>0.99550000000000005</v>
      </c>
      <c r="I48" s="3">
        <f t="shared" si="3"/>
        <v>5.93368E+18</v>
      </c>
      <c r="J48" s="3">
        <v>2521</v>
      </c>
      <c r="K48" s="3">
        <v>8.726E+17</v>
      </c>
      <c r="L48">
        <v>3.4</v>
      </c>
      <c r="M48">
        <v>3.4</v>
      </c>
    </row>
    <row r="49" spans="3:13" x14ac:dyDescent="0.25">
      <c r="C49">
        <v>0.998</v>
      </c>
      <c r="D49">
        <f t="shared" si="2"/>
        <v>0.99650000000000005</v>
      </c>
      <c r="I49" s="3">
        <f t="shared" si="3"/>
        <v>2.05296E+19</v>
      </c>
      <c r="J49" s="3">
        <v>7846</v>
      </c>
      <c r="K49" s="3">
        <v>2.444E+18</v>
      </c>
      <c r="L49">
        <v>4.2</v>
      </c>
      <c r="M49">
        <v>4.2</v>
      </c>
    </row>
    <row r="50" spans="3:13" x14ac:dyDescent="0.25">
      <c r="C50">
        <v>0.999</v>
      </c>
      <c r="D50">
        <f t="shared" si="2"/>
        <v>0.99750000000000005</v>
      </c>
      <c r="I50" s="3">
        <f t="shared" si="3"/>
        <v>5.43564E+19</v>
      </c>
      <c r="J50" s="3">
        <v>16940</v>
      </c>
      <c r="K50" s="3">
        <v>4.314E+18</v>
      </c>
      <c r="L50">
        <v>6.3</v>
      </c>
      <c r="M50">
        <v>6.3</v>
      </c>
    </row>
    <row r="51" spans="3:13" x14ac:dyDescent="0.25">
      <c r="C51">
        <v>1</v>
      </c>
      <c r="D51">
        <f t="shared" si="2"/>
        <v>0.99850000000000005</v>
      </c>
      <c r="I51" s="3">
        <f t="shared" si="3"/>
        <v>1.48919E+20</v>
      </c>
      <c r="J51" s="3">
        <v>31520</v>
      </c>
      <c r="K51" s="3">
        <v>5.435E+18</v>
      </c>
      <c r="L51">
        <v>13.7</v>
      </c>
      <c r="M51">
        <v>13.7</v>
      </c>
    </row>
    <row r="52" spans="3:13" x14ac:dyDescent="0.25">
      <c r="C52">
        <v>1.0009999999999999</v>
      </c>
      <c r="D52">
        <f t="shared" si="2"/>
        <v>0.99949999999999994</v>
      </c>
      <c r="I52" s="3">
        <f t="shared" si="3"/>
        <v>3.079516E+20</v>
      </c>
      <c r="J52" s="3">
        <v>47980</v>
      </c>
      <c r="K52" s="3">
        <v>6.086E+18</v>
      </c>
      <c r="L52">
        <v>25.3</v>
      </c>
      <c r="M52">
        <v>25.3</v>
      </c>
    </row>
    <row r="53" spans="3:13" x14ac:dyDescent="0.25">
      <c r="C53">
        <v>1.002</v>
      </c>
      <c r="D53">
        <f t="shared" si="2"/>
        <v>1.0004999999999999</v>
      </c>
      <c r="I53" s="3">
        <f t="shared" si="3"/>
        <v>3.74248E+20</v>
      </c>
      <c r="J53" s="3">
        <v>51370</v>
      </c>
      <c r="K53" s="3">
        <v>5.74E+18</v>
      </c>
      <c r="L53">
        <v>32.6</v>
      </c>
      <c r="M53">
        <v>32.6</v>
      </c>
    </row>
    <row r="54" spans="3:13" x14ac:dyDescent="0.25">
      <c r="C54">
        <v>1.0029999999999999</v>
      </c>
      <c r="D54">
        <f t="shared" si="2"/>
        <v>1.0014999999999998</v>
      </c>
      <c r="I54" s="3">
        <f t="shared" si="3"/>
        <v>4.1657E+20</v>
      </c>
      <c r="J54" s="3">
        <v>55190</v>
      </c>
      <c r="K54" s="3">
        <v>5.951E+18</v>
      </c>
      <c r="L54">
        <v>35</v>
      </c>
      <c r="M54">
        <v>35</v>
      </c>
    </row>
    <row r="55" spans="3:13" x14ac:dyDescent="0.25">
      <c r="C55">
        <v>1.004</v>
      </c>
      <c r="D55">
        <f t="shared" si="2"/>
        <v>1.0024999999999999</v>
      </c>
      <c r="I55" s="3">
        <f t="shared" si="3"/>
        <v>4.587132E+20</v>
      </c>
      <c r="J55" s="3">
        <v>60450</v>
      </c>
      <c r="K55" s="3">
        <v>6.479E+18</v>
      </c>
      <c r="L55">
        <v>35.4</v>
      </c>
      <c r="M55">
        <v>35.4</v>
      </c>
    </row>
    <row r="56" spans="3:13" x14ac:dyDescent="0.25">
      <c r="C56">
        <v>1.0049999999999999</v>
      </c>
      <c r="D56">
        <f t="shared" si="2"/>
        <v>1.0034999999999998</v>
      </c>
      <c r="I56" s="3">
        <f t="shared" si="3"/>
        <v>4.3340339999999997E+20</v>
      </c>
      <c r="J56" s="3">
        <v>61130</v>
      </c>
      <c r="K56" s="3">
        <v>7.013E+18</v>
      </c>
      <c r="L56">
        <v>30.9</v>
      </c>
      <c r="M56">
        <v>30.9</v>
      </c>
    </row>
    <row r="57" spans="3:13" x14ac:dyDescent="0.25">
      <c r="C57">
        <v>1.006</v>
      </c>
      <c r="D57">
        <f t="shared" si="2"/>
        <v>1.0044999999999999</v>
      </c>
      <c r="I57" s="3">
        <f t="shared" si="3"/>
        <v>4.0919220000000003E+20</v>
      </c>
      <c r="J57" s="3">
        <v>60550</v>
      </c>
      <c r="K57" s="3">
        <v>7.281E+18</v>
      </c>
      <c r="L57">
        <v>28.1</v>
      </c>
      <c r="M57">
        <v>28.1</v>
      </c>
    </row>
    <row r="58" spans="3:13" x14ac:dyDescent="0.25">
      <c r="C58">
        <v>1.0069999999999999</v>
      </c>
      <c r="D58">
        <f t="shared" si="2"/>
        <v>1.0054999999999998</v>
      </c>
      <c r="I58" s="3">
        <f t="shared" si="3"/>
        <v>3.7504E+20</v>
      </c>
      <c r="J58" s="3">
        <v>58140</v>
      </c>
      <c r="K58" s="3">
        <v>7.325E+18</v>
      </c>
      <c r="L58">
        <v>25.6</v>
      </c>
      <c r="M58">
        <v>25.6</v>
      </c>
    </row>
    <row r="59" spans="3:13" x14ac:dyDescent="0.25">
      <c r="C59">
        <v>1.008</v>
      </c>
      <c r="D59">
        <f t="shared" si="2"/>
        <v>1.0065</v>
      </c>
      <c r="I59" s="3">
        <f t="shared" si="3"/>
        <v>3.2751180000000003E+20</v>
      </c>
      <c r="J59" s="3">
        <v>53420</v>
      </c>
      <c r="K59" s="3">
        <v>7.089E+18</v>
      </c>
      <c r="L59">
        <v>23.1</v>
      </c>
      <c r="M59">
        <v>23.1</v>
      </c>
    </row>
    <row r="60" spans="3:13" x14ac:dyDescent="0.25">
      <c r="C60">
        <v>1.0089999999999999</v>
      </c>
      <c r="D60">
        <f t="shared" si="2"/>
        <v>1.0074999999999998</v>
      </c>
      <c r="I60" s="3">
        <f t="shared" si="3"/>
        <v>2.80476E+20</v>
      </c>
      <c r="J60" s="3">
        <v>47780</v>
      </c>
      <c r="K60" s="3">
        <v>6.615E+18</v>
      </c>
      <c r="L60">
        <v>21.2</v>
      </c>
      <c r="M60">
        <v>21.2</v>
      </c>
    </row>
    <row r="61" spans="3:13" x14ac:dyDescent="0.25">
      <c r="C61">
        <v>1.01</v>
      </c>
      <c r="D61">
        <f t="shared" si="2"/>
        <v>1.0085</v>
      </c>
      <c r="I61" s="3">
        <f t="shared" si="3"/>
        <v>2.4602400000000003E+20</v>
      </c>
      <c r="J61" s="3">
        <v>43020</v>
      </c>
      <c r="K61" s="3">
        <v>6.12E+18</v>
      </c>
      <c r="L61">
        <v>20.100000000000001</v>
      </c>
      <c r="M61">
        <v>20.100000000000001</v>
      </c>
    </row>
    <row r="62" spans="3:13" x14ac:dyDescent="0.25">
      <c r="C62">
        <v>1.0109999999999999</v>
      </c>
      <c r="D62">
        <f t="shared" si="2"/>
        <v>1.0094999999999998</v>
      </c>
      <c r="I62" s="3">
        <f t="shared" si="3"/>
        <v>2.2453960000000003E+20</v>
      </c>
      <c r="J62" s="3">
        <v>40240</v>
      </c>
      <c r="K62" s="3">
        <v>5.878E+18</v>
      </c>
      <c r="L62">
        <v>19.100000000000001</v>
      </c>
      <c r="M62">
        <v>19.100000000000001</v>
      </c>
    </row>
    <row r="63" spans="3:13" x14ac:dyDescent="0.25">
      <c r="C63">
        <v>1.012</v>
      </c>
      <c r="D63">
        <f t="shared" si="2"/>
        <v>1.0105</v>
      </c>
      <c r="I63" s="3">
        <f t="shared" si="3"/>
        <v>1.993896E+20</v>
      </c>
      <c r="J63" s="3">
        <v>36740</v>
      </c>
      <c r="K63" s="3">
        <v>5.508E+18</v>
      </c>
      <c r="L63">
        <v>18.100000000000001</v>
      </c>
      <c r="M63">
        <v>18.100000000000001</v>
      </c>
    </row>
    <row r="64" spans="3:13" x14ac:dyDescent="0.25">
      <c r="C64">
        <v>1.0129999999999999</v>
      </c>
      <c r="D64">
        <f t="shared" si="2"/>
        <v>1.0114999999999998</v>
      </c>
      <c r="I64" s="3">
        <f t="shared" si="3"/>
        <v>1.76814E+20</v>
      </c>
      <c r="J64" s="3">
        <v>33480</v>
      </c>
      <c r="K64" s="3">
        <v>5.17E+18</v>
      </c>
      <c r="L64">
        <v>17.100000000000001</v>
      </c>
      <c r="M64">
        <v>17.100000000000001</v>
      </c>
    </row>
    <row r="65" spans="3:13" x14ac:dyDescent="0.25">
      <c r="C65">
        <v>1.014</v>
      </c>
      <c r="D65">
        <f t="shared" si="2"/>
        <v>1.0125</v>
      </c>
      <c r="I65" s="3">
        <f t="shared" si="3"/>
        <v>1.541592E+20</v>
      </c>
      <c r="J65" s="3">
        <v>30030</v>
      </c>
      <c r="K65" s="3">
        <v>4.758E+18</v>
      </c>
      <c r="L65">
        <v>16.2</v>
      </c>
      <c r="M65">
        <v>16.2</v>
      </c>
    </row>
    <row r="66" spans="3:13" x14ac:dyDescent="0.25">
      <c r="C66">
        <v>1.0149999999999999</v>
      </c>
      <c r="D66">
        <f t="shared" si="2"/>
        <v>1.0134999999999998</v>
      </c>
      <c r="I66" s="3">
        <f t="shared" si="3"/>
        <v>1.323036E+20</v>
      </c>
      <c r="J66" s="3">
        <v>27430</v>
      </c>
      <c r="K66" s="3">
        <v>4.626E+18</v>
      </c>
      <c r="L66">
        <v>14.3</v>
      </c>
      <c r="M66">
        <v>14.3</v>
      </c>
    </row>
    <row r="67" spans="3:13" x14ac:dyDescent="0.25">
      <c r="C67">
        <v>1.016</v>
      </c>
      <c r="D67">
        <f t="shared" si="2"/>
        <v>1.0145</v>
      </c>
      <c r="I67" s="3">
        <f t="shared" si="3"/>
        <v>1.163388E+20</v>
      </c>
      <c r="J67" s="3">
        <v>24950</v>
      </c>
      <c r="K67" s="3">
        <v>4.341E+18</v>
      </c>
      <c r="L67">
        <v>13.4</v>
      </c>
      <c r="M67">
        <v>13.4</v>
      </c>
    </row>
    <row r="68" spans="3:13" x14ac:dyDescent="0.25">
      <c r="C68">
        <v>1.0169999999999999</v>
      </c>
      <c r="D68">
        <f t="shared" si="2"/>
        <v>1.0154999999999998</v>
      </c>
      <c r="I68" s="3">
        <f t="shared" si="3"/>
        <v>1.067192E+20</v>
      </c>
      <c r="J68" s="3">
        <v>22980</v>
      </c>
      <c r="K68" s="3">
        <v>4.012E+18</v>
      </c>
      <c r="L68">
        <v>13.3</v>
      </c>
      <c r="M68">
        <v>13.3</v>
      </c>
    </row>
    <row r="69" spans="3:13" x14ac:dyDescent="0.25">
      <c r="C69">
        <v>1.018</v>
      </c>
      <c r="D69">
        <f t="shared" si="2"/>
        <v>1.0165</v>
      </c>
      <c r="I69" s="3">
        <f t="shared" si="3"/>
        <v>9.85012E+19</v>
      </c>
      <c r="J69" s="3">
        <v>21640</v>
      </c>
      <c r="K69" s="3">
        <v>3.878E+18</v>
      </c>
      <c r="L69">
        <v>12.7</v>
      </c>
      <c r="M69">
        <v>12.7</v>
      </c>
    </row>
    <row r="70" spans="3:13" x14ac:dyDescent="0.25">
      <c r="C70">
        <v>1.0189999999999999</v>
      </c>
      <c r="D70">
        <f t="shared" si="2"/>
        <v>1.0174999999999998</v>
      </c>
      <c r="I70" s="3">
        <f t="shared" si="3"/>
        <v>8.78864E+19</v>
      </c>
      <c r="J70" s="3">
        <v>20040</v>
      </c>
      <c r="K70" s="3">
        <v>3.724E+18</v>
      </c>
      <c r="L70">
        <v>11.8</v>
      </c>
      <c r="M70">
        <v>11.8</v>
      </c>
    </row>
    <row r="71" spans="3:13" x14ac:dyDescent="0.25">
      <c r="C71">
        <v>1.02</v>
      </c>
      <c r="D71">
        <f t="shared" si="2"/>
        <v>1.0185</v>
      </c>
      <c r="I71" s="3">
        <f t="shared" si="3"/>
        <v>7.9856E+19</v>
      </c>
      <c r="J71" s="3">
        <v>18740</v>
      </c>
      <c r="K71" s="3">
        <v>3.565E+18</v>
      </c>
      <c r="L71">
        <v>11.2</v>
      </c>
      <c r="M71">
        <v>11.2</v>
      </c>
    </row>
    <row r="72" spans="3:13" x14ac:dyDescent="0.25">
      <c r="C72">
        <v>1.0209999999999999</v>
      </c>
      <c r="D72">
        <f t="shared" si="2"/>
        <v>1.0194999999999999</v>
      </c>
      <c r="I72" s="3">
        <f t="shared" si="3"/>
        <v>7.85638E+19</v>
      </c>
      <c r="J72" s="3">
        <v>17850</v>
      </c>
      <c r="K72" s="3">
        <v>3.301E+18</v>
      </c>
      <c r="L72">
        <v>11.9</v>
      </c>
      <c r="M72">
        <v>11.9</v>
      </c>
    </row>
    <row r="73" spans="3:13" x14ac:dyDescent="0.25">
      <c r="C73">
        <v>1.022</v>
      </c>
      <c r="D73">
        <f t="shared" si="2"/>
        <v>1.0205</v>
      </c>
      <c r="I73" s="3">
        <f t="shared" si="3"/>
        <v>6.722E+19</v>
      </c>
      <c r="J73" s="3">
        <v>16700</v>
      </c>
      <c r="K73" s="3">
        <v>3.361E+18</v>
      </c>
      <c r="L73">
        <v>10</v>
      </c>
      <c r="M73">
        <v>10</v>
      </c>
    </row>
    <row r="74" spans="3:13" x14ac:dyDescent="0.25">
      <c r="C74">
        <v>1.0229999999999999</v>
      </c>
      <c r="D74">
        <f t="shared" si="2"/>
        <v>1.0214999999999999</v>
      </c>
      <c r="I74" s="3">
        <f t="shared" si="3"/>
        <v>6.6331000000000008E+19</v>
      </c>
      <c r="J74" s="3">
        <v>15490</v>
      </c>
      <c r="K74" s="3">
        <v>2.935E+18</v>
      </c>
      <c r="L74">
        <v>11.3</v>
      </c>
      <c r="M74">
        <v>11.3</v>
      </c>
    </row>
    <row r="75" spans="3:13" x14ac:dyDescent="0.25">
      <c r="C75">
        <v>1.024</v>
      </c>
      <c r="D75">
        <f t="shared" si="2"/>
        <v>1.0225</v>
      </c>
      <c r="I75" s="3">
        <f t="shared" si="3"/>
        <v>5.3679600000000008E+19</v>
      </c>
      <c r="J75" s="3">
        <v>13840</v>
      </c>
      <c r="K75" s="3">
        <v>2.886E+18</v>
      </c>
      <c r="L75">
        <v>9.3000000000000007</v>
      </c>
      <c r="M75">
        <v>9.3000000000000007</v>
      </c>
    </row>
    <row r="76" spans="3:13" x14ac:dyDescent="0.25">
      <c r="C76">
        <v>1.0249999999999999</v>
      </c>
      <c r="D76">
        <f t="shared" si="2"/>
        <v>1.0234999999999999</v>
      </c>
      <c r="I76" s="3">
        <f t="shared" si="3"/>
        <v>5.21472E+19</v>
      </c>
      <c r="J76" s="3">
        <v>13100</v>
      </c>
      <c r="K76" s="3">
        <v>2.688E+18</v>
      </c>
      <c r="L76">
        <v>9.6999999999999993</v>
      </c>
      <c r="M76">
        <v>9.6999999999999993</v>
      </c>
    </row>
    <row r="77" spans="3:13" x14ac:dyDescent="0.25">
      <c r="C77">
        <v>1.026</v>
      </c>
      <c r="D77">
        <f t="shared" si="2"/>
        <v>1.0245</v>
      </c>
      <c r="I77" s="3">
        <f t="shared" si="3"/>
        <v>4.9995E+19</v>
      </c>
      <c r="J77" s="3">
        <v>12360</v>
      </c>
      <c r="K77" s="3">
        <v>2.475E+18</v>
      </c>
      <c r="L77">
        <v>10.1</v>
      </c>
      <c r="M77">
        <v>10.1</v>
      </c>
    </row>
    <row r="78" spans="3:13" x14ac:dyDescent="0.25">
      <c r="C78">
        <v>1.0269999999999999</v>
      </c>
      <c r="D78">
        <f t="shared" si="2"/>
        <v>1.0254999999999999</v>
      </c>
      <c r="I78" s="3">
        <f t="shared" si="3"/>
        <v>4.34424E+19</v>
      </c>
      <c r="J78" s="3">
        <v>11260</v>
      </c>
      <c r="K78" s="3">
        <v>2.361E+18</v>
      </c>
      <c r="L78">
        <v>9.1999999999999993</v>
      </c>
      <c r="M78">
        <v>9.1999999999999993</v>
      </c>
    </row>
    <row r="79" spans="3:13" x14ac:dyDescent="0.25">
      <c r="C79">
        <v>1.028</v>
      </c>
      <c r="D79">
        <f t="shared" si="2"/>
        <v>1.0265</v>
      </c>
      <c r="I79" s="3">
        <f t="shared" si="3"/>
        <v>4.0281E+19</v>
      </c>
      <c r="J79" s="3">
        <v>10710</v>
      </c>
      <c r="K79" s="3">
        <v>2.315E+18</v>
      </c>
      <c r="L79">
        <v>8.6999999999999993</v>
      </c>
      <c r="M79">
        <v>8.6999999999999993</v>
      </c>
    </row>
    <row r="80" spans="3:13" x14ac:dyDescent="0.25">
      <c r="C80">
        <v>1.0289999999999999</v>
      </c>
      <c r="D80">
        <f t="shared" si="2"/>
        <v>1.0274999999999999</v>
      </c>
      <c r="I80" s="3">
        <f t="shared" si="3"/>
        <v>3.7324E+19</v>
      </c>
      <c r="J80" s="3">
        <v>9957</v>
      </c>
      <c r="K80" s="3">
        <v>2.17E+18</v>
      </c>
      <c r="L80">
        <v>8.6</v>
      </c>
      <c r="M80">
        <v>8.6</v>
      </c>
    </row>
    <row r="81" spans="3:13" x14ac:dyDescent="0.25">
      <c r="C81">
        <v>1.03</v>
      </c>
      <c r="D81">
        <f t="shared" si="2"/>
        <v>1.0285</v>
      </c>
      <c r="I81" s="3">
        <f t="shared" si="3"/>
        <v>3.38688E+19</v>
      </c>
      <c r="J81" s="3">
        <v>9176</v>
      </c>
      <c r="K81" s="3">
        <v>2.016E+18</v>
      </c>
      <c r="L81">
        <v>8.4</v>
      </c>
      <c r="M81">
        <v>8.4</v>
      </c>
    </row>
    <row r="82" spans="3:13" x14ac:dyDescent="0.25">
      <c r="C82">
        <v>1.0309999999999999</v>
      </c>
      <c r="D82">
        <f t="shared" si="2"/>
        <v>1.0294999999999999</v>
      </c>
      <c r="I82" s="3">
        <f t="shared" si="3"/>
        <v>3.29784E+19</v>
      </c>
      <c r="J82" s="3">
        <v>8575</v>
      </c>
      <c r="K82" s="3">
        <v>1.812E+18</v>
      </c>
      <c r="L82">
        <v>9.1</v>
      </c>
      <c r="M82">
        <v>9.1</v>
      </c>
    </row>
    <row r="83" spans="3:13" x14ac:dyDescent="0.25">
      <c r="C83">
        <v>1.032</v>
      </c>
      <c r="D83">
        <f t="shared" si="2"/>
        <v>1.0305</v>
      </c>
      <c r="I83" s="3">
        <f t="shared" si="3"/>
        <v>2.9831599999999996E+19</v>
      </c>
      <c r="J83" s="3">
        <v>8150</v>
      </c>
      <c r="K83" s="3">
        <v>1.819E+18</v>
      </c>
      <c r="L83">
        <v>8.1999999999999993</v>
      </c>
      <c r="M83">
        <v>8.1999999999999993</v>
      </c>
    </row>
    <row r="84" spans="3:13" x14ac:dyDescent="0.25">
      <c r="C84">
        <v>1.0329999999999999</v>
      </c>
      <c r="D84">
        <f t="shared" si="2"/>
        <v>1.0314999999999999</v>
      </c>
      <c r="I84" s="3">
        <f t="shared" si="3"/>
        <v>2.7972E+19</v>
      </c>
      <c r="J84" s="3">
        <v>7585</v>
      </c>
      <c r="K84" s="3">
        <v>1.665E+18</v>
      </c>
      <c r="L84">
        <v>8.4</v>
      </c>
      <c r="M84">
        <v>8.4</v>
      </c>
    </row>
    <row r="85" spans="3:13" x14ac:dyDescent="0.25">
      <c r="C85">
        <v>1.034</v>
      </c>
      <c r="D85">
        <f t="shared" si="2"/>
        <v>1.0325</v>
      </c>
      <c r="I85" s="3">
        <f t="shared" si="3"/>
        <v>2.541E+19</v>
      </c>
      <c r="J85" s="3">
        <v>7204</v>
      </c>
      <c r="K85" s="3">
        <v>1.65E+18</v>
      </c>
      <c r="L85">
        <v>7.7</v>
      </c>
      <c r="M85">
        <v>7.7</v>
      </c>
    </row>
    <row r="86" spans="3:13" x14ac:dyDescent="0.25">
      <c r="C86">
        <v>1.0349999999999999</v>
      </c>
      <c r="D86">
        <f t="shared" si="2"/>
        <v>1.0334999999999999</v>
      </c>
      <c r="I86" s="3">
        <f t="shared" si="3"/>
        <v>2.5194E+19</v>
      </c>
      <c r="J86" s="3">
        <v>7074</v>
      </c>
      <c r="K86" s="3">
        <v>1.615E+18</v>
      </c>
      <c r="L86">
        <v>7.8</v>
      </c>
      <c r="M86">
        <v>7.8</v>
      </c>
    </row>
    <row r="87" spans="3:13" x14ac:dyDescent="0.25">
      <c r="C87">
        <v>1.036</v>
      </c>
      <c r="D87">
        <f t="shared" si="2"/>
        <v>1.0345</v>
      </c>
      <c r="I87" s="3">
        <f t="shared" si="3"/>
        <v>2.07808E+19</v>
      </c>
      <c r="J87" s="3">
        <v>6272</v>
      </c>
      <c r="K87" s="3">
        <v>1.528E+18</v>
      </c>
      <c r="L87">
        <v>6.8</v>
      </c>
      <c r="M87">
        <v>6.8</v>
      </c>
    </row>
    <row r="88" spans="3:13" x14ac:dyDescent="0.25">
      <c r="C88">
        <v>1.0369999999999999</v>
      </c>
      <c r="D88">
        <f t="shared" si="2"/>
        <v>1.0354999999999999</v>
      </c>
      <c r="I88" s="3">
        <f t="shared" si="3"/>
        <v>2.47164E+19</v>
      </c>
      <c r="J88" s="3">
        <v>6613</v>
      </c>
      <c r="K88" s="3">
        <v>1.437E+18</v>
      </c>
      <c r="L88">
        <v>8.6</v>
      </c>
      <c r="M88">
        <v>8.6</v>
      </c>
    </row>
    <row r="89" spans="3:13" x14ac:dyDescent="0.25">
      <c r="C89">
        <v>1.038</v>
      </c>
      <c r="D89">
        <f t="shared" si="2"/>
        <v>1.0365</v>
      </c>
      <c r="I89" s="3">
        <f t="shared" si="3"/>
        <v>2.26572E+19</v>
      </c>
      <c r="J89" s="3">
        <v>6306</v>
      </c>
      <c r="K89" s="3">
        <v>1.434E+18</v>
      </c>
      <c r="L89">
        <v>7.9</v>
      </c>
      <c r="M89">
        <v>7.9</v>
      </c>
    </row>
    <row r="90" spans="3:13" x14ac:dyDescent="0.25">
      <c r="C90">
        <v>1.0389999999999999</v>
      </c>
      <c r="D90">
        <f t="shared" si="2"/>
        <v>1.0374999999999999</v>
      </c>
      <c r="I90" s="3">
        <f t="shared" si="3"/>
        <v>2.12232E+19</v>
      </c>
      <c r="J90" s="3">
        <v>6117</v>
      </c>
      <c r="K90" s="3">
        <v>1.434E+18</v>
      </c>
      <c r="L90">
        <v>7.4</v>
      </c>
      <c r="M90">
        <v>7.4</v>
      </c>
    </row>
    <row r="91" spans="3:13" x14ac:dyDescent="0.25">
      <c r="C91">
        <v>1.04</v>
      </c>
      <c r="D91">
        <f t="shared" si="2"/>
        <v>1.0385</v>
      </c>
      <c r="I91" s="3">
        <f t="shared" si="3"/>
        <v>2.0405E+19</v>
      </c>
      <c r="J91" s="3">
        <v>5750</v>
      </c>
      <c r="K91" s="3">
        <v>1.325E+18</v>
      </c>
      <c r="L91">
        <v>7.7</v>
      </c>
      <c r="M91">
        <v>7.7</v>
      </c>
    </row>
    <row r="92" spans="3:13" x14ac:dyDescent="0.25">
      <c r="C92">
        <v>1.0409999999999999</v>
      </c>
      <c r="D92">
        <f t="shared" si="2"/>
        <v>1.0394999999999999</v>
      </c>
      <c r="I92" s="3">
        <f t="shared" si="3"/>
        <v>1.78048E+19</v>
      </c>
      <c r="J92" s="3">
        <v>5535</v>
      </c>
      <c r="K92" s="3">
        <v>1.391E+18</v>
      </c>
      <c r="L92">
        <v>6.4</v>
      </c>
      <c r="M92">
        <v>6.4</v>
      </c>
    </row>
    <row r="93" spans="3:13" x14ac:dyDescent="0.25">
      <c r="C93">
        <v>1.042</v>
      </c>
      <c r="D93">
        <f t="shared" si="2"/>
        <v>1.0405</v>
      </c>
      <c r="I93" s="3">
        <f t="shared" si="3"/>
        <v>1.6939E+19</v>
      </c>
      <c r="J93" s="3">
        <v>5214</v>
      </c>
      <c r="K93" s="3">
        <v>1.303E+18</v>
      </c>
      <c r="L93">
        <v>6.5</v>
      </c>
      <c r="M93">
        <v>6.5</v>
      </c>
    </row>
    <row r="94" spans="3:13" x14ac:dyDescent="0.25">
      <c r="C94">
        <v>1.0429999999999999</v>
      </c>
      <c r="D94">
        <f t="shared" si="2"/>
        <v>1.0414999999999999</v>
      </c>
      <c r="I94" s="3">
        <f t="shared" si="3"/>
        <v>1.5812E+19</v>
      </c>
      <c r="J94" s="3">
        <v>4791</v>
      </c>
      <c r="K94" s="3">
        <v>1.18E+18</v>
      </c>
      <c r="L94">
        <v>6.7</v>
      </c>
      <c r="M94">
        <v>6.7</v>
      </c>
    </row>
    <row r="95" spans="3:13" x14ac:dyDescent="0.25">
      <c r="C95">
        <v>1.044</v>
      </c>
      <c r="D95">
        <f t="shared" si="2"/>
        <v>1.0425</v>
      </c>
      <c r="I95" s="3">
        <f t="shared" si="3"/>
        <v>1.68484E+19</v>
      </c>
      <c r="J95" s="3">
        <v>4878</v>
      </c>
      <c r="K95" s="3">
        <v>1.154E+18</v>
      </c>
      <c r="L95">
        <v>7.3</v>
      </c>
      <c r="M95">
        <v>7.3</v>
      </c>
    </row>
    <row r="96" spans="3:13" x14ac:dyDescent="0.25">
      <c r="C96">
        <v>1.0449999999999999</v>
      </c>
      <c r="D96">
        <f t="shared" si="2"/>
        <v>1.0434999999999999</v>
      </c>
      <c r="I96" s="3">
        <f t="shared" si="3"/>
        <v>1.64008E+19</v>
      </c>
      <c r="J96" s="3">
        <v>4670</v>
      </c>
      <c r="K96" s="3">
        <v>1.079E+18</v>
      </c>
      <c r="L96">
        <v>7.6</v>
      </c>
      <c r="M96">
        <v>7.6</v>
      </c>
    </row>
    <row r="97" spans="3:13" x14ac:dyDescent="0.25">
      <c r="C97">
        <v>1.046</v>
      </c>
      <c r="D97">
        <f t="shared" si="2"/>
        <v>1.0445</v>
      </c>
      <c r="I97" s="3">
        <f t="shared" si="3"/>
        <v>1.59588E+19</v>
      </c>
      <c r="J97" s="3">
        <v>4469</v>
      </c>
      <c r="K97" s="3">
        <v>1.023E+18</v>
      </c>
      <c r="L97">
        <v>7.8</v>
      </c>
      <c r="M97">
        <v>7.8</v>
      </c>
    </row>
    <row r="98" spans="3:13" x14ac:dyDescent="0.25">
      <c r="C98">
        <v>1.0469999999999999</v>
      </c>
      <c r="D98">
        <f t="shared" si="2"/>
        <v>1.0454999999999999</v>
      </c>
      <c r="I98" s="3">
        <f t="shared" si="3"/>
        <v>1.31152E+19</v>
      </c>
      <c r="J98" s="3">
        <v>4335</v>
      </c>
      <c r="K98" s="3">
        <v>1.171E+18</v>
      </c>
      <c r="L98">
        <v>5.6</v>
      </c>
      <c r="M98">
        <v>5.6</v>
      </c>
    </row>
    <row r="99" spans="3:13" x14ac:dyDescent="0.25">
      <c r="C99">
        <v>1.048</v>
      </c>
      <c r="D99">
        <f t="shared" si="2"/>
        <v>1.0465</v>
      </c>
      <c r="I99" s="3">
        <f t="shared" si="3"/>
        <v>1.36832E+19</v>
      </c>
      <c r="J99" s="3">
        <v>4254</v>
      </c>
      <c r="K99" s="3">
        <v>1.069E+18</v>
      </c>
      <c r="L99">
        <v>6.4</v>
      </c>
      <c r="M99">
        <v>6.4</v>
      </c>
    </row>
    <row r="100" spans="3:13" x14ac:dyDescent="0.25">
      <c r="C100">
        <v>1.0489999999999999</v>
      </c>
      <c r="D100">
        <f t="shared" si="2"/>
        <v>1.0474999999999999</v>
      </c>
      <c r="I100" s="3">
        <f t="shared" si="3"/>
        <v>1.30688E+19</v>
      </c>
      <c r="J100" s="3">
        <v>4056</v>
      </c>
      <c r="K100" s="3">
        <v>1.021E+18</v>
      </c>
      <c r="L100">
        <v>6.4</v>
      </c>
      <c r="M100">
        <v>6.4</v>
      </c>
    </row>
    <row r="101" spans="3:13" x14ac:dyDescent="0.25">
      <c r="C101">
        <v>1.05</v>
      </c>
      <c r="D101">
        <f t="shared" si="2"/>
        <v>1.0485</v>
      </c>
      <c r="I101" s="3">
        <f t="shared" si="3"/>
        <v>1.352928E+19</v>
      </c>
      <c r="J101" s="3">
        <v>4065</v>
      </c>
      <c r="K101" s="3">
        <v>9.948E+17</v>
      </c>
      <c r="L101">
        <v>6.8</v>
      </c>
      <c r="M101">
        <v>6.8</v>
      </c>
    </row>
    <row r="102" spans="3:13" x14ac:dyDescent="0.25">
      <c r="C102">
        <v>1.0509999999999999</v>
      </c>
      <c r="D102">
        <f t="shared" si="2"/>
        <v>1.0494999999999999</v>
      </c>
      <c r="I102" s="3">
        <f t="shared" si="3"/>
        <v>1.2682E+19</v>
      </c>
      <c r="J102" s="3">
        <v>3808</v>
      </c>
      <c r="K102" s="3">
        <v>9.325E+17</v>
      </c>
      <c r="L102">
        <v>6.8</v>
      </c>
      <c r="M102">
        <v>6.8</v>
      </c>
    </row>
    <row r="103" spans="3:13" x14ac:dyDescent="0.25">
      <c r="C103">
        <v>1.052</v>
      </c>
      <c r="D103">
        <f t="shared" si="2"/>
        <v>1.0505</v>
      </c>
      <c r="I103" s="3">
        <f t="shared" si="3"/>
        <v>1.23228E+19</v>
      </c>
      <c r="J103" s="3">
        <v>3836</v>
      </c>
      <c r="K103" s="3">
        <v>9.78E+17</v>
      </c>
      <c r="L103">
        <v>6.3</v>
      </c>
      <c r="M103">
        <v>6.3</v>
      </c>
    </row>
    <row r="104" spans="3:13" x14ac:dyDescent="0.25">
      <c r="C104">
        <v>1.0529999999999999</v>
      </c>
      <c r="D104">
        <f t="shared" si="2"/>
        <v>1.0514999999999999</v>
      </c>
      <c r="I104" s="3">
        <f t="shared" si="3"/>
        <v>1.16493E+19</v>
      </c>
      <c r="J104" s="3">
        <v>3589</v>
      </c>
      <c r="K104" s="3">
        <v>8.961E+17</v>
      </c>
      <c r="L104">
        <v>6.5</v>
      </c>
      <c r="M104">
        <v>6.5</v>
      </c>
    </row>
    <row r="105" spans="3:13" x14ac:dyDescent="0.25">
      <c r="C105">
        <v>1.0649999999999999</v>
      </c>
      <c r="D105">
        <f t="shared" si="2"/>
        <v>1.0634999999999999</v>
      </c>
      <c r="I105" s="3">
        <f t="shared" si="3"/>
        <v>5.39948E+18</v>
      </c>
      <c r="J105" s="3">
        <v>1967</v>
      </c>
      <c r="K105" s="3">
        <v>5.869E+17</v>
      </c>
      <c r="L105">
        <v>4.5999999999999996</v>
      </c>
      <c r="M105">
        <v>4.5999999999999996</v>
      </c>
    </row>
    <row r="106" spans="3:13" x14ac:dyDescent="0.25">
      <c r="C106">
        <v>1.0660000000000001</v>
      </c>
      <c r="D106">
        <f t="shared" si="2"/>
        <v>1.0645</v>
      </c>
      <c r="I106" s="3">
        <f t="shared" si="3"/>
        <v>5.5014E+18</v>
      </c>
      <c r="J106" s="3">
        <v>1876</v>
      </c>
      <c r="K106" s="3">
        <v>5.19E+17</v>
      </c>
      <c r="L106">
        <v>5.3</v>
      </c>
      <c r="M106">
        <v>5.3</v>
      </c>
    </row>
    <row r="107" spans="3:13" x14ac:dyDescent="0.25">
      <c r="C107">
        <v>1.0669999999999999</v>
      </c>
      <c r="D107">
        <f t="shared" si="2"/>
        <v>1.0654999999999999</v>
      </c>
      <c r="I107" s="3">
        <f t="shared" si="3"/>
        <v>5.1462E+18</v>
      </c>
      <c r="J107" s="3">
        <v>1900</v>
      </c>
      <c r="K107" s="3">
        <v>5.718E+17</v>
      </c>
      <c r="L107">
        <v>4.5</v>
      </c>
      <c r="M107">
        <v>4.5</v>
      </c>
    </row>
    <row r="108" spans="3:13" x14ac:dyDescent="0.25">
      <c r="C108">
        <v>1.0680000000000001</v>
      </c>
      <c r="D108">
        <f t="shared" si="2"/>
        <v>1.0665</v>
      </c>
      <c r="I108" s="3">
        <f t="shared" si="3"/>
        <v>5.68404E+18</v>
      </c>
      <c r="J108" s="3">
        <v>1912</v>
      </c>
      <c r="K108" s="3">
        <v>5.263E+17</v>
      </c>
      <c r="L108">
        <v>5.4</v>
      </c>
      <c r="M108">
        <v>5.4</v>
      </c>
    </row>
    <row r="109" spans="3:13" x14ac:dyDescent="0.25">
      <c r="C109">
        <v>1.069</v>
      </c>
      <c r="D109">
        <f t="shared" si="2"/>
        <v>1.0674999999999999</v>
      </c>
      <c r="I109" s="3">
        <f t="shared" si="3"/>
        <v>5.26064E+18</v>
      </c>
      <c r="J109" s="3">
        <v>1860</v>
      </c>
      <c r="K109" s="3">
        <v>5.368E+17</v>
      </c>
      <c r="L109">
        <v>4.9000000000000004</v>
      </c>
      <c r="M109">
        <v>4.9000000000000004</v>
      </c>
    </row>
    <row r="110" spans="3:13" x14ac:dyDescent="0.25">
      <c r="C110">
        <v>1.07</v>
      </c>
      <c r="D110">
        <f t="shared" ref="D110:D112" si="4">C110+$B$46</f>
        <v>1.0685</v>
      </c>
      <c r="I110" s="3">
        <f t="shared" ref="I110:I112" si="5">2*K110*L110</f>
        <v>4.85228E+18</v>
      </c>
      <c r="J110" s="3">
        <v>1761</v>
      </c>
      <c r="K110" s="3">
        <v>5.162E+17</v>
      </c>
      <c r="L110">
        <v>4.7</v>
      </c>
      <c r="M110">
        <v>4.7</v>
      </c>
    </row>
    <row r="111" spans="3:13" x14ac:dyDescent="0.25">
      <c r="C111">
        <v>1.071</v>
      </c>
      <c r="D111">
        <f t="shared" si="4"/>
        <v>1.0694999999999999</v>
      </c>
      <c r="I111" s="3">
        <f t="shared" si="5"/>
        <v>5.3136E+18</v>
      </c>
      <c r="J111" s="3">
        <v>1904</v>
      </c>
      <c r="K111" s="3">
        <v>5.535E+17</v>
      </c>
      <c r="L111">
        <v>4.8</v>
      </c>
      <c r="M111">
        <v>4.8</v>
      </c>
    </row>
    <row r="112" spans="3:13" x14ac:dyDescent="0.25">
      <c r="C112">
        <v>1.0720000000000001</v>
      </c>
      <c r="D112">
        <f t="shared" si="4"/>
        <v>1.0705</v>
      </c>
      <c r="I112" s="3">
        <f t="shared" si="5"/>
        <v>5.41314E+18</v>
      </c>
      <c r="J112" s="3">
        <v>1889</v>
      </c>
      <c r="K112" s="3">
        <v>5.307E+17</v>
      </c>
      <c r="L112">
        <v>5.0999999999999996</v>
      </c>
      <c r="M112">
        <v>5.0999999999999996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39" sqref="H39"/>
    </sheetView>
  </sheetViews>
  <sheetFormatPr defaultRowHeight="15" x14ac:dyDescent="0.25"/>
  <cols>
    <col min="1" max="1" width="9.28515625" bestFit="1" customWidth="1"/>
    <col min="2" max="2" width="11.5703125" customWidth="1"/>
    <col min="3" max="3" width="9.7109375" customWidth="1"/>
  </cols>
  <sheetData>
    <row r="1" spans="1:8" x14ac:dyDescent="0.25">
      <c r="A1" s="8" t="s">
        <v>18</v>
      </c>
    </row>
    <row r="2" spans="1:8" x14ac:dyDescent="0.25">
      <c r="A2" s="8" t="s">
        <v>19</v>
      </c>
    </row>
    <row r="3" spans="1:8" x14ac:dyDescent="0.25">
      <c r="A3" s="8" t="s">
        <v>40</v>
      </c>
      <c r="C3" s="8" t="s">
        <v>39</v>
      </c>
    </row>
    <row r="4" spans="1:8" x14ac:dyDescent="0.25">
      <c r="A4" s="8" t="s">
        <v>38</v>
      </c>
      <c r="C4" s="8" t="s">
        <v>42</v>
      </c>
    </row>
    <row r="5" spans="1:8" x14ac:dyDescent="0.25">
      <c r="A5" s="8" t="s">
        <v>41</v>
      </c>
      <c r="C5" s="8" t="s">
        <v>43</v>
      </c>
    </row>
    <row r="6" spans="1:8" x14ac:dyDescent="0.25">
      <c r="A6" s="8" t="s">
        <v>48</v>
      </c>
      <c r="C6" s="8"/>
      <c r="E6" s="8" t="s">
        <v>44</v>
      </c>
    </row>
    <row r="7" spans="1:8" x14ac:dyDescent="0.25">
      <c r="A7" s="8" t="s">
        <v>41</v>
      </c>
      <c r="C7" s="8" t="s">
        <v>49</v>
      </c>
      <c r="E7" s="8">
        <f>'Pressure Balance'!$B$4</f>
        <v>0.01</v>
      </c>
    </row>
    <row r="8" spans="1:8" x14ac:dyDescent="0.25">
      <c r="A8" s="8" t="s">
        <v>41</v>
      </c>
      <c r="C8" s="8" t="s">
        <v>50</v>
      </c>
      <c r="E8" s="8">
        <f>'Pressure Balance'!$B$28</f>
        <v>-1.5E-3</v>
      </c>
    </row>
    <row r="9" spans="1:8" x14ac:dyDescent="0.25">
      <c r="A9" s="8" t="s">
        <v>41</v>
      </c>
      <c r="C9" s="8" t="s">
        <v>51</v>
      </c>
      <c r="E9" s="8">
        <f>'Pressure Balance'!$B$46</f>
        <v>-1.5E-3</v>
      </c>
    </row>
    <row r="10" spans="1:8" x14ac:dyDescent="0.25">
      <c r="A10" s="8" t="s">
        <v>41</v>
      </c>
      <c r="C10" s="8"/>
    </row>
    <row r="11" spans="1:8" x14ac:dyDescent="0.25">
      <c r="A11" s="8" t="s">
        <v>33</v>
      </c>
    </row>
    <row r="12" spans="1:8" x14ac:dyDescent="0.25">
      <c r="A12" s="8" t="s">
        <v>34</v>
      </c>
    </row>
    <row r="13" spans="1:8" x14ac:dyDescent="0.25">
      <c r="A13" s="8" t="s">
        <v>17</v>
      </c>
    </row>
    <row r="14" spans="1:8" x14ac:dyDescent="0.25">
      <c r="A14" s="25">
        <f>ne!L6</f>
        <v>0.6</v>
      </c>
      <c r="B14" s="11">
        <f>ne!M6*10000000000000000000</f>
        <v>1.8418019199999662E+19</v>
      </c>
      <c r="C14" s="27">
        <f>B14*F14</f>
        <v>1.1856306645134146E+22</v>
      </c>
      <c r="D14" s="27">
        <f>B14*G14</f>
        <v>1.1856306645134146E+22</v>
      </c>
      <c r="E14" s="27">
        <f>B14*H14</f>
        <v>1.1856306645134146E+22</v>
      </c>
      <c r="F14" s="22">
        <f>Te!M6*1000</f>
        <v>643.73408000000154</v>
      </c>
      <c r="G14" s="22">
        <f>F14</f>
        <v>643.73408000000154</v>
      </c>
      <c r="H14" s="22">
        <f>F14</f>
        <v>643.73408000000154</v>
      </c>
    </row>
    <row r="15" spans="1:8" x14ac:dyDescent="0.25">
      <c r="A15" s="25">
        <f>ne!L7</f>
        <v>0.7</v>
      </c>
      <c r="B15" s="11">
        <f>ne!M7*10000000000000000000</f>
        <v>1.6772087399996281E+19</v>
      </c>
      <c r="C15" s="27">
        <f>B15*F15</f>
        <v>8.3209006609583927E+21</v>
      </c>
      <c r="D15" s="27">
        <f t="shared" ref="D15:D37" si="0">B15*G15</f>
        <v>8.3209006609583927E+21</v>
      </c>
      <c r="E15" s="27">
        <f t="shared" ref="E15:E37" si="1">B15*H15</f>
        <v>8.3209006609583927E+21</v>
      </c>
      <c r="F15" s="22">
        <f>Te!M7*1000</f>
        <v>496.11598500018772</v>
      </c>
      <c r="G15" s="22">
        <f t="shared" ref="G15:G25" si="2">F15</f>
        <v>496.11598500018772</v>
      </c>
      <c r="H15" s="22">
        <f t="shared" ref="H15:H24" si="3">F15</f>
        <v>496.11598500018772</v>
      </c>
    </row>
    <row r="16" spans="1:8" x14ac:dyDescent="0.25">
      <c r="A16" s="25">
        <f>ne!L8</f>
        <v>0.8</v>
      </c>
      <c r="B16" s="11">
        <f>ne!M8*10000000000000000000</f>
        <v>1.4532281600005491E+19</v>
      </c>
      <c r="C16" s="27">
        <f>B16*F16</f>
        <v>5.0161227534520812E+21</v>
      </c>
      <c r="D16" s="27">
        <f t="shared" si="0"/>
        <v>5.0161227534520812E+21</v>
      </c>
      <c r="E16" s="27">
        <f t="shared" si="1"/>
        <v>5.0161227534520812E+21</v>
      </c>
      <c r="F16" s="22">
        <f>Te!M8*1000</f>
        <v>345.17104000036625</v>
      </c>
      <c r="G16" s="22">
        <f t="shared" si="2"/>
        <v>345.17104000036625</v>
      </c>
      <c r="H16" s="22">
        <f t="shared" si="3"/>
        <v>345.17104000036625</v>
      </c>
    </row>
    <row r="17" spans="1:8" x14ac:dyDescent="0.25">
      <c r="A17" s="25">
        <f>ne!L9</f>
        <v>0.9</v>
      </c>
      <c r="B17" s="11">
        <f>ne!M9*10000000000000000000</f>
        <v>1.2711119799993184E+19</v>
      </c>
      <c r="C17" s="27">
        <f>B17*F17</f>
        <v>2.4701353227245348E+21</v>
      </c>
      <c r="D17" s="27">
        <f t="shared" si="0"/>
        <v>2.4701353227245348E+21</v>
      </c>
      <c r="E17" s="27">
        <f t="shared" si="1"/>
        <v>2.4701353227245348E+21</v>
      </c>
      <c r="F17" s="22">
        <f>Te!M9*1000</f>
        <v>194.32869500025163</v>
      </c>
      <c r="G17" s="22">
        <f t="shared" si="2"/>
        <v>194.32869500025163</v>
      </c>
      <c r="H17" s="22">
        <f t="shared" si="3"/>
        <v>194.32869500025163</v>
      </c>
    </row>
    <row r="18" spans="1:8" x14ac:dyDescent="0.25">
      <c r="A18" s="25">
        <f>ne!L10</f>
        <v>0.92</v>
      </c>
      <c r="B18" s="11">
        <f>ne!M10*10000000000000000000</f>
        <v>1.2220040367107004E+19</v>
      </c>
      <c r="C18" s="27">
        <f>B18*F18</f>
        <v>2.0732009586695914E+21</v>
      </c>
      <c r="D18" s="27">
        <f t="shared" si="0"/>
        <v>2.0732009586695914E+21</v>
      </c>
      <c r="E18" s="27">
        <f t="shared" si="1"/>
        <v>2.0732009586695914E+21</v>
      </c>
      <c r="F18" s="22">
        <f>Te!M10*1000</f>
        <v>169.65581916161909</v>
      </c>
      <c r="G18" s="22">
        <f t="shared" si="2"/>
        <v>169.65581916161909</v>
      </c>
      <c r="H18" s="22">
        <f t="shared" si="3"/>
        <v>169.65581916161909</v>
      </c>
    </row>
    <row r="19" spans="1:8" x14ac:dyDescent="0.25">
      <c r="A19" s="25">
        <f>ne!L11</f>
        <v>0.94</v>
      </c>
      <c r="B19" s="11">
        <f>ne!M11*10000000000000000000</f>
        <v>1.1444448145736032E+19</v>
      </c>
      <c r="C19" s="27">
        <f>B19*F19</f>
        <v>1.6647074415723739E+21</v>
      </c>
      <c r="D19" s="27">
        <f t="shared" si="0"/>
        <v>1.6647074415723739E+21</v>
      </c>
      <c r="E19" s="27">
        <f t="shared" si="1"/>
        <v>1.6647074415723739E+21</v>
      </c>
      <c r="F19" s="22">
        <f>Te!M11*1000</f>
        <v>145.45982649173084</v>
      </c>
      <c r="G19" s="22">
        <f t="shared" si="2"/>
        <v>145.45982649173084</v>
      </c>
      <c r="H19" s="22">
        <f t="shared" si="3"/>
        <v>145.45982649173084</v>
      </c>
    </row>
    <row r="20" spans="1:8" x14ac:dyDescent="0.25">
      <c r="A20" s="25">
        <f>ne!L12</f>
        <v>0.95</v>
      </c>
      <c r="B20" s="11">
        <f>ne!M12*10000000000000000000</f>
        <v>1.0890395993757237E+19</v>
      </c>
      <c r="C20" s="27">
        <f>B20*F20</f>
        <v>1.4477985607024627E+21</v>
      </c>
      <c r="D20" s="27">
        <f t="shared" si="0"/>
        <v>1.4477985607024627E+21</v>
      </c>
      <c r="E20" s="27">
        <f t="shared" si="1"/>
        <v>1.4477985607024627E+21</v>
      </c>
      <c r="F20" s="22">
        <f>Te!M12*1000</f>
        <v>132.9426920318042</v>
      </c>
      <c r="G20" s="22">
        <f t="shared" si="2"/>
        <v>132.9426920318042</v>
      </c>
      <c r="H20" s="22">
        <f t="shared" si="3"/>
        <v>132.9426920318042</v>
      </c>
    </row>
    <row r="21" spans="1:8" x14ac:dyDescent="0.25">
      <c r="A21" s="25">
        <f>ne!L13</f>
        <v>0.96</v>
      </c>
      <c r="B21" s="11">
        <f>ne!M13*10000000000000000000</f>
        <v>1.0186589059072731E+19</v>
      </c>
      <c r="C21" s="27">
        <f>B21*F21</f>
        <v>1.2194393725722981E+21</v>
      </c>
      <c r="D21" s="27">
        <f t="shared" si="0"/>
        <v>1.2194393725722981E+21</v>
      </c>
      <c r="E21" s="27">
        <f t="shared" si="1"/>
        <v>1.2194393725722981E+21</v>
      </c>
      <c r="F21" s="22">
        <f>Te!M13*1000</f>
        <v>119.71027450903193</v>
      </c>
      <c r="G21" s="22">
        <f t="shared" si="2"/>
        <v>119.71027450903193</v>
      </c>
      <c r="H21" s="22">
        <f t="shared" si="3"/>
        <v>119.71027450903193</v>
      </c>
    </row>
    <row r="22" spans="1:8" x14ac:dyDescent="0.25">
      <c r="A22" s="25">
        <f>ne!L14</f>
        <v>0.97</v>
      </c>
      <c r="B22" s="11">
        <f>ne!M14*10000000000000000000</f>
        <v>9.298997492143145E+18</v>
      </c>
      <c r="C22" s="27">
        <f>B22*F22</f>
        <v>9.7969506759175635E+20</v>
      </c>
      <c r="D22" s="27">
        <f t="shared" si="0"/>
        <v>9.7969506759175635E+20</v>
      </c>
      <c r="E22" s="27">
        <f t="shared" si="1"/>
        <v>9.7969506759175635E+20</v>
      </c>
      <c r="F22" s="22">
        <f>Te!M14*1000</f>
        <v>105.35491255046736</v>
      </c>
      <c r="G22" s="22">
        <f t="shared" si="2"/>
        <v>105.35491255046736</v>
      </c>
      <c r="H22" s="22">
        <f t="shared" si="3"/>
        <v>105.35491255046736</v>
      </c>
    </row>
    <row r="23" spans="1:8" x14ac:dyDescent="0.25">
      <c r="A23" s="25">
        <f>ne!L15</f>
        <v>0.98</v>
      </c>
      <c r="B23" s="11">
        <f>ne!M15*10000000000000000000</f>
        <v>8.1894622616903229E+18</v>
      </c>
      <c r="C23" s="27">
        <f>B23*F23</f>
        <v>7.3213025953746217E+20</v>
      </c>
      <c r="D23" s="27">
        <f t="shared" si="0"/>
        <v>7.3213025953746217E+20</v>
      </c>
      <c r="E23" s="27">
        <f t="shared" si="1"/>
        <v>7.3213025953746217E+20</v>
      </c>
      <c r="F23" s="22">
        <f>Te!M15*1000</f>
        <v>89.399063838698112</v>
      </c>
      <c r="G23" s="22">
        <f t="shared" si="2"/>
        <v>89.399063838698112</v>
      </c>
      <c r="H23" s="22">
        <f t="shared" si="3"/>
        <v>89.399063838698112</v>
      </c>
    </row>
    <row r="24" spans="1:8" x14ac:dyDescent="0.25">
      <c r="A24" s="25">
        <f>ne!L16</f>
        <v>0.99</v>
      </c>
      <c r="B24" s="11">
        <f>ne!M16*10000000000000000000</f>
        <v>6.8154820252823357E+18</v>
      </c>
      <c r="C24" s="27">
        <f>B24*F24</f>
        <v>4.8588195941380437E+20</v>
      </c>
      <c r="D24" s="27">
        <f t="shared" si="0"/>
        <v>4.8588195941380437E+20</v>
      </c>
      <c r="E24" s="27">
        <f t="shared" si="1"/>
        <v>4.8588195941380437E+20</v>
      </c>
      <c r="F24" s="22">
        <f>Te!M16*1000</f>
        <v>71.290916418149664</v>
      </c>
      <c r="G24" s="22">
        <f t="shared" si="2"/>
        <v>71.290916418149664</v>
      </c>
      <c r="H24" s="22">
        <f t="shared" si="3"/>
        <v>71.290916418149664</v>
      </c>
    </row>
    <row r="25" spans="1:8" x14ac:dyDescent="0.25">
      <c r="A25" s="25">
        <f>ne!L17</f>
        <v>0.995</v>
      </c>
      <c r="B25" s="11">
        <f>ne!M17*10000000000000000000</f>
        <v>6.0148035598251684E+18</v>
      </c>
      <c r="C25" s="27">
        <f>B25*F25</f>
        <v>3.6832191725412988E+20</v>
      </c>
      <c r="D25" s="27">
        <f t="shared" si="0"/>
        <v>3.6832191725412988E+20</v>
      </c>
      <c r="E25" s="27">
        <f t="shared" si="1"/>
        <v>3.6832191725412988E+20</v>
      </c>
      <c r="F25" s="22">
        <f>Te!M17*1000</f>
        <v>61.235901320912944</v>
      </c>
      <c r="G25" s="22">
        <f t="shared" si="2"/>
        <v>61.235901320912944</v>
      </c>
      <c r="H25" s="22">
        <f t="shared" ref="H25" si="4">F25</f>
        <v>61.235901320912944</v>
      </c>
    </row>
    <row r="26" spans="1:8" x14ac:dyDescent="0.25">
      <c r="A26" s="25">
        <f>ne!L18</f>
        <v>1</v>
      </c>
      <c r="B26" s="11">
        <f>ne!M18*10000000000000000000</f>
        <v>4.3326108080525512E+18</v>
      </c>
      <c r="C26" s="27">
        <f t="shared" ref="C26:C37" si="5">B26*F26</f>
        <v>2.171153848406092E+20</v>
      </c>
      <c r="D26" s="27">
        <f t="shared" si="0"/>
        <v>2.4759584230461696E+20</v>
      </c>
      <c r="E26" s="27">
        <f t="shared" si="1"/>
        <v>1.9496748636236481E+20</v>
      </c>
      <c r="F26" s="22">
        <f>Te!N32*1000</f>
        <v>50.111905836794875</v>
      </c>
      <c r="G26" s="22">
        <f>Te!M32*1000</f>
        <v>57.147030572060054</v>
      </c>
      <c r="H26" s="22">
        <f>Te!O32*1000</f>
        <v>45</v>
      </c>
    </row>
    <row r="27" spans="1:8" x14ac:dyDescent="0.25">
      <c r="A27" s="25">
        <f>ne!L19</f>
        <v>1.0049999999999999</v>
      </c>
      <c r="B27" s="11">
        <f>ne!M19*10000000000000000000</f>
        <v>3.5637307809025121E+18</v>
      </c>
      <c r="C27" s="27">
        <f t="shared" si="5"/>
        <v>1.5005513160115706E+20</v>
      </c>
      <c r="D27" s="27">
        <f t="shared" si="0"/>
        <v>1.504661655190528E+20</v>
      </c>
      <c r="E27" s="27">
        <f t="shared" si="1"/>
        <v>1.1611004886379708E+20</v>
      </c>
      <c r="F27" s="22">
        <f>Te!N33*1000</f>
        <v>42.10619174862466</v>
      </c>
      <c r="G27" s="22">
        <f>Te!M33*1000</f>
        <v>42.221529843213176</v>
      </c>
      <c r="H27" s="22">
        <f>Te!O33*1000</f>
        <v>32.581038243969793</v>
      </c>
    </row>
    <row r="28" spans="1:8" x14ac:dyDescent="0.25">
      <c r="A28" s="25">
        <f>ne!L20</f>
        <v>1.01</v>
      </c>
      <c r="B28" s="11">
        <f>ne!M20*10000000000000000000</f>
        <v>2.9312988499099674E+18</v>
      </c>
      <c r="C28" s="27">
        <f t="shared" si="5"/>
        <v>1.0412325047604512E+20</v>
      </c>
      <c r="D28" s="27">
        <f t="shared" si="0"/>
        <v>9.4163396011953226E+19</v>
      </c>
      <c r="E28" s="27">
        <f t="shared" si="1"/>
        <v>7.2398013177708569E+19</v>
      </c>
      <c r="F28" s="22">
        <f>Te!N34*1000</f>
        <v>35.521199238775395</v>
      </c>
      <c r="G28" s="22">
        <f>Te!M34*1000</f>
        <v>32.123437709138862</v>
      </c>
      <c r="H28" s="22">
        <f>Te!O34*1000</f>
        <v>24.698270931990514</v>
      </c>
    </row>
    <row r="29" spans="1:8" x14ac:dyDescent="0.25">
      <c r="A29" s="25">
        <f>ne!L21</f>
        <v>1.0149999999999999</v>
      </c>
      <c r="B29" s="11">
        <f>ne!M21*10000000000000000000</f>
        <v>2.4111004662668462E+18</v>
      </c>
      <c r="C29" s="27">
        <f t="shared" si="5"/>
        <v>7.2585702538673512E+19</v>
      </c>
      <c r="D29" s="27">
        <f t="shared" si="0"/>
        <v>6.0980125565614481E+19</v>
      </c>
      <c r="E29" s="27">
        <f t="shared" si="1"/>
        <v>4.7486120816888685E+19</v>
      </c>
      <c r="F29" s="22">
        <f>Te!N35*1000</f>
        <v>30.104802165734458</v>
      </c>
      <c r="G29" s="22">
        <f>Te!M35*1000</f>
        <v>25.291407976885839</v>
      </c>
      <c r="H29" s="22">
        <f>Te!O35*1000</f>
        <v>19.694791437045495</v>
      </c>
    </row>
    <row r="30" spans="1:8" x14ac:dyDescent="0.25">
      <c r="A30" s="25">
        <f>ne!L22</f>
        <v>1.02</v>
      </c>
      <c r="B30" s="11">
        <f>ne!M22*10000000000000000000</f>
        <v>1.9832182783446717E+18</v>
      </c>
      <c r="C30" s="27">
        <f t="shared" si="5"/>
        <v>5.0868790379321958E+19</v>
      </c>
      <c r="D30" s="27">
        <f t="shared" si="0"/>
        <v>4.0991309728014868E+19</v>
      </c>
      <c r="E30" s="27">
        <f t="shared" si="1"/>
        <v>3.2760585965420646E+19</v>
      </c>
      <c r="F30" s="22">
        <f>Te!N36*1000</f>
        <v>25.649617560897276</v>
      </c>
      <c r="G30" s="22">
        <f>Te!M36*1000</f>
        <v>20.669086290506051</v>
      </c>
      <c r="H30" s="22">
        <f>Te!O36*1000</f>
        <v>16.518900780182829</v>
      </c>
    </row>
    <row r="31" spans="1:8" x14ac:dyDescent="0.25">
      <c r="A31" s="25">
        <f>ne!L23</f>
        <v>1.03</v>
      </c>
      <c r="B31" s="11">
        <f>ne!M23*10000000000000000000</f>
        <v>1.3417788294363799E+18</v>
      </c>
      <c r="C31" s="27">
        <f t="shared" si="5"/>
        <v>2.5454667718350934E+19</v>
      </c>
      <c r="D31" s="27">
        <f t="shared" si="0"/>
        <v>2.0698209993758183E+19</v>
      </c>
      <c r="E31" s="27">
        <f t="shared" si="1"/>
        <v>1.7743028063034155E+19</v>
      </c>
      <c r="F31" s="22">
        <f>Te!N37*1000</f>
        <v>18.970837190092855</v>
      </c>
      <c r="G31" s="22">
        <f>Te!M37*1000</f>
        <v>15.42594765968439</v>
      </c>
      <c r="H31" s="22">
        <f>Te!O37*1000</f>
        <v>13.22351170981524</v>
      </c>
    </row>
    <row r="32" spans="1:8" x14ac:dyDescent="0.25">
      <c r="A32" s="25">
        <f>ne!L24</f>
        <v>1.04</v>
      </c>
      <c r="B32" s="11">
        <f>ne!M24*10000000000000000000</f>
        <v>9.0780245764292442E+17</v>
      </c>
      <c r="C32" s="27">
        <f t="shared" si="5"/>
        <v>1.3119741653279246E+19</v>
      </c>
      <c r="D32" s="27">
        <f t="shared" si="0"/>
        <v>1.1824982599045386E+19</v>
      </c>
      <c r="E32" s="27">
        <f t="shared" si="1"/>
        <v>1.0799064933139862E+19</v>
      </c>
      <c r="F32" s="22">
        <f>Te!N38*1000</f>
        <v>14.452198870825015</v>
      </c>
      <c r="G32" s="22">
        <f>Te!M38*1000</f>
        <v>13.025942482848656</v>
      </c>
      <c r="H32" s="22">
        <f>Te!O38*1000</f>
        <v>11.895831347691253</v>
      </c>
    </row>
    <row r="33" spans="1:8" x14ac:dyDescent="0.25">
      <c r="A33" s="25">
        <f>ne!L25</f>
        <v>1.05</v>
      </c>
      <c r="B33" s="11">
        <f>ne!M25*10000000000000000000</f>
        <v>6.1418863081086362E+17</v>
      </c>
      <c r="C33" s="27">
        <f t="shared" si="5"/>
        <v>6.9987040521014098E+18</v>
      </c>
      <c r="D33" s="27">
        <f t="shared" si="0"/>
        <v>7.3256483694558054E+18</v>
      </c>
      <c r="E33" s="27">
        <f t="shared" si="1"/>
        <v>6.9777489926276884E+18</v>
      </c>
      <c r="F33" s="22">
        <f>Te!N39*1000</f>
        <v>11.395040059373269</v>
      </c>
      <c r="G33" s="22">
        <f>Te!M39*1000</f>
        <v>11.927359123831947</v>
      </c>
      <c r="H33" s="22">
        <f>Te!O39*1000</f>
        <v>11.360921779707205</v>
      </c>
    </row>
    <row r="34" spans="1:8" x14ac:dyDescent="0.25">
      <c r="A34" s="25">
        <f>ne!L26</f>
        <v>1.06</v>
      </c>
      <c r="B34" s="11">
        <f>ne!M26*10000000000000000000</f>
        <v>4.1553938419243891E+17</v>
      </c>
      <c r="C34" s="27">
        <f t="shared" si="5"/>
        <v>3.8755983598582948E+18</v>
      </c>
      <c r="D34" s="27">
        <f t="shared" si="0"/>
        <v>4.7473260767007427E+18</v>
      </c>
      <c r="E34" s="27">
        <f t="shared" si="1"/>
        <v>4.6313575941200343E+18</v>
      </c>
      <c r="F34" s="22">
        <f>Te!N40*1000</f>
        <v>9.3266691613122301</v>
      </c>
      <c r="G34" s="22">
        <f>Te!M40*1000</f>
        <v>11.424491293230163</v>
      </c>
      <c r="H34" s="22">
        <f>Te!O40*1000</f>
        <v>11.145411891873103</v>
      </c>
    </row>
    <row r="35" spans="1:8" x14ac:dyDescent="0.25">
      <c r="A35" s="26">
        <f>ne!L27</f>
        <v>1.08</v>
      </c>
      <c r="B35" s="11">
        <f>ne!M27*10000000000000000000</f>
        <v>1.9020986158527165E+17</v>
      </c>
      <c r="C35" s="27">
        <f t="shared" si="5"/>
        <v>1.3277596604454738E+18</v>
      </c>
      <c r="D35" s="27">
        <f t="shared" si="0"/>
        <v>2.109226262061374E+18</v>
      </c>
      <c r="E35" s="27">
        <f t="shared" si="1"/>
        <v>2.0967980668346117E+18</v>
      </c>
      <c r="F35" s="22">
        <f>Te!N41*1000</f>
        <v>6.9804985366136512</v>
      </c>
      <c r="G35" s="22">
        <f>Te!M41*1000</f>
        <v>11.088942731372535</v>
      </c>
      <c r="H35" s="22">
        <f>Te!O41*1000</f>
        <v>11.02360334716195</v>
      </c>
    </row>
    <row r="36" spans="1:8" x14ac:dyDescent="0.25">
      <c r="A36" s="25">
        <f>ne!L28</f>
        <v>1.1000000000000001</v>
      </c>
      <c r="B36" s="11">
        <f>ne!M28*10000000000000000000</f>
        <v>8.7067057469415152E+16</v>
      </c>
      <c r="C36" s="27">
        <f t="shared" si="5"/>
        <v>5.1426658281464634E+17</v>
      </c>
      <c r="D36" s="27">
        <f t="shared" si="0"/>
        <v>9.5936021173873549E+17</v>
      </c>
      <c r="E36" s="27">
        <f t="shared" si="1"/>
        <v>9.580712130286441E+17</v>
      </c>
      <c r="F36" s="22">
        <f>Te!N42*1000</f>
        <v>5.9065575174088947</v>
      </c>
      <c r="G36" s="22">
        <f>Te!M42*1000</f>
        <v>11.018635975790716</v>
      </c>
      <c r="H36" s="22">
        <f>Te!O42*1000</f>
        <v>11.003831309737263</v>
      </c>
    </row>
    <row r="37" spans="1:8" x14ac:dyDescent="0.25">
      <c r="A37" s="25">
        <f>ne!L29</f>
        <v>1.1200000000000001</v>
      </c>
      <c r="B37" s="11">
        <f>ne!M29*10000000000000000000</f>
        <v>3.9854255889797824E+16</v>
      </c>
      <c r="C37" s="27">
        <f t="shared" si="5"/>
        <v>2.158095809916121E+17</v>
      </c>
      <c r="D37" s="27">
        <f t="shared" si="0"/>
        <v>4.385524359010816E+17</v>
      </c>
      <c r="E37" s="27">
        <f t="shared" si="1"/>
        <v>4.3842160017096269E+17</v>
      </c>
      <c r="F37" s="22">
        <f>Te!N43*1000</f>
        <v>5.4149695226616075</v>
      </c>
      <c r="G37" s="22">
        <f>Te!M43*1000</f>
        <v>11.003904755209478</v>
      </c>
      <c r="H37" s="22">
        <f>Te!O43*1000</f>
        <v>11.00062190053818</v>
      </c>
    </row>
    <row r="38" spans="1:8" x14ac:dyDescent="0.25">
      <c r="F38" s="15"/>
      <c r="G38" s="15"/>
      <c r="H38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midplNeTe</vt:lpstr>
      <vt:lpstr>ne</vt:lpstr>
      <vt:lpstr>Te</vt:lpstr>
      <vt:lpstr>Pressure Balance</vt:lpstr>
      <vt:lpstr>Output File</vt:lpstr>
    </vt:vector>
  </TitlesOfParts>
  <Company>ITER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Lisgo Steve</dc:creator>
  <cp:lastModifiedBy>Lisgo Steve</cp:lastModifiedBy>
  <dcterms:created xsi:type="dcterms:W3CDTF">2012-04-17T13:55:35Z</dcterms:created>
  <dcterms:modified xsi:type="dcterms:W3CDTF">2012-04-19T08:48:22Z</dcterms:modified>
</cp:coreProperties>
</file>