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qnw\Documents\git\SMDemoBioref\Other\"/>
    </mc:Choice>
  </mc:AlternateContent>
  <xr:revisionPtr revIDLastSave="0" documentId="13_ncr:1_{CE19507F-DAB7-481A-A9CE-194766DAF80C}" xr6:coauthVersionLast="47" xr6:coauthVersionMax="47" xr10:uidLastSave="{00000000-0000-0000-0000-000000000000}"/>
  <bookViews>
    <workbookView xWindow="1104" yWindow="1320" windowWidth="19884" windowHeight="10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E7" i="3"/>
  <c r="E6" i="3"/>
  <c r="E9" i="3" s="1"/>
  <c r="E12" i="3" s="1"/>
  <c r="E15" i="3" s="1"/>
  <c r="E18" i="3" s="1"/>
  <c r="E21" i="3" s="1"/>
  <c r="E4" i="3"/>
  <c r="B3" i="3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7" i="2"/>
  <c r="G7" i="2" s="1"/>
  <c r="G6" i="2"/>
  <c r="F6" i="2"/>
  <c r="F5" i="2"/>
  <c r="G5" i="2" s="1"/>
  <c r="F4" i="2"/>
  <c r="G4" i="2" s="1"/>
  <c r="E68" i="1"/>
  <c r="E66" i="1"/>
  <c r="E67" i="1"/>
  <c r="E62" i="1"/>
  <c r="E58" i="1"/>
  <c r="E65" i="1"/>
  <c r="E57" i="1"/>
  <c r="E52" i="1"/>
  <c r="E53" i="1"/>
  <c r="E48" i="1"/>
  <c r="E47" i="1"/>
  <c r="E44" i="1"/>
  <c r="E45" i="1"/>
  <c r="E46" i="1"/>
  <c r="E43" i="1"/>
  <c r="E42" i="1"/>
  <c r="B36" i="1"/>
  <c r="C36" i="1"/>
  <c r="E38" i="1"/>
  <c r="B34" i="1"/>
  <c r="C34" i="1"/>
  <c r="E35" i="1"/>
  <c r="E36" i="1"/>
  <c r="E37" i="1"/>
  <c r="E34" i="1"/>
  <c r="D4" i="1"/>
  <c r="B4" i="1" s="1"/>
  <c r="D6" i="1"/>
  <c r="D7" i="1"/>
  <c r="C6" i="1" s="1"/>
  <c r="D8" i="1"/>
  <c r="C8" i="1" s="1"/>
  <c r="D9" i="1"/>
  <c r="D10" i="1"/>
  <c r="B8" i="1" s="1"/>
  <c r="D11" i="1"/>
  <c r="D12" i="1"/>
  <c r="D13" i="1"/>
  <c r="D14" i="1"/>
  <c r="D15" i="1"/>
  <c r="D16" i="1"/>
  <c r="D17" i="1"/>
  <c r="D18" i="1"/>
  <c r="D19" i="1"/>
  <c r="D20" i="1"/>
  <c r="D22" i="1"/>
  <c r="B19" i="1" s="1"/>
  <c r="D23" i="1"/>
  <c r="B23" i="1"/>
  <c r="D24" i="1"/>
  <c r="C24" i="1" s="1"/>
  <c r="D25" i="1"/>
  <c r="D26" i="1"/>
  <c r="B24" i="1" s="1"/>
  <c r="D27" i="1"/>
  <c r="D28" i="1"/>
  <c r="D29" i="1"/>
  <c r="D30" i="1"/>
  <c r="D3" i="1"/>
  <c r="B3" i="1"/>
  <c r="C4" i="1"/>
  <c r="C19" i="1"/>
  <c r="B6" i="1"/>
</calcChain>
</file>

<file path=xl/sharedStrings.xml><?xml version="1.0" encoding="utf-8"?>
<sst xmlns="http://schemas.openxmlformats.org/spreadsheetml/2006/main" count="162" uniqueCount="63">
  <si>
    <r>
      <t xml:space="preserve">Runs done </t>
    </r>
    <r>
      <rPr>
        <b/>
        <u/>
        <sz val="11"/>
        <color theme="1"/>
        <rFont val="Calibri"/>
        <family val="2"/>
        <scheme val="minor"/>
      </rPr>
      <t xml:space="preserve">without </t>
    </r>
    <r>
      <rPr>
        <b/>
        <sz val="11"/>
        <color theme="1"/>
        <rFont val="Calibri"/>
        <family val="2"/>
        <scheme val="minor"/>
      </rPr>
      <t>keeping steambin level above 70% and non-ideal samples taken for DW</t>
    </r>
  </si>
  <si>
    <t>Date</t>
  </si>
  <si>
    <t>Average flow rate (dry lbs/hr)</t>
  </si>
  <si>
    <t>Deviation (dry lbs/hr</t>
  </si>
  <si>
    <t>Flow rate (dry lbs/hr)</t>
  </si>
  <si>
    <t>Flow rate (dry tons/day)</t>
  </si>
  <si>
    <t>Presteam speed</t>
  </si>
  <si>
    <t>DW of cake</t>
  </si>
  <si>
    <t>Time elapsed for test</t>
  </si>
  <si>
    <t>Notes</t>
  </si>
  <si>
    <t xml:space="preserve">45 min </t>
  </si>
  <si>
    <t>53 min</t>
  </si>
  <si>
    <t>no notes</t>
  </si>
  <si>
    <t xml:space="preserve">Don't know total time </t>
  </si>
  <si>
    <t>1 hr</t>
  </si>
  <si>
    <t>No acid</t>
  </si>
  <si>
    <t>troy's hand writing in my notebook</t>
  </si>
  <si>
    <t>2 hr test</t>
  </si>
  <si>
    <t>1 hr 10 min test</t>
  </si>
  <si>
    <t>41.3 min</t>
  </si>
  <si>
    <t>45 min</t>
  </si>
  <si>
    <t>40 min</t>
  </si>
  <si>
    <t>1 hr test</t>
  </si>
  <si>
    <t>30 min</t>
  </si>
  <si>
    <t>37 min</t>
  </si>
  <si>
    <r>
      <t xml:space="preserve">Runs done </t>
    </r>
    <r>
      <rPr>
        <b/>
        <u/>
        <sz val="11"/>
        <color theme="1"/>
        <rFont val="Calibri"/>
        <family val="2"/>
        <scheme val="minor"/>
      </rPr>
      <t>with</t>
    </r>
    <r>
      <rPr>
        <b/>
        <sz val="11"/>
        <color theme="1"/>
        <rFont val="Calibri"/>
        <family val="2"/>
        <scheme val="minor"/>
      </rPr>
      <t xml:space="preserve"> keeping steambin level above 70% and ideal samples taken for DW</t>
    </r>
  </si>
  <si>
    <t>Deviation (dry lbs/hr)</t>
  </si>
  <si>
    <t>First run keeping the presteam level above 70 %. From here on out this will be the case</t>
  </si>
  <si>
    <t xml:space="preserve">1 hr </t>
  </si>
  <si>
    <t xml:space="preserve">Runs done with new batch of biomass (10,015), and keeping the steambin at a full level. </t>
  </si>
  <si>
    <t>Amount of time Metso had been running at speed setpoint prior to test</t>
  </si>
  <si>
    <t xml:space="preserve">First runs using new, drier, less number of sticks, sugarcane bagasse. </t>
  </si>
  <si>
    <t>~ 1.75 hr</t>
  </si>
  <si>
    <t>~ 5 hr</t>
  </si>
  <si>
    <t>2 hr</t>
  </si>
  <si>
    <t>~ 8 hr</t>
  </si>
  <si>
    <t xml:space="preserve">It seems like the system must be running at desired speed setpoint for several hours to reach steady-state. </t>
  </si>
  <si>
    <t>~ 4 hr</t>
  </si>
  <si>
    <t xml:space="preserve">Runs done with new batch of biomass (10,016), and keeping the steambin at a full level. </t>
  </si>
  <si>
    <r>
      <t xml:space="preserve">Runs done with new batch of biomass (10,017-2), and keeping the steambin at a full level </t>
    </r>
    <r>
      <rPr>
        <b/>
        <u/>
        <sz val="11"/>
        <color theme="1"/>
        <rFont val="Calibri"/>
        <family val="2"/>
        <scheme val="minor"/>
      </rPr>
      <t/>
    </r>
  </si>
  <si>
    <t xml:space="preserve">Biomass is really dry </t>
  </si>
  <si>
    <t>NEW AGITATOR INSTALLED</t>
  </si>
  <si>
    <t xml:space="preserve">Runs done with new batch of biomass (10,018), and keeping the steambin at a full level </t>
  </si>
  <si>
    <t xml:space="preserve">Runs done with new batch of biomass (10,019), and keeping the steambin at a full level </t>
  </si>
  <si>
    <t>Biomass Batch Number</t>
  </si>
  <si>
    <t>Biomass Type</t>
  </si>
  <si>
    <t>DW of Cake</t>
  </si>
  <si>
    <t>Flow Rate (ww lb/hr)</t>
  </si>
  <si>
    <t>Flow Rate (dw lb/hr)</t>
  </si>
  <si>
    <t>Flow Rate (dw ton/day)</t>
  </si>
  <si>
    <t>Presteam LB Speed</t>
  </si>
  <si>
    <t>Duration of test (hrs)</t>
  </si>
  <si>
    <t>Sugarcane Bagasse</t>
  </si>
  <si>
    <t xml:space="preserve">Metso Flowrate Test </t>
  </si>
  <si>
    <t xml:space="preserve"> Total Time</t>
  </si>
  <si>
    <t>Cake (lbs)</t>
  </si>
  <si>
    <t>DW%</t>
  </si>
  <si>
    <t>lb ww</t>
  </si>
  <si>
    <t>min</t>
  </si>
  <si>
    <t>hr</t>
  </si>
  <si>
    <t>lb dw</t>
  </si>
  <si>
    <t>day</t>
  </si>
  <si>
    <t>ton/day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</si>
</sst>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wrapText="1"/>
    </xf>
    <xf numFmtId="9" fontId="0" fillId="0" borderId="0" xfId="1" applyNumberFormat="1" applyFont="1"/>
    <xf numFmtId="165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9" fontId="0" fillId="0" borderId="0" xfId="1" applyFont="1"/>
    <xf numFmtId="0" fontId="4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zoomScaleNormal="100" workbookViewId="0">
      <selection activeCell="C72" sqref="C72"/>
    </sheetView>
  </sheetViews>
  <sheetFormatPr defaultRowHeight="14.4" x14ac:dyDescent="0.3"/>
  <cols>
    <col min="1" max="1" width="11.88671875" customWidth="1"/>
    <col min="2" max="2" width="18.44140625" style="4" customWidth="1"/>
    <col min="3" max="3" width="10" style="4" customWidth="1"/>
    <col min="4" max="4" width="7.109375" customWidth="1"/>
    <col min="5" max="5" width="14.33203125" customWidth="1"/>
    <col min="6" max="6" width="10.44140625" customWidth="1"/>
    <col min="7" max="7" width="16.5546875" customWidth="1"/>
    <col min="8" max="8" width="17.109375" customWidth="1"/>
    <col min="9" max="9" width="19.88671875" customWidth="1"/>
    <col min="10" max="10" width="42" customWidth="1"/>
  </cols>
  <sheetData>
    <row r="1" spans="1:11" x14ac:dyDescent="0.3">
      <c r="A1" s="3" t="s">
        <v>0</v>
      </c>
    </row>
    <row r="2" spans="1:11" ht="57.6" x14ac:dyDescent="0.3">
      <c r="A2" t="s">
        <v>1</v>
      </c>
      <c r="B2" s="9" t="s">
        <v>2</v>
      </c>
      <c r="C2" s="9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</row>
    <row r="3" spans="1:11" x14ac:dyDescent="0.3">
      <c r="A3" s="1">
        <v>41568</v>
      </c>
      <c r="B3" s="6">
        <f>D3</f>
        <v>154.16666666666666</v>
      </c>
      <c r="C3" s="6"/>
      <c r="D3" s="8">
        <f>E3*(2000)*(1/24)</f>
        <v>154.16666666666666</v>
      </c>
      <c r="E3">
        <v>1.85</v>
      </c>
      <c r="F3" s="2">
        <v>0.5</v>
      </c>
      <c r="G3" s="11">
        <v>0.219</v>
      </c>
      <c r="H3" t="s">
        <v>10</v>
      </c>
    </row>
    <row r="4" spans="1:11" x14ac:dyDescent="0.3">
      <c r="A4" s="1">
        <v>41219</v>
      </c>
      <c r="B4" s="19">
        <f>AVERAGE(D4:D5)</f>
        <v>159.74666666666667</v>
      </c>
      <c r="C4" s="19">
        <f>STDEV(D4:D5)</f>
        <v>37.354094227481227</v>
      </c>
      <c r="D4" s="8">
        <f t="shared" ref="D4:D30" si="0">E4*(2000)*(1/24)</f>
        <v>133.33333333333331</v>
      </c>
      <c r="E4">
        <v>1.6</v>
      </c>
      <c r="F4" s="2">
        <v>0.65</v>
      </c>
      <c r="G4" s="11">
        <v>0.33139999999999997</v>
      </c>
      <c r="H4" t="s">
        <v>11</v>
      </c>
      <c r="I4" t="s">
        <v>12</v>
      </c>
      <c r="K4">
        <v>36</v>
      </c>
    </row>
    <row r="5" spans="1:11" x14ac:dyDescent="0.3">
      <c r="A5" s="1">
        <v>41575</v>
      </c>
      <c r="B5" s="19"/>
      <c r="C5" s="19"/>
      <c r="D5" s="8">
        <v>186.16</v>
      </c>
      <c r="E5">
        <v>2.23</v>
      </c>
      <c r="F5" s="2">
        <v>0.65</v>
      </c>
      <c r="G5" s="11"/>
      <c r="H5" t="s">
        <v>13</v>
      </c>
    </row>
    <row r="6" spans="1:11" x14ac:dyDescent="0.3">
      <c r="A6" s="1">
        <v>41206</v>
      </c>
      <c r="B6" s="19">
        <f>AVERAGE(D6:D7)</f>
        <v>118.75</v>
      </c>
      <c r="C6" s="19">
        <f>STDEV(D6:D7)</f>
        <v>22.980970388562795</v>
      </c>
      <c r="D6" s="8">
        <f t="shared" si="0"/>
        <v>135</v>
      </c>
      <c r="E6">
        <v>1.62</v>
      </c>
      <c r="F6" s="2">
        <v>0.7</v>
      </c>
      <c r="G6" s="11">
        <v>0.33215</v>
      </c>
      <c r="H6" t="s">
        <v>14</v>
      </c>
    </row>
    <row r="7" spans="1:11" x14ac:dyDescent="0.3">
      <c r="A7" s="1">
        <v>41219</v>
      </c>
      <c r="B7" s="19"/>
      <c r="C7" s="19"/>
      <c r="D7" s="8">
        <f t="shared" si="0"/>
        <v>102.5</v>
      </c>
      <c r="E7">
        <v>1.23</v>
      </c>
      <c r="F7" s="2">
        <v>0.7</v>
      </c>
      <c r="G7" s="11">
        <v>0.30080000000000001</v>
      </c>
      <c r="H7" t="s">
        <v>14</v>
      </c>
      <c r="I7" t="s">
        <v>12</v>
      </c>
    </row>
    <row r="8" spans="1:11" x14ac:dyDescent="0.3">
      <c r="A8" s="1">
        <v>41593</v>
      </c>
      <c r="B8" s="19">
        <f>AVERAGE(D8:D18)</f>
        <v>117.8030303030303</v>
      </c>
      <c r="C8" s="19">
        <f>STDEV(D8:D18)</f>
        <v>14.659433478105177</v>
      </c>
      <c r="D8" s="8">
        <f t="shared" si="0"/>
        <v>141.66666666666666</v>
      </c>
      <c r="E8">
        <v>1.7</v>
      </c>
      <c r="F8" s="2">
        <v>0.75</v>
      </c>
      <c r="G8" s="11">
        <v>0.3851</v>
      </c>
      <c r="H8" t="s">
        <v>14</v>
      </c>
      <c r="I8" t="s">
        <v>12</v>
      </c>
      <c r="J8" t="s">
        <v>15</v>
      </c>
    </row>
    <row r="9" spans="1:11" x14ac:dyDescent="0.3">
      <c r="A9" s="1">
        <v>41241</v>
      </c>
      <c r="B9" s="19"/>
      <c r="C9" s="19"/>
      <c r="D9" s="8">
        <f t="shared" si="0"/>
        <v>105.83333333333333</v>
      </c>
      <c r="E9">
        <v>1.27</v>
      </c>
      <c r="F9" s="2">
        <v>0.75</v>
      </c>
      <c r="G9" s="11">
        <v>0.32879999999999998</v>
      </c>
      <c r="H9" t="s">
        <v>14</v>
      </c>
      <c r="I9" t="s">
        <v>12</v>
      </c>
    </row>
    <row r="10" spans="1:11" x14ac:dyDescent="0.3">
      <c r="A10" s="1">
        <v>41241</v>
      </c>
      <c r="B10" s="19"/>
      <c r="C10" s="19"/>
      <c r="D10" s="8">
        <f t="shared" si="0"/>
        <v>111.66666666666666</v>
      </c>
      <c r="E10">
        <v>1.34</v>
      </c>
      <c r="F10" s="2">
        <v>0.75</v>
      </c>
      <c r="G10" s="11">
        <v>0.29849999999999999</v>
      </c>
      <c r="H10" t="s">
        <v>14</v>
      </c>
      <c r="I10" t="s">
        <v>12</v>
      </c>
    </row>
    <row r="11" spans="1:11" x14ac:dyDescent="0.3">
      <c r="A11" s="1">
        <v>41247</v>
      </c>
      <c r="B11" s="19"/>
      <c r="C11" s="19"/>
      <c r="D11" s="8">
        <f t="shared" si="0"/>
        <v>104.16666666666666</v>
      </c>
      <c r="E11">
        <v>1.25</v>
      </c>
      <c r="F11" s="2">
        <v>0.75</v>
      </c>
      <c r="G11" s="11">
        <v>0.28498000000000001</v>
      </c>
      <c r="H11" t="s">
        <v>14</v>
      </c>
      <c r="I11" t="s">
        <v>16</v>
      </c>
    </row>
    <row r="12" spans="1:11" x14ac:dyDescent="0.3">
      <c r="A12" s="1">
        <v>41614</v>
      </c>
      <c r="B12" s="19"/>
      <c r="C12" s="19"/>
      <c r="D12" s="8">
        <f t="shared" si="0"/>
        <v>92.5</v>
      </c>
      <c r="E12">
        <v>1.1100000000000001</v>
      </c>
      <c r="F12" s="2">
        <v>0.75</v>
      </c>
      <c r="G12" s="11">
        <v>0.29859999999999998</v>
      </c>
      <c r="H12" t="s">
        <v>14</v>
      </c>
      <c r="I12" t="s">
        <v>12</v>
      </c>
    </row>
    <row r="13" spans="1:11" x14ac:dyDescent="0.3">
      <c r="A13" s="1">
        <v>41289</v>
      </c>
      <c r="B13" s="19"/>
      <c r="C13" s="19"/>
      <c r="D13" s="8">
        <f t="shared" si="0"/>
        <v>114.16666666666666</v>
      </c>
      <c r="E13">
        <v>1.37</v>
      </c>
      <c r="F13" s="2">
        <v>0.75</v>
      </c>
      <c r="G13" s="11"/>
      <c r="H13" t="s">
        <v>13</v>
      </c>
      <c r="I13" t="s">
        <v>12</v>
      </c>
    </row>
    <row r="14" spans="1:11" x14ac:dyDescent="0.3">
      <c r="A14" s="1">
        <v>41309</v>
      </c>
      <c r="B14" s="19"/>
      <c r="C14" s="19"/>
      <c r="D14" s="8">
        <f t="shared" si="0"/>
        <v>134.16666666666666</v>
      </c>
      <c r="E14">
        <v>1.61</v>
      </c>
      <c r="F14" s="2">
        <v>0.75</v>
      </c>
      <c r="G14" s="11"/>
      <c r="H14" t="s">
        <v>14</v>
      </c>
      <c r="I14" t="s">
        <v>12</v>
      </c>
    </row>
    <row r="15" spans="1:11" x14ac:dyDescent="0.3">
      <c r="A15" s="1">
        <v>41309</v>
      </c>
      <c r="B15" s="19"/>
      <c r="C15" s="19"/>
      <c r="D15" s="8">
        <f t="shared" si="0"/>
        <v>113.33333333333333</v>
      </c>
      <c r="E15">
        <v>1.36</v>
      </c>
      <c r="F15" s="2">
        <v>0.75</v>
      </c>
      <c r="G15" s="11"/>
      <c r="H15" t="s">
        <v>14</v>
      </c>
      <c r="I15" t="s">
        <v>12</v>
      </c>
    </row>
    <row r="16" spans="1:11" x14ac:dyDescent="0.3">
      <c r="A16" s="1">
        <v>41310</v>
      </c>
      <c r="B16" s="19"/>
      <c r="C16" s="19"/>
      <c r="D16" s="8">
        <f t="shared" si="0"/>
        <v>124.16666666666666</v>
      </c>
      <c r="E16">
        <v>1.49</v>
      </c>
      <c r="F16" s="2">
        <v>0.75</v>
      </c>
      <c r="G16" s="11"/>
      <c r="H16" t="s">
        <v>14</v>
      </c>
      <c r="I16" t="s">
        <v>12</v>
      </c>
    </row>
    <row r="17" spans="1:8" x14ac:dyDescent="0.3">
      <c r="A17" s="1">
        <v>41410</v>
      </c>
      <c r="B17" s="19"/>
      <c r="C17" s="19"/>
      <c r="D17" s="8">
        <f t="shared" si="0"/>
        <v>132.5</v>
      </c>
      <c r="E17">
        <v>1.59</v>
      </c>
      <c r="F17" s="2">
        <v>0.75</v>
      </c>
      <c r="G17" s="11">
        <v>0.34</v>
      </c>
      <c r="H17" t="s">
        <v>17</v>
      </c>
    </row>
    <row r="18" spans="1:8" x14ac:dyDescent="0.3">
      <c r="A18" s="1">
        <v>41414</v>
      </c>
      <c r="B18" s="19"/>
      <c r="C18" s="19"/>
      <c r="D18" s="8">
        <f t="shared" si="0"/>
        <v>121.66666666666666</v>
      </c>
      <c r="E18">
        <v>1.46</v>
      </c>
      <c r="F18" s="2">
        <v>0.75</v>
      </c>
      <c r="G18" s="11">
        <v>0.3029</v>
      </c>
      <c r="H18" t="s">
        <v>18</v>
      </c>
    </row>
    <row r="19" spans="1:8" x14ac:dyDescent="0.3">
      <c r="A19" s="1">
        <v>41136</v>
      </c>
      <c r="B19" s="19">
        <f>AVERAGE(D19:D22)</f>
        <v>158.85157499999997</v>
      </c>
      <c r="C19" s="19">
        <f>STDEV(D19:D22)</f>
        <v>8.9577320995296823</v>
      </c>
      <c r="D19" s="8">
        <f t="shared" si="0"/>
        <v>150.83333333333331</v>
      </c>
      <c r="E19">
        <v>1.81</v>
      </c>
      <c r="F19" s="2">
        <v>0.8</v>
      </c>
      <c r="G19" s="11">
        <v>0.37280000000000002</v>
      </c>
      <c r="H19" t="s">
        <v>13</v>
      </c>
    </row>
    <row r="20" spans="1:8" x14ac:dyDescent="0.3">
      <c r="A20" s="1">
        <v>41206</v>
      </c>
      <c r="B20" s="19"/>
      <c r="C20" s="19"/>
      <c r="D20" s="8">
        <f t="shared" si="0"/>
        <v>170.83333333333331</v>
      </c>
      <c r="E20">
        <v>2.0499999999999998</v>
      </c>
      <c r="F20" s="2">
        <v>0.8</v>
      </c>
      <c r="G20" s="11">
        <v>0.34377999999999997</v>
      </c>
      <c r="H20" t="s">
        <v>14</v>
      </c>
    </row>
    <row r="21" spans="1:8" x14ac:dyDescent="0.3">
      <c r="A21" s="1">
        <v>41219</v>
      </c>
      <c r="B21" s="19"/>
      <c r="C21" s="19"/>
      <c r="D21" s="8">
        <v>160.40629999999999</v>
      </c>
      <c r="E21">
        <v>1.92</v>
      </c>
      <c r="F21" s="2">
        <v>0.8</v>
      </c>
      <c r="G21" s="11">
        <v>0.36320000000000002</v>
      </c>
      <c r="H21" t="s">
        <v>19</v>
      </c>
    </row>
    <row r="22" spans="1:8" x14ac:dyDescent="0.3">
      <c r="A22" s="1">
        <v>41149</v>
      </c>
      <c r="B22" s="19"/>
      <c r="C22" s="19"/>
      <c r="D22" s="8">
        <f t="shared" si="0"/>
        <v>153.33333333333331</v>
      </c>
      <c r="E22">
        <v>1.84</v>
      </c>
      <c r="F22" s="2">
        <v>0.8</v>
      </c>
      <c r="G22" s="11">
        <v>0.32929999999999998</v>
      </c>
      <c r="H22" t="s">
        <v>13</v>
      </c>
    </row>
    <row r="23" spans="1:8" x14ac:dyDescent="0.3">
      <c r="A23" s="1">
        <v>41555</v>
      </c>
      <c r="B23" s="6">
        <f>D23</f>
        <v>181.66666666666666</v>
      </c>
      <c r="C23" s="6"/>
      <c r="D23" s="8">
        <f t="shared" si="0"/>
        <v>181.66666666666666</v>
      </c>
      <c r="E23">
        <v>2.1800000000000002</v>
      </c>
      <c r="F23" s="2">
        <v>0.9</v>
      </c>
      <c r="G23" s="11">
        <v>0.36509999999999998</v>
      </c>
      <c r="H23" t="s">
        <v>20</v>
      </c>
    </row>
    <row r="24" spans="1:8" x14ac:dyDescent="0.3">
      <c r="A24" s="1">
        <v>41422</v>
      </c>
      <c r="B24" s="19">
        <f>AVERAGE(D24:D30)</f>
        <v>185.23809523809524</v>
      </c>
      <c r="C24" s="19">
        <f>STDEV(D24:D31)</f>
        <v>18.217527463360845</v>
      </c>
      <c r="D24" s="8">
        <f t="shared" si="0"/>
        <v>197.5</v>
      </c>
      <c r="E24">
        <v>2.37</v>
      </c>
      <c r="F24" s="2">
        <v>1</v>
      </c>
      <c r="G24" s="11">
        <v>0.38163000000000002</v>
      </c>
      <c r="H24" t="s">
        <v>17</v>
      </c>
    </row>
    <row r="25" spans="1:8" x14ac:dyDescent="0.3">
      <c r="A25" s="1">
        <v>41424</v>
      </c>
      <c r="B25" s="19"/>
      <c r="C25" s="19"/>
      <c r="D25" s="8">
        <f t="shared" si="0"/>
        <v>157.5</v>
      </c>
      <c r="E25">
        <v>1.89</v>
      </c>
      <c r="F25" s="2">
        <v>1</v>
      </c>
      <c r="G25" s="11">
        <v>0.3352</v>
      </c>
      <c r="H25" t="s">
        <v>17</v>
      </c>
    </row>
    <row r="26" spans="1:8" x14ac:dyDescent="0.3">
      <c r="A26" s="1">
        <v>41424</v>
      </c>
      <c r="B26" s="19"/>
      <c r="C26" s="19"/>
      <c r="D26" s="8">
        <f t="shared" si="0"/>
        <v>191.66666666666666</v>
      </c>
      <c r="E26">
        <v>2.2999999999999998</v>
      </c>
      <c r="F26" s="2">
        <v>1</v>
      </c>
      <c r="G26" s="11">
        <v>0.34103</v>
      </c>
      <c r="H26" t="s">
        <v>21</v>
      </c>
    </row>
    <row r="27" spans="1:8" x14ac:dyDescent="0.3">
      <c r="A27" s="1">
        <v>41506</v>
      </c>
      <c r="B27" s="19"/>
      <c r="C27" s="19"/>
      <c r="D27" s="8">
        <f t="shared" si="0"/>
        <v>165</v>
      </c>
      <c r="E27">
        <v>1.98</v>
      </c>
      <c r="F27" s="2">
        <v>1</v>
      </c>
      <c r="G27" s="11">
        <v>0.31769999999999998</v>
      </c>
      <c r="H27" t="s">
        <v>22</v>
      </c>
    </row>
    <row r="28" spans="1:8" x14ac:dyDescent="0.3">
      <c r="A28" s="1">
        <v>41512</v>
      </c>
      <c r="B28" s="19"/>
      <c r="C28" s="19"/>
      <c r="D28" s="8">
        <f t="shared" si="0"/>
        <v>182.5</v>
      </c>
      <c r="E28">
        <v>2.19</v>
      </c>
      <c r="F28" s="2">
        <v>1</v>
      </c>
      <c r="G28" s="11">
        <v>0.33560000000000001</v>
      </c>
      <c r="H28" t="s">
        <v>22</v>
      </c>
    </row>
    <row r="29" spans="1:8" x14ac:dyDescent="0.3">
      <c r="A29" s="1">
        <v>41512</v>
      </c>
      <c r="B29" s="19"/>
      <c r="C29" s="19"/>
      <c r="D29" s="8">
        <f t="shared" si="0"/>
        <v>208.33333333333331</v>
      </c>
      <c r="E29">
        <v>2.5</v>
      </c>
      <c r="F29" s="2">
        <v>1</v>
      </c>
      <c r="G29" s="11">
        <v>0.35899999999999999</v>
      </c>
      <c r="H29" t="s">
        <v>23</v>
      </c>
    </row>
    <row r="30" spans="1:8" x14ac:dyDescent="0.3">
      <c r="A30" s="1">
        <v>41549</v>
      </c>
      <c r="B30" s="19"/>
      <c r="C30" s="19"/>
      <c r="D30" s="8">
        <f t="shared" si="0"/>
        <v>194.16666666666666</v>
      </c>
      <c r="E30">
        <v>2.33</v>
      </c>
      <c r="F30" s="2">
        <v>1</v>
      </c>
      <c r="G30" s="11">
        <v>0.34683000000000003</v>
      </c>
      <c r="H30" t="s">
        <v>24</v>
      </c>
    </row>
    <row r="31" spans="1:8" x14ac:dyDescent="0.3">
      <c r="A31" s="3"/>
      <c r="B31" s="5"/>
      <c r="C31" s="5"/>
      <c r="D31" s="3"/>
      <c r="E31" s="3"/>
      <c r="F31" s="3"/>
      <c r="G31" s="3"/>
    </row>
    <row r="32" spans="1:8" x14ac:dyDescent="0.3">
      <c r="A32" s="3" t="s">
        <v>25</v>
      </c>
    </row>
    <row r="33" spans="1:10" ht="57.6" x14ac:dyDescent="0.3">
      <c r="A33" t="s">
        <v>1</v>
      </c>
      <c r="B33" s="9" t="s">
        <v>2</v>
      </c>
      <c r="C33" s="9" t="s">
        <v>26</v>
      </c>
      <c r="D33" s="7" t="s">
        <v>4</v>
      </c>
      <c r="E33" s="7" t="s">
        <v>5</v>
      </c>
      <c r="F33" s="7" t="s">
        <v>6</v>
      </c>
      <c r="G33" s="7" t="s">
        <v>7</v>
      </c>
      <c r="H33" s="7" t="s">
        <v>8</v>
      </c>
      <c r="I33" s="7" t="s">
        <v>9</v>
      </c>
    </row>
    <row r="34" spans="1:10" x14ac:dyDescent="0.3">
      <c r="A34" s="1">
        <v>41590</v>
      </c>
      <c r="B34" s="19">
        <f>AVERAGE(D34:D35)</f>
        <v>124.645</v>
      </c>
      <c r="C34" s="19">
        <f>STDEV(D34:D35)</f>
        <v>6.7811540315789935</v>
      </c>
      <c r="D34">
        <v>129.44</v>
      </c>
      <c r="E34">
        <f>D34*24/2000</f>
        <v>1.55328</v>
      </c>
      <c r="F34" s="10">
        <v>0.6</v>
      </c>
      <c r="G34" s="11">
        <v>0.2293</v>
      </c>
      <c r="H34" t="s">
        <v>14</v>
      </c>
      <c r="I34" t="s">
        <v>27</v>
      </c>
    </row>
    <row r="35" spans="1:10" x14ac:dyDescent="0.3">
      <c r="A35" s="1">
        <v>41590</v>
      </c>
      <c r="B35" s="19"/>
      <c r="C35" s="19"/>
      <c r="D35">
        <v>119.85</v>
      </c>
      <c r="E35">
        <f t="shared" ref="E35:E38" si="1">D35*24/2000</f>
        <v>1.4381999999999999</v>
      </c>
      <c r="F35" s="10">
        <v>0.6</v>
      </c>
      <c r="G35" s="11">
        <v>0.22264</v>
      </c>
      <c r="H35" t="s">
        <v>14</v>
      </c>
    </row>
    <row r="36" spans="1:10" x14ac:dyDescent="0.3">
      <c r="A36" s="1">
        <v>41591</v>
      </c>
      <c r="B36" s="19">
        <f>AVERAGE(D36:D38)</f>
        <v>148.30999999999997</v>
      </c>
      <c r="C36" s="19">
        <f>STDEV(D36:D38)</f>
        <v>7.8130723790324721</v>
      </c>
      <c r="D36">
        <v>139.32</v>
      </c>
      <c r="E36">
        <f t="shared" si="1"/>
        <v>1.67184</v>
      </c>
      <c r="F36" s="10">
        <v>0.75</v>
      </c>
      <c r="G36" s="11">
        <v>0.2374</v>
      </c>
      <c r="H36" t="s">
        <v>14</v>
      </c>
    </row>
    <row r="37" spans="1:10" x14ac:dyDescent="0.3">
      <c r="A37" s="1">
        <v>41591</v>
      </c>
      <c r="B37" s="19"/>
      <c r="C37" s="19"/>
      <c r="D37">
        <v>153.46</v>
      </c>
      <c r="E37">
        <f t="shared" si="1"/>
        <v>1.84152</v>
      </c>
      <c r="F37" s="10">
        <v>0.75</v>
      </c>
      <c r="G37" s="11">
        <v>0.25790000000000002</v>
      </c>
      <c r="H37" t="s">
        <v>28</v>
      </c>
    </row>
    <row r="38" spans="1:10" x14ac:dyDescent="0.3">
      <c r="A38" s="1">
        <v>41597</v>
      </c>
      <c r="B38" s="19"/>
      <c r="C38" s="19"/>
      <c r="D38">
        <v>152.15</v>
      </c>
      <c r="E38">
        <f t="shared" si="1"/>
        <v>1.8258000000000001</v>
      </c>
      <c r="F38" s="10">
        <v>0.75</v>
      </c>
      <c r="G38" s="11">
        <v>0.24698999999999999</v>
      </c>
      <c r="H38" t="s">
        <v>23</v>
      </c>
    </row>
    <row r="40" spans="1:10" x14ac:dyDescent="0.3">
      <c r="A40" s="3" t="s">
        <v>29</v>
      </c>
    </row>
    <row r="41" spans="1:10" ht="57.6" x14ac:dyDescent="0.3">
      <c r="A41" t="s">
        <v>1</v>
      </c>
      <c r="B41" s="9" t="s">
        <v>2</v>
      </c>
      <c r="C41" s="9" t="s">
        <v>26</v>
      </c>
      <c r="D41" s="7" t="s">
        <v>4</v>
      </c>
      <c r="E41" s="7" t="s">
        <v>5</v>
      </c>
      <c r="F41" s="7" t="s">
        <v>6</v>
      </c>
      <c r="G41" s="7" t="s">
        <v>7</v>
      </c>
      <c r="H41" s="7" t="s">
        <v>8</v>
      </c>
      <c r="I41" s="7" t="s">
        <v>30</v>
      </c>
      <c r="J41" s="7" t="s">
        <v>9</v>
      </c>
    </row>
    <row r="42" spans="1:10" x14ac:dyDescent="0.3">
      <c r="A42" s="1">
        <v>41624</v>
      </c>
      <c r="B42"/>
      <c r="D42">
        <v>126.93</v>
      </c>
      <c r="E42">
        <f>(D42*24)/2000</f>
        <v>1.5231600000000001</v>
      </c>
      <c r="F42" s="10">
        <v>0.8</v>
      </c>
      <c r="G42" s="11">
        <v>0.31717000000000001</v>
      </c>
      <c r="H42" t="s">
        <v>14</v>
      </c>
      <c r="J42" t="s">
        <v>31</v>
      </c>
    </row>
    <row r="43" spans="1:10" x14ac:dyDescent="0.3">
      <c r="A43" s="1">
        <v>41624</v>
      </c>
      <c r="D43">
        <v>149.66</v>
      </c>
      <c r="E43">
        <f>(D43*24)/2000</f>
        <v>1.7959200000000002</v>
      </c>
      <c r="F43" s="2">
        <v>1</v>
      </c>
      <c r="G43" s="11">
        <v>0.33119999999999999</v>
      </c>
      <c r="H43" t="s">
        <v>14</v>
      </c>
    </row>
    <row r="44" spans="1:10" x14ac:dyDescent="0.3">
      <c r="A44" s="1">
        <v>41625</v>
      </c>
      <c r="D44">
        <v>144.22999999999999</v>
      </c>
      <c r="E44">
        <f t="shared" ref="E44:E48" si="2">(D44*24)/2000</f>
        <v>1.7307599999999999</v>
      </c>
      <c r="F44" s="2">
        <v>1</v>
      </c>
      <c r="G44" s="11">
        <v>0.32049999999999995</v>
      </c>
      <c r="H44" t="s">
        <v>14</v>
      </c>
      <c r="I44" t="s">
        <v>32</v>
      </c>
    </row>
    <row r="45" spans="1:10" x14ac:dyDescent="0.3">
      <c r="A45" s="1">
        <v>41625</v>
      </c>
      <c r="D45">
        <v>158.9</v>
      </c>
      <c r="E45">
        <f t="shared" si="2"/>
        <v>1.9068000000000003</v>
      </c>
      <c r="F45" s="2">
        <v>1</v>
      </c>
      <c r="G45" s="11">
        <v>0.33509999999999995</v>
      </c>
      <c r="H45" t="s">
        <v>14</v>
      </c>
      <c r="I45" t="s">
        <v>33</v>
      </c>
    </row>
    <row r="46" spans="1:10" x14ac:dyDescent="0.3">
      <c r="A46" s="1">
        <v>41625</v>
      </c>
      <c r="D46">
        <v>155.72999999999999</v>
      </c>
      <c r="E46">
        <f t="shared" si="2"/>
        <v>1.8687599999999998</v>
      </c>
      <c r="F46" s="2">
        <v>1</v>
      </c>
      <c r="G46" s="11">
        <v>0.33979999999999999</v>
      </c>
      <c r="H46" t="s">
        <v>34</v>
      </c>
      <c r="I46" t="s">
        <v>35</v>
      </c>
      <c r="J46" t="s">
        <v>36</v>
      </c>
    </row>
    <row r="47" spans="1:10" x14ac:dyDescent="0.3">
      <c r="A47" s="1">
        <v>41653</v>
      </c>
      <c r="D47">
        <v>162.9</v>
      </c>
      <c r="E47">
        <f t="shared" si="2"/>
        <v>1.9548000000000001</v>
      </c>
      <c r="F47" s="2">
        <v>1</v>
      </c>
      <c r="G47" s="11">
        <v>0.34520000000000001</v>
      </c>
      <c r="H47" t="s">
        <v>14</v>
      </c>
      <c r="I47" t="s">
        <v>37</v>
      </c>
    </row>
    <row r="48" spans="1:10" x14ac:dyDescent="0.3">
      <c r="A48" s="1">
        <v>41654</v>
      </c>
      <c r="D48">
        <v>155.69999999999999</v>
      </c>
      <c r="E48">
        <f t="shared" si="2"/>
        <v>1.8683999999999998</v>
      </c>
      <c r="F48" s="2">
        <v>1</v>
      </c>
      <c r="G48" s="11">
        <v>0.33750000000000002</v>
      </c>
      <c r="H48" t="s">
        <v>14</v>
      </c>
      <c r="I48" t="s">
        <v>37</v>
      </c>
    </row>
    <row r="50" spans="1:9" x14ac:dyDescent="0.3">
      <c r="A50" s="3" t="s">
        <v>38</v>
      </c>
    </row>
    <row r="51" spans="1:9" ht="57.6" x14ac:dyDescent="0.3">
      <c r="A51" t="s">
        <v>1</v>
      </c>
      <c r="B51" s="9" t="s">
        <v>2</v>
      </c>
      <c r="C51" s="9" t="s">
        <v>26</v>
      </c>
      <c r="D51" s="7" t="s">
        <v>4</v>
      </c>
      <c r="E51" s="7" t="s">
        <v>5</v>
      </c>
      <c r="F51" s="7" t="s">
        <v>6</v>
      </c>
      <c r="G51" s="7" t="s">
        <v>7</v>
      </c>
      <c r="H51" s="7" t="s">
        <v>8</v>
      </c>
      <c r="I51" s="7" t="s">
        <v>9</v>
      </c>
    </row>
    <row r="52" spans="1:9" x14ac:dyDescent="0.3">
      <c r="A52" s="1">
        <v>41674</v>
      </c>
      <c r="D52">
        <v>175.3</v>
      </c>
      <c r="E52">
        <f>(D52*24)/2000</f>
        <v>2.1036000000000006</v>
      </c>
      <c r="F52" s="2">
        <v>1</v>
      </c>
      <c r="G52" s="12">
        <v>0.36809999999999998</v>
      </c>
      <c r="H52" t="s">
        <v>14</v>
      </c>
    </row>
    <row r="53" spans="1:9" x14ac:dyDescent="0.3">
      <c r="A53" s="1">
        <v>41674</v>
      </c>
      <c r="D53">
        <v>182.15</v>
      </c>
      <c r="E53">
        <f>(D53*24)/2000</f>
        <v>2.1858</v>
      </c>
      <c r="F53" s="2">
        <v>1</v>
      </c>
      <c r="G53" s="12">
        <v>0.36699999999999999</v>
      </c>
      <c r="H53" t="s">
        <v>14</v>
      </c>
    </row>
    <row r="54" spans="1:9" x14ac:dyDescent="0.3">
      <c r="G54" s="12"/>
    </row>
    <row r="55" spans="1:9" x14ac:dyDescent="0.3">
      <c r="A55" s="3" t="s">
        <v>39</v>
      </c>
      <c r="G55" s="12"/>
    </row>
    <row r="56" spans="1:9" ht="57.6" x14ac:dyDescent="0.3">
      <c r="A56" t="s">
        <v>1</v>
      </c>
      <c r="B56" s="9" t="s">
        <v>2</v>
      </c>
      <c r="C56" s="9" t="s">
        <v>26</v>
      </c>
      <c r="D56" s="7" t="s">
        <v>4</v>
      </c>
      <c r="E56" s="7" t="s">
        <v>5</v>
      </c>
      <c r="F56" s="7" t="s">
        <v>6</v>
      </c>
      <c r="G56" s="7" t="s">
        <v>7</v>
      </c>
      <c r="H56" s="7" t="s">
        <v>8</v>
      </c>
      <c r="I56" s="7" t="s">
        <v>9</v>
      </c>
    </row>
    <row r="57" spans="1:9" x14ac:dyDescent="0.3">
      <c r="A57" s="1">
        <v>41781</v>
      </c>
      <c r="D57">
        <v>137.41999999999999</v>
      </c>
      <c r="E57">
        <f>(D57*24)/2000</f>
        <v>1.6490400000000001</v>
      </c>
      <c r="F57" s="2">
        <v>1</v>
      </c>
      <c r="G57" s="12">
        <v>0.36365999999999998</v>
      </c>
      <c r="H57" t="s">
        <v>14</v>
      </c>
      <c r="I57" t="s">
        <v>40</v>
      </c>
    </row>
    <row r="58" spans="1:9" x14ac:dyDescent="0.3">
      <c r="A58" s="1">
        <v>41792</v>
      </c>
      <c r="D58">
        <v>151.84</v>
      </c>
      <c r="E58">
        <f>(D58*24)/2000</f>
        <v>1.8220799999999999</v>
      </c>
      <c r="F58" s="2">
        <v>1</v>
      </c>
      <c r="G58" s="12">
        <v>0.35929</v>
      </c>
      <c r="H58" t="s">
        <v>34</v>
      </c>
      <c r="I58" s="3" t="s">
        <v>41</v>
      </c>
    </row>
    <row r="60" spans="1:9" x14ac:dyDescent="0.3">
      <c r="A60" s="3" t="s">
        <v>42</v>
      </c>
    </row>
    <row r="61" spans="1:9" ht="57.6" x14ac:dyDescent="0.3">
      <c r="A61" t="s">
        <v>1</v>
      </c>
      <c r="B61" s="9" t="s">
        <v>2</v>
      </c>
      <c r="C61" s="9" t="s">
        <v>26</v>
      </c>
      <c r="D61" s="7" t="s">
        <v>4</v>
      </c>
      <c r="E61" s="7" t="s">
        <v>5</v>
      </c>
      <c r="F61" s="7" t="s">
        <v>6</v>
      </c>
      <c r="G61" s="7" t="s">
        <v>7</v>
      </c>
      <c r="H61" s="7" t="s">
        <v>8</v>
      </c>
      <c r="I61" s="7" t="s">
        <v>9</v>
      </c>
    </row>
    <row r="62" spans="1:9" x14ac:dyDescent="0.3">
      <c r="A62" s="1">
        <v>41801</v>
      </c>
      <c r="D62">
        <v>205.09</v>
      </c>
      <c r="E62">
        <f>(D62*24)/2000</f>
        <v>2.4610799999999999</v>
      </c>
      <c r="F62" s="2">
        <v>1</v>
      </c>
      <c r="G62">
        <v>37.487000000000002</v>
      </c>
      <c r="H62" t="s">
        <v>14</v>
      </c>
    </row>
    <row r="64" spans="1:9" x14ac:dyDescent="0.3">
      <c r="A64" s="3" t="s">
        <v>43</v>
      </c>
    </row>
    <row r="65" spans="1:8" x14ac:dyDescent="0.3">
      <c r="A65" s="1">
        <v>41820</v>
      </c>
      <c r="D65">
        <v>182.88900000000001</v>
      </c>
      <c r="E65">
        <f>(D65*24)/2000</f>
        <v>2.1946680000000001</v>
      </c>
      <c r="F65" s="2">
        <v>1</v>
      </c>
      <c r="G65">
        <v>34.588000000000001</v>
      </c>
      <c r="H65" t="s">
        <v>34</v>
      </c>
    </row>
    <row r="66" spans="1:8" x14ac:dyDescent="0.3">
      <c r="A66" s="1">
        <v>41821</v>
      </c>
      <c r="D66">
        <v>204.83959999999999</v>
      </c>
      <c r="E66">
        <f t="shared" ref="E66:E68" si="3">(D66*24)/2000</f>
        <v>2.4580751999999997</v>
      </c>
      <c r="F66" s="2">
        <v>1</v>
      </c>
      <c r="G66">
        <v>35.802700000000002</v>
      </c>
      <c r="H66" t="s">
        <v>34</v>
      </c>
    </row>
    <row r="67" spans="1:8" x14ac:dyDescent="0.3">
      <c r="A67" s="1">
        <v>41850</v>
      </c>
      <c r="D67">
        <v>192.7533</v>
      </c>
      <c r="E67">
        <f t="shared" si="3"/>
        <v>2.3130396000000002</v>
      </c>
      <c r="F67" s="2">
        <v>1</v>
      </c>
      <c r="G67">
        <v>36.152999999999999</v>
      </c>
      <c r="H67" t="s">
        <v>14</v>
      </c>
    </row>
    <row r="68" spans="1:8" x14ac:dyDescent="0.3">
      <c r="A68" s="1">
        <v>41829</v>
      </c>
      <c r="D68">
        <v>216.75470000000001</v>
      </c>
      <c r="E68">
        <f t="shared" si="3"/>
        <v>2.6010564000000005</v>
      </c>
      <c r="F68" s="2">
        <v>1</v>
      </c>
      <c r="G68">
        <v>35.090000000000003</v>
      </c>
      <c r="H68" t="s">
        <v>34</v>
      </c>
    </row>
  </sheetData>
  <sortState xmlns:xlrd2="http://schemas.microsoft.com/office/spreadsheetml/2017/richdata2" ref="A3:I31">
    <sortCondition ref="E3:E31"/>
  </sortState>
  <mergeCells count="14">
    <mergeCell ref="B4:B5"/>
    <mergeCell ref="C4:C5"/>
    <mergeCell ref="C36:C38"/>
    <mergeCell ref="B36:B38"/>
    <mergeCell ref="C34:C35"/>
    <mergeCell ref="B34:B35"/>
    <mergeCell ref="B6:B7"/>
    <mergeCell ref="B8:B18"/>
    <mergeCell ref="B19:B22"/>
    <mergeCell ref="B24:B30"/>
    <mergeCell ref="C6:C7"/>
    <mergeCell ref="C8:C18"/>
    <mergeCell ref="C19:C22"/>
    <mergeCell ref="C24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3880-4DF1-491B-BC57-2C703794182E}">
  <dimension ref="A3:L97"/>
  <sheetViews>
    <sheetView workbookViewId="0">
      <selection activeCell="B19" sqref="B19"/>
    </sheetView>
  </sheetViews>
  <sheetFormatPr defaultRowHeight="14.4" x14ac:dyDescent="0.3"/>
  <cols>
    <col min="1" max="1" width="12.5546875" customWidth="1"/>
    <col min="2" max="2" width="17.88671875" customWidth="1"/>
    <col min="3" max="3" width="18.33203125" customWidth="1"/>
    <col min="4" max="5" width="14.5546875" customWidth="1"/>
    <col min="6" max="6" width="22" customWidth="1"/>
    <col min="7" max="7" width="12.88671875" customWidth="1"/>
    <col min="8" max="8" width="13" customWidth="1"/>
    <col min="10" max="10" width="56.33203125" customWidth="1"/>
  </cols>
  <sheetData>
    <row r="3" spans="1:12" ht="43.2" x14ac:dyDescent="0.3">
      <c r="A3" s="7" t="s">
        <v>44</v>
      </c>
      <c r="B3" s="7" t="s">
        <v>1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9</v>
      </c>
      <c r="L3" s="7"/>
    </row>
    <row r="4" spans="1:12" x14ac:dyDescent="0.3">
      <c r="A4">
        <v>10018</v>
      </c>
      <c r="B4" s="1">
        <v>41801</v>
      </c>
      <c r="C4" t="s">
        <v>52</v>
      </c>
      <c r="D4" s="12">
        <v>0.36609999999999998</v>
      </c>
      <c r="E4" s="13">
        <v>515.41089999999997</v>
      </c>
      <c r="F4" s="4">
        <f>E4*D4</f>
        <v>188.69193048999998</v>
      </c>
      <c r="G4" s="4">
        <f>F4*24/2000</f>
        <v>2.2643031658799995</v>
      </c>
      <c r="H4" s="2">
        <v>1</v>
      </c>
      <c r="I4">
        <v>1.833</v>
      </c>
    </row>
    <row r="5" spans="1:12" x14ac:dyDescent="0.3">
      <c r="A5">
        <v>10019</v>
      </c>
      <c r="B5" s="1">
        <v>41850</v>
      </c>
      <c r="C5" t="s">
        <v>52</v>
      </c>
      <c r="D5" s="12">
        <v>0.36153000000000002</v>
      </c>
      <c r="E5" s="13">
        <v>533.16</v>
      </c>
      <c r="F5" s="4">
        <f>E5*D5</f>
        <v>192.7533348</v>
      </c>
      <c r="G5" s="4">
        <f>F5*24/2000</f>
        <v>2.3130400176000001</v>
      </c>
      <c r="H5" s="2">
        <v>1</v>
      </c>
      <c r="I5">
        <v>1</v>
      </c>
    </row>
    <row r="6" spans="1:12" x14ac:dyDescent="0.3">
      <c r="A6">
        <v>10021</v>
      </c>
      <c r="B6" s="1">
        <v>41865</v>
      </c>
      <c r="C6" t="s">
        <v>52</v>
      </c>
      <c r="D6" s="12">
        <v>0.37530000000000002</v>
      </c>
      <c r="E6" s="13">
        <v>559</v>
      </c>
      <c r="F6" s="4">
        <f>E6*D6</f>
        <v>209.79270000000002</v>
      </c>
      <c r="G6" s="4">
        <f t="shared" ref="G6:G36" si="0">F6*24/2000</f>
        <v>2.5175124000000006</v>
      </c>
      <c r="H6" s="2">
        <v>1</v>
      </c>
      <c r="I6">
        <v>2</v>
      </c>
    </row>
    <row r="7" spans="1:12" x14ac:dyDescent="0.3">
      <c r="B7" s="1">
        <v>41884</v>
      </c>
      <c r="C7" t="s">
        <v>52</v>
      </c>
      <c r="D7" s="12">
        <v>0.36104999999999998</v>
      </c>
      <c r="E7" s="13">
        <v>580.2405</v>
      </c>
      <c r="F7" s="4">
        <f>E7*D7</f>
        <v>209.495832525</v>
      </c>
      <c r="G7" s="4">
        <f t="shared" si="0"/>
        <v>2.5139499903</v>
      </c>
      <c r="H7" s="2">
        <v>1</v>
      </c>
      <c r="I7">
        <v>2</v>
      </c>
    </row>
    <row r="8" spans="1:12" x14ac:dyDescent="0.3">
      <c r="D8" s="12"/>
      <c r="E8" s="12"/>
      <c r="G8" s="4">
        <f t="shared" si="0"/>
        <v>0</v>
      </c>
    </row>
    <row r="9" spans="1:12" x14ac:dyDescent="0.3">
      <c r="D9" s="12"/>
      <c r="E9" s="12"/>
      <c r="G9" s="4">
        <f t="shared" si="0"/>
        <v>0</v>
      </c>
    </row>
    <row r="10" spans="1:12" x14ac:dyDescent="0.3">
      <c r="D10" s="12"/>
      <c r="E10" s="12"/>
      <c r="G10" s="4">
        <f t="shared" si="0"/>
        <v>0</v>
      </c>
    </row>
    <row r="11" spans="1:12" x14ac:dyDescent="0.3">
      <c r="D11" s="12"/>
      <c r="E11" s="12"/>
      <c r="G11" s="4">
        <f t="shared" si="0"/>
        <v>0</v>
      </c>
    </row>
    <row r="12" spans="1:12" x14ac:dyDescent="0.3">
      <c r="D12" s="12"/>
      <c r="E12" s="12"/>
      <c r="G12" s="4">
        <f t="shared" si="0"/>
        <v>0</v>
      </c>
    </row>
    <row r="13" spans="1:12" x14ac:dyDescent="0.3">
      <c r="D13" s="12"/>
      <c r="E13" s="12"/>
      <c r="G13" s="4">
        <f t="shared" si="0"/>
        <v>0</v>
      </c>
    </row>
    <row r="14" spans="1:12" x14ac:dyDescent="0.3">
      <c r="D14" s="12"/>
      <c r="E14" s="12"/>
      <c r="G14" s="4">
        <f t="shared" si="0"/>
        <v>0</v>
      </c>
    </row>
    <row r="15" spans="1:12" x14ac:dyDescent="0.3">
      <c r="D15" s="12"/>
      <c r="E15" s="12"/>
      <c r="G15" s="4">
        <f t="shared" si="0"/>
        <v>0</v>
      </c>
    </row>
    <row r="16" spans="1:12" x14ac:dyDescent="0.3">
      <c r="D16" s="12"/>
      <c r="E16" s="12"/>
      <c r="G16" s="4">
        <f t="shared" si="0"/>
        <v>0</v>
      </c>
    </row>
    <row r="17" spans="4:7" x14ac:dyDescent="0.3">
      <c r="D17" s="12"/>
      <c r="E17" s="12"/>
      <c r="G17" s="4">
        <f t="shared" si="0"/>
        <v>0</v>
      </c>
    </row>
    <row r="18" spans="4:7" x14ac:dyDescent="0.3">
      <c r="D18" s="12"/>
      <c r="E18" s="12"/>
      <c r="G18" s="4">
        <f t="shared" si="0"/>
        <v>0</v>
      </c>
    </row>
    <row r="19" spans="4:7" x14ac:dyDescent="0.3">
      <c r="D19" s="12"/>
      <c r="E19" s="12"/>
      <c r="G19" s="4">
        <f t="shared" si="0"/>
        <v>0</v>
      </c>
    </row>
    <row r="20" spans="4:7" x14ac:dyDescent="0.3">
      <c r="D20" s="12"/>
      <c r="E20" s="12"/>
      <c r="G20" s="4">
        <f t="shared" si="0"/>
        <v>0</v>
      </c>
    </row>
    <row r="21" spans="4:7" x14ac:dyDescent="0.3">
      <c r="D21" s="12"/>
      <c r="E21" s="12"/>
      <c r="G21" s="4">
        <f t="shared" si="0"/>
        <v>0</v>
      </c>
    </row>
    <row r="22" spans="4:7" x14ac:dyDescent="0.3">
      <c r="D22" s="12"/>
      <c r="E22" s="12"/>
      <c r="G22" s="4">
        <f t="shared" si="0"/>
        <v>0</v>
      </c>
    </row>
    <row r="23" spans="4:7" x14ac:dyDescent="0.3">
      <c r="D23" s="12"/>
      <c r="E23" s="12"/>
      <c r="G23" s="4">
        <f t="shared" si="0"/>
        <v>0</v>
      </c>
    </row>
    <row r="24" spans="4:7" x14ac:dyDescent="0.3">
      <c r="D24" s="12"/>
      <c r="E24" s="12"/>
      <c r="G24" s="4">
        <f t="shared" si="0"/>
        <v>0</v>
      </c>
    </row>
    <row r="25" spans="4:7" x14ac:dyDescent="0.3">
      <c r="D25" s="12"/>
      <c r="E25" s="12"/>
      <c r="G25" s="4">
        <f>F25*24/2000</f>
        <v>0</v>
      </c>
    </row>
    <row r="26" spans="4:7" x14ac:dyDescent="0.3">
      <c r="D26" s="12"/>
      <c r="E26" s="12"/>
      <c r="G26" s="4">
        <f t="shared" si="0"/>
        <v>0</v>
      </c>
    </row>
    <row r="27" spans="4:7" x14ac:dyDescent="0.3">
      <c r="D27" s="12"/>
      <c r="E27" s="12"/>
      <c r="G27" s="4">
        <f t="shared" si="0"/>
        <v>0</v>
      </c>
    </row>
    <row r="28" spans="4:7" x14ac:dyDescent="0.3">
      <c r="D28" s="12"/>
      <c r="E28" s="12"/>
      <c r="G28" s="4">
        <f t="shared" si="0"/>
        <v>0</v>
      </c>
    </row>
    <row r="29" spans="4:7" x14ac:dyDescent="0.3">
      <c r="D29" s="12"/>
      <c r="E29" s="12"/>
      <c r="G29" s="4">
        <f t="shared" si="0"/>
        <v>0</v>
      </c>
    </row>
    <row r="30" spans="4:7" x14ac:dyDescent="0.3">
      <c r="D30" s="12"/>
      <c r="E30" s="12"/>
      <c r="G30" s="4">
        <f t="shared" si="0"/>
        <v>0</v>
      </c>
    </row>
    <row r="31" spans="4:7" x14ac:dyDescent="0.3">
      <c r="D31" s="12"/>
      <c r="E31" s="12"/>
      <c r="G31" s="4">
        <f t="shared" si="0"/>
        <v>0</v>
      </c>
    </row>
    <row r="32" spans="4:7" x14ac:dyDescent="0.3">
      <c r="D32" s="12"/>
      <c r="E32" s="12"/>
      <c r="G32" s="4">
        <f t="shared" si="0"/>
        <v>0</v>
      </c>
    </row>
    <row r="33" spans="4:7" x14ac:dyDescent="0.3">
      <c r="D33" s="12"/>
      <c r="E33" s="12"/>
      <c r="G33" s="4">
        <f t="shared" si="0"/>
        <v>0</v>
      </c>
    </row>
    <row r="34" spans="4:7" x14ac:dyDescent="0.3">
      <c r="D34" s="12"/>
      <c r="E34" s="12"/>
      <c r="G34" s="4">
        <f t="shared" si="0"/>
        <v>0</v>
      </c>
    </row>
    <row r="35" spans="4:7" x14ac:dyDescent="0.3">
      <c r="D35" s="12"/>
      <c r="E35" s="12"/>
      <c r="G35" s="4">
        <f t="shared" si="0"/>
        <v>0</v>
      </c>
    </row>
    <row r="36" spans="4:7" x14ac:dyDescent="0.3">
      <c r="D36" s="12"/>
      <c r="E36" s="12"/>
      <c r="G36" s="4">
        <f t="shared" si="0"/>
        <v>0</v>
      </c>
    </row>
    <row r="37" spans="4:7" x14ac:dyDescent="0.3">
      <c r="D37" s="12"/>
      <c r="E37" s="12"/>
      <c r="G37" s="4"/>
    </row>
    <row r="38" spans="4:7" x14ac:dyDescent="0.3">
      <c r="D38" s="12"/>
      <c r="E38" s="12"/>
      <c r="G38" s="4"/>
    </row>
    <row r="39" spans="4:7" x14ac:dyDescent="0.3">
      <c r="D39" s="12"/>
      <c r="E39" s="12"/>
      <c r="G39" s="4"/>
    </row>
    <row r="40" spans="4:7" x14ac:dyDescent="0.3">
      <c r="D40" s="12"/>
      <c r="E40" s="12"/>
      <c r="G40" s="4"/>
    </row>
    <row r="41" spans="4:7" x14ac:dyDescent="0.3">
      <c r="D41" s="12"/>
      <c r="E41" s="12"/>
      <c r="G41" s="4"/>
    </row>
    <row r="42" spans="4:7" x14ac:dyDescent="0.3">
      <c r="D42" s="12"/>
      <c r="E42" s="12"/>
      <c r="G42" s="4"/>
    </row>
    <row r="43" spans="4:7" x14ac:dyDescent="0.3">
      <c r="D43" s="12"/>
      <c r="E43" s="12"/>
      <c r="G43" s="4"/>
    </row>
    <row r="44" spans="4:7" x14ac:dyDescent="0.3">
      <c r="D44" s="12"/>
      <c r="E44" s="12"/>
      <c r="G44" s="4"/>
    </row>
    <row r="45" spans="4:7" x14ac:dyDescent="0.3">
      <c r="D45" s="12"/>
      <c r="E45" s="12"/>
      <c r="G45" s="4"/>
    </row>
    <row r="46" spans="4:7" x14ac:dyDescent="0.3">
      <c r="D46" s="12"/>
      <c r="E46" s="12"/>
      <c r="G46" s="4"/>
    </row>
    <row r="47" spans="4:7" x14ac:dyDescent="0.3">
      <c r="D47" s="12"/>
      <c r="E47" s="12"/>
      <c r="G47" s="4"/>
    </row>
    <row r="48" spans="4:7" x14ac:dyDescent="0.3">
      <c r="D48" s="12"/>
      <c r="E48" s="12"/>
      <c r="G48" s="4"/>
    </row>
    <row r="49" spans="4:7" x14ac:dyDescent="0.3">
      <c r="D49" s="12"/>
      <c r="E49" s="12"/>
      <c r="G49" s="4"/>
    </row>
    <row r="50" spans="4:7" x14ac:dyDescent="0.3">
      <c r="D50" s="12"/>
      <c r="E50" s="12"/>
      <c r="G50" s="4"/>
    </row>
    <row r="51" spans="4:7" x14ac:dyDescent="0.3">
      <c r="D51" s="12"/>
      <c r="E51" s="12"/>
      <c r="G51" s="4"/>
    </row>
    <row r="52" spans="4:7" x14ac:dyDescent="0.3">
      <c r="D52" s="12"/>
      <c r="E52" s="12"/>
      <c r="G52" s="4"/>
    </row>
    <row r="53" spans="4:7" x14ac:dyDescent="0.3">
      <c r="D53" s="12"/>
      <c r="E53" s="12"/>
      <c r="G53" s="4"/>
    </row>
    <row r="54" spans="4:7" x14ac:dyDescent="0.3">
      <c r="D54" s="12"/>
      <c r="E54" s="12"/>
      <c r="G54" s="4"/>
    </row>
    <row r="55" spans="4:7" x14ac:dyDescent="0.3">
      <c r="D55" s="12"/>
      <c r="E55" s="12"/>
      <c r="G55" s="4"/>
    </row>
    <row r="56" spans="4:7" x14ac:dyDescent="0.3">
      <c r="D56" s="12"/>
      <c r="E56" s="12"/>
      <c r="G56" s="4"/>
    </row>
    <row r="57" spans="4:7" x14ac:dyDescent="0.3">
      <c r="D57" s="12"/>
      <c r="E57" s="12"/>
      <c r="G57" s="4"/>
    </row>
    <row r="58" spans="4:7" x14ac:dyDescent="0.3">
      <c r="D58" s="12"/>
      <c r="E58" s="12"/>
      <c r="G58" s="4"/>
    </row>
    <row r="59" spans="4:7" x14ac:dyDescent="0.3">
      <c r="D59" s="12"/>
      <c r="E59" s="12"/>
      <c r="G59" s="4"/>
    </row>
    <row r="60" spans="4:7" x14ac:dyDescent="0.3">
      <c r="D60" s="12"/>
      <c r="E60" s="12"/>
      <c r="G60" s="4"/>
    </row>
    <row r="61" spans="4:7" x14ac:dyDescent="0.3">
      <c r="D61" s="12"/>
      <c r="E61" s="12"/>
      <c r="G61" s="4"/>
    </row>
    <row r="62" spans="4:7" x14ac:dyDescent="0.3">
      <c r="D62" s="12"/>
      <c r="E62" s="12"/>
      <c r="G62" s="4"/>
    </row>
    <row r="63" spans="4:7" x14ac:dyDescent="0.3">
      <c r="D63" s="12"/>
      <c r="E63" s="12"/>
      <c r="G63" s="4"/>
    </row>
    <row r="64" spans="4:7" x14ac:dyDescent="0.3">
      <c r="D64" s="12"/>
      <c r="E64" s="12"/>
    </row>
    <row r="65" spans="4:5" x14ac:dyDescent="0.3">
      <c r="D65" s="12"/>
      <c r="E65" s="12"/>
    </row>
    <row r="66" spans="4:5" x14ac:dyDescent="0.3">
      <c r="D66" s="12"/>
      <c r="E66" s="12"/>
    </row>
    <row r="67" spans="4:5" x14ac:dyDescent="0.3">
      <c r="D67" s="12"/>
      <c r="E67" s="12"/>
    </row>
    <row r="68" spans="4:5" x14ac:dyDescent="0.3">
      <c r="D68" s="12"/>
      <c r="E68" s="12"/>
    </row>
    <row r="69" spans="4:5" x14ac:dyDescent="0.3">
      <c r="D69" s="12"/>
      <c r="E69" s="12"/>
    </row>
    <row r="70" spans="4:5" x14ac:dyDescent="0.3">
      <c r="D70" s="12"/>
      <c r="E70" s="12"/>
    </row>
    <row r="71" spans="4:5" x14ac:dyDescent="0.3">
      <c r="D71" s="12"/>
      <c r="E71" s="12"/>
    </row>
    <row r="72" spans="4:5" x14ac:dyDescent="0.3">
      <c r="D72" s="12"/>
      <c r="E72" s="12"/>
    </row>
    <row r="73" spans="4:5" x14ac:dyDescent="0.3">
      <c r="D73" s="12"/>
      <c r="E73" s="12"/>
    </row>
    <row r="74" spans="4:5" x14ac:dyDescent="0.3">
      <c r="D74" s="12"/>
      <c r="E74" s="12"/>
    </row>
    <row r="75" spans="4:5" x14ac:dyDescent="0.3">
      <c r="D75" s="12"/>
      <c r="E75" s="12"/>
    </row>
    <row r="76" spans="4:5" x14ac:dyDescent="0.3">
      <c r="D76" s="12"/>
      <c r="E76" s="12"/>
    </row>
    <row r="77" spans="4:5" x14ac:dyDescent="0.3">
      <c r="D77" s="12"/>
      <c r="E77" s="12"/>
    </row>
    <row r="78" spans="4:5" x14ac:dyDescent="0.3">
      <c r="D78" s="12"/>
      <c r="E78" s="12"/>
    </row>
    <row r="79" spans="4:5" x14ac:dyDescent="0.3">
      <c r="D79" s="12"/>
      <c r="E79" s="12"/>
    </row>
    <row r="80" spans="4:5" x14ac:dyDescent="0.3">
      <c r="D80" s="12"/>
      <c r="E80" s="12"/>
    </row>
    <row r="81" spans="4:5" x14ac:dyDescent="0.3">
      <c r="D81" s="12"/>
      <c r="E81" s="12"/>
    </row>
    <row r="82" spans="4:5" x14ac:dyDescent="0.3">
      <c r="D82" s="12"/>
      <c r="E82" s="12"/>
    </row>
    <row r="83" spans="4:5" x14ac:dyDescent="0.3">
      <c r="D83" s="12"/>
      <c r="E83" s="12"/>
    </row>
    <row r="84" spans="4:5" x14ac:dyDescent="0.3">
      <c r="D84" s="12"/>
      <c r="E84" s="12"/>
    </row>
    <row r="85" spans="4:5" x14ac:dyDescent="0.3">
      <c r="D85" s="14"/>
      <c r="E85" s="14"/>
    </row>
    <row r="86" spans="4:5" x14ac:dyDescent="0.3">
      <c r="D86" s="14"/>
      <c r="E86" s="14"/>
    </row>
    <row r="87" spans="4:5" x14ac:dyDescent="0.3">
      <c r="D87" s="14"/>
      <c r="E87" s="14"/>
    </row>
    <row r="88" spans="4:5" x14ac:dyDescent="0.3">
      <c r="D88" s="14"/>
      <c r="E88" s="14"/>
    </row>
    <row r="89" spans="4:5" x14ac:dyDescent="0.3">
      <c r="D89" s="14"/>
      <c r="E89" s="14"/>
    </row>
    <row r="90" spans="4:5" x14ac:dyDescent="0.3">
      <c r="D90" s="14"/>
      <c r="E90" s="14"/>
    </row>
    <row r="91" spans="4:5" x14ac:dyDescent="0.3">
      <c r="D91" s="14"/>
      <c r="E91" s="14"/>
    </row>
    <row r="92" spans="4:5" x14ac:dyDescent="0.3">
      <c r="D92" s="14"/>
      <c r="E92" s="14"/>
    </row>
    <row r="93" spans="4:5" x14ac:dyDescent="0.3">
      <c r="D93" s="14"/>
      <c r="E93" s="14"/>
    </row>
    <row r="94" spans="4:5" x14ac:dyDescent="0.3">
      <c r="D94" s="14"/>
      <c r="E94" s="14"/>
    </row>
    <row r="95" spans="4:5" x14ac:dyDescent="0.3">
      <c r="D95" s="14"/>
      <c r="E95" s="14"/>
    </row>
    <row r="96" spans="4:5" x14ac:dyDescent="0.3">
      <c r="D96" s="14"/>
      <c r="E96" s="14"/>
    </row>
    <row r="97" spans="4:5" x14ac:dyDescent="0.3">
      <c r="D97" s="14"/>
      <c r="E97" s="1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14E2-3C44-4FB9-8FA0-FD8BB5E5E7FA}">
  <dimension ref="B1:G21"/>
  <sheetViews>
    <sheetView workbookViewId="0">
      <selection activeCell="J17" sqref="J17"/>
    </sheetView>
  </sheetViews>
  <sheetFormatPr defaultRowHeight="14.4" x14ac:dyDescent="0.3"/>
  <sheetData>
    <row r="1" spans="2:7" ht="18" x14ac:dyDescent="0.35">
      <c r="D1" s="15" t="s">
        <v>53</v>
      </c>
      <c r="E1" s="15"/>
      <c r="G1" s="16"/>
    </row>
    <row r="2" spans="2:7" x14ac:dyDescent="0.3">
      <c r="B2" t="s">
        <v>54</v>
      </c>
      <c r="C2" t="s">
        <v>55</v>
      </c>
      <c r="E2" t="s">
        <v>56</v>
      </c>
    </row>
    <row r="3" spans="2:7" x14ac:dyDescent="0.3">
      <c r="B3">
        <f>110</f>
        <v>110</v>
      </c>
      <c r="C3">
        <v>80.56</v>
      </c>
      <c r="E3">
        <v>36.61</v>
      </c>
      <c r="F3">
        <v>36.61</v>
      </c>
      <c r="G3">
        <v>36.61</v>
      </c>
    </row>
    <row r="4" spans="2:7" x14ac:dyDescent="0.3">
      <c r="C4">
        <v>80.78</v>
      </c>
      <c r="E4" s="17">
        <f>(E3+F3+G3)/3</f>
        <v>36.61</v>
      </c>
    </row>
    <row r="5" spans="2:7" x14ac:dyDescent="0.3">
      <c r="C5">
        <v>86</v>
      </c>
    </row>
    <row r="6" spans="2:7" x14ac:dyDescent="0.3">
      <c r="C6">
        <v>83.7</v>
      </c>
      <c r="E6">
        <f>C21</f>
        <v>944.92000000000007</v>
      </c>
      <c r="F6" t="s">
        <v>57</v>
      </c>
    </row>
    <row r="7" spans="2:7" x14ac:dyDescent="0.3">
      <c r="C7">
        <v>94.84</v>
      </c>
      <c r="E7">
        <f>B3</f>
        <v>110</v>
      </c>
      <c r="F7" t="s">
        <v>58</v>
      </c>
    </row>
    <row r="8" spans="2:7" x14ac:dyDescent="0.3">
      <c r="C8">
        <v>86.2</v>
      </c>
    </row>
    <row r="9" spans="2:7" x14ac:dyDescent="0.3">
      <c r="C9">
        <v>86.42</v>
      </c>
      <c r="E9">
        <f>E6/B3</f>
        <v>8.5901818181818186</v>
      </c>
      <c r="F9" t="s">
        <v>57</v>
      </c>
    </row>
    <row r="10" spans="2:7" x14ac:dyDescent="0.3">
      <c r="C10">
        <v>89.6</v>
      </c>
      <c r="F10" t="s">
        <v>58</v>
      </c>
    </row>
    <row r="11" spans="2:7" x14ac:dyDescent="0.3">
      <c r="C11">
        <v>87</v>
      </c>
    </row>
    <row r="12" spans="2:7" x14ac:dyDescent="0.3">
      <c r="C12">
        <v>78.14</v>
      </c>
      <c r="E12">
        <f>E9*60</f>
        <v>515.41090909090917</v>
      </c>
      <c r="F12" t="s">
        <v>57</v>
      </c>
    </row>
    <row r="13" spans="2:7" x14ac:dyDescent="0.3">
      <c r="C13">
        <v>91.68</v>
      </c>
      <c r="F13" t="s">
        <v>59</v>
      </c>
    </row>
    <row r="15" spans="2:7" x14ac:dyDescent="0.3">
      <c r="E15">
        <f>E12*(E4/100)</f>
        <v>188.69193381818184</v>
      </c>
      <c r="F15" t="s">
        <v>60</v>
      </c>
    </row>
    <row r="16" spans="2:7" x14ac:dyDescent="0.3">
      <c r="F16" t="s">
        <v>59</v>
      </c>
    </row>
    <row r="18" spans="3:6" x14ac:dyDescent="0.3">
      <c r="E18">
        <f>E15*24</f>
        <v>4528.6064116363641</v>
      </c>
      <c r="F18" t="s">
        <v>60</v>
      </c>
    </row>
    <row r="19" spans="3:6" x14ac:dyDescent="0.3">
      <c r="F19" t="s">
        <v>61</v>
      </c>
    </row>
    <row r="21" spans="3:6" x14ac:dyDescent="0.3">
      <c r="C21" s="18">
        <f>SUM(C3:C14)</f>
        <v>944.92000000000007</v>
      </c>
      <c r="E21">
        <f>E18/2000</f>
        <v>2.264303205818182</v>
      </c>
      <c r="F21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9b9cd1c-575f-4fce-852d-0fc7801c3d18">AU52YVNSMYRD-446-118</_dlc_DocId>
    <_dlc_DocIdUrl xmlns="39b9cd1c-575f-4fce-852d-0fc7801c3d18">
      <Url>http://my.ifas.ufl.edu/sites/depts/mcs/ing/_layouts/DocIdRedir.aspx?ID=AU52YVNSMYRD-446-118</Url>
      <Description>AU52YVNSMYRD-446-118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6A6B083508EF43A300D64FF7031070" ma:contentTypeVersion="76" ma:contentTypeDescription="Create a new document." ma:contentTypeScope="" ma:versionID="7bd5343788fe4fb20a919f2cda2caee2">
  <xsd:schema xmlns:xsd="http://www.w3.org/2001/XMLSchema" xmlns:xs="http://www.w3.org/2001/XMLSchema" xmlns:p="http://schemas.microsoft.com/office/2006/metadata/properties" xmlns:ns2="39b9cd1c-575f-4fce-852d-0fc7801c3d18" xmlns:ns3="b1902c32-f5be-494b-9ba8-390071dc97bb" xmlns:ns4="5015cdfc-0c01-48cb-895f-22b679e228b0" targetNamespace="http://schemas.microsoft.com/office/2006/metadata/properties" ma:root="true" ma:fieldsID="e533c3d3df167753c00991d9b4e14328" ns2:_="" ns3:_="" ns4:_="">
    <xsd:import namespace="39b9cd1c-575f-4fce-852d-0fc7801c3d18"/>
    <xsd:import namespace="b1902c32-f5be-494b-9ba8-390071dc97bb"/>
    <xsd:import namespace="5015cdfc-0c01-48cb-895f-22b679e228b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9cd1c-575f-4fce-852d-0fc7801c3d18" elementFormDefault="qualified">
    <xsd:import namespace="http://schemas.microsoft.com/office/2006/documentManagement/types"/>
    <xsd:import namespace="http://schemas.microsoft.com/office/infopath/2007/PartnerControls"/>
    <xsd:element name="_dlc_DocId" ma:index="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02c32-f5be-494b-9ba8-390071dc97b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5cdfc-0c01-48cb-895f-22b679e228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60B33A-695B-4C9C-AD3A-C2F1976F9FD5}">
  <ds:schemaRefs>
    <ds:schemaRef ds:uri="http://schemas.microsoft.com/office/2006/metadata/properties"/>
    <ds:schemaRef ds:uri="http://schemas.microsoft.com/office/infopath/2007/PartnerControls"/>
    <ds:schemaRef ds:uri="39b9cd1c-575f-4fce-852d-0fc7801c3d18"/>
  </ds:schemaRefs>
</ds:datastoreItem>
</file>

<file path=customXml/itemProps2.xml><?xml version="1.0" encoding="utf-8"?>
<ds:datastoreItem xmlns:ds="http://schemas.openxmlformats.org/officeDocument/2006/customXml" ds:itemID="{EB73FE8D-4878-4259-8724-FF4B18E349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EEB560-6025-4137-87E9-988A5FD2C5E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CC61D23-D4A9-41D0-B95B-67CAB1A720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b9cd1c-575f-4fce-852d-0fc7801c3d18"/>
    <ds:schemaRef ds:uri="b1902c32-f5be-494b-9ba8-390071dc97bb"/>
    <ds:schemaRef ds:uri="5015cdfc-0c01-48cb-895f-22b679e228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 Sagues</dc:creator>
  <cp:lastModifiedBy>Jessica Nicole Welch</cp:lastModifiedBy>
  <dcterms:created xsi:type="dcterms:W3CDTF">2013-10-21T18:15:25Z</dcterms:created>
  <dcterms:modified xsi:type="dcterms:W3CDTF">2021-10-12T19:37:48Z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0x010100496A6B083508EF43A300D64FF7031070</vt:lpwstr>
  </property>
  <property fmtid="{D5CDD505-2E9C-101B-9397-08002B2CF9AE}" pid="3" name="_dlc_DocIdItemGuid">
    <vt:lpwstr>910d92bd-3ec1-4ae7-a347-c0fcdf464da7</vt:lpwstr>
  </property>
  <property fmtid="{D5CDD505-2E9C-101B-9397-08002B2CF9AE}" pid="4" name="Author">
    <vt:lpwstr>5;#;UserInfo</vt:lpwstr>
  </property>
  <property fmtid="{D5CDD505-2E9C-101B-9397-08002B2CF9AE}" pid="5" name="Order">
    <vt:r8>100</vt:r8>
  </property>
  <property fmtid="{D5CDD505-2E9C-101B-9397-08002B2CF9AE}" pid="6" name="Modified">
    <vt:filetime>2015-05-04T16:49:07Z</vt:filetime>
  </property>
  <property fmtid="{D5CDD505-2E9C-101B-9397-08002B2CF9AE}" pid="7" name="Editor">
    <vt:lpwstr>5;#;UserInfo</vt:lpwstr>
  </property>
  <property fmtid="{D5CDD505-2E9C-101B-9397-08002B2CF9AE}" pid="8" name="Created">
    <vt:filetime>2014-07-13T07:12:37Z</vt:filetime>
  </property>
</Properties>
</file>