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120" windowWidth="23820" windowHeight="9345" activeTab="6"/>
  </bookViews>
  <sheets>
    <sheet name="Data" sheetId="1" r:id="rId1"/>
    <sheet name="Chart" sheetId="6" r:id="rId2"/>
    <sheet name="Chart (norm)" sheetId="2" r:id="rId3"/>
    <sheet name="SIN_COS" sheetId="4" r:id="rId4"/>
    <sheet name="Sheet1" sheetId="5" r:id="rId5"/>
    <sheet name="FIgure1" sheetId="7" r:id="rId6"/>
    <sheet name="Figure2" sheetId="8" r:id="rId7"/>
  </sheets>
  <calcPr calcId="145621"/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G2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" i="8"/>
  <c r="A28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" i="8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L23" i="1" l="1"/>
  <c r="L24" i="1"/>
  <c r="L25" i="1"/>
  <c r="L26" i="1"/>
  <c r="L2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8" i="1" l="1"/>
  <c r="L28" i="1" s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" i="4"/>
  <c r="L39" i="1" l="1"/>
  <c r="I10" i="1"/>
  <c r="I15" i="1"/>
  <c r="I21" i="1"/>
  <c r="I27" i="1"/>
  <c r="Q14" i="1"/>
  <c r="Q16" i="1"/>
  <c r="Q18" i="1"/>
  <c r="Q20" i="1"/>
  <c r="Q22" i="1"/>
  <c r="Q24" i="1"/>
  <c r="Q26" i="1"/>
  <c r="E10" i="1"/>
  <c r="E15" i="1"/>
  <c r="E21" i="1"/>
  <c r="E27" i="1"/>
  <c r="S29" i="1"/>
  <c r="S11" i="1" s="1"/>
  <c r="Q29" i="1"/>
  <c r="Q13" i="1" s="1"/>
  <c r="O29" i="1"/>
  <c r="O13" i="1" s="1"/>
  <c r="I29" i="1"/>
  <c r="I12" i="1" s="1"/>
  <c r="G29" i="1"/>
  <c r="G10" i="1" s="1"/>
  <c r="E29" i="1"/>
  <c r="E9" i="1" s="1"/>
  <c r="C29" i="1"/>
  <c r="C12" i="1" s="1"/>
  <c r="AD38" i="1"/>
  <c r="AD7" i="1" s="1"/>
  <c r="AE38" i="1"/>
  <c r="AE11" i="1" s="1"/>
  <c r="L2" i="1" l="1"/>
  <c r="C25" i="1"/>
  <c r="C21" i="1"/>
  <c r="C17" i="1"/>
  <c r="C13" i="1"/>
  <c r="C9" i="1"/>
  <c r="C27" i="1"/>
  <c r="C23" i="1"/>
  <c r="C19" i="1"/>
  <c r="C15" i="1"/>
  <c r="C11" i="1"/>
  <c r="G28" i="1"/>
  <c r="S28" i="1"/>
  <c r="S26" i="1"/>
  <c r="S22" i="1"/>
  <c r="S18" i="1"/>
  <c r="S14" i="1"/>
  <c r="S10" i="1"/>
  <c r="Q12" i="1"/>
  <c r="O24" i="1"/>
  <c r="O20" i="1"/>
  <c r="O16" i="1"/>
  <c r="O12" i="1"/>
  <c r="G18" i="1"/>
  <c r="C26" i="1"/>
  <c r="C22" i="1"/>
  <c r="C18" i="1"/>
  <c r="C14" i="1"/>
  <c r="C10" i="1"/>
  <c r="E24" i="1"/>
  <c r="E12" i="1"/>
  <c r="I28" i="1"/>
  <c r="S25" i="1"/>
  <c r="S21" i="1"/>
  <c r="S17" i="1"/>
  <c r="S13" i="1"/>
  <c r="Q27" i="1"/>
  <c r="Q23" i="1"/>
  <c r="Q19" i="1"/>
  <c r="Q15" i="1"/>
  <c r="O27" i="1"/>
  <c r="O23" i="1"/>
  <c r="O19" i="1"/>
  <c r="O15" i="1"/>
  <c r="O11" i="1"/>
  <c r="I18" i="1"/>
  <c r="G27" i="1"/>
  <c r="G15" i="1"/>
  <c r="O28" i="1"/>
  <c r="S24" i="1"/>
  <c r="S20" i="1"/>
  <c r="S16" i="1"/>
  <c r="S12" i="1"/>
  <c r="O26" i="1"/>
  <c r="O22" i="1"/>
  <c r="O18" i="1"/>
  <c r="O14" i="1"/>
  <c r="G24" i="1"/>
  <c r="G12" i="1"/>
  <c r="C28" i="1"/>
  <c r="C24" i="1"/>
  <c r="C20" i="1"/>
  <c r="C16" i="1"/>
  <c r="E28" i="1"/>
  <c r="E18" i="1"/>
  <c r="Q28" i="1"/>
  <c r="S27" i="1"/>
  <c r="S23" i="1"/>
  <c r="S19" i="1"/>
  <c r="S15" i="1"/>
  <c r="Q25" i="1"/>
  <c r="Q21" i="1"/>
  <c r="Q17" i="1"/>
  <c r="O25" i="1"/>
  <c r="O21" i="1"/>
  <c r="O17" i="1"/>
  <c r="I24" i="1"/>
  <c r="G21" i="1"/>
  <c r="AE24" i="1"/>
  <c r="AE18" i="1"/>
  <c r="AE13" i="1"/>
  <c r="AE28" i="1"/>
  <c r="AE22" i="1"/>
  <c r="AE17" i="1"/>
  <c r="AE12" i="1"/>
  <c r="AE26" i="1"/>
  <c r="AE21" i="1"/>
  <c r="AE16" i="1"/>
  <c r="AE10" i="1"/>
  <c r="AE39" i="1"/>
  <c r="AE3" i="1" s="1"/>
  <c r="AE25" i="1"/>
  <c r="AE20" i="1"/>
  <c r="AE14" i="1"/>
  <c r="AE9" i="1"/>
  <c r="AD26" i="1"/>
  <c r="AD22" i="1"/>
  <c r="AD18" i="1"/>
  <c r="AD14" i="1"/>
  <c r="AD10" i="1"/>
  <c r="AD39" i="1"/>
  <c r="AD25" i="1"/>
  <c r="AD21" i="1"/>
  <c r="AD17" i="1"/>
  <c r="AD13" i="1"/>
  <c r="AD9" i="1"/>
  <c r="AD28" i="1"/>
  <c r="AD24" i="1"/>
  <c r="AD20" i="1"/>
  <c r="AD16" i="1"/>
  <c r="AD12" i="1"/>
  <c r="AD8" i="1"/>
  <c r="AE27" i="1"/>
  <c r="AE23" i="1"/>
  <c r="AE19" i="1"/>
  <c r="AE15" i="1"/>
  <c r="AD27" i="1"/>
  <c r="AD23" i="1"/>
  <c r="AD19" i="1"/>
  <c r="AD15" i="1"/>
  <c r="AD11" i="1"/>
  <c r="AH5" i="1"/>
  <c r="AI5" i="1"/>
  <c r="AJ5" i="1"/>
  <c r="AK5" i="1"/>
  <c r="AL5" i="1"/>
  <c r="AM5" i="1"/>
  <c r="AH6" i="1"/>
  <c r="AI6" i="1"/>
  <c r="AJ6" i="1"/>
  <c r="AK6" i="1"/>
  <c r="AL6" i="1"/>
  <c r="AM6" i="1"/>
  <c r="AH7" i="1"/>
  <c r="AI7" i="1"/>
  <c r="AJ7" i="1"/>
  <c r="AK7" i="1"/>
  <c r="AL7" i="1"/>
  <c r="AM7" i="1"/>
  <c r="AH8" i="1"/>
  <c r="AI8" i="1"/>
  <c r="AJ8" i="1"/>
  <c r="AK8" i="1"/>
  <c r="AL8" i="1"/>
  <c r="AM8" i="1"/>
  <c r="AH9" i="1"/>
  <c r="AI9" i="1"/>
  <c r="AJ9" i="1"/>
  <c r="AK9" i="1"/>
  <c r="AL9" i="1"/>
  <c r="AM9" i="1"/>
  <c r="AH10" i="1"/>
  <c r="AI10" i="1"/>
  <c r="AJ10" i="1"/>
  <c r="AK10" i="1"/>
  <c r="AL10" i="1"/>
  <c r="AM10" i="1"/>
  <c r="AH11" i="1"/>
  <c r="AI11" i="1"/>
  <c r="AJ11" i="1"/>
  <c r="AK11" i="1"/>
  <c r="AL11" i="1"/>
  <c r="AM11" i="1"/>
  <c r="AH12" i="1"/>
  <c r="AI12" i="1"/>
  <c r="AJ12" i="1"/>
  <c r="AK12" i="1"/>
  <c r="AL12" i="1"/>
  <c r="AM12" i="1"/>
  <c r="AH13" i="1"/>
  <c r="AI13" i="1"/>
  <c r="AJ13" i="1"/>
  <c r="AK13" i="1"/>
  <c r="AL13" i="1"/>
  <c r="AM13" i="1"/>
  <c r="AH14" i="1"/>
  <c r="AI14" i="1"/>
  <c r="AJ14" i="1"/>
  <c r="AK14" i="1"/>
  <c r="AL14" i="1"/>
  <c r="AM14" i="1"/>
  <c r="AH15" i="1"/>
  <c r="AI15" i="1"/>
  <c r="AJ15" i="1"/>
  <c r="AK15" i="1"/>
  <c r="AL15" i="1"/>
  <c r="AM15" i="1"/>
  <c r="AH16" i="1"/>
  <c r="AI16" i="1"/>
  <c r="AJ16" i="1"/>
  <c r="AK16" i="1"/>
  <c r="AL16" i="1"/>
  <c r="AM16" i="1"/>
  <c r="AH17" i="1"/>
  <c r="AI17" i="1"/>
  <c r="AJ17" i="1"/>
  <c r="AK17" i="1"/>
  <c r="AL17" i="1"/>
  <c r="AM17" i="1"/>
  <c r="AH18" i="1"/>
  <c r="AI18" i="1"/>
  <c r="AJ18" i="1"/>
  <c r="AK18" i="1"/>
  <c r="AL18" i="1"/>
  <c r="AM18" i="1"/>
  <c r="AH19" i="1"/>
  <c r="AI19" i="1"/>
  <c r="AJ19" i="1"/>
  <c r="AK19" i="1"/>
  <c r="AL19" i="1"/>
  <c r="AM19" i="1"/>
  <c r="AH20" i="1"/>
  <c r="AI20" i="1"/>
  <c r="AJ20" i="1"/>
  <c r="AK20" i="1"/>
  <c r="AL20" i="1"/>
  <c r="AM20" i="1"/>
  <c r="AH21" i="1"/>
  <c r="AI21" i="1"/>
  <c r="AJ21" i="1"/>
  <c r="AK21" i="1"/>
  <c r="AL21" i="1"/>
  <c r="AM21" i="1"/>
  <c r="AH22" i="1"/>
  <c r="AI22" i="1"/>
  <c r="AJ22" i="1"/>
  <c r="AK22" i="1"/>
  <c r="AL22" i="1"/>
  <c r="AM22" i="1"/>
  <c r="AH23" i="1"/>
  <c r="AI23" i="1"/>
  <c r="AJ23" i="1"/>
  <c r="AK23" i="1"/>
  <c r="AL23" i="1"/>
  <c r="AM23" i="1"/>
  <c r="AH24" i="1"/>
  <c r="AI24" i="1"/>
  <c r="AJ24" i="1"/>
  <c r="AK24" i="1"/>
  <c r="AL24" i="1"/>
  <c r="AM24" i="1"/>
  <c r="AH25" i="1"/>
  <c r="AI25" i="1"/>
  <c r="AJ25" i="1"/>
  <c r="AK25" i="1"/>
  <c r="AL25" i="1"/>
  <c r="AM25" i="1"/>
  <c r="AH26" i="1"/>
  <c r="AI26" i="1"/>
  <c r="AJ26" i="1"/>
  <c r="AK26" i="1"/>
  <c r="AL26" i="1"/>
  <c r="AM26" i="1"/>
  <c r="AH27" i="1"/>
  <c r="AI27" i="1"/>
  <c r="AJ27" i="1"/>
  <c r="AK27" i="1"/>
  <c r="AL27" i="1"/>
  <c r="AM27" i="1"/>
  <c r="AH28" i="1"/>
  <c r="AI28" i="1"/>
  <c r="AJ28" i="1"/>
  <c r="AK28" i="1"/>
  <c r="AL28" i="1"/>
  <c r="AM28" i="1"/>
  <c r="AI4" i="1"/>
  <c r="AJ4" i="1"/>
  <c r="AK4" i="1"/>
  <c r="AL4" i="1"/>
  <c r="AM4" i="1"/>
  <c r="AK3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I14" i="5"/>
  <c r="I13" i="5"/>
  <c r="I12" i="5"/>
  <c r="I11" i="5"/>
  <c r="I10" i="5"/>
  <c r="I9" i="5"/>
  <c r="I8" i="5"/>
  <c r="I7" i="5"/>
  <c r="I6" i="5"/>
  <c r="I5" i="5"/>
  <c r="I4" i="5"/>
  <c r="I3" i="5"/>
  <c r="I2" i="5"/>
  <c r="B3" i="5"/>
  <c r="B4" i="5"/>
  <c r="B5" i="5"/>
  <c r="B6" i="5"/>
  <c r="B7" i="5"/>
  <c r="B8" i="5"/>
  <c r="B9" i="5"/>
  <c r="B10" i="5"/>
  <c r="B11" i="5"/>
  <c r="B12" i="5"/>
  <c r="B13" i="5"/>
  <c r="B14" i="5"/>
  <c r="B2" i="5"/>
  <c r="H3" i="5"/>
  <c r="H4" i="5"/>
  <c r="H5" i="5"/>
  <c r="H6" i="5"/>
  <c r="H7" i="5"/>
  <c r="H8" i="5"/>
  <c r="H9" i="5"/>
  <c r="H10" i="5"/>
  <c r="H11" i="5"/>
  <c r="H12" i="5"/>
  <c r="H13" i="5"/>
  <c r="H14" i="5"/>
  <c r="H2" i="5"/>
  <c r="E5" i="5"/>
  <c r="E6" i="5"/>
  <c r="E7" i="5"/>
  <c r="E8" i="5"/>
  <c r="E9" i="5"/>
  <c r="E10" i="5"/>
  <c r="E11" i="5"/>
  <c r="E12" i="5"/>
  <c r="E13" i="5"/>
  <c r="E14" i="5"/>
  <c r="E4" i="5"/>
  <c r="F3" i="5"/>
  <c r="F6" i="5"/>
  <c r="F9" i="5"/>
  <c r="F11" i="5"/>
  <c r="F13" i="5"/>
  <c r="F14" i="5"/>
  <c r="F2" i="5"/>
  <c r="AI2" i="1"/>
  <c r="AJ2" i="1"/>
  <c r="AK2" i="1"/>
  <c r="AL2" i="1"/>
  <c r="AM2" i="1"/>
  <c r="AI3" i="1"/>
  <c r="AJ3" i="1"/>
  <c r="AL3" i="1"/>
  <c r="AM3" i="1"/>
  <c r="AH2" i="1"/>
  <c r="AH3" i="1"/>
  <c r="AE5" i="1" l="1"/>
  <c r="AE4" i="1"/>
  <c r="AE8" i="1"/>
  <c r="AE2" i="1"/>
  <c r="AE7" i="1"/>
  <c r="AE6" i="1"/>
  <c r="AD4" i="1"/>
  <c r="AD5" i="1"/>
  <c r="AD6" i="1"/>
  <c r="AD3" i="1"/>
  <c r="AD2" i="1"/>
  <c r="AH4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9" i="1"/>
  <c r="C25" i="4" l="1"/>
  <c r="D25" i="4" s="1"/>
  <c r="C24" i="4"/>
  <c r="C23" i="4"/>
  <c r="D23" i="4" s="1"/>
  <c r="K23" i="4" s="1"/>
  <c r="C22" i="4"/>
  <c r="C21" i="4"/>
  <c r="D21" i="4" s="1"/>
  <c r="C20" i="4"/>
  <c r="C19" i="4"/>
  <c r="D19" i="4" s="1"/>
  <c r="K19" i="4" s="1"/>
  <c r="C18" i="4"/>
  <c r="C17" i="4"/>
  <c r="D17" i="4" s="1"/>
  <c r="C16" i="4"/>
  <c r="K15" i="4"/>
  <c r="C15" i="4"/>
  <c r="D15" i="4" s="1"/>
  <c r="C14" i="4"/>
  <c r="E13" i="4"/>
  <c r="C13" i="4"/>
  <c r="D13" i="4" s="1"/>
  <c r="C12" i="4"/>
  <c r="K11" i="4"/>
  <c r="E11" i="4"/>
  <c r="G11" i="4" s="1"/>
  <c r="C11" i="4"/>
  <c r="D11" i="4" s="1"/>
  <c r="C10" i="4"/>
  <c r="E10" i="4" s="1"/>
  <c r="G10" i="4" s="1"/>
  <c r="C9" i="4"/>
  <c r="D9" i="4" s="1"/>
  <c r="K9" i="4" s="1"/>
  <c r="C8" i="4"/>
  <c r="E8" i="4" s="1"/>
  <c r="G8" i="4" s="1"/>
  <c r="E7" i="4"/>
  <c r="C7" i="4"/>
  <c r="D7" i="4" s="1"/>
  <c r="K7" i="4" s="1"/>
  <c r="C6" i="4"/>
  <c r="E6" i="4" s="1"/>
  <c r="G6" i="4" s="1"/>
  <c r="C5" i="4"/>
  <c r="D5" i="4" s="1"/>
  <c r="L5" i="4" s="1"/>
  <c r="J4" i="4"/>
  <c r="D4" i="4"/>
  <c r="H4" i="4" s="1"/>
  <c r="C4" i="4"/>
  <c r="E4" i="4" s="1"/>
  <c r="G4" i="4" s="1"/>
  <c r="K3" i="4"/>
  <c r="C3" i="4"/>
  <c r="D3" i="4" s="1"/>
  <c r="O2" i="4"/>
  <c r="C2" i="4"/>
  <c r="E2" i="4" s="1"/>
  <c r="G2" i="4" s="1"/>
  <c r="E3" i="4" l="1"/>
  <c r="G3" i="4" s="1"/>
  <c r="D2" i="4"/>
  <c r="J2" i="4" s="1"/>
  <c r="E5" i="4"/>
  <c r="E19" i="4"/>
  <c r="O19" i="4" s="1"/>
  <c r="E21" i="4"/>
  <c r="E15" i="4"/>
  <c r="E17" i="4"/>
  <c r="O4" i="4"/>
  <c r="E9" i="4"/>
  <c r="G9" i="4" s="1"/>
  <c r="D10" i="4"/>
  <c r="J10" i="4" s="1"/>
  <c r="O10" i="4"/>
  <c r="E23" i="4"/>
  <c r="O23" i="4" s="1"/>
  <c r="E25" i="4"/>
  <c r="O7" i="4"/>
  <c r="N7" i="4"/>
  <c r="E14" i="4"/>
  <c r="D14" i="4"/>
  <c r="G19" i="4"/>
  <c r="J3" i="4"/>
  <c r="H3" i="4"/>
  <c r="O5" i="4"/>
  <c r="N5" i="4"/>
  <c r="N6" i="4"/>
  <c r="G7" i="4"/>
  <c r="D8" i="4"/>
  <c r="O8" i="4"/>
  <c r="H10" i="4"/>
  <c r="J11" i="4"/>
  <c r="H11" i="4"/>
  <c r="L11" i="4"/>
  <c r="J13" i="4"/>
  <c r="L13" i="4"/>
  <c r="H13" i="4"/>
  <c r="J17" i="4"/>
  <c r="H17" i="4"/>
  <c r="L17" i="4"/>
  <c r="J21" i="4"/>
  <c r="H21" i="4"/>
  <c r="L21" i="4"/>
  <c r="J25" i="4"/>
  <c r="L25" i="4"/>
  <c r="H25" i="4"/>
  <c r="O3" i="4"/>
  <c r="N3" i="4"/>
  <c r="N4" i="4"/>
  <c r="G5" i="4"/>
  <c r="D6" i="4"/>
  <c r="O6" i="4"/>
  <c r="J9" i="4"/>
  <c r="H9" i="4"/>
  <c r="L9" i="4"/>
  <c r="O11" i="4"/>
  <c r="N11" i="4"/>
  <c r="E12" i="4"/>
  <c r="D12" i="4"/>
  <c r="O13" i="4"/>
  <c r="N13" i="4"/>
  <c r="G13" i="4"/>
  <c r="E16" i="4"/>
  <c r="D16" i="4"/>
  <c r="O17" i="4"/>
  <c r="G17" i="4"/>
  <c r="N17" i="4"/>
  <c r="D20" i="4"/>
  <c r="E20" i="4"/>
  <c r="O21" i="4"/>
  <c r="G21" i="4"/>
  <c r="N21" i="4"/>
  <c r="D24" i="4"/>
  <c r="E24" i="4"/>
  <c r="O25" i="4"/>
  <c r="N25" i="4"/>
  <c r="G25" i="4"/>
  <c r="L2" i="4"/>
  <c r="K2" i="4"/>
  <c r="J5" i="4"/>
  <c r="H5" i="4"/>
  <c r="N8" i="4"/>
  <c r="L10" i="4"/>
  <c r="K10" i="4"/>
  <c r="O15" i="4"/>
  <c r="N15" i="4"/>
  <c r="G15" i="4"/>
  <c r="D18" i="4"/>
  <c r="E18" i="4"/>
  <c r="D22" i="4"/>
  <c r="E22" i="4"/>
  <c r="H2" i="4"/>
  <c r="L3" i="4"/>
  <c r="N2" i="4"/>
  <c r="L4" i="4"/>
  <c r="K4" i="4"/>
  <c r="K5" i="4"/>
  <c r="J7" i="4"/>
  <c r="H7" i="4"/>
  <c r="L7" i="4"/>
  <c r="O9" i="4"/>
  <c r="N9" i="4"/>
  <c r="N10" i="4"/>
  <c r="K13" i="4"/>
  <c r="J15" i="4"/>
  <c r="L15" i="4"/>
  <c r="H15" i="4"/>
  <c r="K17" i="4"/>
  <c r="L19" i="4"/>
  <c r="H19" i="4"/>
  <c r="K21" i="4"/>
  <c r="L23" i="4"/>
  <c r="K25" i="4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" i="1"/>
  <c r="H23" i="4" l="1"/>
  <c r="N23" i="4"/>
  <c r="N19" i="4"/>
  <c r="J23" i="4"/>
  <c r="J19" i="4"/>
  <c r="G23" i="4"/>
  <c r="L18" i="4"/>
  <c r="K18" i="4"/>
  <c r="J18" i="4"/>
  <c r="H18" i="4"/>
  <c r="G22" i="4"/>
  <c r="O22" i="4"/>
  <c r="N22" i="4"/>
  <c r="G16" i="4"/>
  <c r="O16" i="4"/>
  <c r="N16" i="4"/>
  <c r="L22" i="4"/>
  <c r="K22" i="4"/>
  <c r="J22" i="4"/>
  <c r="H22" i="4"/>
  <c r="G24" i="4"/>
  <c r="O24" i="4"/>
  <c r="N24" i="4"/>
  <c r="G12" i="4"/>
  <c r="O12" i="4"/>
  <c r="N12" i="4"/>
  <c r="L20" i="4"/>
  <c r="J20" i="4"/>
  <c r="K20" i="4"/>
  <c r="H20" i="4"/>
  <c r="L16" i="4"/>
  <c r="J16" i="4"/>
  <c r="K16" i="4"/>
  <c r="H16" i="4"/>
  <c r="L14" i="4"/>
  <c r="J14" i="4"/>
  <c r="K14" i="4"/>
  <c r="H14" i="4"/>
  <c r="L12" i="4"/>
  <c r="J12" i="4"/>
  <c r="K12" i="4"/>
  <c r="H12" i="4"/>
  <c r="L6" i="4"/>
  <c r="K6" i="4"/>
  <c r="H6" i="4"/>
  <c r="J6" i="4"/>
  <c r="G14" i="4"/>
  <c r="O14" i="4"/>
  <c r="N14" i="4"/>
  <c r="G18" i="4"/>
  <c r="O18" i="4"/>
  <c r="N18" i="4"/>
  <c r="L24" i="4"/>
  <c r="K24" i="4"/>
  <c r="J24" i="4"/>
  <c r="H24" i="4"/>
  <c r="G20" i="4"/>
  <c r="O20" i="4"/>
  <c r="N20" i="4"/>
  <c r="L8" i="4"/>
  <c r="K8" i="4"/>
  <c r="J8" i="4"/>
  <c r="H8" i="4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8" i="1"/>
  <c r="AB19" i="1" l="1"/>
  <c r="AB29" i="1"/>
  <c r="AB15" i="1" s="1"/>
  <c r="AB22" i="1"/>
  <c r="AB14" i="1"/>
  <c r="Y25" i="1"/>
  <c r="Y29" i="1"/>
  <c r="Y23" i="1" s="1"/>
  <c r="Y20" i="1"/>
  <c r="Y12" i="1"/>
  <c r="AB25" i="1"/>
  <c r="AB21" i="1"/>
  <c r="AB17" i="1"/>
  <c r="AB9" i="1"/>
  <c r="Y9" i="1" l="1"/>
  <c r="Y8" i="1"/>
  <c r="Y15" i="1"/>
  <c r="Y14" i="1"/>
  <c r="AB12" i="1"/>
  <c r="AB13" i="1"/>
  <c r="AB8" i="1"/>
  <c r="Y24" i="1"/>
  <c r="AB24" i="1"/>
  <c r="AB18" i="1"/>
  <c r="Y13" i="1"/>
  <c r="AB16" i="1"/>
  <c r="Y27" i="1"/>
  <c r="AB23" i="1"/>
  <c r="Y18" i="1"/>
  <c r="AB20" i="1"/>
  <c r="Y19" i="1"/>
  <c r="Y17" i="1"/>
  <c r="AB11" i="1"/>
  <c r="AB27" i="1"/>
  <c r="Y22" i="1"/>
  <c r="Y11" i="1"/>
  <c r="Y16" i="1"/>
  <c r="Y28" i="1"/>
  <c r="AB10" i="1"/>
  <c r="AB26" i="1"/>
  <c r="Y21" i="1"/>
  <c r="AB28" i="1"/>
  <c r="Y10" i="1"/>
  <c r="Y26" i="1"/>
</calcChain>
</file>

<file path=xl/sharedStrings.xml><?xml version="1.0" encoding="utf-8"?>
<sst xmlns="http://schemas.openxmlformats.org/spreadsheetml/2006/main" count="84" uniqueCount="69">
  <si>
    <t>Power</t>
  </si>
  <si>
    <t>Formula 45</t>
  </si>
  <si>
    <t>Formula 0</t>
  </si>
  <si>
    <t>45° #1 (mm)</t>
  </si>
  <si>
    <t>45° #2 (mm)</t>
  </si>
  <si>
    <t>225°(mm)</t>
  </si>
  <si>
    <t>0° (mm)</t>
  </si>
  <si>
    <t>90° (mm)</t>
  </si>
  <si>
    <t>180° (mm)</t>
  </si>
  <si>
    <t>270° (mm)</t>
  </si>
  <si>
    <t>1 rnd (mS)</t>
  </si>
  <si>
    <t>2 rnd (mS)</t>
  </si>
  <si>
    <t>1)</t>
  </si>
  <si>
    <t>1) Distance passed by the mobile if two motors powered by number in 0) for 1000 mS.</t>
  </si>
  <si>
    <t>0)</t>
  </si>
  <si>
    <t>2)</t>
  </si>
  <si>
    <t>2) Distance passed by the mobile if four motors powered by number in 0) for 1000 mS in direction to follow 45° course.</t>
  </si>
  <si>
    <t>3)</t>
  </si>
  <si>
    <t>4)</t>
  </si>
  <si>
    <t>4) Analytic approximation of 1)</t>
  </si>
  <si>
    <t>5)</t>
  </si>
  <si>
    <t>5) Analytic approximation of 2)</t>
  </si>
  <si>
    <t>3) Time in mS to complete full one or two rotations if all four motors powered by number in 0) in same direction. (Mobile radius is 96 mm.)</t>
  </si>
  <si>
    <t>Formula Rotation</t>
  </si>
  <si>
    <t>Angle:</t>
  </si>
  <si>
    <t>Angle</t>
  </si>
  <si>
    <t>SIN</t>
  </si>
  <si>
    <t>COS</t>
  </si>
  <si>
    <t>1/COS</t>
  </si>
  <si>
    <t>SIN+COS</t>
  </si>
  <si>
    <t>150*SIN/COS</t>
  </si>
  <si>
    <t>150*SIN*1.414</t>
  </si>
  <si>
    <t>150*COS*1.414</t>
  </si>
  <si>
    <t>150*SIN*(1+0.414*Angle/45)</t>
  </si>
  <si>
    <t>150*COS*(1+0.414*Angle/45)</t>
  </si>
  <si>
    <t>Calibration 0</t>
  </si>
  <si>
    <t>Calibration 30</t>
  </si>
  <si>
    <t>Calibration 45</t>
  </si>
  <si>
    <t>Y</t>
  </si>
  <si>
    <t>Radius 0°</t>
  </si>
  <si>
    <t>Radius 45°</t>
  </si>
  <si>
    <t>a_factor</t>
  </si>
  <si>
    <t>y_turn</t>
  </si>
  <si>
    <t>cutoff</t>
  </si>
  <si>
    <t>turn</t>
  </si>
  <si>
    <t>shift</t>
  </si>
  <si>
    <t>min</t>
  </si>
  <si>
    <t>0° (norm)</t>
  </si>
  <si>
    <t>90° (norm)</t>
  </si>
  <si>
    <t>180° (norm)</t>
  </si>
  <si>
    <t>270° (norm)</t>
  </si>
  <si>
    <t>factor</t>
  </si>
  <si>
    <t>45° #1 (norm)</t>
  </si>
  <si>
    <t>45° #2 (norm)</t>
  </si>
  <si>
    <t>225°(norm)</t>
  </si>
  <si>
    <t>Rot1 (norm)</t>
  </si>
  <si>
    <t xml:space="preserve"> Rot1 (mm)</t>
  </si>
  <si>
    <t xml:space="preserve"> Rot2 (mm)</t>
  </si>
  <si>
    <t>Rot2 (norm)</t>
  </si>
  <si>
    <t>Curve (calibration)</t>
  </si>
  <si>
    <t>Rot (calibration)</t>
  </si>
  <si>
    <t>correction</t>
  </si>
  <si>
    <t>Move 0°</t>
  </si>
  <si>
    <t>Move 45°</t>
  </si>
  <si>
    <t>Move 15°</t>
  </si>
  <si>
    <t>Move 30°</t>
  </si>
  <si>
    <t>Turning (Kt)</t>
  </si>
  <si>
    <t>Rotation (Kr)</t>
  </si>
  <si>
    <t>Rotate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</si>
</sst>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0" borderId="0" xfId="0" applyFill="1"/>
    <xf numFmtId="0" fontId="0" fillId="0" borderId="0" xfId="0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0" borderId="0" xfId="0"/>
    <xf numFmtId="0" fontId="1" fillId="0" borderId="0" xfId="0" applyFont="1" applyFill="1"/>
    <xf numFmtId="0" fontId="1" fillId="0" borderId="0" xfId="0" applyFont="1"/>
    <xf numFmtId="0" fontId="0" fillId="5" borderId="0" xfId="0" applyFill="1"/>
    <xf numFmtId="0" fontId="0" fillId="6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69884955969289E-2"/>
          <c:y val="1.1895749873371091E-2"/>
          <c:w val="0.82960001962371521"/>
          <c:h val="0.92952402879464624"/>
        </c:manualLayout>
      </c:layout>
      <c:scatterChart>
        <c:scatterStyle val="lineMarker"/>
        <c:varyColors val="0"/>
        <c:ser>
          <c:idx val="0"/>
          <c:order val="0"/>
          <c:tx>
            <c:v>0°</c:v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Data!$A$9:$A$28</c:f>
              <c:numCache>
                <c:formatCode>General</c:formatCode>
                <c:ptCount val="20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  <c:pt idx="14">
                  <c:v>210</c:v>
                </c:pt>
                <c:pt idx="15">
                  <c:v>220</c:v>
                </c:pt>
                <c:pt idx="16">
                  <c:v>230</c:v>
                </c:pt>
                <c:pt idx="17">
                  <c:v>240</c:v>
                </c:pt>
                <c:pt idx="18">
                  <c:v>250</c:v>
                </c:pt>
                <c:pt idx="19">
                  <c:v>255</c:v>
                </c:pt>
              </c:numCache>
            </c:numRef>
          </c:xVal>
          <c:yVal>
            <c:numRef>
              <c:f>Data!$B$9:$B$28</c:f>
              <c:numCache>
                <c:formatCode>General</c:formatCode>
                <c:ptCount val="20"/>
                <c:pt idx="0">
                  <c:v>120</c:v>
                </c:pt>
                <c:pt idx="1">
                  <c:v>190</c:v>
                </c:pt>
                <c:pt idx="2">
                  <c:v>280</c:v>
                </c:pt>
                <c:pt idx="3">
                  <c:v>350</c:v>
                </c:pt>
                <c:pt idx="4">
                  <c:v>420</c:v>
                </c:pt>
                <c:pt idx="5">
                  <c:v>480</c:v>
                </c:pt>
                <c:pt idx="6">
                  <c:v>530</c:v>
                </c:pt>
                <c:pt idx="7">
                  <c:v>570</c:v>
                </c:pt>
                <c:pt idx="8">
                  <c:v>620</c:v>
                </c:pt>
                <c:pt idx="9">
                  <c:v>660</c:v>
                </c:pt>
                <c:pt idx="10">
                  <c:v>710</c:v>
                </c:pt>
                <c:pt idx="11">
                  <c:v>750</c:v>
                </c:pt>
                <c:pt idx="12">
                  <c:v>790</c:v>
                </c:pt>
                <c:pt idx="13">
                  <c:v>850</c:v>
                </c:pt>
                <c:pt idx="14">
                  <c:v>880</c:v>
                </c:pt>
                <c:pt idx="15">
                  <c:v>930</c:v>
                </c:pt>
                <c:pt idx="16">
                  <c:v>970</c:v>
                </c:pt>
                <c:pt idx="17">
                  <c:v>1020</c:v>
                </c:pt>
                <c:pt idx="18">
                  <c:v>1060</c:v>
                </c:pt>
                <c:pt idx="19">
                  <c:v>1090</c:v>
                </c:pt>
              </c:numCache>
            </c:numRef>
          </c:yVal>
          <c:smooth val="0"/>
        </c:ser>
        <c:ser>
          <c:idx val="1"/>
          <c:order val="1"/>
          <c:tx>
            <c:v>90°</c:v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Data!$A$9:$A$28</c:f>
              <c:numCache>
                <c:formatCode>General</c:formatCode>
                <c:ptCount val="20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  <c:pt idx="14">
                  <c:v>210</c:v>
                </c:pt>
                <c:pt idx="15">
                  <c:v>220</c:v>
                </c:pt>
                <c:pt idx="16">
                  <c:v>230</c:v>
                </c:pt>
                <c:pt idx="17">
                  <c:v>240</c:v>
                </c:pt>
                <c:pt idx="18">
                  <c:v>250</c:v>
                </c:pt>
                <c:pt idx="19">
                  <c:v>255</c:v>
                </c:pt>
              </c:numCache>
            </c:numRef>
          </c:xVal>
          <c:yVal>
            <c:numRef>
              <c:f>Data!$D$9:$D$28</c:f>
              <c:numCache>
                <c:formatCode>General</c:formatCode>
                <c:ptCount val="20"/>
                <c:pt idx="0">
                  <c:v>150</c:v>
                </c:pt>
                <c:pt idx="1">
                  <c:v>240</c:v>
                </c:pt>
                <c:pt idx="3">
                  <c:v>380</c:v>
                </c:pt>
                <c:pt idx="6">
                  <c:v>550</c:v>
                </c:pt>
                <c:pt idx="9">
                  <c:v>710</c:v>
                </c:pt>
                <c:pt idx="12">
                  <c:v>840</c:v>
                </c:pt>
                <c:pt idx="15">
                  <c:v>950</c:v>
                </c:pt>
                <c:pt idx="18">
                  <c:v>1110</c:v>
                </c:pt>
                <c:pt idx="19">
                  <c:v>1120</c:v>
                </c:pt>
              </c:numCache>
            </c:numRef>
          </c:yVal>
          <c:smooth val="0"/>
        </c:ser>
        <c:ser>
          <c:idx val="6"/>
          <c:order val="2"/>
          <c:tx>
            <c:v>180°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6"/>
              </a:solidFill>
            </c:spPr>
          </c:marker>
          <c:xVal>
            <c:numRef>
              <c:f>Data!$A$10:$A$28</c:f>
              <c:numCache>
                <c:formatCode>General</c:formatCode>
                <c:ptCount val="19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210</c:v>
                </c:pt>
                <c:pt idx="14">
                  <c:v>220</c:v>
                </c:pt>
                <c:pt idx="15">
                  <c:v>230</c:v>
                </c:pt>
                <c:pt idx="16">
                  <c:v>240</c:v>
                </c:pt>
                <c:pt idx="17">
                  <c:v>250</c:v>
                </c:pt>
                <c:pt idx="18">
                  <c:v>255</c:v>
                </c:pt>
              </c:numCache>
            </c:numRef>
          </c:xVal>
          <c:yVal>
            <c:numRef>
              <c:f>Data!$F$10:$F$28</c:f>
              <c:numCache>
                <c:formatCode>General</c:formatCode>
                <c:ptCount val="19"/>
                <c:pt idx="0">
                  <c:v>150</c:v>
                </c:pt>
                <c:pt idx="2">
                  <c:v>330</c:v>
                </c:pt>
                <c:pt idx="5">
                  <c:v>480</c:v>
                </c:pt>
                <c:pt idx="8">
                  <c:v>610</c:v>
                </c:pt>
                <c:pt idx="11">
                  <c:v>720</c:v>
                </c:pt>
                <c:pt idx="14">
                  <c:v>880</c:v>
                </c:pt>
                <c:pt idx="17">
                  <c:v>1000</c:v>
                </c:pt>
                <c:pt idx="18">
                  <c:v>1060</c:v>
                </c:pt>
              </c:numCache>
            </c:numRef>
          </c:yVal>
          <c:smooth val="0"/>
        </c:ser>
        <c:ser>
          <c:idx val="7"/>
          <c:order val="3"/>
          <c:tx>
            <c:v>270°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7030A0"/>
              </a:solidFill>
            </c:spPr>
          </c:marker>
          <c:xVal>
            <c:numRef>
              <c:f>Data!$A$10:$A$28</c:f>
              <c:numCache>
                <c:formatCode>General</c:formatCode>
                <c:ptCount val="19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210</c:v>
                </c:pt>
                <c:pt idx="14">
                  <c:v>220</c:v>
                </c:pt>
                <c:pt idx="15">
                  <c:v>230</c:v>
                </c:pt>
                <c:pt idx="16">
                  <c:v>240</c:v>
                </c:pt>
                <c:pt idx="17">
                  <c:v>250</c:v>
                </c:pt>
                <c:pt idx="18">
                  <c:v>255</c:v>
                </c:pt>
              </c:numCache>
            </c:numRef>
          </c:xVal>
          <c:yVal>
            <c:numRef>
              <c:f>Data!$H$10:$H$28</c:f>
              <c:numCache>
                <c:formatCode>General</c:formatCode>
                <c:ptCount val="19"/>
                <c:pt idx="0">
                  <c:v>140</c:v>
                </c:pt>
                <c:pt idx="2">
                  <c:v>310</c:v>
                </c:pt>
                <c:pt idx="5">
                  <c:v>480</c:v>
                </c:pt>
                <c:pt idx="8">
                  <c:v>620</c:v>
                </c:pt>
                <c:pt idx="11">
                  <c:v>730</c:v>
                </c:pt>
                <c:pt idx="14">
                  <c:v>870</c:v>
                </c:pt>
                <c:pt idx="17">
                  <c:v>1000</c:v>
                </c:pt>
                <c:pt idx="18">
                  <c:v>1070</c:v>
                </c:pt>
              </c:numCache>
            </c:numRef>
          </c:yVal>
          <c:smooth val="0"/>
        </c:ser>
        <c:ser>
          <c:idx val="4"/>
          <c:order val="4"/>
          <c:tx>
            <c:v>Formula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Data!$A$9:$A$28</c:f>
              <c:numCache>
                <c:formatCode>General</c:formatCode>
                <c:ptCount val="20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  <c:pt idx="14">
                  <c:v>210</c:v>
                </c:pt>
                <c:pt idx="15">
                  <c:v>220</c:v>
                </c:pt>
                <c:pt idx="16">
                  <c:v>230</c:v>
                </c:pt>
                <c:pt idx="17">
                  <c:v>240</c:v>
                </c:pt>
                <c:pt idx="18">
                  <c:v>250</c:v>
                </c:pt>
                <c:pt idx="19">
                  <c:v>255</c:v>
                </c:pt>
              </c:numCache>
            </c:numRef>
          </c:xVal>
          <c:yVal>
            <c:numRef>
              <c:f>Data!$J$9:$J$28</c:f>
              <c:numCache>
                <c:formatCode>General</c:formatCode>
                <c:ptCount val="20"/>
                <c:pt idx="0">
                  <c:v>118.09167828997333</c:v>
                </c:pt>
                <c:pt idx="1">
                  <c:v>198.60573789066692</c:v>
                </c:pt>
                <c:pt idx="2">
                  <c:v>269.19081402962746</c:v>
                </c:pt>
                <c:pt idx="3">
                  <c:v>334.01370608216132</c:v>
                </c:pt>
                <c:pt idx="4">
                  <c:v>394.86332477407126</c:v>
                </c:pt>
                <c:pt idx="5">
                  <c:v>452.72318107348588</c:v>
                </c:pt>
                <c:pt idx="6">
                  <c:v>508.20955342365357</c:v>
                </c:pt>
                <c:pt idx="7">
                  <c:v>561.7418561801943</c:v>
                </c:pt>
                <c:pt idx="8">
                  <c:v>613.62236024793697</c:v>
                </c:pt>
                <c:pt idx="9">
                  <c:v>664.07830863535992</c:v>
                </c:pt>
                <c:pt idx="10">
                  <c:v>713.28617836555691</c:v>
                </c:pt>
                <c:pt idx="11">
                  <c:v>761.38660013390563</c:v>
                </c:pt>
                <c:pt idx="12">
                  <c:v>808.49401433117316</c:v>
                </c:pt>
                <c:pt idx="13">
                  <c:v>854.70318334328203</c:v>
                </c:pt>
                <c:pt idx="14">
                  <c:v>900.09373535512179</c:v>
                </c:pt>
                <c:pt idx="15">
                  <c:v>944.73342631978619</c:v>
                </c:pt>
                <c:pt idx="16">
                  <c:v>988.68053922188915</c:v>
                </c:pt>
                <c:pt idx="17">
                  <c:v>1031.9856861040273</c:v>
                </c:pt>
                <c:pt idx="18">
                  <c:v>1074.6931864200315</c:v>
                </c:pt>
                <c:pt idx="19">
                  <c:v>1095.8352168843226</c:v>
                </c:pt>
              </c:numCache>
            </c:numRef>
          </c:yVal>
          <c:smooth val="0"/>
        </c:ser>
        <c:ser>
          <c:idx val="2"/>
          <c:order val="5"/>
          <c:tx>
            <c:v>45° #1</c:v>
          </c:tx>
          <c:spPr>
            <a:ln w="28575">
              <a:noFill/>
            </a:ln>
          </c:spPr>
          <c:marker>
            <c:symbol val="circle"/>
            <c:size val="8"/>
            <c:spPr>
              <a:noFill/>
            </c:spPr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Data!$N$2:$N$28</c:f>
              <c:numCache>
                <c:formatCode>General</c:formatCode>
                <c:ptCount val="27"/>
                <c:pt idx="9">
                  <c:v>130</c:v>
                </c:pt>
                <c:pt idx="10">
                  <c:v>210</c:v>
                </c:pt>
                <c:pt idx="11">
                  <c:v>280</c:v>
                </c:pt>
                <c:pt idx="12">
                  <c:v>360</c:v>
                </c:pt>
                <c:pt idx="13">
                  <c:v>400</c:v>
                </c:pt>
                <c:pt idx="14">
                  <c:v>460</c:v>
                </c:pt>
                <c:pt idx="15">
                  <c:v>490</c:v>
                </c:pt>
                <c:pt idx="16">
                  <c:v>550</c:v>
                </c:pt>
                <c:pt idx="17">
                  <c:v>590</c:v>
                </c:pt>
                <c:pt idx="18">
                  <c:v>630</c:v>
                </c:pt>
                <c:pt idx="19">
                  <c:v>700</c:v>
                </c:pt>
                <c:pt idx="20">
                  <c:v>760</c:v>
                </c:pt>
                <c:pt idx="21">
                  <c:v>810</c:v>
                </c:pt>
                <c:pt idx="22">
                  <c:v>830</c:v>
                </c:pt>
                <c:pt idx="23">
                  <c:v>890</c:v>
                </c:pt>
                <c:pt idx="24">
                  <c:v>930</c:v>
                </c:pt>
                <c:pt idx="25">
                  <c:v>930</c:v>
                </c:pt>
                <c:pt idx="26">
                  <c:v>990</c:v>
                </c:pt>
              </c:numCache>
            </c:numRef>
          </c:yVal>
          <c:smooth val="0"/>
        </c:ser>
        <c:ser>
          <c:idx val="3"/>
          <c:order val="6"/>
          <c:tx>
            <c:v>45° #2</c:v>
          </c:tx>
          <c:spPr>
            <a:ln w="28575">
              <a:noFill/>
            </a:ln>
          </c:spPr>
          <c:marker>
            <c:symbol val="circle"/>
            <c:size val="8"/>
            <c:spPr>
              <a:noFill/>
            </c:spPr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Data!$P$2:$P$28</c:f>
              <c:numCache>
                <c:formatCode>General</c:formatCode>
                <c:ptCount val="27"/>
                <c:pt idx="10">
                  <c:v>250</c:v>
                </c:pt>
                <c:pt idx="11">
                  <c:v>320</c:v>
                </c:pt>
                <c:pt idx="12">
                  <c:v>370</c:v>
                </c:pt>
                <c:pt idx="13">
                  <c:v>410</c:v>
                </c:pt>
                <c:pt idx="14">
                  <c:v>470</c:v>
                </c:pt>
                <c:pt idx="15">
                  <c:v>530</c:v>
                </c:pt>
                <c:pt idx="16">
                  <c:v>570</c:v>
                </c:pt>
                <c:pt idx="17">
                  <c:v>650</c:v>
                </c:pt>
                <c:pt idx="18">
                  <c:v>670</c:v>
                </c:pt>
                <c:pt idx="19">
                  <c:v>670</c:v>
                </c:pt>
                <c:pt idx="20">
                  <c:v>790</c:v>
                </c:pt>
                <c:pt idx="21">
                  <c:v>830</c:v>
                </c:pt>
                <c:pt idx="22">
                  <c:v>880</c:v>
                </c:pt>
                <c:pt idx="23">
                  <c:v>840</c:v>
                </c:pt>
                <c:pt idx="24">
                  <c:v>920</c:v>
                </c:pt>
                <c:pt idx="25">
                  <c:v>980</c:v>
                </c:pt>
                <c:pt idx="26">
                  <c:v>1000</c:v>
                </c:pt>
              </c:numCache>
            </c:numRef>
          </c:yVal>
          <c:smooth val="0"/>
        </c:ser>
        <c:ser>
          <c:idx val="5"/>
          <c:order val="7"/>
          <c:tx>
            <c:v>225°</c:v>
          </c:tx>
          <c:spPr>
            <a:ln w="28575">
              <a:noFill/>
            </a:ln>
          </c:spPr>
          <c:marker>
            <c:symbol val="circle"/>
            <c:size val="8"/>
            <c:spPr>
              <a:noFill/>
            </c:spPr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Data!$R$2:$R$28</c:f>
              <c:numCache>
                <c:formatCode>General</c:formatCode>
                <c:ptCount val="27"/>
                <c:pt idx="8">
                  <c:v>100</c:v>
                </c:pt>
                <c:pt idx="9">
                  <c:v>110</c:v>
                </c:pt>
                <c:pt idx="10">
                  <c:v>220</c:v>
                </c:pt>
                <c:pt idx="11">
                  <c:v>310</c:v>
                </c:pt>
                <c:pt idx="12">
                  <c:v>380</c:v>
                </c:pt>
                <c:pt idx="13">
                  <c:v>420</c:v>
                </c:pt>
                <c:pt idx="14">
                  <c:v>460</c:v>
                </c:pt>
                <c:pt idx="15">
                  <c:v>500</c:v>
                </c:pt>
                <c:pt idx="16">
                  <c:v>520</c:v>
                </c:pt>
                <c:pt idx="17">
                  <c:v>560</c:v>
                </c:pt>
                <c:pt idx="18">
                  <c:v>620</c:v>
                </c:pt>
                <c:pt idx="19">
                  <c:v>730</c:v>
                </c:pt>
                <c:pt idx="20">
                  <c:v>730</c:v>
                </c:pt>
                <c:pt idx="21">
                  <c:v>760</c:v>
                </c:pt>
                <c:pt idx="22">
                  <c:v>790</c:v>
                </c:pt>
                <c:pt idx="23">
                  <c:v>850</c:v>
                </c:pt>
                <c:pt idx="24">
                  <c:v>930</c:v>
                </c:pt>
                <c:pt idx="25">
                  <c:v>990</c:v>
                </c:pt>
                <c:pt idx="26">
                  <c:v>990</c:v>
                </c:pt>
              </c:numCache>
            </c:numRef>
          </c:yVal>
          <c:smooth val="0"/>
        </c:ser>
        <c:ser>
          <c:idx val="8"/>
          <c:order val="8"/>
          <c:tx>
            <c:v>Formula 45</c:v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Data!$A$9:$A$28</c:f>
              <c:numCache>
                <c:formatCode>General</c:formatCode>
                <c:ptCount val="20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  <c:pt idx="14">
                  <c:v>210</c:v>
                </c:pt>
                <c:pt idx="15">
                  <c:v>220</c:v>
                </c:pt>
                <c:pt idx="16">
                  <c:v>230</c:v>
                </c:pt>
                <c:pt idx="17">
                  <c:v>240</c:v>
                </c:pt>
                <c:pt idx="18">
                  <c:v>250</c:v>
                </c:pt>
                <c:pt idx="19">
                  <c:v>255</c:v>
                </c:pt>
              </c:numCache>
            </c:numRef>
          </c:xVal>
          <c:yVal>
            <c:numRef>
              <c:f>Data!$T$9:$T$28</c:f>
              <c:numCache>
                <c:formatCode>General</c:formatCode>
                <c:ptCount val="20"/>
                <c:pt idx="0">
                  <c:v>18.091678289973331</c:v>
                </c:pt>
                <c:pt idx="1">
                  <c:v>98.605737890666916</c:v>
                </c:pt>
                <c:pt idx="2">
                  <c:v>169.19081402962746</c:v>
                </c:pt>
                <c:pt idx="3">
                  <c:v>234.01370608216132</c:v>
                </c:pt>
                <c:pt idx="4">
                  <c:v>294.86332477407126</c:v>
                </c:pt>
                <c:pt idx="5">
                  <c:v>352.72318107348588</c:v>
                </c:pt>
                <c:pt idx="6">
                  <c:v>408.20955342365357</c:v>
                </c:pt>
                <c:pt idx="7">
                  <c:v>461.7418561801943</c:v>
                </c:pt>
                <c:pt idx="8">
                  <c:v>513.62236024793697</c:v>
                </c:pt>
                <c:pt idx="9">
                  <c:v>564.07830863535992</c:v>
                </c:pt>
                <c:pt idx="10">
                  <c:v>613.28617836555691</c:v>
                </c:pt>
                <c:pt idx="11">
                  <c:v>661.38660013390563</c:v>
                </c:pt>
                <c:pt idx="12">
                  <c:v>708.49401433117316</c:v>
                </c:pt>
                <c:pt idx="13">
                  <c:v>754.70318334328203</c:v>
                </c:pt>
                <c:pt idx="14">
                  <c:v>800.09373535512179</c:v>
                </c:pt>
                <c:pt idx="15">
                  <c:v>844.73342631978619</c:v>
                </c:pt>
                <c:pt idx="16">
                  <c:v>888.68053922188915</c:v>
                </c:pt>
                <c:pt idx="17">
                  <c:v>931.98568610402731</c:v>
                </c:pt>
                <c:pt idx="18">
                  <c:v>974.69318642003145</c:v>
                </c:pt>
                <c:pt idx="19">
                  <c:v>995.83521688432256</c:v>
                </c:pt>
              </c:numCache>
            </c:numRef>
          </c:yVal>
          <c:smooth val="0"/>
        </c:ser>
        <c:ser>
          <c:idx val="9"/>
          <c:order val="9"/>
          <c:tx>
            <c:v>Rotation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00B0F0"/>
                </a:solidFill>
              </a:ln>
            </c:spPr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Data!$X$2:$X$28</c:f>
              <c:numCache>
                <c:formatCode>General</c:formatCode>
                <c:ptCount val="27"/>
                <c:pt idx="6">
                  <c:v>227.54716981132074</c:v>
                </c:pt>
                <c:pt idx="7">
                  <c:v>301.5</c:v>
                </c:pt>
                <c:pt idx="8">
                  <c:v>360</c:v>
                </c:pt>
                <c:pt idx="9">
                  <c:v>418.75</c:v>
                </c:pt>
                <c:pt idx="10">
                  <c:v>463.84615384615387</c:v>
                </c:pt>
                <c:pt idx="11">
                  <c:v>526.63755458515288</c:v>
                </c:pt>
                <c:pt idx="12">
                  <c:v>517.59656652360513</c:v>
                </c:pt>
                <c:pt idx="13">
                  <c:v>618.46153846153845</c:v>
                </c:pt>
                <c:pt idx="14">
                  <c:v>666.29834254143645</c:v>
                </c:pt>
                <c:pt idx="15">
                  <c:v>713.60946745562126</c:v>
                </c:pt>
                <c:pt idx="16">
                  <c:v>753.75</c:v>
                </c:pt>
                <c:pt idx="17">
                  <c:v>804</c:v>
                </c:pt>
                <c:pt idx="18">
                  <c:v>837.5</c:v>
                </c:pt>
                <c:pt idx="19">
                  <c:v>886.76470588235293</c:v>
                </c:pt>
                <c:pt idx="20">
                  <c:v>927.69230769230774</c:v>
                </c:pt>
                <c:pt idx="21">
                  <c:v>964.8</c:v>
                </c:pt>
                <c:pt idx="22">
                  <c:v>996.69421487603302</c:v>
                </c:pt>
                <c:pt idx="23">
                  <c:v>1048.695652173913</c:v>
                </c:pt>
                <c:pt idx="24">
                  <c:v>1092.391304347826</c:v>
                </c:pt>
                <c:pt idx="25">
                  <c:v>1133.4586466165413</c:v>
                </c:pt>
                <c:pt idx="26">
                  <c:v>1157.3896353166986</c:v>
                </c:pt>
              </c:numCache>
            </c:numRef>
          </c:yVal>
          <c:smooth val="0"/>
        </c:ser>
        <c:ser>
          <c:idx val="10"/>
          <c:order val="10"/>
          <c:tx>
            <c:v>Rotation2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Data!$AA$2:$AA$28</c:f>
              <c:numCache>
                <c:formatCode>General</c:formatCode>
                <c:ptCount val="27"/>
                <c:pt idx="6">
                  <c:v>238.8118811881188</c:v>
                </c:pt>
                <c:pt idx="7">
                  <c:v>317.36842105263156</c:v>
                </c:pt>
                <c:pt idx="8">
                  <c:v>376.875</c:v>
                </c:pt>
                <c:pt idx="9">
                  <c:v>430.71428571428572</c:v>
                </c:pt>
                <c:pt idx="10">
                  <c:v>492.24489795918367</c:v>
                </c:pt>
                <c:pt idx="11">
                  <c:v>536</c:v>
                </c:pt>
                <c:pt idx="12">
                  <c:v>591.17647058823525</c:v>
                </c:pt>
                <c:pt idx="13">
                  <c:v>651.89189189189187</c:v>
                </c:pt>
                <c:pt idx="14">
                  <c:v>701.16279069767438</c:v>
                </c:pt>
                <c:pt idx="15">
                  <c:v>753.75</c:v>
                </c:pt>
                <c:pt idx="16">
                  <c:v>804</c:v>
                </c:pt>
                <c:pt idx="17">
                  <c:v>843.3566433566433</c:v>
                </c:pt>
                <c:pt idx="18">
                  <c:v>900</c:v>
                </c:pt>
                <c:pt idx="19">
                  <c:v>942.1875</c:v>
                </c:pt>
                <c:pt idx="20">
                  <c:v>996.69421487603302</c:v>
                </c:pt>
                <c:pt idx="21">
                  <c:v>1044.1558441558441</c:v>
                </c:pt>
                <c:pt idx="22">
                  <c:v>1091.4027149321266</c:v>
                </c:pt>
                <c:pt idx="23">
                  <c:v>1148.5714285714287</c:v>
                </c:pt>
                <c:pt idx="24">
                  <c:v>1188.1773399014778</c:v>
                </c:pt>
                <c:pt idx="25">
                  <c:v>1243.2989690721649</c:v>
                </c:pt>
                <c:pt idx="26">
                  <c:v>1276.1904761904761</c:v>
                </c:pt>
              </c:numCache>
            </c:numRef>
          </c:yVal>
          <c:smooth val="0"/>
        </c:ser>
        <c:ser>
          <c:idx val="11"/>
          <c:order val="11"/>
          <c:tx>
            <c:v>Formula Rotation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Data!$AC$2:$AC$28</c:f>
              <c:numCache>
                <c:formatCode>General</c:formatCode>
                <c:ptCount val="27"/>
                <c:pt idx="6">
                  <c:v>230</c:v>
                </c:pt>
                <c:pt idx="7">
                  <c:v>307.09626509529545</c:v>
                </c:pt>
                <c:pt idx="8">
                  <c:v>370.90598347860822</c:v>
                </c:pt>
                <c:pt idx="9">
                  <c:v>430.50667304112267</c:v>
                </c:pt>
                <c:pt idx="10">
                  <c:v>487.52863845651308</c:v>
                </c:pt>
                <c:pt idx="11">
                  <c:v>542.70674076081502</c:v>
                </c:pt>
                <c:pt idx="12">
                  <c:v>596.45860761168274</c:v>
                </c:pt>
                <c:pt idx="13">
                  <c:v>649.05269122541449</c:v>
                </c:pt>
                <c:pt idx="14">
                  <c:v>700.67553831263649</c:v>
                </c:pt>
                <c:pt idx="15">
                  <c:v>751.46398900551833</c:v>
                </c:pt>
                <c:pt idx="16">
                  <c:v>801.5225088119297</c:v>
                </c:pt>
                <c:pt idx="17">
                  <c:v>850.93333454205299</c:v>
                </c:pt>
                <c:pt idx="18">
                  <c:v>899.76280168566154</c:v>
                </c:pt>
                <c:pt idx="19">
                  <c:v>948.0654910453809</c:v>
                </c:pt>
                <c:pt idx="20">
                  <c:v>995.88705709010674</c:v>
                </c:pt>
                <c:pt idx="21">
                  <c:v>1043.2662217810848</c:v>
                </c:pt>
                <c:pt idx="22">
                  <c:v>1090.2362195274804</c:v>
                </c:pt>
                <c:pt idx="23">
                  <c:v>1136.8258693305922</c:v>
                </c:pt>
                <c:pt idx="24">
                  <c:v>1183.0603866306424</c:v>
                </c:pt>
                <c:pt idx="25">
                  <c:v>1228.9620090305152</c:v>
                </c:pt>
                <c:pt idx="26">
                  <c:v>1251.794242378694</c:v>
                </c:pt>
              </c:numCache>
            </c:numRef>
          </c:yVal>
          <c:smooth val="0"/>
        </c:ser>
        <c:ser>
          <c:idx val="12"/>
          <c:order val="12"/>
          <c:tx>
            <c:v>Calibration 0</c:v>
          </c:tx>
          <c:spPr>
            <a:ln w="28575"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Data!$AH$2:$AH$28</c:f>
              <c:numCache>
                <c:formatCode>General</c:formatCode>
                <c:ptCount val="27"/>
                <c:pt idx="0">
                  <c:v>0</c:v>
                </c:pt>
                <c:pt idx="1">
                  <c:v>37.440591364660818</c:v>
                </c:pt>
                <c:pt idx="2">
                  <c:v>74.881182729321637</c:v>
                </c:pt>
                <c:pt idx="3">
                  <c:v>78.716368176655578</c:v>
                </c:pt>
                <c:pt idx="4">
                  <c:v>83.152186535518055</c:v>
                </c:pt>
                <c:pt idx="5">
                  <c:v>88.095862113930707</c:v>
                </c:pt>
                <c:pt idx="6">
                  <c:v>93.485967751827957</c:v>
                </c:pt>
                <c:pt idx="7">
                  <c:v>99.278064917158389</c:v>
                </c:pt>
                <c:pt idx="8">
                  <c:v>105.43813461970153</c:v>
                </c:pt>
                <c:pt idx="9">
                  <c:v>111.9390859269147</c:v>
                </c:pt>
                <c:pt idx="10">
                  <c:v>118.75870608443843</c:v>
                </c:pt>
                <c:pt idx="11">
                  <c:v>125.87836780134162</c:v>
                </c:pt>
                <c:pt idx="12">
                  <c:v>133.28216868089481</c:v>
                </c:pt>
                <c:pt idx="13">
                  <c:v>140.95633345201207</c:v>
                </c:pt>
                <c:pt idx="14">
                  <c:v>148.88878424409836</c:v>
                </c:pt>
                <c:pt idx="15">
                  <c:v>157.06882278680143</c:v>
                </c:pt>
                <c:pt idx="16">
                  <c:v>165.48688972229661</c:v>
                </c:pt>
                <c:pt idx="17">
                  <c:v>174.1343785840092</c:v>
                </c:pt>
                <c:pt idx="18">
                  <c:v>183.00348948758972</c:v>
                </c:pt>
                <c:pt idx="19">
                  <c:v>192.0871122872926</c:v>
                </c:pt>
                <c:pt idx="20">
                  <c:v>201.3787320029617</c:v>
                </c:pt>
                <c:pt idx="21">
                  <c:v>210.87235135650604</c:v>
                </c:pt>
                <c:pt idx="22">
                  <c:v>220.56242664483622</c:v>
                </c:pt>
                <c:pt idx="23">
                  <c:v>230.44381414406479</c:v>
                </c:pt>
                <c:pt idx="24">
                  <c:v>240.51172492755973</c:v>
                </c:pt>
                <c:pt idx="25">
                  <c:v>250.76168647763237</c:v>
                </c:pt>
                <c:pt idx="26">
                  <c:v>255.95361696520746</c:v>
                </c:pt>
              </c:numCache>
            </c:numRef>
          </c:xVal>
          <c:yVal>
            <c:numRef>
              <c:f>Data!$AG$2:$AG$28</c:f>
              <c:numCache>
                <c:formatCode>General</c:formatCode>
                <c:ptCount val="27"/>
                <c:pt idx="0">
                  <c:v>0</c:v>
                </c:pt>
                <c:pt idx="1">
                  <c:v>43</c:v>
                </c:pt>
                <c:pt idx="2">
                  <c:v>86</c:v>
                </c:pt>
                <c:pt idx="3">
                  <c:v>129</c:v>
                </c:pt>
                <c:pt idx="4">
                  <c:v>172</c:v>
                </c:pt>
                <c:pt idx="5">
                  <c:v>215</c:v>
                </c:pt>
                <c:pt idx="6">
                  <c:v>258</c:v>
                </c:pt>
                <c:pt idx="7">
                  <c:v>301</c:v>
                </c:pt>
                <c:pt idx="8">
                  <c:v>344</c:v>
                </c:pt>
                <c:pt idx="9">
                  <c:v>387</c:v>
                </c:pt>
                <c:pt idx="10">
                  <c:v>430</c:v>
                </c:pt>
                <c:pt idx="11">
                  <c:v>473</c:v>
                </c:pt>
                <c:pt idx="12">
                  <c:v>516</c:v>
                </c:pt>
                <c:pt idx="13">
                  <c:v>559</c:v>
                </c:pt>
                <c:pt idx="14">
                  <c:v>602</c:v>
                </c:pt>
                <c:pt idx="15">
                  <c:v>645</c:v>
                </c:pt>
                <c:pt idx="16">
                  <c:v>688</c:v>
                </c:pt>
                <c:pt idx="17">
                  <c:v>731</c:v>
                </c:pt>
                <c:pt idx="18">
                  <c:v>774</c:v>
                </c:pt>
                <c:pt idx="19">
                  <c:v>817</c:v>
                </c:pt>
                <c:pt idx="20">
                  <c:v>860</c:v>
                </c:pt>
                <c:pt idx="21">
                  <c:v>903</c:v>
                </c:pt>
                <c:pt idx="22">
                  <c:v>946</c:v>
                </c:pt>
                <c:pt idx="23">
                  <c:v>989</c:v>
                </c:pt>
                <c:pt idx="24">
                  <c:v>1032</c:v>
                </c:pt>
                <c:pt idx="25">
                  <c:v>1075</c:v>
                </c:pt>
                <c:pt idx="26">
                  <c:v>1096.5</c:v>
                </c:pt>
              </c:numCache>
            </c:numRef>
          </c:yVal>
          <c:smooth val="0"/>
        </c:ser>
        <c:ser>
          <c:idx val="13"/>
          <c:order val="13"/>
          <c:tx>
            <c:v>Calibration 30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Data!$AK$2:$AK$28</c:f>
              <c:numCache>
                <c:formatCode>General</c:formatCode>
                <c:ptCount val="27"/>
                <c:pt idx="0">
                  <c:v>0</c:v>
                </c:pt>
                <c:pt idx="1">
                  <c:v>37.440591364660818</c:v>
                </c:pt>
                <c:pt idx="2">
                  <c:v>80.865994367982267</c:v>
                </c:pt>
                <c:pt idx="3">
                  <c:v>85.564890397285481</c:v>
                </c:pt>
                <c:pt idx="4">
                  <c:v>90.738188522342739</c:v>
                </c:pt>
                <c:pt idx="5">
                  <c:v>96.33408737373162</c:v>
                </c:pt>
                <c:pt idx="6">
                  <c:v>102.31392992348262</c:v>
                </c:pt>
                <c:pt idx="7">
                  <c:v>108.64748488019264</c:v>
                </c:pt>
                <c:pt idx="8">
                  <c:v>115.31029896513031</c:v>
                </c:pt>
                <c:pt idx="9">
                  <c:v>122.28208150966759</c:v>
                </c:pt>
                <c:pt idx="10">
                  <c:v>129.54565596462271</c:v>
                </c:pt>
                <c:pt idx="11">
                  <c:v>137.08624606067588</c:v>
                </c:pt>
                <c:pt idx="12">
                  <c:v>144.89097093937033</c:v>
                </c:pt>
                <c:pt idx="13">
                  <c:v>152.94847679555915</c:v>
                </c:pt>
                <c:pt idx="14">
                  <c:v>161.24866106349856</c:v>
                </c:pt>
                <c:pt idx="15">
                  <c:v>169.78246131645187</c:v>
                </c:pt>
                <c:pt idx="16">
                  <c:v>178.54169062776322</c:v>
                </c:pt>
                <c:pt idx="17">
                  <c:v>187.5189070549892</c:v>
                </c:pt>
                <c:pt idx="18">
                  <c:v>196.70730868525237</c:v>
                </c:pt>
                <c:pt idx="19">
                  <c:v>206.10064816339397</c:v>
                </c:pt>
                <c:pt idx="20">
                  <c:v>215.69316229992398</c:v>
                </c:pt>
                <c:pt idx="21">
                  <c:v>225.47951351192529</c:v>
                </c:pt>
                <c:pt idx="22">
                  <c:v>235.45474066411694</c:v>
                </c:pt>
                <c:pt idx="23">
                  <c:v>245.61421746087154</c:v>
                </c:pt>
                <c:pt idx="24">
                  <c:v>255.95361696520746</c:v>
                </c:pt>
                <c:pt idx="25">
                  <c:v>266.46888113520532</c:v>
                </c:pt>
                <c:pt idx="26">
                  <c:v>271.79126130718453</c:v>
                </c:pt>
              </c:numCache>
            </c:numRef>
          </c:xVal>
          <c:yVal>
            <c:numRef>
              <c:f>Data!$AG$2:$AG$28</c:f>
              <c:numCache>
                <c:formatCode>General</c:formatCode>
                <c:ptCount val="27"/>
                <c:pt idx="0">
                  <c:v>0</c:v>
                </c:pt>
                <c:pt idx="1">
                  <c:v>43</c:v>
                </c:pt>
                <c:pt idx="2">
                  <c:v>86</c:v>
                </c:pt>
                <c:pt idx="3">
                  <c:v>129</c:v>
                </c:pt>
                <c:pt idx="4">
                  <c:v>172</c:v>
                </c:pt>
                <c:pt idx="5">
                  <c:v>215</c:v>
                </c:pt>
                <c:pt idx="6">
                  <c:v>258</c:v>
                </c:pt>
                <c:pt idx="7">
                  <c:v>301</c:v>
                </c:pt>
                <c:pt idx="8">
                  <c:v>344</c:v>
                </c:pt>
                <c:pt idx="9">
                  <c:v>387</c:v>
                </c:pt>
                <c:pt idx="10">
                  <c:v>430</c:v>
                </c:pt>
                <c:pt idx="11">
                  <c:v>473</c:v>
                </c:pt>
                <c:pt idx="12">
                  <c:v>516</c:v>
                </c:pt>
                <c:pt idx="13">
                  <c:v>559</c:v>
                </c:pt>
                <c:pt idx="14">
                  <c:v>602</c:v>
                </c:pt>
                <c:pt idx="15">
                  <c:v>645</c:v>
                </c:pt>
                <c:pt idx="16">
                  <c:v>688</c:v>
                </c:pt>
                <c:pt idx="17">
                  <c:v>731</c:v>
                </c:pt>
                <c:pt idx="18">
                  <c:v>774</c:v>
                </c:pt>
                <c:pt idx="19">
                  <c:v>817</c:v>
                </c:pt>
                <c:pt idx="20">
                  <c:v>860</c:v>
                </c:pt>
                <c:pt idx="21">
                  <c:v>903</c:v>
                </c:pt>
                <c:pt idx="22">
                  <c:v>946</c:v>
                </c:pt>
                <c:pt idx="23">
                  <c:v>989</c:v>
                </c:pt>
                <c:pt idx="24">
                  <c:v>1032</c:v>
                </c:pt>
                <c:pt idx="25">
                  <c:v>1075</c:v>
                </c:pt>
                <c:pt idx="26">
                  <c:v>1096.5</c:v>
                </c:pt>
              </c:numCache>
            </c:numRef>
          </c:yVal>
          <c:smooth val="0"/>
        </c:ser>
        <c:ser>
          <c:idx val="14"/>
          <c:order val="14"/>
          <c:tx>
            <c:v>Calibration 45</c:v>
          </c:tx>
          <c:spPr>
            <a:ln w="28575">
              <a:solidFill>
                <a:schemeClr val="accent2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Data!$AM$2:$AM$28</c:f>
              <c:numCache>
                <c:formatCode>General</c:formatCode>
                <c:ptCount val="27"/>
                <c:pt idx="0">
                  <c:v>0</c:v>
                </c:pt>
                <c:pt idx="1">
                  <c:v>42.171637781271968</c:v>
                </c:pt>
                <c:pt idx="2">
                  <c:v>84.343275562543937</c:v>
                </c:pt>
                <c:pt idx="3">
                  <c:v>89.403495580662678</c:v>
                </c:pt>
                <c:pt idx="4">
                  <c:v>94.897778385523367</c:v>
                </c:pt>
                <c:pt idx="5">
                  <c:v>100.78474223769609</c:v>
                </c:pt>
                <c:pt idx="6">
                  <c:v>107.03235393991356</c:v>
                </c:pt>
                <c:pt idx="7">
                  <c:v>113.61489687942398</c:v>
                </c:pt>
                <c:pt idx="8">
                  <c:v>120.5111550441124</c:v>
                </c:pt>
                <c:pt idx="9">
                  <c:v>127.70325063959771</c:v>
                </c:pt>
                <c:pt idx="10">
                  <c:v>135.1758612895598</c:v>
                </c:pt>
                <c:pt idx="11">
                  <c:v>142.9156712350823</c:v>
                </c:pt>
                <c:pt idx="12">
                  <c:v>150.91097381009109</c:v>
                </c:pt>
                <c:pt idx="13">
                  <c:v>159.15137558819674</c:v>
                </c:pt>
                <c:pt idx="14">
                  <c:v>167.62757111071667</c:v>
                </c:pt>
                <c:pt idx="15">
                  <c:v>176.33116797498985</c:v>
                </c:pt>
                <c:pt idx="16">
                  <c:v>185.25454871097534</c:v>
                </c:pt>
                <c:pt idx="17">
                  <c:v>194.39076008650088</c:v>
                </c:pt>
                <c:pt idx="18">
                  <c:v>203.73342323234121</c:v>
                </c:pt>
                <c:pt idx="19">
                  <c:v>213.27665982285006</c:v>
                </c:pt>
                <c:pt idx="20">
                  <c:v>223.01503081387406</c:v>
                </c:pt>
                <c:pt idx="21">
                  <c:v>232.94348512677877</c:v>
                </c:pt>
                <c:pt idx="22">
                  <c:v>243.05731630064355</c:v>
                </c:pt>
                <c:pt idx="23">
                  <c:v>253.35212559426233</c:v>
                </c:pt>
                <c:pt idx="24">
                  <c:v>263.82379035822589</c:v>
                </c:pt>
                <c:pt idx="25">
                  <c:v>274.46843675031221</c:v>
                </c:pt>
                <c:pt idx="26">
                  <c:v>279.85447962359103</c:v>
                </c:pt>
              </c:numCache>
            </c:numRef>
          </c:xVal>
          <c:yVal>
            <c:numRef>
              <c:f>Data!$AG$2:$AG$28</c:f>
              <c:numCache>
                <c:formatCode>General</c:formatCode>
                <c:ptCount val="27"/>
                <c:pt idx="0">
                  <c:v>0</c:v>
                </c:pt>
                <c:pt idx="1">
                  <c:v>43</c:v>
                </c:pt>
                <c:pt idx="2">
                  <c:v>86</c:v>
                </c:pt>
                <c:pt idx="3">
                  <c:v>129</c:v>
                </c:pt>
                <c:pt idx="4">
                  <c:v>172</c:v>
                </c:pt>
                <c:pt idx="5">
                  <c:v>215</c:v>
                </c:pt>
                <c:pt idx="6">
                  <c:v>258</c:v>
                </c:pt>
                <c:pt idx="7">
                  <c:v>301</c:v>
                </c:pt>
                <c:pt idx="8">
                  <c:v>344</c:v>
                </c:pt>
                <c:pt idx="9">
                  <c:v>387</c:v>
                </c:pt>
                <c:pt idx="10">
                  <c:v>430</c:v>
                </c:pt>
                <c:pt idx="11">
                  <c:v>473</c:v>
                </c:pt>
                <c:pt idx="12">
                  <c:v>516</c:v>
                </c:pt>
                <c:pt idx="13">
                  <c:v>559</c:v>
                </c:pt>
                <c:pt idx="14">
                  <c:v>602</c:v>
                </c:pt>
                <c:pt idx="15">
                  <c:v>645</c:v>
                </c:pt>
                <c:pt idx="16">
                  <c:v>688</c:v>
                </c:pt>
                <c:pt idx="17">
                  <c:v>731</c:v>
                </c:pt>
                <c:pt idx="18">
                  <c:v>774</c:v>
                </c:pt>
                <c:pt idx="19">
                  <c:v>817</c:v>
                </c:pt>
                <c:pt idx="20">
                  <c:v>860</c:v>
                </c:pt>
                <c:pt idx="21">
                  <c:v>903</c:v>
                </c:pt>
                <c:pt idx="22">
                  <c:v>946</c:v>
                </c:pt>
                <c:pt idx="23">
                  <c:v>989</c:v>
                </c:pt>
                <c:pt idx="24">
                  <c:v>1032</c:v>
                </c:pt>
                <c:pt idx="25">
                  <c:v>1075</c:v>
                </c:pt>
                <c:pt idx="26">
                  <c:v>1096.5</c:v>
                </c:pt>
              </c:numCache>
            </c:numRef>
          </c:yVal>
          <c:smooth val="0"/>
        </c:ser>
        <c:ser>
          <c:idx val="15"/>
          <c:order val="15"/>
          <c:tx>
            <c:v>Calibration R</c:v>
          </c:tx>
          <c:spPr>
            <a:ln w="28575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Data!$AD$2:$AD$28</c:f>
              <c:numCache>
                <c:formatCode>General</c:formatCode>
                <c:ptCount val="27"/>
                <c:pt idx="0">
                  <c:v>35</c:v>
                </c:pt>
                <c:pt idx="1">
                  <c:v>38</c:v>
                </c:pt>
                <c:pt idx="2">
                  <c:v>41</c:v>
                </c:pt>
                <c:pt idx="3">
                  <c:v>44</c:v>
                </c:pt>
                <c:pt idx="4">
                  <c:v>47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Data!$AO$2:$AO$28</c:f>
              <c:numCache>
                <c:formatCode>General</c:formatCode>
                <c:ptCount val="2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1275</c:v>
                </c:pt>
              </c:numCache>
            </c:numRef>
          </c:yVal>
          <c:smooth val="0"/>
        </c:ser>
        <c:ser>
          <c:idx val="16"/>
          <c:order val="16"/>
          <c:tx>
            <c:v>Ideal Rotation</c:v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Data!$AO$2:$AO$28</c:f>
              <c:numCache>
                <c:formatCode>General</c:formatCode>
                <c:ptCount val="2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1275</c:v>
                </c:pt>
              </c:numCache>
            </c:numRef>
          </c:yVal>
          <c:smooth val="0"/>
        </c:ser>
        <c:ser>
          <c:idx val="17"/>
          <c:order val="17"/>
          <c:tx>
            <c:v>Calibration Rot</c:v>
          </c:tx>
          <c:spPr>
            <a:ln w="28575">
              <a:solidFill>
                <a:srgbClr val="00B0F0"/>
              </a:solidFill>
              <a:prstDash val="dash"/>
            </a:ln>
          </c:spPr>
          <c:marker>
            <c:symbol val="none"/>
          </c:marker>
          <c:xVal>
            <c:numRef>
              <c:f>Data!$AE$2:$AE$28</c:f>
              <c:numCache>
                <c:formatCode>General</c:formatCode>
                <c:ptCount val="27"/>
                <c:pt idx="0">
                  <c:v>30</c:v>
                </c:pt>
                <c:pt idx="1">
                  <c:v>36.874811463046754</c:v>
                </c:pt>
                <c:pt idx="2">
                  <c:v>43.749622926093515</c:v>
                </c:pt>
                <c:pt idx="3">
                  <c:v>50.624434389140269</c:v>
                </c:pt>
                <c:pt idx="4">
                  <c:v>57.49924585218703</c:v>
                </c:pt>
                <c:pt idx="5">
                  <c:v>64.374057315233784</c:v>
                </c:pt>
                <c:pt idx="6">
                  <c:v>71.248868778280539</c:v>
                </c:pt>
                <c:pt idx="7">
                  <c:v>79.431372549019599</c:v>
                </c:pt>
                <c:pt idx="8">
                  <c:v>88.921568627450981</c:v>
                </c:pt>
                <c:pt idx="9">
                  <c:v>98.411764705882348</c:v>
                </c:pt>
                <c:pt idx="10">
                  <c:v>107.90196078431372</c:v>
                </c:pt>
                <c:pt idx="11">
                  <c:v>117.3921568627451</c:v>
                </c:pt>
                <c:pt idx="12">
                  <c:v>126.88235294117646</c:v>
                </c:pt>
                <c:pt idx="13">
                  <c:v>136.37254901960785</c:v>
                </c:pt>
                <c:pt idx="14">
                  <c:v>145.8627450980392</c:v>
                </c:pt>
                <c:pt idx="15">
                  <c:v>155.35294117647058</c:v>
                </c:pt>
                <c:pt idx="16">
                  <c:v>164.84313725490196</c:v>
                </c:pt>
                <c:pt idx="17">
                  <c:v>174.33333333333331</c:v>
                </c:pt>
                <c:pt idx="18">
                  <c:v>183.8235294117647</c:v>
                </c:pt>
                <c:pt idx="19">
                  <c:v>193.31372549019608</c:v>
                </c:pt>
                <c:pt idx="20">
                  <c:v>202.80392156862743</c:v>
                </c:pt>
                <c:pt idx="21">
                  <c:v>212.29411764705881</c:v>
                </c:pt>
                <c:pt idx="22">
                  <c:v>221.78431372549019</c:v>
                </c:pt>
                <c:pt idx="23">
                  <c:v>231.27450980392155</c:v>
                </c:pt>
                <c:pt idx="24">
                  <c:v>240.76470588235293</c:v>
                </c:pt>
                <c:pt idx="25">
                  <c:v>250.25490196078431</c:v>
                </c:pt>
                <c:pt idx="26">
                  <c:v>255</c:v>
                </c:pt>
              </c:numCache>
            </c:numRef>
          </c:xVal>
          <c:yVal>
            <c:numRef>
              <c:f>Data!$AO$2:$AO$28</c:f>
              <c:numCache>
                <c:formatCode>General</c:formatCode>
                <c:ptCount val="2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17824"/>
        <c:axId val="83519360"/>
      </c:scatterChart>
      <c:valAx>
        <c:axId val="83517824"/>
        <c:scaling>
          <c:orientation val="minMax"/>
          <c:max val="260"/>
          <c:min val="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83519360"/>
        <c:crosses val="autoZero"/>
        <c:crossBetween val="midCat"/>
      </c:valAx>
      <c:valAx>
        <c:axId val="8351936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83517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69884955969289E-2"/>
          <c:y val="1.1895749873371091E-2"/>
          <c:w val="0.82960001962371521"/>
          <c:h val="0.92952402879464624"/>
        </c:manualLayout>
      </c:layout>
      <c:scatterChart>
        <c:scatterStyle val="lineMarker"/>
        <c:varyColors val="0"/>
        <c:ser>
          <c:idx val="16"/>
          <c:order val="0"/>
          <c:tx>
            <c:v>Ideal</c:v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yVal>
          <c:smooth val="0"/>
        </c:ser>
        <c:ser>
          <c:idx val="0"/>
          <c:order val="1"/>
          <c:tx>
            <c:v>0°</c:v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Data!$A$9:$A$28</c:f>
              <c:numCache>
                <c:formatCode>General</c:formatCode>
                <c:ptCount val="20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  <c:pt idx="14">
                  <c:v>210</c:v>
                </c:pt>
                <c:pt idx="15">
                  <c:v>220</c:v>
                </c:pt>
                <c:pt idx="16">
                  <c:v>230</c:v>
                </c:pt>
                <c:pt idx="17">
                  <c:v>240</c:v>
                </c:pt>
                <c:pt idx="18">
                  <c:v>250</c:v>
                </c:pt>
                <c:pt idx="19">
                  <c:v>255</c:v>
                </c:pt>
              </c:numCache>
            </c:numRef>
          </c:xVal>
          <c:yVal>
            <c:numRef>
              <c:f>Data!$C$9:$C$28</c:f>
              <c:numCache>
                <c:formatCode>General</c:formatCode>
                <c:ptCount val="20"/>
                <c:pt idx="0">
                  <c:v>28.073394495412845</c:v>
                </c:pt>
                <c:pt idx="1">
                  <c:v>44.449541284403672</c:v>
                </c:pt>
                <c:pt idx="2">
                  <c:v>65.504587155963307</c:v>
                </c:pt>
                <c:pt idx="3">
                  <c:v>81.88073394495413</c:v>
                </c:pt>
                <c:pt idx="4">
                  <c:v>98.256880733944953</c:v>
                </c:pt>
                <c:pt idx="5">
                  <c:v>112.29357798165138</c:v>
                </c:pt>
                <c:pt idx="6">
                  <c:v>123.9908256880734</c:v>
                </c:pt>
                <c:pt idx="7">
                  <c:v>133.34862385321102</c:v>
                </c:pt>
                <c:pt idx="8">
                  <c:v>145.04587155963304</c:v>
                </c:pt>
                <c:pt idx="9">
                  <c:v>154.40366972477065</c:v>
                </c:pt>
                <c:pt idx="10">
                  <c:v>166.10091743119267</c:v>
                </c:pt>
                <c:pt idx="11">
                  <c:v>175.45871559633028</c:v>
                </c:pt>
                <c:pt idx="12">
                  <c:v>184.81651376146789</c:v>
                </c:pt>
                <c:pt idx="13">
                  <c:v>198.85321100917432</c:v>
                </c:pt>
                <c:pt idx="14">
                  <c:v>205.87155963302752</c:v>
                </c:pt>
                <c:pt idx="15">
                  <c:v>217.56880733944953</c:v>
                </c:pt>
                <c:pt idx="16">
                  <c:v>226.92660550458717</c:v>
                </c:pt>
                <c:pt idx="17">
                  <c:v>238.62385321100919</c:v>
                </c:pt>
                <c:pt idx="18">
                  <c:v>247.9816513761468</c:v>
                </c:pt>
                <c:pt idx="19">
                  <c:v>255</c:v>
                </c:pt>
              </c:numCache>
            </c:numRef>
          </c:yVal>
          <c:smooth val="0"/>
        </c:ser>
        <c:ser>
          <c:idx val="1"/>
          <c:order val="2"/>
          <c:tx>
            <c:v>90°</c:v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Data!$A$9:$A$28</c:f>
              <c:numCache>
                <c:formatCode>General</c:formatCode>
                <c:ptCount val="20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  <c:pt idx="14">
                  <c:v>210</c:v>
                </c:pt>
                <c:pt idx="15">
                  <c:v>220</c:v>
                </c:pt>
                <c:pt idx="16">
                  <c:v>230</c:v>
                </c:pt>
                <c:pt idx="17">
                  <c:v>240</c:v>
                </c:pt>
                <c:pt idx="18">
                  <c:v>250</c:v>
                </c:pt>
                <c:pt idx="19">
                  <c:v>255</c:v>
                </c:pt>
              </c:numCache>
            </c:numRef>
          </c:xVal>
          <c:yVal>
            <c:numRef>
              <c:f>Data!$E$9:$E$28</c:f>
              <c:numCache>
                <c:formatCode>General</c:formatCode>
                <c:ptCount val="20"/>
                <c:pt idx="0">
                  <c:v>34.151785714285708</c:v>
                </c:pt>
                <c:pt idx="1">
                  <c:v>54.642857142857139</c:v>
                </c:pt>
                <c:pt idx="3">
                  <c:v>86.517857142857139</c:v>
                </c:pt>
                <c:pt idx="6">
                  <c:v>125.22321428571428</c:v>
                </c:pt>
                <c:pt idx="9">
                  <c:v>161.65178571428569</c:v>
                </c:pt>
                <c:pt idx="12">
                  <c:v>191.24999999999997</c:v>
                </c:pt>
                <c:pt idx="15">
                  <c:v>216.29464285714283</c:v>
                </c:pt>
                <c:pt idx="18">
                  <c:v>252.72321428571428</c:v>
                </c:pt>
                <c:pt idx="19">
                  <c:v>254.99999999999997</c:v>
                </c:pt>
              </c:numCache>
            </c:numRef>
          </c:yVal>
          <c:smooth val="0"/>
        </c:ser>
        <c:ser>
          <c:idx val="6"/>
          <c:order val="3"/>
          <c:tx>
            <c:v>180°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6"/>
              </a:solidFill>
            </c:spPr>
          </c:marker>
          <c:xVal>
            <c:numRef>
              <c:f>Data!$A$10:$A$28</c:f>
              <c:numCache>
                <c:formatCode>General</c:formatCode>
                <c:ptCount val="19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210</c:v>
                </c:pt>
                <c:pt idx="14">
                  <c:v>220</c:v>
                </c:pt>
                <c:pt idx="15">
                  <c:v>230</c:v>
                </c:pt>
                <c:pt idx="16">
                  <c:v>240</c:v>
                </c:pt>
                <c:pt idx="17">
                  <c:v>250</c:v>
                </c:pt>
                <c:pt idx="18">
                  <c:v>255</c:v>
                </c:pt>
              </c:numCache>
            </c:numRef>
          </c:xVal>
          <c:yVal>
            <c:numRef>
              <c:f>Data!$G$10:$G$28</c:f>
              <c:numCache>
                <c:formatCode>General</c:formatCode>
                <c:ptCount val="19"/>
                <c:pt idx="0">
                  <c:v>36.084905660377359</c:v>
                </c:pt>
                <c:pt idx="2">
                  <c:v>79.386792452830178</c:v>
                </c:pt>
                <c:pt idx="5">
                  <c:v>115.47169811320754</c:v>
                </c:pt>
                <c:pt idx="8">
                  <c:v>146.74528301886792</c:v>
                </c:pt>
                <c:pt idx="11">
                  <c:v>173.20754716981131</c:v>
                </c:pt>
                <c:pt idx="14">
                  <c:v>211.69811320754715</c:v>
                </c:pt>
                <c:pt idx="17">
                  <c:v>240.56603773584905</c:v>
                </c:pt>
                <c:pt idx="18">
                  <c:v>254.99999999999997</c:v>
                </c:pt>
              </c:numCache>
            </c:numRef>
          </c:yVal>
          <c:smooth val="0"/>
        </c:ser>
        <c:ser>
          <c:idx val="7"/>
          <c:order val="4"/>
          <c:tx>
            <c:v>270°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7030A0"/>
              </a:solidFill>
            </c:spPr>
          </c:marker>
          <c:xVal>
            <c:numRef>
              <c:f>Data!$A$10:$A$28</c:f>
              <c:numCache>
                <c:formatCode>General</c:formatCode>
                <c:ptCount val="19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210</c:v>
                </c:pt>
                <c:pt idx="14">
                  <c:v>220</c:v>
                </c:pt>
                <c:pt idx="15">
                  <c:v>230</c:v>
                </c:pt>
                <c:pt idx="16">
                  <c:v>240</c:v>
                </c:pt>
                <c:pt idx="17">
                  <c:v>250</c:v>
                </c:pt>
                <c:pt idx="18">
                  <c:v>255</c:v>
                </c:pt>
              </c:numCache>
            </c:numRef>
          </c:xVal>
          <c:yVal>
            <c:numRef>
              <c:f>Data!$I$10:$I$28</c:f>
              <c:numCache>
                <c:formatCode>General</c:formatCode>
                <c:ptCount val="19"/>
                <c:pt idx="0">
                  <c:v>33.364485981308412</c:v>
                </c:pt>
                <c:pt idx="2">
                  <c:v>73.878504672897193</c:v>
                </c:pt>
                <c:pt idx="5">
                  <c:v>114.39252336448598</c:v>
                </c:pt>
                <c:pt idx="8">
                  <c:v>147.75700934579439</c:v>
                </c:pt>
                <c:pt idx="11">
                  <c:v>173.97196261682242</c:v>
                </c:pt>
                <c:pt idx="14">
                  <c:v>207.33644859813083</c:v>
                </c:pt>
                <c:pt idx="17">
                  <c:v>238.3177570093458</c:v>
                </c:pt>
                <c:pt idx="18">
                  <c:v>255</c:v>
                </c:pt>
              </c:numCache>
            </c:numRef>
          </c:yVal>
          <c:smooth val="0"/>
        </c:ser>
        <c:ser>
          <c:idx val="2"/>
          <c:order val="5"/>
          <c:tx>
            <c:v>45° #1</c:v>
          </c:tx>
          <c:spPr>
            <a:ln w="28575">
              <a:noFill/>
            </a:ln>
          </c:spPr>
          <c:marker>
            <c:symbol val="circle"/>
            <c:size val="8"/>
            <c:spPr>
              <a:noFill/>
            </c:spPr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Data!$O$2:$O$28</c:f>
              <c:numCache>
                <c:formatCode>General</c:formatCode>
                <c:ptCount val="27"/>
                <c:pt idx="9">
                  <c:v>33.484848484848484</c:v>
                </c:pt>
                <c:pt idx="10">
                  <c:v>54.090909090909093</c:v>
                </c:pt>
                <c:pt idx="11">
                  <c:v>72.121212121212125</c:v>
                </c:pt>
                <c:pt idx="12">
                  <c:v>92.727272727272734</c:v>
                </c:pt>
                <c:pt idx="13">
                  <c:v>103.03030303030303</c:v>
                </c:pt>
                <c:pt idx="14">
                  <c:v>118.48484848484848</c:v>
                </c:pt>
                <c:pt idx="15">
                  <c:v>126.21212121212122</c:v>
                </c:pt>
                <c:pt idx="16">
                  <c:v>141.66666666666666</c:v>
                </c:pt>
                <c:pt idx="17">
                  <c:v>151.96969696969697</c:v>
                </c:pt>
                <c:pt idx="18">
                  <c:v>162.27272727272728</c:v>
                </c:pt>
                <c:pt idx="19">
                  <c:v>180.30303030303031</c:v>
                </c:pt>
                <c:pt idx="20">
                  <c:v>195.75757575757575</c:v>
                </c:pt>
                <c:pt idx="21">
                  <c:v>208.63636363636363</c:v>
                </c:pt>
                <c:pt idx="22">
                  <c:v>213.78787878787878</c:v>
                </c:pt>
                <c:pt idx="23">
                  <c:v>229.24242424242425</c:v>
                </c:pt>
                <c:pt idx="24">
                  <c:v>239.54545454545456</c:v>
                </c:pt>
                <c:pt idx="25">
                  <c:v>239.54545454545456</c:v>
                </c:pt>
                <c:pt idx="26">
                  <c:v>255</c:v>
                </c:pt>
              </c:numCache>
            </c:numRef>
          </c:yVal>
          <c:smooth val="0"/>
        </c:ser>
        <c:ser>
          <c:idx val="3"/>
          <c:order val="6"/>
          <c:tx>
            <c:v>45° #2</c:v>
          </c:tx>
          <c:spPr>
            <a:ln w="28575">
              <a:noFill/>
            </a:ln>
          </c:spPr>
          <c:marker>
            <c:symbol val="circle"/>
            <c:size val="8"/>
            <c:spPr>
              <a:noFill/>
            </c:spPr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Data!$Q$2:$Q$28</c:f>
              <c:numCache>
                <c:formatCode>General</c:formatCode>
                <c:ptCount val="27"/>
                <c:pt idx="10">
                  <c:v>63.75</c:v>
                </c:pt>
                <c:pt idx="11">
                  <c:v>81.600000000000009</c:v>
                </c:pt>
                <c:pt idx="12">
                  <c:v>94.350000000000009</c:v>
                </c:pt>
                <c:pt idx="13">
                  <c:v>104.55000000000001</c:v>
                </c:pt>
                <c:pt idx="14">
                  <c:v>119.85000000000001</c:v>
                </c:pt>
                <c:pt idx="15">
                  <c:v>135.15</c:v>
                </c:pt>
                <c:pt idx="16">
                  <c:v>145.35</c:v>
                </c:pt>
                <c:pt idx="17">
                  <c:v>165.75</c:v>
                </c:pt>
                <c:pt idx="18">
                  <c:v>170.85</c:v>
                </c:pt>
                <c:pt idx="19">
                  <c:v>170.85</c:v>
                </c:pt>
                <c:pt idx="20">
                  <c:v>201.45000000000002</c:v>
                </c:pt>
                <c:pt idx="21">
                  <c:v>211.65</c:v>
                </c:pt>
                <c:pt idx="22">
                  <c:v>224.4</c:v>
                </c:pt>
                <c:pt idx="23">
                  <c:v>214.20000000000002</c:v>
                </c:pt>
                <c:pt idx="24">
                  <c:v>234.60000000000002</c:v>
                </c:pt>
                <c:pt idx="25">
                  <c:v>249.9</c:v>
                </c:pt>
                <c:pt idx="26">
                  <c:v>255</c:v>
                </c:pt>
              </c:numCache>
            </c:numRef>
          </c:yVal>
          <c:smooth val="0"/>
        </c:ser>
        <c:ser>
          <c:idx val="5"/>
          <c:order val="7"/>
          <c:tx>
            <c:v>225°</c:v>
          </c:tx>
          <c:spPr>
            <a:ln w="28575">
              <a:noFill/>
            </a:ln>
          </c:spPr>
          <c:marker>
            <c:symbol val="circle"/>
            <c:size val="8"/>
            <c:spPr>
              <a:noFill/>
            </c:spPr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Data!$S$2:$S$28</c:f>
              <c:numCache>
                <c:formatCode>General</c:formatCode>
                <c:ptCount val="27"/>
                <c:pt idx="8">
                  <c:v>25.757575757575758</c:v>
                </c:pt>
                <c:pt idx="9">
                  <c:v>28.333333333333332</c:v>
                </c:pt>
                <c:pt idx="10">
                  <c:v>56.666666666666664</c:v>
                </c:pt>
                <c:pt idx="11">
                  <c:v>79.848484848484844</c:v>
                </c:pt>
                <c:pt idx="12">
                  <c:v>97.878787878787875</c:v>
                </c:pt>
                <c:pt idx="13">
                  <c:v>108.18181818181819</c:v>
                </c:pt>
                <c:pt idx="14">
                  <c:v>118.48484848484848</c:v>
                </c:pt>
                <c:pt idx="15">
                  <c:v>128.78787878787878</c:v>
                </c:pt>
                <c:pt idx="16">
                  <c:v>133.93939393939394</c:v>
                </c:pt>
                <c:pt idx="17">
                  <c:v>144.24242424242425</c:v>
                </c:pt>
                <c:pt idx="18">
                  <c:v>159.69696969696969</c:v>
                </c:pt>
                <c:pt idx="19">
                  <c:v>188.03030303030303</c:v>
                </c:pt>
                <c:pt idx="20">
                  <c:v>188.03030303030303</c:v>
                </c:pt>
                <c:pt idx="21">
                  <c:v>195.75757575757575</c:v>
                </c:pt>
                <c:pt idx="22">
                  <c:v>203.4848484848485</c:v>
                </c:pt>
                <c:pt idx="23">
                  <c:v>218.93939393939394</c:v>
                </c:pt>
                <c:pt idx="24">
                  <c:v>239.54545454545456</c:v>
                </c:pt>
                <c:pt idx="25">
                  <c:v>255</c:v>
                </c:pt>
                <c:pt idx="26">
                  <c:v>255</c:v>
                </c:pt>
              </c:numCache>
            </c:numRef>
          </c:yVal>
          <c:smooth val="0"/>
        </c:ser>
        <c:ser>
          <c:idx val="9"/>
          <c:order val="8"/>
          <c:tx>
            <c:v>Rotation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00B0F0"/>
                </a:solidFill>
              </a:ln>
            </c:spPr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Data!$Y$2:$Y$28</c:f>
              <c:numCache>
                <c:formatCode>General</c:formatCode>
                <c:ptCount val="27"/>
                <c:pt idx="6">
                  <c:v>50.133962264150945</c:v>
                </c:pt>
                <c:pt idx="7">
                  <c:v>66.427500000000009</c:v>
                </c:pt>
                <c:pt idx="8">
                  <c:v>79.316417910447768</c:v>
                </c:pt>
                <c:pt idx="9">
                  <c:v>92.260416666666671</c:v>
                </c:pt>
                <c:pt idx="10">
                  <c:v>102.19615384615386</c:v>
                </c:pt>
                <c:pt idx="11">
                  <c:v>116.03056768558955</c:v>
                </c:pt>
                <c:pt idx="12">
                  <c:v>114.03862660944206</c:v>
                </c:pt>
                <c:pt idx="13">
                  <c:v>136.26153846153846</c:v>
                </c:pt>
                <c:pt idx="14">
                  <c:v>146.8011049723757</c:v>
                </c:pt>
                <c:pt idx="15">
                  <c:v>157.22485207100593</c:v>
                </c:pt>
                <c:pt idx="16">
                  <c:v>166.06875000000002</c:v>
                </c:pt>
                <c:pt idx="17">
                  <c:v>177.14000000000001</c:v>
                </c:pt>
                <c:pt idx="18">
                  <c:v>184.52083333333334</c:v>
                </c:pt>
                <c:pt idx="19">
                  <c:v>195.37500000000003</c:v>
                </c:pt>
                <c:pt idx="20">
                  <c:v>204.39230769230772</c:v>
                </c:pt>
                <c:pt idx="21">
                  <c:v>212.56800000000001</c:v>
                </c:pt>
                <c:pt idx="22">
                  <c:v>219.59504132231407</c:v>
                </c:pt>
                <c:pt idx="23">
                  <c:v>231.0521739130435</c:v>
                </c:pt>
                <c:pt idx="24">
                  <c:v>240.67934782608697</c:v>
                </c:pt>
                <c:pt idx="25">
                  <c:v>249.72744360902257</c:v>
                </c:pt>
                <c:pt idx="26">
                  <c:v>255</c:v>
                </c:pt>
              </c:numCache>
            </c:numRef>
          </c:yVal>
          <c:smooth val="0"/>
        </c:ser>
        <c:ser>
          <c:idx val="10"/>
          <c:order val="9"/>
          <c:tx>
            <c:v>Rotation2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Data!$AB$2:$AB$28</c:f>
              <c:numCache>
                <c:formatCode>General</c:formatCode>
                <c:ptCount val="27"/>
                <c:pt idx="6">
                  <c:v>47.71782178217822</c:v>
                </c:pt>
                <c:pt idx="7">
                  <c:v>63.41447368421052</c:v>
                </c:pt>
                <c:pt idx="8">
                  <c:v>75.3046875</c:v>
                </c:pt>
                <c:pt idx="9">
                  <c:v>86.0625</c:v>
                </c:pt>
                <c:pt idx="10">
                  <c:v>98.357142857142861</c:v>
                </c:pt>
                <c:pt idx="11">
                  <c:v>107.1</c:v>
                </c:pt>
                <c:pt idx="12">
                  <c:v>118.12499999999999</c:v>
                </c:pt>
                <c:pt idx="13">
                  <c:v>130.25675675675674</c:v>
                </c:pt>
                <c:pt idx="14">
                  <c:v>140.10174418604652</c:v>
                </c:pt>
                <c:pt idx="15">
                  <c:v>150.609375</c:v>
                </c:pt>
                <c:pt idx="16">
                  <c:v>160.65</c:v>
                </c:pt>
                <c:pt idx="17">
                  <c:v>168.513986013986</c:v>
                </c:pt>
                <c:pt idx="18">
                  <c:v>179.83208955223881</c:v>
                </c:pt>
                <c:pt idx="19">
                  <c:v>188.26171875</c:v>
                </c:pt>
                <c:pt idx="20">
                  <c:v>199.15289256198346</c:v>
                </c:pt>
                <c:pt idx="21">
                  <c:v>208.63636363636363</c:v>
                </c:pt>
                <c:pt idx="22">
                  <c:v>218.07692307692307</c:v>
                </c:pt>
                <c:pt idx="23">
                  <c:v>229.50000000000003</c:v>
                </c:pt>
                <c:pt idx="24">
                  <c:v>237.41379310344828</c:v>
                </c:pt>
                <c:pt idx="25">
                  <c:v>248.4278350515464</c:v>
                </c:pt>
                <c:pt idx="26">
                  <c:v>255</c:v>
                </c:pt>
              </c:numCache>
            </c:numRef>
          </c:yVal>
          <c:smooth val="0"/>
        </c:ser>
        <c:ser>
          <c:idx val="15"/>
          <c:order val="10"/>
          <c:tx>
            <c:v>Calibration Curve</c:v>
          </c:tx>
          <c:spPr>
            <a:ln w="28575">
              <a:solidFill>
                <a:srgbClr val="C00000"/>
              </a:solidFill>
              <a:prstDash val="dash"/>
            </a:ln>
          </c:spPr>
          <c:marker>
            <c:symbol val="none"/>
          </c:marker>
          <c:xVal>
            <c:numRef>
              <c:f>Data!$AD$2:$AD$28</c:f>
              <c:numCache>
                <c:formatCode>General</c:formatCode>
                <c:ptCount val="27"/>
                <c:pt idx="0">
                  <c:v>35</c:v>
                </c:pt>
                <c:pt idx="1">
                  <c:v>38</c:v>
                </c:pt>
                <c:pt idx="2">
                  <c:v>41</c:v>
                </c:pt>
                <c:pt idx="3">
                  <c:v>44</c:v>
                </c:pt>
                <c:pt idx="4">
                  <c:v>47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yVal>
          <c:smooth val="0"/>
        </c:ser>
        <c:ser>
          <c:idx val="17"/>
          <c:order val="11"/>
          <c:tx>
            <c:v>Calibration Rot</c:v>
          </c:tx>
          <c:spPr>
            <a:ln w="28575">
              <a:solidFill>
                <a:srgbClr val="00B0F0"/>
              </a:solidFill>
              <a:prstDash val="dash"/>
            </a:ln>
          </c:spPr>
          <c:marker>
            <c:symbol val="none"/>
          </c:marker>
          <c:xVal>
            <c:numRef>
              <c:f>Data!$AE$2:$AE$28</c:f>
              <c:numCache>
                <c:formatCode>General</c:formatCode>
                <c:ptCount val="27"/>
                <c:pt idx="0">
                  <c:v>30</c:v>
                </c:pt>
                <c:pt idx="1">
                  <c:v>36.874811463046754</c:v>
                </c:pt>
                <c:pt idx="2">
                  <c:v>43.749622926093515</c:v>
                </c:pt>
                <c:pt idx="3">
                  <c:v>50.624434389140269</c:v>
                </c:pt>
                <c:pt idx="4">
                  <c:v>57.49924585218703</c:v>
                </c:pt>
                <c:pt idx="5">
                  <c:v>64.374057315233784</c:v>
                </c:pt>
                <c:pt idx="6">
                  <c:v>71.248868778280539</c:v>
                </c:pt>
                <c:pt idx="7">
                  <c:v>79.431372549019599</c:v>
                </c:pt>
                <c:pt idx="8">
                  <c:v>88.921568627450981</c:v>
                </c:pt>
                <c:pt idx="9">
                  <c:v>98.411764705882348</c:v>
                </c:pt>
                <c:pt idx="10">
                  <c:v>107.90196078431372</c:v>
                </c:pt>
                <c:pt idx="11">
                  <c:v>117.3921568627451</c:v>
                </c:pt>
                <c:pt idx="12">
                  <c:v>126.88235294117646</c:v>
                </c:pt>
                <c:pt idx="13">
                  <c:v>136.37254901960785</c:v>
                </c:pt>
                <c:pt idx="14">
                  <c:v>145.8627450980392</c:v>
                </c:pt>
                <c:pt idx="15">
                  <c:v>155.35294117647058</c:v>
                </c:pt>
                <c:pt idx="16">
                  <c:v>164.84313725490196</c:v>
                </c:pt>
                <c:pt idx="17">
                  <c:v>174.33333333333331</c:v>
                </c:pt>
                <c:pt idx="18">
                  <c:v>183.8235294117647</c:v>
                </c:pt>
                <c:pt idx="19">
                  <c:v>193.31372549019608</c:v>
                </c:pt>
                <c:pt idx="20">
                  <c:v>202.80392156862743</c:v>
                </c:pt>
                <c:pt idx="21">
                  <c:v>212.29411764705881</c:v>
                </c:pt>
                <c:pt idx="22">
                  <c:v>221.78431372549019</c:v>
                </c:pt>
                <c:pt idx="23">
                  <c:v>231.27450980392155</c:v>
                </c:pt>
                <c:pt idx="24">
                  <c:v>240.76470588235293</c:v>
                </c:pt>
                <c:pt idx="25">
                  <c:v>250.25490196078431</c:v>
                </c:pt>
                <c:pt idx="26">
                  <c:v>255</c:v>
                </c:pt>
              </c:numCache>
            </c:numRef>
          </c:xVal>
          <c:y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yVal>
          <c:smooth val="0"/>
        </c:ser>
        <c:ser>
          <c:idx val="4"/>
          <c:order val="12"/>
          <c:tx>
            <c:v>Calibration 0</c:v>
          </c:tx>
          <c:marker>
            <c:symbol val="none"/>
          </c:marker>
          <c:xVal>
            <c:numRef>
              <c:f>Data!$L$2:$L$28</c:f>
              <c:numCache>
                <c:formatCode>General</c:formatCode>
                <c:ptCount val="27"/>
                <c:pt idx="0">
                  <c:v>60</c:v>
                </c:pt>
                <c:pt idx="1">
                  <c:v>67.431372549019613</c:v>
                </c:pt>
                <c:pt idx="2">
                  <c:v>74.862745098039213</c:v>
                </c:pt>
                <c:pt idx="3">
                  <c:v>82.294117647058826</c:v>
                </c:pt>
                <c:pt idx="4">
                  <c:v>89.725490196078425</c:v>
                </c:pt>
                <c:pt idx="5">
                  <c:v>97.156862745098039</c:v>
                </c:pt>
                <c:pt idx="6">
                  <c:v>104.58823529411765</c:v>
                </c:pt>
                <c:pt idx="7">
                  <c:v>112.01960784313727</c:v>
                </c:pt>
                <c:pt idx="8">
                  <c:v>119.45098039215686</c:v>
                </c:pt>
                <c:pt idx="9">
                  <c:v>126.88235294117646</c:v>
                </c:pt>
                <c:pt idx="10">
                  <c:v>134.31372549019608</c:v>
                </c:pt>
                <c:pt idx="11">
                  <c:v>141.74509803921569</c:v>
                </c:pt>
                <c:pt idx="12">
                  <c:v>149.1764705882353</c:v>
                </c:pt>
                <c:pt idx="13">
                  <c:v>156.60784313725489</c:v>
                </c:pt>
                <c:pt idx="14">
                  <c:v>164.03921568627453</c:v>
                </c:pt>
                <c:pt idx="15">
                  <c:v>171.47058823529409</c:v>
                </c:pt>
                <c:pt idx="16">
                  <c:v>178.90196078431373</c:v>
                </c:pt>
                <c:pt idx="17">
                  <c:v>186.33333333333334</c:v>
                </c:pt>
                <c:pt idx="18">
                  <c:v>193.76470588235293</c:v>
                </c:pt>
                <c:pt idx="19">
                  <c:v>201.19607843137254</c:v>
                </c:pt>
                <c:pt idx="20">
                  <c:v>208.62745098039215</c:v>
                </c:pt>
                <c:pt idx="21">
                  <c:v>217.05882352941177</c:v>
                </c:pt>
                <c:pt idx="22">
                  <c:v>225.49019607843138</c:v>
                </c:pt>
                <c:pt idx="23">
                  <c:v>233.92156862745099</c:v>
                </c:pt>
                <c:pt idx="24">
                  <c:v>242.35294117647058</c:v>
                </c:pt>
                <c:pt idx="25">
                  <c:v>250.78431372549019</c:v>
                </c:pt>
                <c:pt idx="26">
                  <c:v>255</c:v>
                </c:pt>
              </c:numCache>
            </c:numRef>
          </c:xVal>
          <c:yVal>
            <c:numRef>
              <c:f>Data!$A$2:$A$28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15104"/>
        <c:axId val="83620992"/>
      </c:scatterChart>
      <c:valAx>
        <c:axId val="83615104"/>
        <c:scaling>
          <c:orientation val="minMax"/>
          <c:max val="260"/>
          <c:min val="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83620992"/>
        <c:crosses val="autoZero"/>
        <c:crossBetween val="midCat"/>
      </c:valAx>
      <c:valAx>
        <c:axId val="8362099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83615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Radius 0°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27</c:v>
                </c:pt>
                <c:pt idx="4">
                  <c:v>30</c:v>
                </c:pt>
                <c:pt idx="5">
                  <c:v>32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70</c:v>
                </c:pt>
              </c:numCache>
            </c:numRef>
          </c:xVal>
          <c:yVal>
            <c:numRef>
              <c:f>Sheet1!$E$2:$E$14</c:f>
              <c:numCache>
                <c:formatCode>General</c:formatCode>
                <c:ptCount val="13"/>
                <c:pt idx="2">
                  <c:v>188.4</c:v>
                </c:pt>
                <c:pt idx="3">
                  <c:v>221.64705882352942</c:v>
                </c:pt>
                <c:pt idx="4">
                  <c:v>327.6521739130435</c:v>
                </c:pt>
                <c:pt idx="5">
                  <c:v>418.66666666666669</c:v>
                </c:pt>
                <c:pt idx="6">
                  <c:v>486.19354838709677</c:v>
                </c:pt>
                <c:pt idx="7">
                  <c:v>628</c:v>
                </c:pt>
                <c:pt idx="8">
                  <c:v>886.58823529411768</c:v>
                </c:pt>
                <c:pt idx="9">
                  <c:v>1004.8</c:v>
                </c:pt>
                <c:pt idx="10">
                  <c:v>1256</c:v>
                </c:pt>
                <c:pt idx="11">
                  <c:v>1370.1818181818182</c:v>
                </c:pt>
                <c:pt idx="12">
                  <c:v>1507.2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Radius 45°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27</c:v>
                </c:pt>
                <c:pt idx="4">
                  <c:v>30</c:v>
                </c:pt>
                <c:pt idx="5">
                  <c:v>32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70</c:v>
                </c:pt>
              </c:numCache>
            </c:numRef>
          </c:xVal>
          <c:yVal>
            <c:numRef>
              <c:f>Sheet1!$F$2:$F$14</c:f>
              <c:numCache>
                <c:formatCode>General</c:formatCode>
                <c:ptCount val="13"/>
                <c:pt idx="0">
                  <c:v>228.36363636363637</c:v>
                </c:pt>
                <c:pt idx="1">
                  <c:v>396.63157894736844</c:v>
                </c:pt>
                <c:pt idx="4">
                  <c:v>602.88</c:v>
                </c:pt>
                <c:pt idx="7">
                  <c:v>793.26315789473688</c:v>
                </c:pt>
                <c:pt idx="9">
                  <c:v>942</c:v>
                </c:pt>
                <c:pt idx="11">
                  <c:v>1256</c:v>
                </c:pt>
                <c:pt idx="12">
                  <c:v>1507.2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21888"/>
        <c:axId val="84836352"/>
      </c:scatterChart>
      <c:valAx>
        <c:axId val="8482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36352"/>
        <c:crosses val="autoZero"/>
        <c:crossBetween val="midCat"/>
      </c:valAx>
      <c:valAx>
        <c:axId val="848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FIgure1!$D$1</c:f>
              <c:strCache>
                <c:ptCount val="1"/>
                <c:pt idx="0">
                  <c:v>Rotate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FIgure1!$A$2:$A$28</c:f>
              <c:numCache>
                <c:formatCode>General</c:formatCode>
                <c:ptCount val="27"/>
                <c:pt idx="0">
                  <c:v>0</c:v>
                </c:pt>
                <c:pt idx="1">
                  <c:v>3.9215686274509803E-2</c:v>
                </c:pt>
                <c:pt idx="2">
                  <c:v>7.8431372549019607E-2</c:v>
                </c:pt>
                <c:pt idx="3">
                  <c:v>0.11764705882352941</c:v>
                </c:pt>
                <c:pt idx="4">
                  <c:v>0.15686274509803921</c:v>
                </c:pt>
                <c:pt idx="5">
                  <c:v>0.19607843137254902</c:v>
                </c:pt>
                <c:pt idx="6">
                  <c:v>0.23529411764705882</c:v>
                </c:pt>
                <c:pt idx="7">
                  <c:v>0.27450980392156865</c:v>
                </c:pt>
                <c:pt idx="8">
                  <c:v>0.31372549019607843</c:v>
                </c:pt>
                <c:pt idx="9">
                  <c:v>0.35294117647058826</c:v>
                </c:pt>
                <c:pt idx="10">
                  <c:v>0.39215686274509803</c:v>
                </c:pt>
                <c:pt idx="11">
                  <c:v>0.43137254901960786</c:v>
                </c:pt>
                <c:pt idx="12">
                  <c:v>0.47058823529411764</c:v>
                </c:pt>
                <c:pt idx="13">
                  <c:v>0.50980392156862742</c:v>
                </c:pt>
                <c:pt idx="14">
                  <c:v>0.5490196078431373</c:v>
                </c:pt>
                <c:pt idx="15">
                  <c:v>0.58823529411764708</c:v>
                </c:pt>
                <c:pt idx="16">
                  <c:v>0.62745098039215685</c:v>
                </c:pt>
                <c:pt idx="17">
                  <c:v>0.66666666666666663</c:v>
                </c:pt>
                <c:pt idx="18">
                  <c:v>0.70588235294117652</c:v>
                </c:pt>
                <c:pt idx="19">
                  <c:v>0.74509803921568629</c:v>
                </c:pt>
                <c:pt idx="20">
                  <c:v>0.78431372549019607</c:v>
                </c:pt>
                <c:pt idx="21">
                  <c:v>0.82352941176470584</c:v>
                </c:pt>
                <c:pt idx="22">
                  <c:v>0.86274509803921573</c:v>
                </c:pt>
                <c:pt idx="23">
                  <c:v>0.90196078431372551</c:v>
                </c:pt>
                <c:pt idx="24">
                  <c:v>0.94117647058823528</c:v>
                </c:pt>
                <c:pt idx="25">
                  <c:v>0.98039215686274506</c:v>
                </c:pt>
                <c:pt idx="26">
                  <c:v>1</c:v>
                </c:pt>
              </c:numCache>
            </c:numRef>
          </c:xVal>
          <c:yVal>
            <c:numRef>
              <c:f>FIgure1!$D$2:$D$28</c:f>
              <c:numCache>
                <c:formatCode>General</c:formatCode>
                <c:ptCount val="27"/>
                <c:pt idx="6">
                  <c:v>23.881188118811881</c:v>
                </c:pt>
                <c:pt idx="7">
                  <c:v>31.736842105263158</c:v>
                </c:pt>
                <c:pt idx="8">
                  <c:v>37.6875</c:v>
                </c:pt>
                <c:pt idx="9">
                  <c:v>43.071428571428569</c:v>
                </c:pt>
                <c:pt idx="10">
                  <c:v>49.224489795918366</c:v>
                </c:pt>
                <c:pt idx="11">
                  <c:v>53.6</c:v>
                </c:pt>
                <c:pt idx="12">
                  <c:v>59.117647058823522</c:v>
                </c:pt>
                <c:pt idx="13">
                  <c:v>65.189189189189193</c:v>
                </c:pt>
                <c:pt idx="14">
                  <c:v>70.116279069767444</c:v>
                </c:pt>
                <c:pt idx="15">
                  <c:v>75.375</c:v>
                </c:pt>
                <c:pt idx="16">
                  <c:v>80.400000000000006</c:v>
                </c:pt>
                <c:pt idx="17">
                  <c:v>84.335664335664333</c:v>
                </c:pt>
                <c:pt idx="18">
                  <c:v>90</c:v>
                </c:pt>
                <c:pt idx="19">
                  <c:v>94.21875</c:v>
                </c:pt>
                <c:pt idx="20">
                  <c:v>99.669421487603302</c:v>
                </c:pt>
                <c:pt idx="21">
                  <c:v>104.41558441558441</c:v>
                </c:pt>
                <c:pt idx="22">
                  <c:v>109.14027149321267</c:v>
                </c:pt>
                <c:pt idx="23">
                  <c:v>114.85714285714286</c:v>
                </c:pt>
                <c:pt idx="24">
                  <c:v>118.81773399014779</c:v>
                </c:pt>
                <c:pt idx="25">
                  <c:v>124.32989690721649</c:v>
                </c:pt>
                <c:pt idx="26">
                  <c:v>127.61904761904762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FIgure1!$B$1</c:f>
              <c:strCache>
                <c:ptCount val="1"/>
                <c:pt idx="0">
                  <c:v>Move 0°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FIgure1!$A$2:$A$28</c:f>
              <c:numCache>
                <c:formatCode>General</c:formatCode>
                <c:ptCount val="27"/>
                <c:pt idx="0">
                  <c:v>0</c:v>
                </c:pt>
                <c:pt idx="1">
                  <c:v>3.9215686274509803E-2</c:v>
                </c:pt>
                <c:pt idx="2">
                  <c:v>7.8431372549019607E-2</c:v>
                </c:pt>
                <c:pt idx="3">
                  <c:v>0.11764705882352941</c:v>
                </c:pt>
                <c:pt idx="4">
                  <c:v>0.15686274509803921</c:v>
                </c:pt>
                <c:pt idx="5">
                  <c:v>0.19607843137254902</c:v>
                </c:pt>
                <c:pt idx="6">
                  <c:v>0.23529411764705882</c:v>
                </c:pt>
                <c:pt idx="7">
                  <c:v>0.27450980392156865</c:v>
                </c:pt>
                <c:pt idx="8">
                  <c:v>0.31372549019607843</c:v>
                </c:pt>
                <c:pt idx="9">
                  <c:v>0.35294117647058826</c:v>
                </c:pt>
                <c:pt idx="10">
                  <c:v>0.39215686274509803</c:v>
                </c:pt>
                <c:pt idx="11">
                  <c:v>0.43137254901960786</c:v>
                </c:pt>
                <c:pt idx="12">
                  <c:v>0.47058823529411764</c:v>
                </c:pt>
                <c:pt idx="13">
                  <c:v>0.50980392156862742</c:v>
                </c:pt>
                <c:pt idx="14">
                  <c:v>0.5490196078431373</c:v>
                </c:pt>
                <c:pt idx="15">
                  <c:v>0.58823529411764708</c:v>
                </c:pt>
                <c:pt idx="16">
                  <c:v>0.62745098039215685</c:v>
                </c:pt>
                <c:pt idx="17">
                  <c:v>0.66666666666666663</c:v>
                </c:pt>
                <c:pt idx="18">
                  <c:v>0.70588235294117652</c:v>
                </c:pt>
                <c:pt idx="19">
                  <c:v>0.74509803921568629</c:v>
                </c:pt>
                <c:pt idx="20">
                  <c:v>0.78431372549019607</c:v>
                </c:pt>
                <c:pt idx="21">
                  <c:v>0.82352941176470584</c:v>
                </c:pt>
                <c:pt idx="22">
                  <c:v>0.86274509803921573</c:v>
                </c:pt>
                <c:pt idx="23">
                  <c:v>0.90196078431372551</c:v>
                </c:pt>
                <c:pt idx="24">
                  <c:v>0.94117647058823528</c:v>
                </c:pt>
                <c:pt idx="25">
                  <c:v>0.98039215686274506</c:v>
                </c:pt>
                <c:pt idx="26">
                  <c:v>1</c:v>
                </c:pt>
              </c:numCache>
            </c:numRef>
          </c:xVal>
          <c:yVal>
            <c:numRef>
              <c:f>FIgure1!$B$2:$B$28</c:f>
              <c:numCache>
                <c:formatCode>General</c:formatCode>
                <c:ptCount val="27"/>
                <c:pt idx="7">
                  <c:v>12</c:v>
                </c:pt>
                <c:pt idx="8">
                  <c:v>19</c:v>
                </c:pt>
                <c:pt idx="9">
                  <c:v>28</c:v>
                </c:pt>
                <c:pt idx="10">
                  <c:v>35</c:v>
                </c:pt>
                <c:pt idx="11">
                  <c:v>42</c:v>
                </c:pt>
                <c:pt idx="12">
                  <c:v>48</c:v>
                </c:pt>
                <c:pt idx="13">
                  <c:v>53</c:v>
                </c:pt>
                <c:pt idx="14">
                  <c:v>57</c:v>
                </c:pt>
                <c:pt idx="15">
                  <c:v>62</c:v>
                </c:pt>
                <c:pt idx="16">
                  <c:v>66</c:v>
                </c:pt>
                <c:pt idx="17">
                  <c:v>71</c:v>
                </c:pt>
                <c:pt idx="18">
                  <c:v>75</c:v>
                </c:pt>
                <c:pt idx="19">
                  <c:v>79</c:v>
                </c:pt>
                <c:pt idx="20">
                  <c:v>85</c:v>
                </c:pt>
                <c:pt idx="21">
                  <c:v>88</c:v>
                </c:pt>
                <c:pt idx="22">
                  <c:v>93</c:v>
                </c:pt>
                <c:pt idx="23">
                  <c:v>97</c:v>
                </c:pt>
                <c:pt idx="24">
                  <c:v>102</c:v>
                </c:pt>
                <c:pt idx="25">
                  <c:v>106</c:v>
                </c:pt>
                <c:pt idx="26">
                  <c:v>109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FIgure1!$C$1</c:f>
              <c:strCache>
                <c:ptCount val="1"/>
                <c:pt idx="0">
                  <c:v>Move 45°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FIgure1!$A$2:$A$28</c:f>
              <c:numCache>
                <c:formatCode>General</c:formatCode>
                <c:ptCount val="27"/>
                <c:pt idx="0">
                  <c:v>0</c:v>
                </c:pt>
                <c:pt idx="1">
                  <c:v>3.9215686274509803E-2</c:v>
                </c:pt>
                <c:pt idx="2">
                  <c:v>7.8431372549019607E-2</c:v>
                </c:pt>
                <c:pt idx="3">
                  <c:v>0.11764705882352941</c:v>
                </c:pt>
                <c:pt idx="4">
                  <c:v>0.15686274509803921</c:v>
                </c:pt>
                <c:pt idx="5">
                  <c:v>0.19607843137254902</c:v>
                </c:pt>
                <c:pt idx="6">
                  <c:v>0.23529411764705882</c:v>
                </c:pt>
                <c:pt idx="7">
                  <c:v>0.27450980392156865</c:v>
                </c:pt>
                <c:pt idx="8">
                  <c:v>0.31372549019607843</c:v>
                </c:pt>
                <c:pt idx="9">
                  <c:v>0.35294117647058826</c:v>
                </c:pt>
                <c:pt idx="10">
                  <c:v>0.39215686274509803</c:v>
                </c:pt>
                <c:pt idx="11">
                  <c:v>0.43137254901960786</c:v>
                </c:pt>
                <c:pt idx="12">
                  <c:v>0.47058823529411764</c:v>
                </c:pt>
                <c:pt idx="13">
                  <c:v>0.50980392156862742</c:v>
                </c:pt>
                <c:pt idx="14">
                  <c:v>0.5490196078431373</c:v>
                </c:pt>
                <c:pt idx="15">
                  <c:v>0.58823529411764708</c:v>
                </c:pt>
                <c:pt idx="16">
                  <c:v>0.62745098039215685</c:v>
                </c:pt>
                <c:pt idx="17">
                  <c:v>0.66666666666666663</c:v>
                </c:pt>
                <c:pt idx="18">
                  <c:v>0.70588235294117652</c:v>
                </c:pt>
                <c:pt idx="19">
                  <c:v>0.74509803921568629</c:v>
                </c:pt>
                <c:pt idx="20">
                  <c:v>0.78431372549019607</c:v>
                </c:pt>
                <c:pt idx="21">
                  <c:v>0.82352941176470584</c:v>
                </c:pt>
                <c:pt idx="22">
                  <c:v>0.86274509803921573</c:v>
                </c:pt>
                <c:pt idx="23">
                  <c:v>0.90196078431372551</c:v>
                </c:pt>
                <c:pt idx="24">
                  <c:v>0.94117647058823528</c:v>
                </c:pt>
                <c:pt idx="25">
                  <c:v>0.98039215686274506</c:v>
                </c:pt>
                <c:pt idx="26">
                  <c:v>1</c:v>
                </c:pt>
              </c:numCache>
            </c:numRef>
          </c:xVal>
          <c:yVal>
            <c:numRef>
              <c:f>FIgure1!$C$2:$C$28</c:f>
              <c:numCache>
                <c:formatCode>General</c:formatCode>
                <c:ptCount val="27"/>
                <c:pt idx="9">
                  <c:v>13</c:v>
                </c:pt>
                <c:pt idx="10">
                  <c:v>21</c:v>
                </c:pt>
                <c:pt idx="11">
                  <c:v>28</c:v>
                </c:pt>
                <c:pt idx="12">
                  <c:v>36</c:v>
                </c:pt>
                <c:pt idx="13">
                  <c:v>40</c:v>
                </c:pt>
                <c:pt idx="14">
                  <c:v>46</c:v>
                </c:pt>
                <c:pt idx="15">
                  <c:v>49</c:v>
                </c:pt>
                <c:pt idx="16">
                  <c:v>55</c:v>
                </c:pt>
                <c:pt idx="17">
                  <c:v>59</c:v>
                </c:pt>
                <c:pt idx="18">
                  <c:v>63</c:v>
                </c:pt>
                <c:pt idx="19">
                  <c:v>70</c:v>
                </c:pt>
                <c:pt idx="20">
                  <c:v>76</c:v>
                </c:pt>
                <c:pt idx="21">
                  <c:v>81</c:v>
                </c:pt>
                <c:pt idx="22">
                  <c:v>83</c:v>
                </c:pt>
                <c:pt idx="23">
                  <c:v>89</c:v>
                </c:pt>
                <c:pt idx="24">
                  <c:v>93</c:v>
                </c:pt>
                <c:pt idx="25">
                  <c:v>93</c:v>
                </c:pt>
                <c:pt idx="26">
                  <c:v>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17472"/>
        <c:axId val="38570624"/>
      </c:scatterChart>
      <c:valAx>
        <c:axId val="38617472"/>
        <c:scaling>
          <c:orientation val="minMax"/>
          <c:max val="1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38570624"/>
        <c:crosses val="autoZero"/>
        <c:crossBetween val="midCat"/>
        <c:majorUnit val="0.2"/>
      </c:valAx>
      <c:valAx>
        <c:axId val="38570624"/>
        <c:scaling>
          <c:orientation val="minMax"/>
          <c:max val="14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38617472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6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60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600"/>
            </a:pPr>
            <a:endParaRPr lang="en-US"/>
          </a:p>
        </c:txPr>
      </c:legendEntry>
      <c:layout>
        <c:manualLayout>
          <c:xMode val="edge"/>
          <c:yMode val="edge"/>
          <c:x val="0.84477050424442668"/>
          <c:y val="0.67382380422482957"/>
          <c:w val="0.12690827845730704"/>
          <c:h val="0.21764756149667339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Figure2!$B$1</c:f>
              <c:strCache>
                <c:ptCount val="1"/>
                <c:pt idx="0">
                  <c:v>Turning (Kt)</c:v>
                </c:pt>
              </c:strCache>
            </c:strRef>
          </c:tx>
          <c:spPr>
            <a:ln w="285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Figure2!$A$2:$A$28</c:f>
              <c:numCache>
                <c:formatCode>General</c:formatCode>
                <c:ptCount val="27"/>
                <c:pt idx="0">
                  <c:v>0</c:v>
                </c:pt>
                <c:pt idx="1">
                  <c:v>3.9215686274509803E-2</c:v>
                </c:pt>
                <c:pt idx="2">
                  <c:v>7.8431372549019607E-2</c:v>
                </c:pt>
                <c:pt idx="3">
                  <c:v>0.11764705882352941</c:v>
                </c:pt>
                <c:pt idx="4">
                  <c:v>0.15686274509803921</c:v>
                </c:pt>
                <c:pt idx="5">
                  <c:v>0.19607843137254902</c:v>
                </c:pt>
                <c:pt idx="6">
                  <c:v>0.23529411764705882</c:v>
                </c:pt>
                <c:pt idx="7">
                  <c:v>0.27450980392156865</c:v>
                </c:pt>
                <c:pt idx="8">
                  <c:v>0.31372549019607843</c:v>
                </c:pt>
                <c:pt idx="9">
                  <c:v>0.35294117647058826</c:v>
                </c:pt>
                <c:pt idx="10">
                  <c:v>0.39215686274509803</c:v>
                </c:pt>
                <c:pt idx="11">
                  <c:v>0.43137254901960786</c:v>
                </c:pt>
                <c:pt idx="12">
                  <c:v>0.47058823529411764</c:v>
                </c:pt>
                <c:pt idx="13">
                  <c:v>0.50980392156862742</c:v>
                </c:pt>
                <c:pt idx="14">
                  <c:v>0.5490196078431373</c:v>
                </c:pt>
                <c:pt idx="15">
                  <c:v>0.58823529411764708</c:v>
                </c:pt>
                <c:pt idx="16">
                  <c:v>0.62745098039215685</c:v>
                </c:pt>
                <c:pt idx="17">
                  <c:v>0.66666666666666663</c:v>
                </c:pt>
                <c:pt idx="18">
                  <c:v>0.70588235294117652</c:v>
                </c:pt>
                <c:pt idx="19">
                  <c:v>0.74509803921568629</c:v>
                </c:pt>
                <c:pt idx="20">
                  <c:v>0.78431372549019607</c:v>
                </c:pt>
                <c:pt idx="21">
                  <c:v>0.82352941176470584</c:v>
                </c:pt>
                <c:pt idx="22">
                  <c:v>0.86274509803921573</c:v>
                </c:pt>
                <c:pt idx="23">
                  <c:v>0.90196078431372551</c:v>
                </c:pt>
                <c:pt idx="24">
                  <c:v>0.94117647058823528</c:v>
                </c:pt>
                <c:pt idx="25">
                  <c:v>0.98039215686274506</c:v>
                </c:pt>
                <c:pt idx="26">
                  <c:v>1</c:v>
                </c:pt>
              </c:numCache>
            </c:numRef>
          </c:xVal>
          <c:yVal>
            <c:numRef>
              <c:f>Figure2!$B$2:$B$28</c:f>
              <c:numCache>
                <c:formatCode>General</c:formatCode>
                <c:ptCount val="27"/>
                <c:pt idx="0">
                  <c:v>0.27450980392156865</c:v>
                </c:pt>
                <c:pt idx="1">
                  <c:v>0.29803921568627451</c:v>
                </c:pt>
                <c:pt idx="2">
                  <c:v>0.32156862745098042</c:v>
                </c:pt>
                <c:pt idx="3">
                  <c:v>0.34509803921568627</c:v>
                </c:pt>
                <c:pt idx="4">
                  <c:v>0.36862745098039218</c:v>
                </c:pt>
                <c:pt idx="5">
                  <c:v>0.39215686274509803</c:v>
                </c:pt>
                <c:pt idx="6">
                  <c:v>0.47058823529411764</c:v>
                </c:pt>
                <c:pt idx="7">
                  <c:v>0.5490196078431373</c:v>
                </c:pt>
                <c:pt idx="8">
                  <c:v>0.62745098039215685</c:v>
                </c:pt>
                <c:pt idx="9">
                  <c:v>0.70588235294117652</c:v>
                </c:pt>
                <c:pt idx="10">
                  <c:v>0.78431372549019607</c:v>
                </c:pt>
                <c:pt idx="11">
                  <c:v>0.86274509803921573</c:v>
                </c:pt>
                <c:pt idx="12">
                  <c:v>0.94117647058823528</c:v>
                </c:pt>
                <c:pt idx="13">
                  <c:v>1.0196078431372548</c:v>
                </c:pt>
                <c:pt idx="14">
                  <c:v>1.0980392156862746</c:v>
                </c:pt>
                <c:pt idx="15">
                  <c:v>1.1764705882352942</c:v>
                </c:pt>
                <c:pt idx="16">
                  <c:v>1.2549019607843137</c:v>
                </c:pt>
                <c:pt idx="17">
                  <c:v>1.3333333333333333</c:v>
                </c:pt>
                <c:pt idx="18">
                  <c:v>1.411764705882353</c:v>
                </c:pt>
                <c:pt idx="19">
                  <c:v>1.4901960784313726</c:v>
                </c:pt>
                <c:pt idx="20">
                  <c:v>1.5686274509803921</c:v>
                </c:pt>
                <c:pt idx="21">
                  <c:v>1.6470588235294117</c:v>
                </c:pt>
                <c:pt idx="22">
                  <c:v>1.7254901960784315</c:v>
                </c:pt>
                <c:pt idx="23">
                  <c:v>1.803921568627451</c:v>
                </c:pt>
                <c:pt idx="24">
                  <c:v>1.8823529411764706</c:v>
                </c:pt>
                <c:pt idx="25">
                  <c:v>1.9607843137254901</c:v>
                </c:pt>
                <c:pt idx="26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Figure2!$C$1</c:f>
              <c:strCache>
                <c:ptCount val="1"/>
                <c:pt idx="0">
                  <c:v>Rotation (Kr)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Figure2!$A$2:$A$28</c:f>
              <c:numCache>
                <c:formatCode>General</c:formatCode>
                <c:ptCount val="27"/>
                <c:pt idx="0">
                  <c:v>0</c:v>
                </c:pt>
                <c:pt idx="1">
                  <c:v>3.9215686274509803E-2</c:v>
                </c:pt>
                <c:pt idx="2">
                  <c:v>7.8431372549019607E-2</c:v>
                </c:pt>
                <c:pt idx="3">
                  <c:v>0.11764705882352941</c:v>
                </c:pt>
                <c:pt idx="4">
                  <c:v>0.15686274509803921</c:v>
                </c:pt>
                <c:pt idx="5">
                  <c:v>0.19607843137254902</c:v>
                </c:pt>
                <c:pt idx="6">
                  <c:v>0.23529411764705882</c:v>
                </c:pt>
                <c:pt idx="7">
                  <c:v>0.27450980392156865</c:v>
                </c:pt>
                <c:pt idx="8">
                  <c:v>0.31372549019607843</c:v>
                </c:pt>
                <c:pt idx="9">
                  <c:v>0.35294117647058826</c:v>
                </c:pt>
                <c:pt idx="10">
                  <c:v>0.39215686274509803</c:v>
                </c:pt>
                <c:pt idx="11">
                  <c:v>0.43137254901960786</c:v>
                </c:pt>
                <c:pt idx="12">
                  <c:v>0.47058823529411764</c:v>
                </c:pt>
                <c:pt idx="13">
                  <c:v>0.50980392156862742</c:v>
                </c:pt>
                <c:pt idx="14">
                  <c:v>0.5490196078431373</c:v>
                </c:pt>
                <c:pt idx="15">
                  <c:v>0.58823529411764708</c:v>
                </c:pt>
                <c:pt idx="16">
                  <c:v>0.62745098039215685</c:v>
                </c:pt>
                <c:pt idx="17">
                  <c:v>0.66666666666666663</c:v>
                </c:pt>
                <c:pt idx="18">
                  <c:v>0.70588235294117652</c:v>
                </c:pt>
                <c:pt idx="19">
                  <c:v>0.74509803921568629</c:v>
                </c:pt>
                <c:pt idx="20">
                  <c:v>0.78431372549019607</c:v>
                </c:pt>
                <c:pt idx="21">
                  <c:v>0.82352941176470584</c:v>
                </c:pt>
                <c:pt idx="22">
                  <c:v>0.86274509803921573</c:v>
                </c:pt>
                <c:pt idx="23">
                  <c:v>0.90196078431372551</c:v>
                </c:pt>
                <c:pt idx="24">
                  <c:v>0.94117647058823528</c:v>
                </c:pt>
                <c:pt idx="25">
                  <c:v>0.98039215686274506</c:v>
                </c:pt>
                <c:pt idx="26">
                  <c:v>1</c:v>
                </c:pt>
              </c:numCache>
            </c:numRef>
          </c:xVal>
          <c:yVal>
            <c:numRef>
              <c:f>Figure2!$C$2:$C$28</c:f>
              <c:numCache>
                <c:formatCode>General</c:formatCode>
                <c:ptCount val="27"/>
                <c:pt idx="0">
                  <c:v>0.30117647058823532</c:v>
                </c:pt>
                <c:pt idx="1">
                  <c:v>0.37019418566823414</c:v>
                </c:pt>
                <c:pt idx="2">
                  <c:v>0.43921190074823296</c:v>
                </c:pt>
                <c:pt idx="3">
                  <c:v>0.50822961582823178</c:v>
                </c:pt>
                <c:pt idx="4">
                  <c:v>0.57724733090823055</c:v>
                </c:pt>
                <c:pt idx="5">
                  <c:v>0.64626504598822931</c:v>
                </c:pt>
                <c:pt idx="6">
                  <c:v>0.71528276106822819</c:v>
                </c:pt>
                <c:pt idx="7">
                  <c:v>0.79742868127643207</c:v>
                </c:pt>
                <c:pt idx="8">
                  <c:v>0.89270280661284118</c:v>
                </c:pt>
                <c:pt idx="9">
                  <c:v>0.98797693194925018</c:v>
                </c:pt>
                <c:pt idx="10">
                  <c:v>1.0832510572856593</c:v>
                </c:pt>
                <c:pt idx="11">
                  <c:v>1.1785251826220684</c:v>
                </c:pt>
                <c:pt idx="12">
                  <c:v>1.2737993079584775</c:v>
                </c:pt>
                <c:pt idx="13">
                  <c:v>1.3690734332948866</c:v>
                </c:pt>
                <c:pt idx="14">
                  <c:v>1.4643475586312955</c:v>
                </c:pt>
                <c:pt idx="15">
                  <c:v>1.5596216839677046</c:v>
                </c:pt>
                <c:pt idx="16">
                  <c:v>1.654895809304114</c:v>
                </c:pt>
                <c:pt idx="17">
                  <c:v>1.7501699346405226</c:v>
                </c:pt>
                <c:pt idx="18">
                  <c:v>1.8454440599769319</c:v>
                </c:pt>
                <c:pt idx="19">
                  <c:v>1.9407181853133408</c:v>
                </c:pt>
                <c:pt idx="20">
                  <c:v>2.0359923106497497</c:v>
                </c:pt>
                <c:pt idx="21">
                  <c:v>2.1312664359861593</c:v>
                </c:pt>
                <c:pt idx="22">
                  <c:v>2.2265405613225684</c:v>
                </c:pt>
                <c:pt idx="23">
                  <c:v>2.3218146866589771</c:v>
                </c:pt>
                <c:pt idx="24">
                  <c:v>2.4170888119953866</c:v>
                </c:pt>
                <c:pt idx="25">
                  <c:v>2.5123629373317953</c:v>
                </c:pt>
                <c:pt idx="26">
                  <c:v>2.56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73152"/>
        <c:axId val="74275072"/>
      </c:scatterChart>
      <c:valAx>
        <c:axId val="74273152"/>
        <c:scaling>
          <c:orientation val="minMax"/>
          <c:max val="1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74275072"/>
        <c:crosses val="autoZero"/>
        <c:crossBetween val="midCat"/>
        <c:majorUnit val="0.2"/>
      </c:valAx>
      <c:valAx>
        <c:axId val="74275072"/>
        <c:scaling>
          <c:orientation val="minMax"/>
          <c:max val="3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74273152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4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400"/>
            </a:pPr>
            <a:endParaRPr lang="en-US"/>
          </a:p>
        </c:txPr>
      </c:legendEntry>
      <c:layout>
        <c:manualLayout>
          <c:xMode val="edge"/>
          <c:yMode val="edge"/>
          <c:x val="0.80601515425732551"/>
          <c:y val="0.63804562891177052"/>
          <c:w val="0.16446481819374717"/>
          <c:h val="0.10933322064616699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Figure2!$D$1</c:f>
              <c:strCache>
                <c:ptCount val="1"/>
                <c:pt idx="0">
                  <c:v>Move 0°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Figure2!$A$2:$A$28</c:f>
              <c:numCache>
                <c:formatCode>General</c:formatCode>
                <c:ptCount val="27"/>
                <c:pt idx="0">
                  <c:v>0</c:v>
                </c:pt>
                <c:pt idx="1">
                  <c:v>3.9215686274509803E-2</c:v>
                </c:pt>
                <c:pt idx="2">
                  <c:v>7.8431372549019607E-2</c:v>
                </c:pt>
                <c:pt idx="3">
                  <c:v>0.11764705882352941</c:v>
                </c:pt>
                <c:pt idx="4">
                  <c:v>0.15686274509803921</c:v>
                </c:pt>
                <c:pt idx="5">
                  <c:v>0.19607843137254902</c:v>
                </c:pt>
                <c:pt idx="6">
                  <c:v>0.23529411764705882</c:v>
                </c:pt>
                <c:pt idx="7">
                  <c:v>0.27450980392156865</c:v>
                </c:pt>
                <c:pt idx="8">
                  <c:v>0.31372549019607843</c:v>
                </c:pt>
                <c:pt idx="9">
                  <c:v>0.35294117647058826</c:v>
                </c:pt>
                <c:pt idx="10">
                  <c:v>0.39215686274509803</c:v>
                </c:pt>
                <c:pt idx="11">
                  <c:v>0.43137254901960786</c:v>
                </c:pt>
                <c:pt idx="12">
                  <c:v>0.47058823529411764</c:v>
                </c:pt>
                <c:pt idx="13">
                  <c:v>0.50980392156862742</c:v>
                </c:pt>
                <c:pt idx="14">
                  <c:v>0.5490196078431373</c:v>
                </c:pt>
                <c:pt idx="15">
                  <c:v>0.58823529411764708</c:v>
                </c:pt>
                <c:pt idx="16">
                  <c:v>0.62745098039215685</c:v>
                </c:pt>
                <c:pt idx="17">
                  <c:v>0.66666666666666663</c:v>
                </c:pt>
                <c:pt idx="18">
                  <c:v>0.70588235294117652</c:v>
                </c:pt>
                <c:pt idx="19">
                  <c:v>0.74509803921568629</c:v>
                </c:pt>
                <c:pt idx="20">
                  <c:v>0.78431372549019607</c:v>
                </c:pt>
                <c:pt idx="21">
                  <c:v>0.82352941176470584</c:v>
                </c:pt>
                <c:pt idx="22">
                  <c:v>0.86274509803921573</c:v>
                </c:pt>
                <c:pt idx="23">
                  <c:v>0.90196078431372551</c:v>
                </c:pt>
                <c:pt idx="24">
                  <c:v>0.94117647058823528</c:v>
                </c:pt>
                <c:pt idx="25">
                  <c:v>0.98039215686274506</c:v>
                </c:pt>
                <c:pt idx="26">
                  <c:v>1</c:v>
                </c:pt>
              </c:numCache>
            </c:numRef>
          </c:xVal>
          <c:yVal>
            <c:numRef>
              <c:f>Figure2!$D$2:$D$28</c:f>
              <c:numCache>
                <c:formatCode>General</c:formatCode>
                <c:ptCount val="27"/>
                <c:pt idx="0">
                  <c:v>0.47058823529411764</c:v>
                </c:pt>
                <c:pt idx="1">
                  <c:v>0.52887351018838913</c:v>
                </c:pt>
                <c:pt idx="2">
                  <c:v>0.58715878508266051</c:v>
                </c:pt>
                <c:pt idx="3">
                  <c:v>0.64544405997693199</c:v>
                </c:pt>
                <c:pt idx="4">
                  <c:v>0.70372933487120337</c:v>
                </c:pt>
                <c:pt idx="5">
                  <c:v>0.76201460976547486</c:v>
                </c:pt>
                <c:pt idx="6">
                  <c:v>0.82029988465974624</c:v>
                </c:pt>
                <c:pt idx="7">
                  <c:v>0.87858515955401773</c:v>
                </c:pt>
                <c:pt idx="8">
                  <c:v>0.9368704344482891</c:v>
                </c:pt>
                <c:pt idx="9">
                  <c:v>0.99515570934256048</c:v>
                </c:pt>
                <c:pt idx="10">
                  <c:v>1.053440984236832</c:v>
                </c:pt>
                <c:pt idx="11">
                  <c:v>1.1117262591311035</c:v>
                </c:pt>
                <c:pt idx="12">
                  <c:v>1.1700115340253749</c:v>
                </c:pt>
                <c:pt idx="13">
                  <c:v>1.2282968089196462</c:v>
                </c:pt>
                <c:pt idx="14">
                  <c:v>1.2865820838139179</c:v>
                </c:pt>
                <c:pt idx="15">
                  <c:v>1.344867358708189</c:v>
                </c:pt>
                <c:pt idx="16">
                  <c:v>1.4031526336024607</c:v>
                </c:pt>
                <c:pt idx="17">
                  <c:v>1.4614379084967322</c:v>
                </c:pt>
                <c:pt idx="18">
                  <c:v>1.5197231833910034</c:v>
                </c:pt>
                <c:pt idx="19">
                  <c:v>1.5780084582852749</c:v>
                </c:pt>
                <c:pt idx="20">
                  <c:v>1.6362937331795464</c:v>
                </c:pt>
                <c:pt idx="21">
                  <c:v>1.7024221453287198</c:v>
                </c:pt>
                <c:pt idx="22">
                  <c:v>1.7685505574778932</c:v>
                </c:pt>
                <c:pt idx="23">
                  <c:v>1.8346789696270667</c:v>
                </c:pt>
                <c:pt idx="24">
                  <c:v>1.9008073817762399</c:v>
                </c:pt>
                <c:pt idx="25">
                  <c:v>1.9669357939254133</c:v>
                </c:pt>
                <c:pt idx="26">
                  <c:v>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Figure2!$F$1</c:f>
              <c:strCache>
                <c:ptCount val="1"/>
                <c:pt idx="0">
                  <c:v>Move 15°</c:v>
                </c:pt>
              </c:strCache>
            </c:strRef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Figure2!$A$2:$A$28</c:f>
              <c:numCache>
                <c:formatCode>General</c:formatCode>
                <c:ptCount val="27"/>
                <c:pt idx="0">
                  <c:v>0</c:v>
                </c:pt>
                <c:pt idx="1">
                  <c:v>3.9215686274509803E-2</c:v>
                </c:pt>
                <c:pt idx="2">
                  <c:v>7.8431372549019607E-2</c:v>
                </c:pt>
                <c:pt idx="3">
                  <c:v>0.11764705882352941</c:v>
                </c:pt>
                <c:pt idx="4">
                  <c:v>0.15686274509803921</c:v>
                </c:pt>
                <c:pt idx="5">
                  <c:v>0.19607843137254902</c:v>
                </c:pt>
                <c:pt idx="6">
                  <c:v>0.23529411764705882</c:v>
                </c:pt>
                <c:pt idx="7">
                  <c:v>0.27450980392156865</c:v>
                </c:pt>
                <c:pt idx="8">
                  <c:v>0.31372549019607843</c:v>
                </c:pt>
                <c:pt idx="9">
                  <c:v>0.35294117647058826</c:v>
                </c:pt>
                <c:pt idx="10">
                  <c:v>0.39215686274509803</c:v>
                </c:pt>
                <c:pt idx="11">
                  <c:v>0.43137254901960786</c:v>
                </c:pt>
                <c:pt idx="12">
                  <c:v>0.47058823529411764</c:v>
                </c:pt>
                <c:pt idx="13">
                  <c:v>0.50980392156862742</c:v>
                </c:pt>
                <c:pt idx="14">
                  <c:v>0.5490196078431373</c:v>
                </c:pt>
                <c:pt idx="15">
                  <c:v>0.58823529411764708</c:v>
                </c:pt>
                <c:pt idx="16">
                  <c:v>0.62745098039215685</c:v>
                </c:pt>
                <c:pt idx="17">
                  <c:v>0.66666666666666663</c:v>
                </c:pt>
                <c:pt idx="18">
                  <c:v>0.70588235294117652</c:v>
                </c:pt>
                <c:pt idx="19">
                  <c:v>0.74509803921568629</c:v>
                </c:pt>
                <c:pt idx="20">
                  <c:v>0.78431372549019607</c:v>
                </c:pt>
                <c:pt idx="21">
                  <c:v>0.82352941176470584</c:v>
                </c:pt>
                <c:pt idx="22">
                  <c:v>0.86274509803921573</c:v>
                </c:pt>
                <c:pt idx="23">
                  <c:v>0.90196078431372551</c:v>
                </c:pt>
                <c:pt idx="24">
                  <c:v>0.94117647058823528</c:v>
                </c:pt>
                <c:pt idx="25">
                  <c:v>0.98039215686274506</c:v>
                </c:pt>
                <c:pt idx="26">
                  <c:v>1</c:v>
                </c:pt>
              </c:numCache>
            </c:numRef>
          </c:xVal>
          <c:yVal>
            <c:numRef>
              <c:f>Figure2!$F$2:$F$28</c:f>
              <c:numCache>
                <c:formatCode>General</c:formatCode>
                <c:ptCount val="27"/>
                <c:pt idx="0">
                  <c:v>0.55529411764705883</c:v>
                </c:pt>
                <c:pt idx="1">
                  <c:v>0.62407074202229917</c:v>
                </c:pt>
                <c:pt idx="2">
                  <c:v>0.69284736639753941</c:v>
                </c:pt>
                <c:pt idx="3">
                  <c:v>0.76162399077277976</c:v>
                </c:pt>
                <c:pt idx="4">
                  <c:v>0.83040061514801988</c:v>
                </c:pt>
                <c:pt idx="5">
                  <c:v>0.89917723952326034</c:v>
                </c:pt>
                <c:pt idx="6">
                  <c:v>0.96795386389850047</c:v>
                </c:pt>
                <c:pt idx="7">
                  <c:v>1.0367304882737409</c:v>
                </c:pt>
                <c:pt idx="8">
                  <c:v>1.105507112648981</c:v>
                </c:pt>
                <c:pt idx="9">
                  <c:v>1.1742837370242214</c:v>
                </c:pt>
                <c:pt idx="10">
                  <c:v>1.2430603613994617</c:v>
                </c:pt>
                <c:pt idx="11">
                  <c:v>1.3118369857747021</c:v>
                </c:pt>
                <c:pt idx="12">
                  <c:v>1.3806136101499424</c:v>
                </c:pt>
                <c:pt idx="13">
                  <c:v>1.4493902345251823</c:v>
                </c:pt>
                <c:pt idx="14">
                  <c:v>1.5181668589004231</c:v>
                </c:pt>
                <c:pt idx="15">
                  <c:v>1.5869434832756628</c:v>
                </c:pt>
                <c:pt idx="16">
                  <c:v>1.6557201076509036</c:v>
                </c:pt>
                <c:pt idx="17">
                  <c:v>1.724496732026144</c:v>
                </c:pt>
                <c:pt idx="18">
                  <c:v>1.7932733564013839</c:v>
                </c:pt>
                <c:pt idx="19">
                  <c:v>1.8620499807766242</c:v>
                </c:pt>
                <c:pt idx="20">
                  <c:v>1.9308266051518646</c:v>
                </c:pt>
                <c:pt idx="21">
                  <c:v>2.0088581314878895</c:v>
                </c:pt>
                <c:pt idx="22">
                  <c:v>2.0868896578239138</c:v>
                </c:pt>
                <c:pt idx="23">
                  <c:v>2.1649211841599385</c:v>
                </c:pt>
                <c:pt idx="24">
                  <c:v>2.2429527104959628</c:v>
                </c:pt>
                <c:pt idx="25">
                  <c:v>2.3209842368319875</c:v>
                </c:pt>
                <c:pt idx="26">
                  <c:v>2.36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Figure2!$G$1</c:f>
              <c:strCache>
                <c:ptCount val="1"/>
                <c:pt idx="0">
                  <c:v>Move 30°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Figure2!$A$2:$A$28</c:f>
              <c:numCache>
                <c:formatCode>General</c:formatCode>
                <c:ptCount val="27"/>
                <c:pt idx="0">
                  <c:v>0</c:v>
                </c:pt>
                <c:pt idx="1">
                  <c:v>3.9215686274509803E-2</c:v>
                </c:pt>
                <c:pt idx="2">
                  <c:v>7.8431372549019607E-2</c:v>
                </c:pt>
                <c:pt idx="3">
                  <c:v>0.11764705882352941</c:v>
                </c:pt>
                <c:pt idx="4">
                  <c:v>0.15686274509803921</c:v>
                </c:pt>
                <c:pt idx="5">
                  <c:v>0.19607843137254902</c:v>
                </c:pt>
                <c:pt idx="6">
                  <c:v>0.23529411764705882</c:v>
                </c:pt>
                <c:pt idx="7">
                  <c:v>0.27450980392156865</c:v>
                </c:pt>
                <c:pt idx="8">
                  <c:v>0.31372549019607843</c:v>
                </c:pt>
                <c:pt idx="9">
                  <c:v>0.35294117647058826</c:v>
                </c:pt>
                <c:pt idx="10">
                  <c:v>0.39215686274509803</c:v>
                </c:pt>
                <c:pt idx="11">
                  <c:v>0.43137254901960786</c:v>
                </c:pt>
                <c:pt idx="12">
                  <c:v>0.47058823529411764</c:v>
                </c:pt>
                <c:pt idx="13">
                  <c:v>0.50980392156862742</c:v>
                </c:pt>
                <c:pt idx="14">
                  <c:v>0.5490196078431373</c:v>
                </c:pt>
                <c:pt idx="15">
                  <c:v>0.58823529411764708</c:v>
                </c:pt>
                <c:pt idx="16">
                  <c:v>0.62745098039215685</c:v>
                </c:pt>
                <c:pt idx="17">
                  <c:v>0.66666666666666663</c:v>
                </c:pt>
                <c:pt idx="18">
                  <c:v>0.70588235294117652</c:v>
                </c:pt>
                <c:pt idx="19">
                  <c:v>0.74509803921568629</c:v>
                </c:pt>
                <c:pt idx="20">
                  <c:v>0.78431372549019607</c:v>
                </c:pt>
                <c:pt idx="21">
                  <c:v>0.82352941176470584</c:v>
                </c:pt>
                <c:pt idx="22">
                  <c:v>0.86274509803921573</c:v>
                </c:pt>
                <c:pt idx="23">
                  <c:v>0.90196078431372551</c:v>
                </c:pt>
                <c:pt idx="24">
                  <c:v>0.94117647058823528</c:v>
                </c:pt>
                <c:pt idx="25">
                  <c:v>0.98039215686274506</c:v>
                </c:pt>
                <c:pt idx="26">
                  <c:v>1</c:v>
                </c:pt>
              </c:numCache>
            </c:numRef>
          </c:xVal>
          <c:yVal>
            <c:numRef>
              <c:f>Figure2!$G$2:$G$28</c:f>
              <c:numCache>
                <c:formatCode>General</c:formatCode>
                <c:ptCount val="27"/>
                <c:pt idx="0">
                  <c:v>0.64941176470588224</c:v>
                </c:pt>
                <c:pt idx="1">
                  <c:v>0.72984544405997698</c:v>
                </c:pt>
                <c:pt idx="2">
                  <c:v>0.81027912341407149</c:v>
                </c:pt>
                <c:pt idx="3">
                  <c:v>0.89071280276816611</c:v>
                </c:pt>
                <c:pt idx="4">
                  <c:v>0.97114648212226062</c:v>
                </c:pt>
                <c:pt idx="5">
                  <c:v>1.0515801614763551</c:v>
                </c:pt>
                <c:pt idx="6">
                  <c:v>1.1320138408304496</c:v>
                </c:pt>
                <c:pt idx="7">
                  <c:v>1.2124475201845444</c:v>
                </c:pt>
                <c:pt idx="8">
                  <c:v>1.2928811995386389</c:v>
                </c:pt>
                <c:pt idx="9">
                  <c:v>1.3733148788927334</c:v>
                </c:pt>
                <c:pt idx="10">
                  <c:v>1.4537485582468279</c:v>
                </c:pt>
                <c:pt idx="11">
                  <c:v>1.5341822376009226</c:v>
                </c:pt>
                <c:pt idx="12">
                  <c:v>1.6146159169550174</c:v>
                </c:pt>
                <c:pt idx="13">
                  <c:v>1.6950495963091117</c:v>
                </c:pt>
                <c:pt idx="14">
                  <c:v>1.7754832756632066</c:v>
                </c:pt>
                <c:pt idx="15">
                  <c:v>1.8559169550173007</c:v>
                </c:pt>
                <c:pt idx="16">
                  <c:v>1.9363506343713957</c:v>
                </c:pt>
                <c:pt idx="17">
                  <c:v>2.0167843137254904</c:v>
                </c:pt>
                <c:pt idx="18">
                  <c:v>2.0972179930795845</c:v>
                </c:pt>
                <c:pt idx="19">
                  <c:v>2.1776516724336794</c:v>
                </c:pt>
                <c:pt idx="20">
                  <c:v>2.2580853517877739</c:v>
                </c:pt>
                <c:pt idx="21">
                  <c:v>2.3493425605536333</c:v>
                </c:pt>
                <c:pt idx="22">
                  <c:v>2.4405997693194923</c:v>
                </c:pt>
                <c:pt idx="23">
                  <c:v>2.5318569780853517</c:v>
                </c:pt>
                <c:pt idx="24">
                  <c:v>2.6231141868512107</c:v>
                </c:pt>
                <c:pt idx="25">
                  <c:v>2.7143713956170701</c:v>
                </c:pt>
                <c:pt idx="26">
                  <c:v>2.76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Figure2!$E$1</c:f>
              <c:strCache>
                <c:ptCount val="1"/>
                <c:pt idx="0">
                  <c:v>Move 45°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Figure2!$A$2:$A$28</c:f>
              <c:numCache>
                <c:formatCode>General</c:formatCode>
                <c:ptCount val="27"/>
                <c:pt idx="0">
                  <c:v>0</c:v>
                </c:pt>
                <c:pt idx="1">
                  <c:v>3.9215686274509803E-2</c:v>
                </c:pt>
                <c:pt idx="2">
                  <c:v>7.8431372549019607E-2</c:v>
                </c:pt>
                <c:pt idx="3">
                  <c:v>0.11764705882352941</c:v>
                </c:pt>
                <c:pt idx="4">
                  <c:v>0.15686274509803921</c:v>
                </c:pt>
                <c:pt idx="5">
                  <c:v>0.19607843137254902</c:v>
                </c:pt>
                <c:pt idx="6">
                  <c:v>0.23529411764705882</c:v>
                </c:pt>
                <c:pt idx="7">
                  <c:v>0.27450980392156865</c:v>
                </c:pt>
                <c:pt idx="8">
                  <c:v>0.31372549019607843</c:v>
                </c:pt>
                <c:pt idx="9">
                  <c:v>0.35294117647058826</c:v>
                </c:pt>
                <c:pt idx="10">
                  <c:v>0.39215686274509803</c:v>
                </c:pt>
                <c:pt idx="11">
                  <c:v>0.43137254901960786</c:v>
                </c:pt>
                <c:pt idx="12">
                  <c:v>0.47058823529411764</c:v>
                </c:pt>
                <c:pt idx="13">
                  <c:v>0.50980392156862742</c:v>
                </c:pt>
                <c:pt idx="14">
                  <c:v>0.5490196078431373</c:v>
                </c:pt>
                <c:pt idx="15">
                  <c:v>0.58823529411764708</c:v>
                </c:pt>
                <c:pt idx="16">
                  <c:v>0.62745098039215685</c:v>
                </c:pt>
                <c:pt idx="17">
                  <c:v>0.66666666666666663</c:v>
                </c:pt>
                <c:pt idx="18">
                  <c:v>0.70588235294117652</c:v>
                </c:pt>
                <c:pt idx="19">
                  <c:v>0.74509803921568629</c:v>
                </c:pt>
                <c:pt idx="20">
                  <c:v>0.78431372549019607</c:v>
                </c:pt>
                <c:pt idx="21">
                  <c:v>0.82352941176470584</c:v>
                </c:pt>
                <c:pt idx="22">
                  <c:v>0.86274509803921573</c:v>
                </c:pt>
                <c:pt idx="23">
                  <c:v>0.90196078431372551</c:v>
                </c:pt>
                <c:pt idx="24">
                  <c:v>0.94117647058823528</c:v>
                </c:pt>
                <c:pt idx="25">
                  <c:v>0.98039215686274506</c:v>
                </c:pt>
                <c:pt idx="26">
                  <c:v>1</c:v>
                </c:pt>
              </c:numCache>
            </c:numRef>
          </c:xVal>
          <c:yVal>
            <c:numRef>
              <c:f>Figure2!$E$2:$E$28</c:f>
              <c:numCache>
                <c:formatCode>General</c:formatCode>
                <c:ptCount val="27"/>
                <c:pt idx="0">
                  <c:v>0.73411764705882354</c:v>
                </c:pt>
                <c:pt idx="1">
                  <c:v>0.82504267589388702</c:v>
                </c:pt>
                <c:pt idx="2">
                  <c:v>0.91596770472895039</c:v>
                </c:pt>
                <c:pt idx="3">
                  <c:v>1.0068927335640139</c:v>
                </c:pt>
                <c:pt idx="4">
                  <c:v>1.0978177623990772</c:v>
                </c:pt>
                <c:pt idx="5">
                  <c:v>1.1887427912341408</c:v>
                </c:pt>
                <c:pt idx="6">
                  <c:v>1.2796678200692042</c:v>
                </c:pt>
                <c:pt idx="7">
                  <c:v>1.3705928489042678</c:v>
                </c:pt>
                <c:pt idx="8">
                  <c:v>1.461517877739331</c:v>
                </c:pt>
                <c:pt idx="9">
                  <c:v>1.5524429065743943</c:v>
                </c:pt>
                <c:pt idx="10">
                  <c:v>1.6433679354094579</c:v>
                </c:pt>
                <c:pt idx="11">
                  <c:v>1.7342929642445215</c:v>
                </c:pt>
                <c:pt idx="12">
                  <c:v>1.8252179930795849</c:v>
                </c:pt>
                <c:pt idx="13">
                  <c:v>1.9161430219146482</c:v>
                </c:pt>
                <c:pt idx="14">
                  <c:v>2.0070680507497118</c:v>
                </c:pt>
                <c:pt idx="15">
                  <c:v>2.097993079584775</c:v>
                </c:pt>
                <c:pt idx="16">
                  <c:v>2.1889181084198386</c:v>
                </c:pt>
                <c:pt idx="17">
                  <c:v>2.2798431372549022</c:v>
                </c:pt>
                <c:pt idx="18">
                  <c:v>2.3707681660899653</c:v>
                </c:pt>
                <c:pt idx="19">
                  <c:v>2.4616931949250289</c:v>
                </c:pt>
                <c:pt idx="20">
                  <c:v>2.5526182237600925</c:v>
                </c:pt>
                <c:pt idx="21">
                  <c:v>2.6557785467128032</c:v>
                </c:pt>
                <c:pt idx="22">
                  <c:v>2.7589388696655135</c:v>
                </c:pt>
                <c:pt idx="23">
                  <c:v>2.8620991926182242</c:v>
                </c:pt>
                <c:pt idx="24">
                  <c:v>2.9652595155709345</c:v>
                </c:pt>
                <c:pt idx="25">
                  <c:v>3.0684198385236447</c:v>
                </c:pt>
                <c:pt idx="26">
                  <c:v>3.12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72896"/>
        <c:axId val="73874432"/>
      </c:scatterChart>
      <c:valAx>
        <c:axId val="73872896"/>
        <c:scaling>
          <c:orientation val="minMax"/>
          <c:max val="1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73874432"/>
        <c:crosses val="autoZero"/>
        <c:crossBetween val="midCat"/>
        <c:majorUnit val="0.2"/>
      </c:valAx>
      <c:valAx>
        <c:axId val="73874432"/>
        <c:scaling>
          <c:orientation val="minMax"/>
          <c:max val="3.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73872896"/>
        <c:crosses val="autoZero"/>
        <c:crossBetween val="midCat"/>
      </c:valAx>
    </c:plotArea>
    <c:legend>
      <c:legendPos val="l"/>
      <c:legendEntry>
        <c:idx val="0"/>
        <c:txPr>
          <a:bodyPr/>
          <a:lstStyle/>
          <a:p>
            <a:pPr>
              <a:defRPr sz="14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40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40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400"/>
            </a:pPr>
            <a:endParaRPr lang="en-US"/>
          </a:p>
        </c:txPr>
      </c:legendEntry>
      <c:layout>
        <c:manualLayout>
          <c:xMode val="edge"/>
          <c:yMode val="edge"/>
          <c:x val="0.82131530164971966"/>
          <c:y val="0.68088046239300593"/>
          <c:w val="0.13749992077570794"/>
          <c:h val="0.21866644129233398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9525</xdr:rowOff>
    </xdr:from>
    <xdr:to>
      <xdr:col>19</xdr:col>
      <xdr:colOff>600075</xdr:colOff>
      <xdr:row>40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</xdr:row>
      <xdr:rowOff>9525</xdr:rowOff>
    </xdr:from>
    <xdr:to>
      <xdr:col>19</xdr:col>
      <xdr:colOff>352425</xdr:colOff>
      <xdr:row>40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3</xdr:row>
      <xdr:rowOff>66675</xdr:rowOff>
    </xdr:from>
    <xdr:to>
      <xdr:col>19</xdr:col>
      <xdr:colOff>357187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14286</xdr:colOff>
      <xdr:row>1</xdr:row>
      <xdr:rowOff>19049</xdr:rowOff>
    </xdr:from>
    <xdr:to>
      <xdr:col>20</xdr:col>
      <xdr:colOff>0</xdr:colOff>
      <xdr:row>29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19050</xdr:rowOff>
    </xdr:from>
    <xdr:to>
      <xdr:col>21</xdr:col>
      <xdr:colOff>604839</xdr:colOff>
      <xdr:row>29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9525</xdr:colOff>
      <xdr:row>1</xdr:row>
      <xdr:rowOff>0</xdr:rowOff>
    </xdr:from>
    <xdr:to>
      <xdr:col>36</xdr:col>
      <xdr:colOff>604839</xdr:colOff>
      <xdr:row>28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0"/>
  <sheetViews>
    <sheetView workbookViewId="0">
      <pane xSplit="1" topLeftCell="L1" activePane="topRight" state="frozen"/>
      <selection pane="topRight" activeCell="N1" sqref="N1"/>
    </sheetView>
  </sheetViews>
  <sheetFormatPr defaultRowHeight="15" x14ac:dyDescent="0.25"/>
  <cols>
    <col min="1" max="1" width="7.85546875" customWidth="1"/>
    <col min="2" max="2" width="8" customWidth="1"/>
    <col min="3" max="3" width="8" style="10" customWidth="1"/>
    <col min="5" max="5" width="8.140625" style="10" customWidth="1"/>
    <col min="6" max="6" width="9.85546875" customWidth="1"/>
    <col min="7" max="7" width="8.28515625" style="10" customWidth="1"/>
    <col min="8" max="8" width="7.5703125" customWidth="1"/>
    <col min="9" max="9" width="9.140625" style="10" customWidth="1"/>
    <col min="10" max="10" width="9.85546875" style="10" customWidth="1"/>
    <col min="11" max="11" width="13.28515625" customWidth="1"/>
    <col min="12" max="12" width="8.85546875" style="10" customWidth="1"/>
    <col min="13" max="13" width="9.140625" style="10"/>
    <col min="14" max="14" width="9.28515625" customWidth="1"/>
    <col min="15" max="15" width="9" style="10" customWidth="1"/>
    <col min="16" max="16" width="8.85546875" customWidth="1"/>
    <col min="17" max="17" width="9.42578125" style="10" customWidth="1"/>
    <col min="18" max="18" width="8.7109375" customWidth="1"/>
    <col min="19" max="19" width="9.5703125" style="10" customWidth="1"/>
    <col min="20" max="20" width="10.85546875" style="10" customWidth="1"/>
    <col min="21" max="21" width="10.85546875" customWidth="1"/>
    <col min="23" max="23" width="9.85546875" customWidth="1"/>
    <col min="24" max="24" width="9.42578125" customWidth="1"/>
    <col min="25" max="25" width="9.28515625" style="10" customWidth="1"/>
    <col min="26" max="26" width="10.28515625" customWidth="1"/>
    <col min="27" max="27" width="9.85546875" customWidth="1"/>
    <col min="28" max="28" width="10.5703125" style="10" customWidth="1"/>
    <col min="29" max="29" width="16.85546875" customWidth="1"/>
    <col min="30" max="30" width="10.140625" customWidth="1"/>
    <col min="31" max="31" width="9.28515625" customWidth="1"/>
    <col min="34" max="34" width="12.140625" customWidth="1"/>
    <col min="35" max="35" width="9.140625" style="10"/>
    <col min="37" max="37" width="13.28515625" customWidth="1"/>
    <col min="39" max="39" width="13.140625" customWidth="1"/>
    <col min="41" max="41" width="9.140625" style="10"/>
  </cols>
  <sheetData>
    <row r="1" spans="1:41" s="1" customFormat="1" x14ac:dyDescent="0.25">
      <c r="A1" s="1" t="s">
        <v>0</v>
      </c>
      <c r="B1" s="1" t="s">
        <v>6</v>
      </c>
      <c r="C1" s="11" t="s">
        <v>47</v>
      </c>
      <c r="D1" s="1" t="s">
        <v>7</v>
      </c>
      <c r="E1" s="11" t="s">
        <v>48</v>
      </c>
      <c r="F1" s="1" t="s">
        <v>8</v>
      </c>
      <c r="G1" s="11" t="s">
        <v>49</v>
      </c>
      <c r="H1" s="1" t="s">
        <v>9</v>
      </c>
      <c r="I1" s="11" t="s">
        <v>50</v>
      </c>
      <c r="J1" s="11" t="s">
        <v>2</v>
      </c>
      <c r="K1" s="1" t="s">
        <v>2</v>
      </c>
      <c r="L1" s="11" t="s">
        <v>59</v>
      </c>
      <c r="M1" s="11"/>
      <c r="N1" s="1" t="s">
        <v>3</v>
      </c>
      <c r="O1" s="11" t="s">
        <v>52</v>
      </c>
      <c r="P1" s="1" t="s">
        <v>4</v>
      </c>
      <c r="Q1" s="11" t="s">
        <v>53</v>
      </c>
      <c r="R1" s="1" t="s">
        <v>5</v>
      </c>
      <c r="S1" s="11" t="s">
        <v>54</v>
      </c>
      <c r="T1" s="11" t="s">
        <v>1</v>
      </c>
      <c r="U1" s="1" t="s">
        <v>1</v>
      </c>
      <c r="W1" s="1" t="s">
        <v>10</v>
      </c>
      <c r="X1" s="1" t="s">
        <v>56</v>
      </c>
      <c r="Y1" s="11" t="s">
        <v>55</v>
      </c>
      <c r="Z1" s="1" t="s">
        <v>11</v>
      </c>
      <c r="AA1" s="1" t="s">
        <v>57</v>
      </c>
      <c r="AB1" s="11" t="s">
        <v>58</v>
      </c>
      <c r="AC1" s="1" t="s">
        <v>23</v>
      </c>
      <c r="AD1" s="1" t="s">
        <v>59</v>
      </c>
      <c r="AE1" s="1" t="s">
        <v>60</v>
      </c>
      <c r="AG1" s="11" t="s">
        <v>38</v>
      </c>
      <c r="AH1" s="11" t="s">
        <v>35</v>
      </c>
      <c r="AI1" s="11"/>
      <c r="AJ1" s="11"/>
      <c r="AK1" s="1" t="s">
        <v>36</v>
      </c>
      <c r="AM1" s="1" t="s">
        <v>37</v>
      </c>
      <c r="AO1" s="11" t="s">
        <v>38</v>
      </c>
    </row>
    <row r="2" spans="1:41" x14ac:dyDescent="0.25">
      <c r="A2" s="2">
        <v>0</v>
      </c>
      <c r="B2" s="3"/>
      <c r="C2" s="13"/>
      <c r="D2" s="3"/>
      <c r="E2" s="13"/>
      <c r="F2" s="3"/>
      <c r="G2" s="13"/>
      <c r="H2" s="3"/>
      <c r="I2" s="13"/>
      <c r="J2" s="9"/>
      <c r="K2" s="4"/>
      <c r="L2" s="14">
        <f>$A2*(L$39-L$34)/L$35+L$34</f>
        <v>60</v>
      </c>
      <c r="N2" s="3"/>
      <c r="O2" s="13"/>
      <c r="P2" s="3"/>
      <c r="Q2" s="13"/>
      <c r="R2" s="3"/>
      <c r="S2" s="13"/>
      <c r="T2" s="9"/>
      <c r="U2" s="4"/>
      <c r="W2" s="3"/>
      <c r="Y2" s="13"/>
      <c r="Z2" s="3"/>
      <c r="AB2" s="13"/>
      <c r="AC2" s="4"/>
      <c r="AD2" s="14">
        <f t="shared" ref="AD2:AE6" si="0">$A2*(AD$39-AD$34)/AD$35+AD$34</f>
        <v>35</v>
      </c>
      <c r="AE2" s="14">
        <f t="shared" si="0"/>
        <v>30</v>
      </c>
      <c r="AG2" s="10">
        <f t="shared" ref="AG2:AG28" si="1">A2*4.3</f>
        <v>0</v>
      </c>
      <c r="AH2" s="10">
        <f>(POWER(($A$4+AH$31/2)/6.6, 1.43)+70)*$A2/$A$4</f>
        <v>0</v>
      </c>
      <c r="AI2" s="10">
        <f t="shared" ref="AI2:AM3" si="2">(POWER(($A$4+AI$31/2)/6.6, 1.43)+70)*$A2/$A$4</f>
        <v>0</v>
      </c>
      <c r="AJ2" s="10">
        <f t="shared" si="2"/>
        <v>0</v>
      </c>
      <c r="AK2" s="10">
        <f t="shared" si="2"/>
        <v>0</v>
      </c>
      <c r="AL2" s="10">
        <f t="shared" si="2"/>
        <v>0</v>
      </c>
      <c r="AM2" s="10">
        <f t="shared" si="2"/>
        <v>0</v>
      </c>
      <c r="AN2" s="10"/>
      <c r="AO2" s="10">
        <f t="shared" ref="AO2:AO28" si="3">A2*5</f>
        <v>0</v>
      </c>
    </row>
    <row r="3" spans="1:41" s="6" customFormat="1" x14ac:dyDescent="0.25">
      <c r="A3" s="7">
        <v>10</v>
      </c>
      <c r="B3" s="8"/>
      <c r="C3" s="13"/>
      <c r="D3" s="8"/>
      <c r="E3" s="13"/>
      <c r="F3" s="8"/>
      <c r="G3" s="13"/>
      <c r="H3" s="8"/>
      <c r="I3" s="13"/>
      <c r="J3" s="9"/>
      <c r="K3" s="9"/>
      <c r="L3" s="14">
        <f t="shared" ref="L3:L22" si="4">$A3*(L$39-L$34)/L$35+L$34</f>
        <v>67.431372549019613</v>
      </c>
      <c r="M3" s="10"/>
      <c r="N3" s="8"/>
      <c r="O3" s="13"/>
      <c r="P3" s="8"/>
      <c r="Q3" s="13"/>
      <c r="R3" s="8"/>
      <c r="S3" s="13"/>
      <c r="T3" s="9"/>
      <c r="U3" s="9"/>
      <c r="W3" s="8"/>
      <c r="Y3" s="13"/>
      <c r="Z3" s="8"/>
      <c r="AB3" s="13"/>
      <c r="AC3" s="9"/>
      <c r="AD3" s="14">
        <f t="shared" si="0"/>
        <v>38</v>
      </c>
      <c r="AE3" s="14">
        <f t="shared" si="0"/>
        <v>36.874811463046754</v>
      </c>
      <c r="AG3" s="10">
        <f t="shared" si="1"/>
        <v>43</v>
      </c>
      <c r="AH3" s="10">
        <f>(POWER(($A$4+AH$31/2)/6.6, 1.43)+70)*$A3/$A$4</f>
        <v>37.440591364660818</v>
      </c>
      <c r="AI3" s="10">
        <f t="shared" si="2"/>
        <v>38.357966729872921</v>
      </c>
      <c r="AJ3" s="10">
        <f t="shared" si="2"/>
        <v>39.358184088327789</v>
      </c>
      <c r="AK3" s="10">
        <f>(POWER(($A$4)/6.6, 1.43)+70)*$A3/$A$4</f>
        <v>37.440591364660818</v>
      </c>
      <c r="AL3" s="10">
        <f t="shared" si="2"/>
        <v>41.576093267759028</v>
      </c>
      <c r="AM3" s="10">
        <f t="shared" si="2"/>
        <v>42.171637781271968</v>
      </c>
      <c r="AN3" s="10"/>
      <c r="AO3" s="10">
        <f t="shared" si="3"/>
        <v>50</v>
      </c>
    </row>
    <row r="4" spans="1:41" s="6" customFormat="1" x14ac:dyDescent="0.25">
      <c r="A4" s="7">
        <v>20</v>
      </c>
      <c r="B4" s="8"/>
      <c r="C4" s="13"/>
      <c r="D4" s="8"/>
      <c r="E4" s="13"/>
      <c r="F4" s="8"/>
      <c r="G4" s="13"/>
      <c r="H4" s="8"/>
      <c r="I4" s="13"/>
      <c r="J4" s="9"/>
      <c r="K4" s="9"/>
      <c r="L4" s="14">
        <f t="shared" si="4"/>
        <v>74.862745098039213</v>
      </c>
      <c r="M4" s="10"/>
      <c r="N4" s="8"/>
      <c r="O4" s="13"/>
      <c r="P4" s="8"/>
      <c r="Q4" s="13"/>
      <c r="R4" s="8"/>
      <c r="S4" s="13"/>
      <c r="T4" s="9"/>
      <c r="U4" s="9"/>
      <c r="W4" s="8"/>
      <c r="Y4" s="13"/>
      <c r="Z4" s="8"/>
      <c r="AB4" s="13"/>
      <c r="AC4" s="9"/>
      <c r="AD4" s="14">
        <f t="shared" si="0"/>
        <v>41</v>
      </c>
      <c r="AE4" s="14">
        <f t="shared" si="0"/>
        <v>43.749622926093515</v>
      </c>
      <c r="AG4" s="10">
        <f t="shared" si="1"/>
        <v>86</v>
      </c>
      <c r="AH4" s="10">
        <f t="shared" ref="AH4:AM22" si="5">POWER(($A4+AH$31/2)/6.6, 1.43)+70</f>
        <v>74.881182729321637</v>
      </c>
      <c r="AI4" s="10">
        <f t="shared" si="5"/>
        <v>76.715933459745841</v>
      </c>
      <c r="AJ4" s="10">
        <f t="shared" si="5"/>
        <v>78.716368176655578</v>
      </c>
      <c r="AK4" s="10">
        <f t="shared" si="5"/>
        <v>80.865994367982267</v>
      </c>
      <c r="AL4" s="10">
        <f t="shared" si="5"/>
        <v>83.152186535518055</v>
      </c>
      <c r="AM4" s="10">
        <f t="shared" si="5"/>
        <v>84.343275562543937</v>
      </c>
      <c r="AN4" s="10"/>
      <c r="AO4" s="10">
        <f t="shared" si="3"/>
        <v>100</v>
      </c>
    </row>
    <row r="5" spans="1:41" s="6" customFormat="1" x14ac:dyDescent="0.25">
      <c r="A5" s="7">
        <v>30</v>
      </c>
      <c r="B5" s="8"/>
      <c r="C5" s="13"/>
      <c r="D5" s="8"/>
      <c r="E5" s="13"/>
      <c r="F5" s="8"/>
      <c r="G5" s="13"/>
      <c r="H5" s="8"/>
      <c r="I5" s="13"/>
      <c r="J5" s="9"/>
      <c r="K5" s="9"/>
      <c r="L5" s="14">
        <f t="shared" si="4"/>
        <v>82.294117647058826</v>
      </c>
      <c r="M5" s="10"/>
      <c r="N5" s="8"/>
      <c r="O5" s="13"/>
      <c r="P5" s="8"/>
      <c r="Q5" s="13"/>
      <c r="R5" s="8"/>
      <c r="S5" s="13"/>
      <c r="T5" s="9"/>
      <c r="U5" s="9"/>
      <c r="W5" s="8"/>
      <c r="Y5" s="13"/>
      <c r="Z5" s="8"/>
      <c r="AB5" s="13"/>
      <c r="AC5" s="9"/>
      <c r="AD5" s="14">
        <f t="shared" si="0"/>
        <v>44</v>
      </c>
      <c r="AE5" s="14">
        <f t="shared" si="0"/>
        <v>50.624434389140269</v>
      </c>
      <c r="AG5" s="10">
        <f t="shared" si="1"/>
        <v>129</v>
      </c>
      <c r="AH5" s="10">
        <f t="shared" si="5"/>
        <v>78.716368176655578</v>
      </c>
      <c r="AI5" s="10">
        <f t="shared" si="5"/>
        <v>80.865994367982267</v>
      </c>
      <c r="AJ5" s="10">
        <f t="shared" si="5"/>
        <v>83.152186535518055</v>
      </c>
      <c r="AK5" s="10">
        <f t="shared" si="5"/>
        <v>85.564890397285481</v>
      </c>
      <c r="AL5" s="10">
        <f t="shared" si="5"/>
        <v>88.095862113930707</v>
      </c>
      <c r="AM5" s="10">
        <f t="shared" si="5"/>
        <v>89.403495580662678</v>
      </c>
      <c r="AN5" s="10"/>
      <c r="AO5" s="10">
        <f t="shared" si="3"/>
        <v>150</v>
      </c>
    </row>
    <row r="6" spans="1:41" s="6" customFormat="1" x14ac:dyDescent="0.25">
      <c r="A6" s="7">
        <v>40</v>
      </c>
      <c r="B6" s="8"/>
      <c r="C6" s="13"/>
      <c r="D6" s="8"/>
      <c r="E6" s="13"/>
      <c r="F6" s="8"/>
      <c r="G6" s="13"/>
      <c r="H6" s="8"/>
      <c r="I6" s="13"/>
      <c r="J6" s="9"/>
      <c r="K6" s="9"/>
      <c r="L6" s="14">
        <f t="shared" si="4"/>
        <v>89.725490196078425</v>
      </c>
      <c r="M6" s="10"/>
      <c r="N6" s="8"/>
      <c r="O6" s="13"/>
      <c r="P6" s="8"/>
      <c r="Q6" s="13"/>
      <c r="R6" s="8"/>
      <c r="S6" s="13"/>
      <c r="T6" s="9"/>
      <c r="U6" s="9"/>
      <c r="W6" s="8"/>
      <c r="Y6" s="13"/>
      <c r="Z6" s="8"/>
      <c r="AB6" s="13"/>
      <c r="AC6" s="9"/>
      <c r="AD6" s="14">
        <f t="shared" si="0"/>
        <v>47</v>
      </c>
      <c r="AE6" s="14">
        <f t="shared" si="0"/>
        <v>57.49924585218703</v>
      </c>
      <c r="AG6" s="10">
        <f t="shared" si="1"/>
        <v>172</v>
      </c>
      <c r="AH6" s="10">
        <f t="shared" si="5"/>
        <v>83.152186535518055</v>
      </c>
      <c r="AI6" s="10">
        <f t="shared" si="5"/>
        <v>85.564890397285481</v>
      </c>
      <c r="AJ6" s="10">
        <f t="shared" si="5"/>
        <v>88.095862113930707</v>
      </c>
      <c r="AK6" s="10">
        <f t="shared" si="5"/>
        <v>90.738188522342739</v>
      </c>
      <c r="AL6" s="10">
        <f t="shared" si="5"/>
        <v>93.485967751827957</v>
      </c>
      <c r="AM6" s="10">
        <f t="shared" si="5"/>
        <v>94.897778385523367</v>
      </c>
      <c r="AN6" s="10"/>
      <c r="AO6" s="10">
        <f t="shared" si="3"/>
        <v>200</v>
      </c>
    </row>
    <row r="7" spans="1:41" x14ac:dyDescent="0.25">
      <c r="A7" s="2">
        <v>50</v>
      </c>
      <c r="B7" s="3"/>
      <c r="C7" s="13"/>
      <c r="D7" s="3"/>
      <c r="E7" s="13"/>
      <c r="F7" s="3"/>
      <c r="G7" s="13"/>
      <c r="H7" s="3"/>
      <c r="I7" s="13"/>
      <c r="J7" s="9"/>
      <c r="K7" s="4"/>
      <c r="L7" s="14">
        <f t="shared" si="4"/>
        <v>97.156862745098039</v>
      </c>
      <c r="N7" s="3"/>
      <c r="O7" s="13"/>
      <c r="P7" s="3"/>
      <c r="Q7" s="13"/>
      <c r="R7" s="3"/>
      <c r="S7" s="13"/>
      <c r="T7" s="9"/>
      <c r="U7" s="4"/>
      <c r="W7" s="3"/>
      <c r="Y7" s="13"/>
      <c r="Z7" s="3"/>
      <c r="AB7" s="13"/>
      <c r="AC7" s="4"/>
      <c r="AD7" s="14">
        <f t="shared" ref="AD7:AD28" si="6">$A7*AD$38+AD$36</f>
        <v>50</v>
      </c>
      <c r="AE7" s="14">
        <f>$A7*(AE$39-AE$34)/AE$35+AE$34</f>
        <v>64.374057315233784</v>
      </c>
      <c r="AG7" s="10">
        <f t="shared" si="1"/>
        <v>215</v>
      </c>
      <c r="AH7" s="10">
        <f t="shared" si="5"/>
        <v>88.095862113930707</v>
      </c>
      <c r="AI7" s="10">
        <f t="shared" si="5"/>
        <v>90.738188522342739</v>
      </c>
      <c r="AJ7" s="10">
        <f t="shared" si="5"/>
        <v>93.485967751827957</v>
      </c>
      <c r="AK7" s="10">
        <f t="shared" si="5"/>
        <v>96.33408737373162</v>
      </c>
      <c r="AL7" s="10">
        <f t="shared" si="5"/>
        <v>99.278064917158389</v>
      </c>
      <c r="AM7" s="10">
        <f t="shared" si="5"/>
        <v>100.78474223769609</v>
      </c>
      <c r="AN7" s="10"/>
      <c r="AO7" s="10">
        <f t="shared" si="3"/>
        <v>250</v>
      </c>
    </row>
    <row r="8" spans="1:41" x14ac:dyDescent="0.25">
      <c r="A8" s="2">
        <v>60</v>
      </c>
      <c r="B8" s="3"/>
      <c r="C8" s="13"/>
      <c r="D8" s="3"/>
      <c r="E8" s="13"/>
      <c r="F8" s="3"/>
      <c r="G8" s="13"/>
      <c r="H8" s="3"/>
      <c r="I8" s="13"/>
      <c r="J8" s="9"/>
      <c r="K8" s="4"/>
      <c r="L8" s="14">
        <f t="shared" si="4"/>
        <v>104.58823529411765</v>
      </c>
      <c r="N8" s="3"/>
      <c r="O8" s="13"/>
      <c r="P8" s="3"/>
      <c r="Q8" s="13"/>
      <c r="R8" s="3"/>
      <c r="S8" s="13"/>
      <c r="T8" s="9"/>
      <c r="U8" s="4"/>
      <c r="W8" s="3">
        <v>2650</v>
      </c>
      <c r="X8">
        <f t="shared" ref="X8:X28" si="7">603*1000/W8</f>
        <v>227.54716981132074</v>
      </c>
      <c r="Y8" s="13">
        <f t="shared" ref="Y8:Y27" si="8">X8/Y$29</f>
        <v>50.133962264150945</v>
      </c>
      <c r="Z8" s="3">
        <v>5050</v>
      </c>
      <c r="AA8">
        <f t="shared" ref="AA8:AA28" si="9">1206*1000/Z8</f>
        <v>238.8118811881188</v>
      </c>
      <c r="AB8" s="13">
        <f t="shared" ref="AB8:AB27" si="10">AA8/AB$29</f>
        <v>47.71782178217822</v>
      </c>
      <c r="AC8" s="4">
        <f t="shared" ref="AC8:AC28" si="11">POWER(A8-60, 0.87)*10.4+230</f>
        <v>230</v>
      </c>
      <c r="AD8" s="14">
        <f t="shared" si="6"/>
        <v>60</v>
      </c>
      <c r="AE8" s="14">
        <f>$A8*(AE$39-AE$34)/AE$35+AE$34</f>
        <v>71.248868778280539</v>
      </c>
      <c r="AG8" s="10">
        <f t="shared" si="1"/>
        <v>258</v>
      </c>
      <c r="AH8" s="10">
        <f t="shared" si="5"/>
        <v>93.485967751827957</v>
      </c>
      <c r="AI8" s="10">
        <f t="shared" si="5"/>
        <v>96.33408737373162</v>
      </c>
      <c r="AJ8" s="10">
        <f t="shared" si="5"/>
        <v>99.278064917158389</v>
      </c>
      <c r="AK8" s="10">
        <f t="shared" si="5"/>
        <v>102.31392992348262</v>
      </c>
      <c r="AL8" s="10">
        <f t="shared" si="5"/>
        <v>105.43813461970153</v>
      </c>
      <c r="AM8" s="10">
        <f t="shared" si="5"/>
        <v>107.03235393991356</v>
      </c>
      <c r="AN8" s="10"/>
      <c r="AO8" s="10">
        <f t="shared" si="3"/>
        <v>300</v>
      </c>
    </row>
    <row r="9" spans="1:41" x14ac:dyDescent="0.25">
      <c r="A9" s="2">
        <v>70</v>
      </c>
      <c r="B9" s="3">
        <v>120</v>
      </c>
      <c r="C9" s="13">
        <f t="shared" ref="C9:C27" si="12">B9/C$29</f>
        <v>28.073394495412845</v>
      </c>
      <c r="D9" s="3">
        <v>150</v>
      </c>
      <c r="E9" s="13">
        <f t="shared" ref="E9:E27" si="13">D9/E$29</f>
        <v>34.151785714285708</v>
      </c>
      <c r="F9" s="3"/>
      <c r="G9" s="13"/>
      <c r="H9" s="3"/>
      <c r="I9" s="13"/>
      <c r="J9" s="9">
        <f>POWER(A9-60, 0.75)*21</f>
        <v>118.09167828997333</v>
      </c>
      <c r="K9" s="9">
        <f t="shared" ref="K9:K27" si="14">POWER(A9-70, 0.7)*28</f>
        <v>0</v>
      </c>
      <c r="L9" s="14">
        <f t="shared" si="4"/>
        <v>112.01960784313727</v>
      </c>
      <c r="N9" s="3"/>
      <c r="O9" s="13"/>
      <c r="P9" s="3"/>
      <c r="Q9" s="13"/>
      <c r="R9" s="3"/>
      <c r="S9" s="13"/>
      <c r="T9" s="9">
        <f>POWER(A9-60, 0.75)*21-100</f>
        <v>18.091678289973331</v>
      </c>
      <c r="U9" s="4"/>
      <c r="W9" s="3">
        <v>2000</v>
      </c>
      <c r="X9">
        <f t="shared" si="7"/>
        <v>301.5</v>
      </c>
      <c r="Y9" s="13">
        <f t="shared" si="8"/>
        <v>66.427500000000009</v>
      </c>
      <c r="Z9" s="3">
        <v>3800</v>
      </c>
      <c r="AA9">
        <f t="shared" si="9"/>
        <v>317.36842105263156</v>
      </c>
      <c r="AB9" s="13">
        <f t="shared" si="10"/>
        <v>63.41447368421052</v>
      </c>
      <c r="AC9" s="4">
        <f t="shared" si="11"/>
        <v>307.09626509529545</v>
      </c>
      <c r="AD9" s="14">
        <f t="shared" si="6"/>
        <v>70</v>
      </c>
      <c r="AE9" s="14">
        <f t="shared" ref="AE9:AE28" si="15">$A9*AE$38+AE$36</f>
        <v>79.431372549019599</v>
      </c>
      <c r="AG9" s="10">
        <f t="shared" si="1"/>
        <v>301</v>
      </c>
      <c r="AH9" s="10">
        <f t="shared" si="5"/>
        <v>99.278064917158389</v>
      </c>
      <c r="AI9" s="10">
        <f t="shared" si="5"/>
        <v>102.31392992348262</v>
      </c>
      <c r="AJ9" s="10">
        <f t="shared" si="5"/>
        <v>105.43813461970153</v>
      </c>
      <c r="AK9" s="10">
        <f t="shared" si="5"/>
        <v>108.64748488019264</v>
      </c>
      <c r="AL9" s="10">
        <f t="shared" si="5"/>
        <v>111.9390859269147</v>
      </c>
      <c r="AM9" s="10">
        <f t="shared" si="5"/>
        <v>113.61489687942398</v>
      </c>
      <c r="AN9" s="10"/>
      <c r="AO9" s="10">
        <f t="shared" si="3"/>
        <v>350</v>
      </c>
    </row>
    <row r="10" spans="1:41" x14ac:dyDescent="0.25">
      <c r="A10" s="2">
        <v>80</v>
      </c>
      <c r="B10" s="3">
        <v>190</v>
      </c>
      <c r="C10" s="13">
        <f t="shared" si="12"/>
        <v>44.449541284403672</v>
      </c>
      <c r="D10" s="3">
        <v>240</v>
      </c>
      <c r="E10" s="13">
        <f t="shared" si="13"/>
        <v>54.642857142857139</v>
      </c>
      <c r="F10" s="3">
        <v>150</v>
      </c>
      <c r="G10" s="13">
        <f t="shared" ref="G10:G27" si="16">F10/G$29</f>
        <v>36.084905660377359</v>
      </c>
      <c r="H10" s="3">
        <v>140</v>
      </c>
      <c r="I10" s="13">
        <f t="shared" ref="I10:I27" si="17">H10/I$29</f>
        <v>33.364485981308412</v>
      </c>
      <c r="J10" s="9">
        <f t="shared" ref="J10:J28" si="18">POWER(A10-60, 0.75)*21</f>
        <v>198.60573789066692</v>
      </c>
      <c r="K10" s="9">
        <f t="shared" si="14"/>
        <v>140.33242541563624</v>
      </c>
      <c r="L10" s="14">
        <f t="shared" si="4"/>
        <v>119.45098039215686</v>
      </c>
      <c r="N10" s="3"/>
      <c r="O10" s="13"/>
      <c r="P10" s="3"/>
      <c r="Q10" s="13"/>
      <c r="R10" s="3">
        <v>100</v>
      </c>
      <c r="S10" s="13">
        <f t="shared" ref="S10:S27" si="19">R10/S$29</f>
        <v>25.757575757575758</v>
      </c>
      <c r="T10" s="9">
        <f t="shared" ref="T10:T28" si="20">POWER(A10-60, 0.75)*21-100</f>
        <v>98.605737890666916</v>
      </c>
      <c r="U10" s="9">
        <f t="shared" ref="U10:U28" si="21">POWER(A10-70, 0.71)*27-100</f>
        <v>38.472573677668521</v>
      </c>
      <c r="W10" s="3">
        <v>1675</v>
      </c>
      <c r="X10">
        <f t="shared" si="7"/>
        <v>360</v>
      </c>
      <c r="Y10" s="13">
        <f t="shared" si="8"/>
        <v>79.316417910447768</v>
      </c>
      <c r="Z10" s="3">
        <v>3200</v>
      </c>
      <c r="AA10">
        <f t="shared" si="9"/>
        <v>376.875</v>
      </c>
      <c r="AB10" s="13">
        <f t="shared" si="10"/>
        <v>75.3046875</v>
      </c>
      <c r="AC10" s="4">
        <f t="shared" si="11"/>
        <v>370.90598347860822</v>
      </c>
      <c r="AD10" s="14">
        <f t="shared" si="6"/>
        <v>80</v>
      </c>
      <c r="AE10" s="14">
        <f t="shared" si="15"/>
        <v>88.921568627450981</v>
      </c>
      <c r="AG10" s="10">
        <f t="shared" si="1"/>
        <v>344</v>
      </c>
      <c r="AH10" s="10">
        <f t="shared" si="5"/>
        <v>105.43813461970153</v>
      </c>
      <c r="AI10" s="10">
        <f t="shared" si="5"/>
        <v>108.64748488019264</v>
      </c>
      <c r="AJ10" s="10">
        <f t="shared" si="5"/>
        <v>111.9390859269147</v>
      </c>
      <c r="AK10" s="10">
        <f t="shared" si="5"/>
        <v>115.31029896513031</v>
      </c>
      <c r="AL10" s="10">
        <f t="shared" si="5"/>
        <v>118.75870608443843</v>
      </c>
      <c r="AM10" s="10">
        <f t="shared" si="5"/>
        <v>120.5111550441124</v>
      </c>
      <c r="AN10" s="10"/>
      <c r="AO10" s="10">
        <f t="shared" si="3"/>
        <v>400</v>
      </c>
    </row>
    <row r="11" spans="1:41" x14ac:dyDescent="0.25">
      <c r="A11" s="2">
        <v>90</v>
      </c>
      <c r="B11" s="3">
        <v>280</v>
      </c>
      <c r="C11" s="13">
        <f t="shared" si="12"/>
        <v>65.504587155963307</v>
      </c>
      <c r="D11" s="3"/>
      <c r="E11" s="13"/>
      <c r="F11" s="3"/>
      <c r="G11" s="13"/>
      <c r="H11" s="3"/>
      <c r="I11" s="13"/>
      <c r="J11" s="9">
        <f t="shared" si="18"/>
        <v>269.19081402962746</v>
      </c>
      <c r="K11" s="9">
        <f t="shared" si="14"/>
        <v>227.97069766066633</v>
      </c>
      <c r="L11" s="14">
        <f t="shared" si="4"/>
        <v>126.88235294117646</v>
      </c>
      <c r="N11" s="3">
        <v>130</v>
      </c>
      <c r="O11" s="13">
        <f t="shared" ref="O11:O27" si="22">N11/O$29</f>
        <v>33.484848484848484</v>
      </c>
      <c r="P11" s="3"/>
      <c r="Q11" s="13"/>
      <c r="R11" s="3">
        <v>110</v>
      </c>
      <c r="S11" s="13">
        <f t="shared" si="19"/>
        <v>28.333333333333332</v>
      </c>
      <c r="T11" s="9">
        <f t="shared" si="20"/>
        <v>169.19081402962746</v>
      </c>
      <c r="U11" s="9">
        <f t="shared" si="21"/>
        <v>126.51400612951812</v>
      </c>
      <c r="W11" s="3">
        <v>1440</v>
      </c>
      <c r="X11">
        <f t="shared" si="7"/>
        <v>418.75</v>
      </c>
      <c r="Y11" s="13">
        <f t="shared" si="8"/>
        <v>92.260416666666671</v>
      </c>
      <c r="Z11" s="3">
        <v>2800</v>
      </c>
      <c r="AA11">
        <f t="shared" si="9"/>
        <v>430.71428571428572</v>
      </c>
      <c r="AB11" s="13">
        <f t="shared" si="10"/>
        <v>86.0625</v>
      </c>
      <c r="AC11" s="4">
        <f t="shared" si="11"/>
        <v>430.50667304112267</v>
      </c>
      <c r="AD11" s="14">
        <f t="shared" si="6"/>
        <v>90</v>
      </c>
      <c r="AE11" s="14">
        <f t="shared" si="15"/>
        <v>98.411764705882348</v>
      </c>
      <c r="AG11" s="10">
        <f t="shared" si="1"/>
        <v>387</v>
      </c>
      <c r="AH11" s="10">
        <f t="shared" si="5"/>
        <v>111.9390859269147</v>
      </c>
      <c r="AI11" s="10">
        <f t="shared" si="5"/>
        <v>115.31029896513031</v>
      </c>
      <c r="AJ11" s="10">
        <f t="shared" si="5"/>
        <v>118.75870608443843</v>
      </c>
      <c r="AK11" s="10">
        <f t="shared" si="5"/>
        <v>122.28208150966759</v>
      </c>
      <c r="AL11" s="10">
        <f t="shared" si="5"/>
        <v>125.87836780134162</v>
      </c>
      <c r="AM11" s="10">
        <f t="shared" si="5"/>
        <v>127.70325063959771</v>
      </c>
      <c r="AN11" s="10"/>
      <c r="AO11" s="10">
        <f t="shared" si="3"/>
        <v>450</v>
      </c>
    </row>
    <row r="12" spans="1:41" x14ac:dyDescent="0.25">
      <c r="A12" s="2">
        <v>100</v>
      </c>
      <c r="B12" s="3">
        <v>350</v>
      </c>
      <c r="C12" s="13">
        <f t="shared" si="12"/>
        <v>81.88073394495413</v>
      </c>
      <c r="D12" s="3">
        <v>380</v>
      </c>
      <c r="E12" s="13">
        <f t="shared" si="13"/>
        <v>86.517857142857139</v>
      </c>
      <c r="F12" s="3">
        <v>330</v>
      </c>
      <c r="G12" s="13">
        <f t="shared" si="16"/>
        <v>79.386792452830178</v>
      </c>
      <c r="H12" s="3">
        <v>310</v>
      </c>
      <c r="I12" s="13">
        <f t="shared" si="17"/>
        <v>73.878504672897193</v>
      </c>
      <c r="J12" s="9">
        <f t="shared" si="18"/>
        <v>334.01370608216132</v>
      </c>
      <c r="K12" s="9">
        <f t="shared" si="14"/>
        <v>302.79096330364405</v>
      </c>
      <c r="L12" s="14">
        <f t="shared" si="4"/>
        <v>134.31372549019608</v>
      </c>
      <c r="N12" s="3">
        <v>210</v>
      </c>
      <c r="O12" s="13">
        <f t="shared" si="22"/>
        <v>54.090909090909093</v>
      </c>
      <c r="P12" s="3">
        <v>250</v>
      </c>
      <c r="Q12" s="13">
        <f t="shared" ref="Q12:Q27" si="23">P12/Q$29</f>
        <v>63.75</v>
      </c>
      <c r="R12" s="3">
        <v>220</v>
      </c>
      <c r="S12" s="13">
        <f t="shared" si="19"/>
        <v>56.666666666666664</v>
      </c>
      <c r="T12" s="9">
        <f t="shared" si="20"/>
        <v>234.01370608216132</v>
      </c>
      <c r="U12" s="9">
        <f t="shared" si="21"/>
        <v>202.07852706976485</v>
      </c>
      <c r="W12" s="3">
        <v>1300</v>
      </c>
      <c r="X12">
        <f t="shared" si="7"/>
        <v>463.84615384615387</v>
      </c>
      <c r="Y12" s="13">
        <f t="shared" si="8"/>
        <v>102.19615384615386</v>
      </c>
      <c r="Z12" s="3">
        <v>2450</v>
      </c>
      <c r="AA12">
        <f t="shared" si="9"/>
        <v>492.24489795918367</v>
      </c>
      <c r="AB12" s="13">
        <f t="shared" si="10"/>
        <v>98.357142857142861</v>
      </c>
      <c r="AC12" s="4">
        <f t="shared" si="11"/>
        <v>487.52863845651308</v>
      </c>
      <c r="AD12" s="14">
        <f t="shared" si="6"/>
        <v>100</v>
      </c>
      <c r="AE12" s="14">
        <f t="shared" si="15"/>
        <v>107.90196078431372</v>
      </c>
      <c r="AG12" s="10">
        <f t="shared" si="1"/>
        <v>430</v>
      </c>
      <c r="AH12" s="10">
        <f t="shared" si="5"/>
        <v>118.75870608443843</v>
      </c>
      <c r="AI12" s="10">
        <f t="shared" si="5"/>
        <v>122.28208150966759</v>
      </c>
      <c r="AJ12" s="10">
        <f t="shared" si="5"/>
        <v>125.87836780134162</v>
      </c>
      <c r="AK12" s="10">
        <f t="shared" si="5"/>
        <v>129.54565596462271</v>
      </c>
      <c r="AL12" s="10">
        <f t="shared" si="5"/>
        <v>133.28216868089481</v>
      </c>
      <c r="AM12" s="10">
        <f t="shared" si="5"/>
        <v>135.1758612895598</v>
      </c>
      <c r="AN12" s="10"/>
      <c r="AO12" s="10">
        <f t="shared" si="3"/>
        <v>500</v>
      </c>
    </row>
    <row r="13" spans="1:41" x14ac:dyDescent="0.25">
      <c r="A13" s="2">
        <v>110</v>
      </c>
      <c r="B13" s="3">
        <v>420</v>
      </c>
      <c r="C13" s="13">
        <f t="shared" si="12"/>
        <v>98.256880733944953</v>
      </c>
      <c r="D13" s="3"/>
      <c r="E13" s="13"/>
      <c r="F13" s="3"/>
      <c r="G13" s="13"/>
      <c r="H13" s="3"/>
      <c r="I13" s="13"/>
      <c r="J13" s="9">
        <f t="shared" si="18"/>
        <v>394.86332477407126</v>
      </c>
      <c r="K13" s="9">
        <f t="shared" si="14"/>
        <v>370.33949094775824</v>
      </c>
      <c r="L13" s="14">
        <f t="shared" si="4"/>
        <v>141.74509803921569</v>
      </c>
      <c r="N13" s="3">
        <v>280</v>
      </c>
      <c r="O13" s="13">
        <f t="shared" si="22"/>
        <v>72.121212121212125</v>
      </c>
      <c r="P13" s="3">
        <v>320</v>
      </c>
      <c r="Q13" s="13">
        <f t="shared" si="23"/>
        <v>81.600000000000009</v>
      </c>
      <c r="R13" s="3">
        <v>310</v>
      </c>
      <c r="S13" s="13">
        <f t="shared" si="19"/>
        <v>79.848484848484844</v>
      </c>
      <c r="T13" s="9">
        <f t="shared" si="20"/>
        <v>294.86332477407126</v>
      </c>
      <c r="U13" s="9">
        <f t="shared" si="21"/>
        <v>270.53254381100544</v>
      </c>
      <c r="W13" s="3">
        <v>1145</v>
      </c>
      <c r="X13">
        <f t="shared" si="7"/>
        <v>526.63755458515288</v>
      </c>
      <c r="Y13" s="13">
        <f t="shared" si="8"/>
        <v>116.03056768558955</v>
      </c>
      <c r="Z13" s="3">
        <v>2250</v>
      </c>
      <c r="AA13">
        <f t="shared" si="9"/>
        <v>536</v>
      </c>
      <c r="AB13" s="13">
        <f t="shared" si="10"/>
        <v>107.1</v>
      </c>
      <c r="AC13" s="4">
        <f t="shared" si="11"/>
        <v>542.70674076081502</v>
      </c>
      <c r="AD13" s="14">
        <f t="shared" si="6"/>
        <v>110</v>
      </c>
      <c r="AE13" s="14">
        <f t="shared" si="15"/>
        <v>117.3921568627451</v>
      </c>
      <c r="AG13" s="10">
        <f t="shared" si="1"/>
        <v>473</v>
      </c>
      <c r="AH13" s="10">
        <f t="shared" si="5"/>
        <v>125.87836780134162</v>
      </c>
      <c r="AI13" s="10">
        <f t="shared" si="5"/>
        <v>129.54565596462271</v>
      </c>
      <c r="AJ13" s="10">
        <f t="shared" si="5"/>
        <v>133.28216868089481</v>
      </c>
      <c r="AK13" s="10">
        <f t="shared" si="5"/>
        <v>137.08624606067588</v>
      </c>
      <c r="AL13" s="10">
        <f t="shared" si="5"/>
        <v>140.95633345201207</v>
      </c>
      <c r="AM13" s="10">
        <f t="shared" si="5"/>
        <v>142.9156712350823</v>
      </c>
      <c r="AN13" s="10"/>
      <c r="AO13" s="10">
        <f t="shared" si="3"/>
        <v>550</v>
      </c>
    </row>
    <row r="14" spans="1:41" x14ac:dyDescent="0.25">
      <c r="A14" s="2">
        <v>120</v>
      </c>
      <c r="B14" s="3">
        <v>480</v>
      </c>
      <c r="C14" s="13">
        <f t="shared" si="12"/>
        <v>112.29357798165138</v>
      </c>
      <c r="D14" s="3"/>
      <c r="E14" s="13"/>
      <c r="F14" s="3"/>
      <c r="G14" s="13"/>
      <c r="H14" s="3"/>
      <c r="I14" s="13"/>
      <c r="J14" s="9">
        <f t="shared" si="18"/>
        <v>452.72318107348588</v>
      </c>
      <c r="K14" s="9">
        <f t="shared" si="14"/>
        <v>432.94929259538833</v>
      </c>
      <c r="L14" s="14">
        <f t="shared" si="4"/>
        <v>149.1764705882353</v>
      </c>
      <c r="N14" s="3">
        <v>360</v>
      </c>
      <c r="O14" s="13">
        <f t="shared" si="22"/>
        <v>92.727272727272734</v>
      </c>
      <c r="P14" s="3">
        <v>370</v>
      </c>
      <c r="Q14" s="13">
        <f t="shared" si="23"/>
        <v>94.350000000000009</v>
      </c>
      <c r="R14" s="3">
        <v>380</v>
      </c>
      <c r="S14" s="13">
        <f t="shared" si="19"/>
        <v>97.878787878787875</v>
      </c>
      <c r="T14" s="9">
        <f t="shared" si="20"/>
        <v>352.72318107348588</v>
      </c>
      <c r="U14" s="9">
        <f t="shared" si="21"/>
        <v>334.14266438209631</v>
      </c>
      <c r="W14" s="3">
        <v>1165</v>
      </c>
      <c r="X14">
        <f t="shared" si="7"/>
        <v>517.59656652360513</v>
      </c>
      <c r="Y14" s="13">
        <f t="shared" si="8"/>
        <v>114.03862660944206</v>
      </c>
      <c r="Z14" s="3">
        <v>2040</v>
      </c>
      <c r="AA14">
        <f t="shared" si="9"/>
        <v>591.17647058823525</v>
      </c>
      <c r="AB14" s="13">
        <f t="shared" si="10"/>
        <v>118.12499999999999</v>
      </c>
      <c r="AC14" s="4">
        <f t="shared" si="11"/>
        <v>596.45860761168274</v>
      </c>
      <c r="AD14" s="14">
        <f t="shared" si="6"/>
        <v>120</v>
      </c>
      <c r="AE14" s="14">
        <f t="shared" si="15"/>
        <v>126.88235294117646</v>
      </c>
      <c r="AG14" s="10">
        <f t="shared" si="1"/>
        <v>516</v>
      </c>
      <c r="AH14" s="10">
        <f t="shared" si="5"/>
        <v>133.28216868089481</v>
      </c>
      <c r="AI14" s="10">
        <f t="shared" si="5"/>
        <v>137.08624606067588</v>
      </c>
      <c r="AJ14" s="10">
        <f t="shared" si="5"/>
        <v>140.95633345201207</v>
      </c>
      <c r="AK14" s="10">
        <f t="shared" si="5"/>
        <v>144.89097093937033</v>
      </c>
      <c r="AL14" s="10">
        <f t="shared" si="5"/>
        <v>148.88878424409836</v>
      </c>
      <c r="AM14" s="10">
        <f t="shared" si="5"/>
        <v>150.91097381009109</v>
      </c>
      <c r="AN14" s="10"/>
      <c r="AO14" s="10">
        <f t="shared" si="3"/>
        <v>600</v>
      </c>
    </row>
    <row r="15" spans="1:41" x14ac:dyDescent="0.25">
      <c r="A15" s="2">
        <v>130</v>
      </c>
      <c r="B15" s="3">
        <v>530</v>
      </c>
      <c r="C15" s="13">
        <f t="shared" si="12"/>
        <v>123.9908256880734</v>
      </c>
      <c r="D15" s="3">
        <v>550</v>
      </c>
      <c r="E15" s="13">
        <f t="shared" si="13"/>
        <v>125.22321428571428</v>
      </c>
      <c r="F15" s="3">
        <v>480</v>
      </c>
      <c r="G15" s="13">
        <f t="shared" si="16"/>
        <v>115.47169811320754</v>
      </c>
      <c r="H15" s="3">
        <v>480</v>
      </c>
      <c r="I15" s="13">
        <f t="shared" si="17"/>
        <v>114.39252336448598</v>
      </c>
      <c r="J15" s="9">
        <f t="shared" si="18"/>
        <v>508.20955342365357</v>
      </c>
      <c r="K15" s="9">
        <f t="shared" si="14"/>
        <v>491.88537107679565</v>
      </c>
      <c r="L15" s="14">
        <f t="shared" si="4"/>
        <v>156.60784313725489</v>
      </c>
      <c r="N15" s="3">
        <v>400</v>
      </c>
      <c r="O15" s="13">
        <f t="shared" si="22"/>
        <v>103.03030303030303</v>
      </c>
      <c r="P15" s="3">
        <v>410</v>
      </c>
      <c r="Q15" s="13">
        <f t="shared" si="23"/>
        <v>104.55000000000001</v>
      </c>
      <c r="R15" s="3">
        <v>420</v>
      </c>
      <c r="S15" s="13">
        <f t="shared" si="19"/>
        <v>108.18181818181819</v>
      </c>
      <c r="T15" s="9">
        <f t="shared" si="20"/>
        <v>408.20955342365357</v>
      </c>
      <c r="U15" s="9">
        <f t="shared" si="21"/>
        <v>394.14129827292612</v>
      </c>
      <c r="W15" s="3">
        <v>975</v>
      </c>
      <c r="X15">
        <f t="shared" si="7"/>
        <v>618.46153846153845</v>
      </c>
      <c r="Y15" s="13">
        <f t="shared" si="8"/>
        <v>136.26153846153846</v>
      </c>
      <c r="Z15" s="3">
        <v>1850</v>
      </c>
      <c r="AA15">
        <f t="shared" si="9"/>
        <v>651.89189189189187</v>
      </c>
      <c r="AB15" s="13">
        <f t="shared" si="10"/>
        <v>130.25675675675674</v>
      </c>
      <c r="AC15" s="4">
        <f t="shared" si="11"/>
        <v>649.05269122541449</v>
      </c>
      <c r="AD15" s="14">
        <f t="shared" si="6"/>
        <v>130</v>
      </c>
      <c r="AE15" s="14">
        <f t="shared" si="15"/>
        <v>136.37254901960785</v>
      </c>
      <c r="AG15" s="10">
        <f t="shared" si="1"/>
        <v>559</v>
      </c>
      <c r="AH15" s="10">
        <f t="shared" si="5"/>
        <v>140.95633345201207</v>
      </c>
      <c r="AI15" s="10">
        <f t="shared" si="5"/>
        <v>144.89097093937033</v>
      </c>
      <c r="AJ15" s="10">
        <f t="shared" si="5"/>
        <v>148.88878424409836</v>
      </c>
      <c r="AK15" s="10">
        <f t="shared" si="5"/>
        <v>152.94847679555915</v>
      </c>
      <c r="AL15" s="10">
        <f t="shared" si="5"/>
        <v>157.06882278680143</v>
      </c>
      <c r="AM15" s="10">
        <f t="shared" si="5"/>
        <v>159.15137558819674</v>
      </c>
      <c r="AN15" s="10"/>
      <c r="AO15" s="10">
        <f t="shared" si="3"/>
        <v>650</v>
      </c>
    </row>
    <row r="16" spans="1:41" x14ac:dyDescent="0.25">
      <c r="A16" s="2">
        <v>140</v>
      </c>
      <c r="B16" s="3">
        <v>570</v>
      </c>
      <c r="C16" s="13">
        <f t="shared" si="12"/>
        <v>133.34862385321102</v>
      </c>
      <c r="D16" s="3"/>
      <c r="E16" s="13"/>
      <c r="F16" s="3"/>
      <c r="G16" s="13"/>
      <c r="H16" s="3"/>
      <c r="I16" s="13"/>
      <c r="J16" s="9">
        <f t="shared" si="18"/>
        <v>561.7418561801943</v>
      </c>
      <c r="K16" s="9">
        <f t="shared" si="14"/>
        <v>547.93199339877992</v>
      </c>
      <c r="L16" s="14">
        <f t="shared" si="4"/>
        <v>164.03921568627453</v>
      </c>
      <c r="N16" s="3">
        <v>460</v>
      </c>
      <c r="O16" s="13">
        <f t="shared" si="22"/>
        <v>118.48484848484848</v>
      </c>
      <c r="P16" s="3">
        <v>470</v>
      </c>
      <c r="Q16" s="13">
        <f t="shared" si="23"/>
        <v>119.85000000000001</v>
      </c>
      <c r="R16" s="3">
        <v>460</v>
      </c>
      <c r="S16" s="13">
        <f t="shared" si="19"/>
        <v>118.48484848484848</v>
      </c>
      <c r="T16" s="9">
        <f t="shared" si="20"/>
        <v>461.7418561801943</v>
      </c>
      <c r="U16" s="9">
        <f t="shared" si="21"/>
        <v>451.29413544719057</v>
      </c>
      <c r="W16" s="3">
        <v>905</v>
      </c>
      <c r="X16">
        <f t="shared" si="7"/>
        <v>666.29834254143645</v>
      </c>
      <c r="Y16" s="13">
        <f t="shared" si="8"/>
        <v>146.8011049723757</v>
      </c>
      <c r="Z16" s="3">
        <v>1720</v>
      </c>
      <c r="AA16">
        <f t="shared" si="9"/>
        <v>701.16279069767438</v>
      </c>
      <c r="AB16" s="13">
        <f t="shared" si="10"/>
        <v>140.10174418604652</v>
      </c>
      <c r="AC16" s="4">
        <f t="shared" si="11"/>
        <v>700.67553831263649</v>
      </c>
      <c r="AD16" s="14">
        <f t="shared" si="6"/>
        <v>140</v>
      </c>
      <c r="AE16" s="14">
        <f t="shared" si="15"/>
        <v>145.8627450980392</v>
      </c>
      <c r="AG16" s="10">
        <f t="shared" si="1"/>
        <v>602</v>
      </c>
      <c r="AH16" s="10">
        <f t="shared" si="5"/>
        <v>148.88878424409836</v>
      </c>
      <c r="AI16" s="10">
        <f t="shared" si="5"/>
        <v>152.94847679555915</v>
      </c>
      <c r="AJ16" s="10">
        <f t="shared" si="5"/>
        <v>157.06882278680143</v>
      </c>
      <c r="AK16" s="10">
        <f t="shared" si="5"/>
        <v>161.24866106349856</v>
      </c>
      <c r="AL16" s="10">
        <f t="shared" si="5"/>
        <v>165.48688972229661</v>
      </c>
      <c r="AM16" s="10">
        <f t="shared" si="5"/>
        <v>167.62757111071667</v>
      </c>
      <c r="AN16" s="10"/>
      <c r="AO16" s="10">
        <f t="shared" si="3"/>
        <v>700</v>
      </c>
    </row>
    <row r="17" spans="1:41" x14ac:dyDescent="0.25">
      <c r="A17" s="2">
        <v>150</v>
      </c>
      <c r="B17" s="3">
        <v>620</v>
      </c>
      <c r="C17" s="13">
        <f t="shared" si="12"/>
        <v>145.04587155963304</v>
      </c>
      <c r="D17" s="3"/>
      <c r="E17" s="13"/>
      <c r="F17" s="3"/>
      <c r="G17" s="13"/>
      <c r="H17" s="3"/>
      <c r="I17" s="13"/>
      <c r="J17" s="9">
        <f t="shared" si="18"/>
        <v>613.62236024793697</v>
      </c>
      <c r="K17" s="9">
        <f t="shared" si="14"/>
        <v>601.6182779753301</v>
      </c>
      <c r="L17" s="14">
        <f t="shared" si="4"/>
        <v>171.47058823529409</v>
      </c>
      <c r="N17" s="3">
        <v>490</v>
      </c>
      <c r="O17" s="13">
        <f t="shared" si="22"/>
        <v>126.21212121212122</v>
      </c>
      <c r="P17" s="3">
        <v>530</v>
      </c>
      <c r="Q17" s="13">
        <f t="shared" si="23"/>
        <v>135.15</v>
      </c>
      <c r="R17" s="3">
        <v>500</v>
      </c>
      <c r="S17" s="13">
        <f t="shared" si="19"/>
        <v>128.78787878787878</v>
      </c>
      <c r="T17" s="9">
        <f t="shared" si="20"/>
        <v>513.62236024793697</v>
      </c>
      <c r="U17" s="9">
        <f t="shared" si="21"/>
        <v>506.11866069134499</v>
      </c>
      <c r="W17" s="3">
        <v>845</v>
      </c>
      <c r="X17">
        <f t="shared" si="7"/>
        <v>713.60946745562126</v>
      </c>
      <c r="Y17" s="13">
        <f t="shared" si="8"/>
        <v>157.22485207100593</v>
      </c>
      <c r="Z17" s="3">
        <v>1600</v>
      </c>
      <c r="AA17">
        <f t="shared" si="9"/>
        <v>753.75</v>
      </c>
      <c r="AB17" s="13">
        <f t="shared" si="10"/>
        <v>150.609375</v>
      </c>
      <c r="AC17" s="4">
        <f t="shared" si="11"/>
        <v>751.46398900551833</v>
      </c>
      <c r="AD17" s="14">
        <f t="shared" si="6"/>
        <v>150</v>
      </c>
      <c r="AE17" s="14">
        <f t="shared" si="15"/>
        <v>155.35294117647058</v>
      </c>
      <c r="AG17" s="10">
        <f t="shared" si="1"/>
        <v>645</v>
      </c>
      <c r="AH17" s="10">
        <f t="shared" si="5"/>
        <v>157.06882278680143</v>
      </c>
      <c r="AI17" s="10">
        <f t="shared" si="5"/>
        <v>161.24866106349856</v>
      </c>
      <c r="AJ17" s="10">
        <f t="shared" si="5"/>
        <v>165.48688972229661</v>
      </c>
      <c r="AK17" s="10">
        <f t="shared" si="5"/>
        <v>169.78246131645187</v>
      </c>
      <c r="AL17" s="10">
        <f t="shared" si="5"/>
        <v>174.1343785840092</v>
      </c>
      <c r="AM17" s="10">
        <f t="shared" si="5"/>
        <v>176.33116797498985</v>
      </c>
      <c r="AN17" s="10"/>
      <c r="AO17" s="10">
        <f t="shared" si="3"/>
        <v>750</v>
      </c>
    </row>
    <row r="18" spans="1:41" x14ac:dyDescent="0.25">
      <c r="A18" s="2">
        <v>160</v>
      </c>
      <c r="B18" s="3">
        <v>660</v>
      </c>
      <c r="C18" s="13">
        <f t="shared" si="12"/>
        <v>154.40366972477065</v>
      </c>
      <c r="D18" s="3">
        <v>710</v>
      </c>
      <c r="E18" s="13">
        <f t="shared" si="13"/>
        <v>161.65178571428569</v>
      </c>
      <c r="F18" s="3">
        <v>610</v>
      </c>
      <c r="G18" s="13">
        <f t="shared" si="16"/>
        <v>146.74528301886792</v>
      </c>
      <c r="H18" s="3">
        <v>620</v>
      </c>
      <c r="I18" s="13">
        <f t="shared" si="17"/>
        <v>147.75700934579439</v>
      </c>
      <c r="J18" s="9">
        <f t="shared" si="18"/>
        <v>664.07830863535992</v>
      </c>
      <c r="K18" s="9">
        <f t="shared" si="14"/>
        <v>653.32275977418715</v>
      </c>
      <c r="L18" s="14">
        <f t="shared" si="4"/>
        <v>178.90196078431373</v>
      </c>
      <c r="N18" s="3">
        <v>550</v>
      </c>
      <c r="O18" s="13">
        <f t="shared" si="22"/>
        <v>141.66666666666666</v>
      </c>
      <c r="P18" s="3">
        <v>570</v>
      </c>
      <c r="Q18" s="13">
        <f t="shared" si="23"/>
        <v>145.35</v>
      </c>
      <c r="R18" s="3">
        <v>520</v>
      </c>
      <c r="S18" s="13">
        <f t="shared" si="19"/>
        <v>133.93939393939394</v>
      </c>
      <c r="T18" s="9">
        <f t="shared" si="20"/>
        <v>564.07830863535992</v>
      </c>
      <c r="U18" s="9">
        <f t="shared" si="21"/>
        <v>558.98563226715555</v>
      </c>
      <c r="W18" s="3">
        <v>800</v>
      </c>
      <c r="X18">
        <f t="shared" si="7"/>
        <v>753.75</v>
      </c>
      <c r="Y18" s="13">
        <f t="shared" si="8"/>
        <v>166.06875000000002</v>
      </c>
      <c r="Z18" s="3">
        <v>1500</v>
      </c>
      <c r="AA18">
        <f t="shared" si="9"/>
        <v>804</v>
      </c>
      <c r="AB18" s="13">
        <f t="shared" si="10"/>
        <v>160.65</v>
      </c>
      <c r="AC18" s="4">
        <f t="shared" si="11"/>
        <v>801.5225088119297</v>
      </c>
      <c r="AD18" s="14">
        <f t="shared" si="6"/>
        <v>160</v>
      </c>
      <c r="AE18" s="14">
        <f t="shared" si="15"/>
        <v>164.84313725490196</v>
      </c>
      <c r="AG18" s="10">
        <f t="shared" si="1"/>
        <v>688</v>
      </c>
      <c r="AH18" s="10">
        <f t="shared" si="5"/>
        <v>165.48688972229661</v>
      </c>
      <c r="AI18" s="10">
        <f t="shared" si="5"/>
        <v>169.78246131645187</v>
      </c>
      <c r="AJ18" s="10">
        <f t="shared" si="5"/>
        <v>174.1343785840092</v>
      </c>
      <c r="AK18" s="10">
        <f t="shared" si="5"/>
        <v>178.54169062776322</v>
      </c>
      <c r="AL18" s="10">
        <f t="shared" si="5"/>
        <v>183.00348948758972</v>
      </c>
      <c r="AM18" s="10">
        <f t="shared" si="5"/>
        <v>185.25454871097534</v>
      </c>
      <c r="AN18" s="10"/>
      <c r="AO18" s="10">
        <f t="shared" si="3"/>
        <v>800</v>
      </c>
    </row>
    <row r="19" spans="1:41" x14ac:dyDescent="0.25">
      <c r="A19" s="2">
        <v>170</v>
      </c>
      <c r="B19" s="3">
        <v>710</v>
      </c>
      <c r="C19" s="13">
        <f t="shared" si="12"/>
        <v>166.10091743119267</v>
      </c>
      <c r="D19" s="3"/>
      <c r="E19" s="13"/>
      <c r="F19" s="3"/>
      <c r="G19" s="13"/>
      <c r="H19" s="3"/>
      <c r="I19" s="13"/>
      <c r="J19" s="9">
        <f t="shared" si="18"/>
        <v>713.28617836555691</v>
      </c>
      <c r="K19" s="9">
        <f t="shared" si="14"/>
        <v>703.32820082268233</v>
      </c>
      <c r="L19" s="14">
        <f t="shared" si="4"/>
        <v>186.33333333333334</v>
      </c>
      <c r="N19" s="3">
        <v>590</v>
      </c>
      <c r="O19" s="13">
        <f t="shared" si="22"/>
        <v>151.96969696969697</v>
      </c>
      <c r="P19" s="3">
        <v>650</v>
      </c>
      <c r="Q19" s="13">
        <f t="shared" si="23"/>
        <v>165.75</v>
      </c>
      <c r="R19" s="3">
        <v>560</v>
      </c>
      <c r="S19" s="13">
        <f t="shared" si="19"/>
        <v>144.24242424242425</v>
      </c>
      <c r="T19" s="9">
        <f t="shared" si="20"/>
        <v>613.28617836555691</v>
      </c>
      <c r="U19" s="9">
        <f t="shared" si="21"/>
        <v>610.17235781175327</v>
      </c>
      <c r="W19" s="3">
        <v>750</v>
      </c>
      <c r="X19">
        <f t="shared" si="7"/>
        <v>804</v>
      </c>
      <c r="Y19" s="13">
        <f t="shared" si="8"/>
        <v>177.14000000000001</v>
      </c>
      <c r="Z19" s="3">
        <v>1430</v>
      </c>
      <c r="AA19">
        <f t="shared" si="9"/>
        <v>843.3566433566433</v>
      </c>
      <c r="AB19" s="13">
        <f t="shared" si="10"/>
        <v>168.513986013986</v>
      </c>
      <c r="AC19" s="4">
        <f t="shared" si="11"/>
        <v>850.93333454205299</v>
      </c>
      <c r="AD19" s="14">
        <f t="shared" si="6"/>
        <v>170</v>
      </c>
      <c r="AE19" s="14">
        <f t="shared" si="15"/>
        <v>174.33333333333331</v>
      </c>
      <c r="AG19" s="10">
        <f t="shared" si="1"/>
        <v>731</v>
      </c>
      <c r="AH19" s="10">
        <f t="shared" si="5"/>
        <v>174.1343785840092</v>
      </c>
      <c r="AI19" s="10">
        <f t="shared" si="5"/>
        <v>178.54169062776322</v>
      </c>
      <c r="AJ19" s="10">
        <f t="shared" si="5"/>
        <v>183.00348948758972</v>
      </c>
      <c r="AK19" s="10">
        <f t="shared" si="5"/>
        <v>187.5189070549892</v>
      </c>
      <c r="AL19" s="10">
        <f t="shared" si="5"/>
        <v>192.0871122872926</v>
      </c>
      <c r="AM19" s="10">
        <f t="shared" si="5"/>
        <v>194.39076008650088</v>
      </c>
      <c r="AN19" s="10"/>
      <c r="AO19" s="10">
        <f t="shared" si="3"/>
        <v>850</v>
      </c>
    </row>
    <row r="20" spans="1:41" x14ac:dyDescent="0.25">
      <c r="A20" s="2">
        <v>180</v>
      </c>
      <c r="B20" s="3">
        <v>750</v>
      </c>
      <c r="C20" s="13">
        <f t="shared" si="12"/>
        <v>175.45871559633028</v>
      </c>
      <c r="D20" s="3"/>
      <c r="E20" s="13"/>
      <c r="F20" s="3"/>
      <c r="G20" s="13"/>
      <c r="H20" s="3"/>
      <c r="I20" s="13"/>
      <c r="J20" s="9">
        <f t="shared" si="18"/>
        <v>761.38660013390563</v>
      </c>
      <c r="K20" s="9">
        <f t="shared" si="14"/>
        <v>751.85295497296568</v>
      </c>
      <c r="L20" s="14">
        <f t="shared" si="4"/>
        <v>193.76470588235293</v>
      </c>
      <c r="N20" s="3">
        <v>630</v>
      </c>
      <c r="O20" s="13">
        <f t="shared" si="22"/>
        <v>162.27272727272728</v>
      </c>
      <c r="P20" s="3">
        <v>670</v>
      </c>
      <c r="Q20" s="13">
        <f t="shared" si="23"/>
        <v>170.85</v>
      </c>
      <c r="R20" s="3">
        <v>620</v>
      </c>
      <c r="S20" s="13">
        <f t="shared" si="19"/>
        <v>159.69696969696969</v>
      </c>
      <c r="T20" s="9">
        <f t="shared" si="20"/>
        <v>661.38660013390563</v>
      </c>
      <c r="U20" s="9">
        <f t="shared" si="21"/>
        <v>659.89322175354289</v>
      </c>
      <c r="W20" s="3">
        <v>720</v>
      </c>
      <c r="X20">
        <f t="shared" si="7"/>
        <v>837.5</v>
      </c>
      <c r="Y20" s="13">
        <f t="shared" si="8"/>
        <v>184.52083333333334</v>
      </c>
      <c r="Z20" s="3">
        <v>1340</v>
      </c>
      <c r="AA20">
        <f t="shared" si="9"/>
        <v>900</v>
      </c>
      <c r="AB20" s="13">
        <f t="shared" si="10"/>
        <v>179.83208955223881</v>
      </c>
      <c r="AC20" s="4">
        <f t="shared" si="11"/>
        <v>899.76280168566154</v>
      </c>
      <c r="AD20" s="14">
        <f t="shared" si="6"/>
        <v>180</v>
      </c>
      <c r="AE20" s="14">
        <f t="shared" si="15"/>
        <v>183.8235294117647</v>
      </c>
      <c r="AG20" s="10">
        <f t="shared" si="1"/>
        <v>774</v>
      </c>
      <c r="AH20" s="10">
        <f t="shared" si="5"/>
        <v>183.00348948758972</v>
      </c>
      <c r="AI20" s="10">
        <f t="shared" si="5"/>
        <v>187.5189070549892</v>
      </c>
      <c r="AJ20" s="10">
        <f t="shared" si="5"/>
        <v>192.0871122872926</v>
      </c>
      <c r="AK20" s="10">
        <f t="shared" si="5"/>
        <v>196.70730868525237</v>
      </c>
      <c r="AL20" s="10">
        <f t="shared" si="5"/>
        <v>201.3787320029617</v>
      </c>
      <c r="AM20" s="10">
        <f t="shared" si="5"/>
        <v>203.73342323234121</v>
      </c>
      <c r="AN20" s="10"/>
      <c r="AO20" s="10">
        <f t="shared" si="3"/>
        <v>900</v>
      </c>
    </row>
    <row r="21" spans="1:41" x14ac:dyDescent="0.25">
      <c r="A21" s="2">
        <v>190</v>
      </c>
      <c r="B21" s="3">
        <v>790</v>
      </c>
      <c r="C21" s="13">
        <f t="shared" si="12"/>
        <v>184.81651376146789</v>
      </c>
      <c r="D21" s="3">
        <v>840</v>
      </c>
      <c r="E21" s="13">
        <f t="shared" si="13"/>
        <v>191.24999999999997</v>
      </c>
      <c r="F21" s="3">
        <v>720</v>
      </c>
      <c r="G21" s="13">
        <f t="shared" si="16"/>
        <v>173.20754716981131</v>
      </c>
      <c r="H21" s="3">
        <v>730</v>
      </c>
      <c r="I21" s="13">
        <f t="shared" si="17"/>
        <v>173.97196261682242</v>
      </c>
      <c r="J21" s="9">
        <f t="shared" si="18"/>
        <v>808.49401433117316</v>
      </c>
      <c r="K21" s="9">
        <f t="shared" si="14"/>
        <v>799.07014277940675</v>
      </c>
      <c r="L21" s="14">
        <f t="shared" si="4"/>
        <v>201.19607843137254</v>
      </c>
      <c r="N21" s="3">
        <v>700</v>
      </c>
      <c r="O21" s="13">
        <f t="shared" si="22"/>
        <v>180.30303030303031</v>
      </c>
      <c r="P21" s="3">
        <v>670</v>
      </c>
      <c r="Q21" s="13">
        <f t="shared" si="23"/>
        <v>170.85</v>
      </c>
      <c r="R21" s="3">
        <v>730</v>
      </c>
      <c r="S21" s="13">
        <f t="shared" si="19"/>
        <v>188.03030303030303</v>
      </c>
      <c r="T21" s="9">
        <f t="shared" si="20"/>
        <v>708.49401433117316</v>
      </c>
      <c r="U21" s="9">
        <f t="shared" si="21"/>
        <v>708.31837015168151</v>
      </c>
      <c r="W21" s="3">
        <v>680</v>
      </c>
      <c r="X21">
        <f t="shared" si="7"/>
        <v>886.76470588235293</v>
      </c>
      <c r="Y21" s="13">
        <f t="shared" si="8"/>
        <v>195.37500000000003</v>
      </c>
      <c r="Z21" s="3">
        <v>1280</v>
      </c>
      <c r="AA21">
        <f t="shared" si="9"/>
        <v>942.1875</v>
      </c>
      <c r="AB21" s="13">
        <f t="shared" si="10"/>
        <v>188.26171875</v>
      </c>
      <c r="AC21" s="4">
        <f t="shared" si="11"/>
        <v>948.0654910453809</v>
      </c>
      <c r="AD21" s="14">
        <f t="shared" si="6"/>
        <v>190</v>
      </c>
      <c r="AE21" s="14">
        <f t="shared" si="15"/>
        <v>193.31372549019608</v>
      </c>
      <c r="AG21" s="10">
        <f t="shared" si="1"/>
        <v>817</v>
      </c>
      <c r="AH21" s="10">
        <f t="shared" si="5"/>
        <v>192.0871122872926</v>
      </c>
      <c r="AI21" s="10">
        <f t="shared" si="5"/>
        <v>196.70730868525237</v>
      </c>
      <c r="AJ21" s="10">
        <f t="shared" si="5"/>
        <v>201.3787320029617</v>
      </c>
      <c r="AK21" s="10">
        <f t="shared" si="5"/>
        <v>206.10064816339397</v>
      </c>
      <c r="AL21" s="10">
        <f t="shared" si="5"/>
        <v>210.87235135650604</v>
      </c>
      <c r="AM21" s="10">
        <f t="shared" si="5"/>
        <v>213.27665982285006</v>
      </c>
      <c r="AN21" s="10"/>
      <c r="AO21" s="10">
        <f t="shared" si="3"/>
        <v>950</v>
      </c>
    </row>
    <row r="22" spans="1:41" x14ac:dyDescent="0.25">
      <c r="A22" s="2">
        <v>200</v>
      </c>
      <c r="B22" s="3">
        <v>850</v>
      </c>
      <c r="C22" s="13">
        <f t="shared" si="12"/>
        <v>198.85321100917432</v>
      </c>
      <c r="D22" s="3"/>
      <c r="E22" s="13"/>
      <c r="F22" s="3"/>
      <c r="G22" s="13"/>
      <c r="H22" s="3"/>
      <c r="I22" s="13"/>
      <c r="J22" s="9">
        <f t="shared" si="18"/>
        <v>854.70318334328203</v>
      </c>
      <c r="K22" s="9">
        <f t="shared" si="14"/>
        <v>845.11999694518192</v>
      </c>
      <c r="L22" s="14">
        <f t="shared" si="4"/>
        <v>208.62745098039215</v>
      </c>
      <c r="N22" s="3">
        <v>760</v>
      </c>
      <c r="O22" s="13">
        <f t="shared" si="22"/>
        <v>195.75757575757575</v>
      </c>
      <c r="P22" s="3">
        <v>790</v>
      </c>
      <c r="Q22" s="13">
        <f t="shared" si="23"/>
        <v>201.45000000000002</v>
      </c>
      <c r="R22" s="3">
        <v>730</v>
      </c>
      <c r="S22" s="13">
        <f t="shared" si="19"/>
        <v>188.03030303030303</v>
      </c>
      <c r="T22" s="9">
        <f t="shared" si="20"/>
        <v>754.70318334328203</v>
      </c>
      <c r="U22" s="9">
        <f t="shared" si="21"/>
        <v>755.58575319749468</v>
      </c>
      <c r="W22" s="3">
        <v>650</v>
      </c>
      <c r="X22">
        <f t="shared" si="7"/>
        <v>927.69230769230774</v>
      </c>
      <c r="Y22" s="13">
        <f t="shared" si="8"/>
        <v>204.39230769230772</v>
      </c>
      <c r="Z22" s="3">
        <v>1210</v>
      </c>
      <c r="AA22">
        <f t="shared" si="9"/>
        <v>996.69421487603302</v>
      </c>
      <c r="AB22" s="13">
        <f t="shared" si="10"/>
        <v>199.15289256198346</v>
      </c>
      <c r="AC22" s="4">
        <f t="shared" si="11"/>
        <v>995.88705709010674</v>
      </c>
      <c r="AD22" s="14">
        <f t="shared" si="6"/>
        <v>200</v>
      </c>
      <c r="AE22" s="14">
        <f t="shared" si="15"/>
        <v>202.80392156862743</v>
      </c>
      <c r="AG22" s="10">
        <f t="shared" si="1"/>
        <v>860</v>
      </c>
      <c r="AH22" s="10">
        <f t="shared" si="5"/>
        <v>201.3787320029617</v>
      </c>
      <c r="AI22" s="10">
        <f t="shared" si="5"/>
        <v>206.10064816339397</v>
      </c>
      <c r="AJ22" s="10">
        <f t="shared" si="5"/>
        <v>210.87235135650604</v>
      </c>
      <c r="AK22" s="10">
        <f t="shared" ref="AH22:AM28" si="24">POWER(($A22+AK$31/2)/6.6, 1.43)+70</f>
        <v>215.69316229992398</v>
      </c>
      <c r="AL22" s="10">
        <f t="shared" si="24"/>
        <v>220.56242664483622</v>
      </c>
      <c r="AM22" s="10">
        <f t="shared" si="24"/>
        <v>223.01503081387406</v>
      </c>
      <c r="AN22" s="10"/>
      <c r="AO22" s="10">
        <f t="shared" si="3"/>
        <v>1000</v>
      </c>
    </row>
    <row r="23" spans="1:41" x14ac:dyDescent="0.25">
      <c r="A23" s="2">
        <v>210</v>
      </c>
      <c r="B23" s="3">
        <v>880</v>
      </c>
      <c r="C23" s="13">
        <f t="shared" si="12"/>
        <v>205.87155963302752</v>
      </c>
      <c r="D23" s="3"/>
      <c r="E23" s="13"/>
      <c r="F23" s="3"/>
      <c r="G23" s="13"/>
      <c r="H23" s="3"/>
      <c r="I23" s="13"/>
      <c r="J23" s="9">
        <f t="shared" si="18"/>
        <v>900.09373535512179</v>
      </c>
      <c r="K23" s="9">
        <f t="shared" si="14"/>
        <v>890.11814935681525</v>
      </c>
      <c r="L23" s="14">
        <f t="shared" ref="L23:L27" si="25">$A23*L$38+L$36</f>
        <v>217.05882352941177</v>
      </c>
      <c r="N23" s="3">
        <v>810</v>
      </c>
      <c r="O23" s="13">
        <f t="shared" si="22"/>
        <v>208.63636363636363</v>
      </c>
      <c r="P23" s="3">
        <v>830</v>
      </c>
      <c r="Q23" s="13">
        <f t="shared" si="23"/>
        <v>211.65</v>
      </c>
      <c r="R23" s="3">
        <v>760</v>
      </c>
      <c r="S23" s="13">
        <f t="shared" si="19"/>
        <v>195.75757575757575</v>
      </c>
      <c r="T23" s="9">
        <f t="shared" si="20"/>
        <v>800.09373535512179</v>
      </c>
      <c r="U23" s="9">
        <f t="shared" si="21"/>
        <v>801.80921650617836</v>
      </c>
      <c r="W23" s="3">
        <v>625</v>
      </c>
      <c r="X23">
        <f t="shared" si="7"/>
        <v>964.8</v>
      </c>
      <c r="Y23" s="13">
        <f t="shared" si="8"/>
        <v>212.56800000000001</v>
      </c>
      <c r="Z23" s="3">
        <v>1155</v>
      </c>
      <c r="AA23">
        <f t="shared" si="9"/>
        <v>1044.1558441558441</v>
      </c>
      <c r="AB23" s="13">
        <f t="shared" si="10"/>
        <v>208.63636363636363</v>
      </c>
      <c r="AC23" s="4">
        <f t="shared" si="11"/>
        <v>1043.2662217810848</v>
      </c>
      <c r="AD23" s="14">
        <f t="shared" si="6"/>
        <v>210</v>
      </c>
      <c r="AE23" s="14">
        <f t="shared" si="15"/>
        <v>212.29411764705881</v>
      </c>
      <c r="AG23" s="10">
        <f t="shared" si="1"/>
        <v>903</v>
      </c>
      <c r="AH23" s="10">
        <f t="shared" si="24"/>
        <v>210.87235135650604</v>
      </c>
      <c r="AI23" s="10">
        <f t="shared" si="24"/>
        <v>215.69316229992398</v>
      </c>
      <c r="AJ23" s="10">
        <f t="shared" si="24"/>
        <v>220.56242664483622</v>
      </c>
      <c r="AK23" s="10">
        <f t="shared" si="24"/>
        <v>225.47951351192529</v>
      </c>
      <c r="AL23" s="10">
        <f t="shared" si="24"/>
        <v>230.44381414406479</v>
      </c>
      <c r="AM23" s="10">
        <f t="shared" si="24"/>
        <v>232.94348512677877</v>
      </c>
      <c r="AN23" s="10"/>
      <c r="AO23" s="10">
        <f t="shared" si="3"/>
        <v>1050</v>
      </c>
    </row>
    <row r="24" spans="1:41" x14ac:dyDescent="0.25">
      <c r="A24" s="2">
        <v>220</v>
      </c>
      <c r="B24" s="3">
        <v>930</v>
      </c>
      <c r="C24" s="13">
        <f t="shared" si="12"/>
        <v>217.56880733944953</v>
      </c>
      <c r="D24" s="3">
        <v>950</v>
      </c>
      <c r="E24" s="13">
        <f t="shared" si="13"/>
        <v>216.29464285714283</v>
      </c>
      <c r="F24" s="3">
        <v>880</v>
      </c>
      <c r="G24" s="13">
        <f t="shared" si="16"/>
        <v>211.69811320754715</v>
      </c>
      <c r="H24" s="3">
        <v>870</v>
      </c>
      <c r="I24" s="13">
        <f t="shared" si="17"/>
        <v>207.33644859813083</v>
      </c>
      <c r="J24" s="9">
        <f t="shared" si="18"/>
        <v>944.73342631978619</v>
      </c>
      <c r="K24" s="9">
        <f t="shared" si="14"/>
        <v>934.16138841980091</v>
      </c>
      <c r="L24" s="14">
        <f t="shared" si="25"/>
        <v>225.49019607843138</v>
      </c>
      <c r="N24" s="3">
        <v>830</v>
      </c>
      <c r="O24" s="13">
        <f t="shared" si="22"/>
        <v>213.78787878787878</v>
      </c>
      <c r="P24" s="3">
        <v>880</v>
      </c>
      <c r="Q24" s="13">
        <f t="shared" si="23"/>
        <v>224.4</v>
      </c>
      <c r="R24" s="3">
        <v>790</v>
      </c>
      <c r="S24" s="13">
        <f t="shared" si="19"/>
        <v>203.4848484848485</v>
      </c>
      <c r="T24" s="9">
        <f t="shared" si="20"/>
        <v>844.73342631978619</v>
      </c>
      <c r="U24" s="9">
        <f t="shared" si="21"/>
        <v>847.08412728690939</v>
      </c>
      <c r="W24" s="3">
        <v>605</v>
      </c>
      <c r="X24">
        <f t="shared" si="7"/>
        <v>996.69421487603302</v>
      </c>
      <c r="Y24" s="13">
        <f t="shared" si="8"/>
        <v>219.59504132231407</v>
      </c>
      <c r="Z24" s="3">
        <v>1105</v>
      </c>
      <c r="AA24">
        <f t="shared" si="9"/>
        <v>1091.4027149321266</v>
      </c>
      <c r="AB24" s="13">
        <f t="shared" si="10"/>
        <v>218.07692307692307</v>
      </c>
      <c r="AC24" s="4">
        <f t="shared" si="11"/>
        <v>1090.2362195274804</v>
      </c>
      <c r="AD24" s="14">
        <f t="shared" si="6"/>
        <v>220</v>
      </c>
      <c r="AE24" s="14">
        <f t="shared" si="15"/>
        <v>221.78431372549019</v>
      </c>
      <c r="AG24" s="10">
        <f t="shared" si="1"/>
        <v>946</v>
      </c>
      <c r="AH24" s="10">
        <f t="shared" si="24"/>
        <v>220.56242664483622</v>
      </c>
      <c r="AI24" s="10">
        <f t="shared" si="24"/>
        <v>225.47951351192529</v>
      </c>
      <c r="AJ24" s="10">
        <f t="shared" si="24"/>
        <v>230.44381414406479</v>
      </c>
      <c r="AK24" s="10">
        <f t="shared" si="24"/>
        <v>235.45474066411694</v>
      </c>
      <c r="AL24" s="10">
        <f t="shared" si="24"/>
        <v>240.51172492755973</v>
      </c>
      <c r="AM24" s="10">
        <f t="shared" si="24"/>
        <v>243.05731630064355</v>
      </c>
      <c r="AN24" s="10"/>
      <c r="AO24" s="10">
        <f t="shared" si="3"/>
        <v>1100</v>
      </c>
    </row>
    <row r="25" spans="1:41" x14ac:dyDescent="0.25">
      <c r="A25" s="2">
        <v>230</v>
      </c>
      <c r="B25" s="3">
        <v>970</v>
      </c>
      <c r="C25" s="13">
        <f t="shared" si="12"/>
        <v>226.92660550458717</v>
      </c>
      <c r="D25" s="3"/>
      <c r="E25" s="13"/>
      <c r="F25" s="3"/>
      <c r="G25" s="13"/>
      <c r="H25" s="3"/>
      <c r="I25" s="13"/>
      <c r="J25" s="9">
        <f t="shared" si="18"/>
        <v>988.68053922188915</v>
      </c>
      <c r="K25" s="9">
        <f t="shared" si="14"/>
        <v>977.33177595434699</v>
      </c>
      <c r="L25" s="14">
        <f t="shared" si="25"/>
        <v>233.92156862745099</v>
      </c>
      <c r="N25" s="3">
        <v>890</v>
      </c>
      <c r="O25" s="13">
        <f t="shared" si="22"/>
        <v>229.24242424242425</v>
      </c>
      <c r="P25" s="3">
        <v>840</v>
      </c>
      <c r="Q25" s="13">
        <f t="shared" si="23"/>
        <v>214.20000000000002</v>
      </c>
      <c r="R25" s="3">
        <v>850</v>
      </c>
      <c r="S25" s="13">
        <f t="shared" si="19"/>
        <v>218.93939393939394</v>
      </c>
      <c r="T25" s="9">
        <f t="shared" si="20"/>
        <v>888.68053922188915</v>
      </c>
      <c r="U25" s="9">
        <f t="shared" si="21"/>
        <v>891.49140061947264</v>
      </c>
      <c r="W25" s="3">
        <v>575</v>
      </c>
      <c r="X25">
        <f t="shared" si="7"/>
        <v>1048.695652173913</v>
      </c>
      <c r="Y25" s="13">
        <f t="shared" si="8"/>
        <v>231.0521739130435</v>
      </c>
      <c r="Z25" s="3">
        <v>1050</v>
      </c>
      <c r="AA25">
        <f t="shared" si="9"/>
        <v>1148.5714285714287</v>
      </c>
      <c r="AB25" s="13">
        <f t="shared" si="10"/>
        <v>229.50000000000003</v>
      </c>
      <c r="AC25" s="4">
        <f t="shared" si="11"/>
        <v>1136.8258693305922</v>
      </c>
      <c r="AD25" s="14">
        <f t="shared" si="6"/>
        <v>230</v>
      </c>
      <c r="AE25" s="14">
        <f t="shared" si="15"/>
        <v>231.27450980392155</v>
      </c>
      <c r="AG25" s="10">
        <f t="shared" si="1"/>
        <v>989</v>
      </c>
      <c r="AH25" s="10">
        <f t="shared" si="24"/>
        <v>230.44381414406479</v>
      </c>
      <c r="AI25" s="10">
        <f t="shared" si="24"/>
        <v>235.45474066411694</v>
      </c>
      <c r="AJ25" s="10">
        <f t="shared" si="24"/>
        <v>240.51172492755973</v>
      </c>
      <c r="AK25" s="10">
        <f t="shared" si="24"/>
        <v>245.61421746087154</v>
      </c>
      <c r="AL25" s="10">
        <f t="shared" si="24"/>
        <v>250.76168647763237</v>
      </c>
      <c r="AM25" s="10">
        <f t="shared" si="24"/>
        <v>253.35212559426233</v>
      </c>
      <c r="AN25" s="10"/>
      <c r="AO25" s="10">
        <f t="shared" si="3"/>
        <v>1150</v>
      </c>
    </row>
    <row r="26" spans="1:41" x14ac:dyDescent="0.25">
      <c r="A26" s="2">
        <v>240</v>
      </c>
      <c r="B26" s="3">
        <v>1020</v>
      </c>
      <c r="C26" s="13">
        <f t="shared" si="12"/>
        <v>238.62385321100919</v>
      </c>
      <c r="D26" s="3"/>
      <c r="E26" s="13"/>
      <c r="F26" s="3"/>
      <c r="G26" s="13"/>
      <c r="H26" s="3"/>
      <c r="I26" s="13"/>
      <c r="J26" s="9">
        <f t="shared" si="18"/>
        <v>1031.9856861040273</v>
      </c>
      <c r="K26" s="9">
        <f t="shared" si="14"/>
        <v>1019.6996642538445</v>
      </c>
      <c r="L26" s="14">
        <f t="shared" si="25"/>
        <v>242.35294117647058</v>
      </c>
      <c r="N26" s="3">
        <v>930</v>
      </c>
      <c r="O26" s="13">
        <f t="shared" si="22"/>
        <v>239.54545454545456</v>
      </c>
      <c r="P26" s="3">
        <v>920</v>
      </c>
      <c r="Q26" s="13">
        <f t="shared" si="23"/>
        <v>234.60000000000002</v>
      </c>
      <c r="R26" s="3">
        <v>930</v>
      </c>
      <c r="S26" s="13">
        <f t="shared" si="19"/>
        <v>239.54545454545456</v>
      </c>
      <c r="T26" s="9">
        <f t="shared" si="20"/>
        <v>931.98568610402731</v>
      </c>
      <c r="U26" s="9">
        <f t="shared" si="21"/>
        <v>935.10045225631234</v>
      </c>
      <c r="W26" s="3">
        <v>552</v>
      </c>
      <c r="X26">
        <f t="shared" si="7"/>
        <v>1092.391304347826</v>
      </c>
      <c r="Y26" s="13">
        <f t="shared" si="8"/>
        <v>240.67934782608697</v>
      </c>
      <c r="Z26" s="3">
        <v>1015</v>
      </c>
      <c r="AA26">
        <f t="shared" si="9"/>
        <v>1188.1773399014778</v>
      </c>
      <c r="AB26" s="13">
        <f t="shared" si="10"/>
        <v>237.41379310344828</v>
      </c>
      <c r="AC26" s="4">
        <f t="shared" si="11"/>
        <v>1183.0603866306424</v>
      </c>
      <c r="AD26" s="14">
        <f t="shared" si="6"/>
        <v>240</v>
      </c>
      <c r="AE26" s="14">
        <f t="shared" si="15"/>
        <v>240.76470588235293</v>
      </c>
      <c r="AG26" s="10">
        <f t="shared" si="1"/>
        <v>1032</v>
      </c>
      <c r="AH26" s="10">
        <f t="shared" si="24"/>
        <v>240.51172492755973</v>
      </c>
      <c r="AI26" s="10">
        <f t="shared" si="24"/>
        <v>245.61421746087154</v>
      </c>
      <c r="AJ26" s="10">
        <f t="shared" si="24"/>
        <v>250.76168647763237</v>
      </c>
      <c r="AK26" s="10">
        <f t="shared" si="24"/>
        <v>255.95361696520746</v>
      </c>
      <c r="AL26" s="10">
        <f t="shared" si="24"/>
        <v>261.1895098356577</v>
      </c>
      <c r="AM26" s="10">
        <f t="shared" si="24"/>
        <v>263.82379035822589</v>
      </c>
      <c r="AN26" s="10"/>
      <c r="AO26" s="10">
        <f t="shared" si="3"/>
        <v>1200</v>
      </c>
    </row>
    <row r="27" spans="1:41" x14ac:dyDescent="0.25">
      <c r="A27" s="2">
        <v>250</v>
      </c>
      <c r="B27" s="3">
        <v>1060</v>
      </c>
      <c r="C27" s="13">
        <f t="shared" si="12"/>
        <v>247.9816513761468</v>
      </c>
      <c r="D27" s="3">
        <v>1110</v>
      </c>
      <c r="E27" s="13">
        <f t="shared" si="13"/>
        <v>252.72321428571428</v>
      </c>
      <c r="F27" s="3">
        <v>1000</v>
      </c>
      <c r="G27" s="13">
        <f t="shared" si="16"/>
        <v>240.56603773584905</v>
      </c>
      <c r="H27" s="3">
        <v>1000</v>
      </c>
      <c r="I27" s="13">
        <f t="shared" si="17"/>
        <v>238.3177570093458</v>
      </c>
      <c r="J27" s="9">
        <f t="shared" si="18"/>
        <v>1074.6931864200315</v>
      </c>
      <c r="K27" s="9">
        <f t="shared" si="14"/>
        <v>1061.3259544413054</v>
      </c>
      <c r="L27" s="14">
        <f t="shared" si="25"/>
        <v>250.78431372549019</v>
      </c>
      <c r="N27" s="3">
        <v>930</v>
      </c>
      <c r="O27" s="13">
        <f t="shared" si="22"/>
        <v>239.54545454545456</v>
      </c>
      <c r="P27" s="3">
        <v>980</v>
      </c>
      <c r="Q27" s="13">
        <f t="shared" si="23"/>
        <v>249.9</v>
      </c>
      <c r="R27" s="3">
        <v>990</v>
      </c>
      <c r="S27" s="13">
        <f t="shared" si="19"/>
        <v>255</v>
      </c>
      <c r="T27" s="9">
        <f t="shared" si="20"/>
        <v>974.69318642003145</v>
      </c>
      <c r="U27" s="9">
        <f t="shared" si="21"/>
        <v>977.97141038261475</v>
      </c>
      <c r="W27" s="3">
        <v>532</v>
      </c>
      <c r="X27">
        <f t="shared" si="7"/>
        <v>1133.4586466165413</v>
      </c>
      <c r="Y27" s="13">
        <f t="shared" si="8"/>
        <v>249.72744360902257</v>
      </c>
      <c r="Z27" s="3">
        <v>970</v>
      </c>
      <c r="AA27">
        <f t="shared" si="9"/>
        <v>1243.2989690721649</v>
      </c>
      <c r="AB27" s="13">
        <f t="shared" si="10"/>
        <v>248.4278350515464</v>
      </c>
      <c r="AC27" s="4">
        <f t="shared" si="11"/>
        <v>1228.9620090305152</v>
      </c>
      <c r="AD27" s="14">
        <f t="shared" si="6"/>
        <v>250</v>
      </c>
      <c r="AE27" s="14">
        <f t="shared" si="15"/>
        <v>250.25490196078431</v>
      </c>
      <c r="AG27" s="10">
        <f t="shared" si="1"/>
        <v>1075</v>
      </c>
      <c r="AH27" s="10">
        <f t="shared" si="24"/>
        <v>250.76168647763237</v>
      </c>
      <c r="AI27" s="10">
        <f t="shared" si="24"/>
        <v>255.95361696520746</v>
      </c>
      <c r="AJ27" s="10">
        <f t="shared" si="24"/>
        <v>261.1895098356577</v>
      </c>
      <c r="AK27" s="10">
        <f t="shared" si="24"/>
        <v>266.46888113520532</v>
      </c>
      <c r="AL27" s="10">
        <f t="shared" si="24"/>
        <v>271.79126130718453</v>
      </c>
      <c r="AM27" s="10">
        <f t="shared" si="24"/>
        <v>274.46843675031221</v>
      </c>
      <c r="AN27" s="10"/>
      <c r="AO27" s="10">
        <f t="shared" si="3"/>
        <v>1250</v>
      </c>
    </row>
    <row r="28" spans="1:41" x14ac:dyDescent="0.25">
      <c r="A28" s="2">
        <v>255</v>
      </c>
      <c r="B28" s="3">
        <v>1090</v>
      </c>
      <c r="C28" s="13">
        <f>B28/C$29</f>
        <v>255</v>
      </c>
      <c r="D28" s="3">
        <v>1120</v>
      </c>
      <c r="E28" s="13">
        <f>D28/E$29</f>
        <v>254.99999999999997</v>
      </c>
      <c r="F28" s="3">
        <v>1060</v>
      </c>
      <c r="G28" s="13">
        <f>F28/G$29</f>
        <v>254.99999999999997</v>
      </c>
      <c r="H28" s="3">
        <v>1070</v>
      </c>
      <c r="I28" s="13">
        <f>H28/I$29</f>
        <v>255</v>
      </c>
      <c r="J28" s="9">
        <f t="shared" si="18"/>
        <v>1095.8352168843226</v>
      </c>
      <c r="K28" s="9">
        <f>POWER(A28-70, 0.7)*28</f>
        <v>1081.8778797382283</v>
      </c>
      <c r="L28" s="14">
        <f>$A28*L$38+L$36</f>
        <v>255</v>
      </c>
      <c r="N28" s="3">
        <v>990</v>
      </c>
      <c r="O28" s="13">
        <f>N28/O$29</f>
        <v>255</v>
      </c>
      <c r="P28" s="3">
        <v>1000</v>
      </c>
      <c r="Q28" s="13">
        <f>P28/Q$29</f>
        <v>255</v>
      </c>
      <c r="R28" s="3">
        <v>990</v>
      </c>
      <c r="S28" s="13">
        <f>R28/S$29</f>
        <v>255</v>
      </c>
      <c r="T28" s="9">
        <f t="shared" si="20"/>
        <v>995.83521688432256</v>
      </c>
      <c r="U28" s="9">
        <f t="shared" si="21"/>
        <v>999.14677840026252</v>
      </c>
      <c r="W28" s="3">
        <v>521</v>
      </c>
      <c r="X28">
        <f t="shared" si="7"/>
        <v>1157.3896353166986</v>
      </c>
      <c r="Y28" s="13">
        <f>X28/Y$29</f>
        <v>255</v>
      </c>
      <c r="Z28" s="3">
        <v>945</v>
      </c>
      <c r="AA28">
        <f t="shared" si="9"/>
        <v>1276.1904761904761</v>
      </c>
      <c r="AB28" s="13">
        <f>AA28/AB$29</f>
        <v>255</v>
      </c>
      <c r="AC28" s="4">
        <f t="shared" si="11"/>
        <v>1251.794242378694</v>
      </c>
      <c r="AD28" s="14">
        <f t="shared" si="6"/>
        <v>255</v>
      </c>
      <c r="AE28" s="14">
        <f t="shared" si="15"/>
        <v>255</v>
      </c>
      <c r="AG28" s="10">
        <f t="shared" si="1"/>
        <v>1096.5</v>
      </c>
      <c r="AH28" s="10">
        <f t="shared" si="24"/>
        <v>255.95361696520746</v>
      </c>
      <c r="AI28" s="10">
        <f t="shared" si="24"/>
        <v>261.1895098356577</v>
      </c>
      <c r="AJ28" s="10">
        <f t="shared" si="24"/>
        <v>266.46888113520532</v>
      </c>
      <c r="AK28" s="10">
        <f t="shared" si="24"/>
        <v>271.79126130718453</v>
      </c>
      <c r="AL28" s="10">
        <f t="shared" si="24"/>
        <v>277.15619450393115</v>
      </c>
      <c r="AM28" s="10">
        <f t="shared" si="24"/>
        <v>279.85447962359103</v>
      </c>
      <c r="AN28" s="10"/>
      <c r="AO28" s="10">
        <f t="shared" si="3"/>
        <v>1275</v>
      </c>
    </row>
    <row r="29" spans="1:41" x14ac:dyDescent="0.25">
      <c r="A29" s="7" t="s">
        <v>51</v>
      </c>
      <c r="C29" s="7">
        <f>B$28/$A$28</f>
        <v>4.2745098039215685</v>
      </c>
      <c r="E29" s="7">
        <f>D$28/$A$28</f>
        <v>4.3921568627450984</v>
      </c>
      <c r="G29" s="7">
        <f>F$28/$A$28</f>
        <v>4.1568627450980395</v>
      </c>
      <c r="I29" s="7">
        <f>H$28/$A$28</f>
        <v>4.1960784313725492</v>
      </c>
      <c r="O29" s="7">
        <f>N$28/$A$28</f>
        <v>3.8823529411764706</v>
      </c>
      <c r="Q29" s="7">
        <f>P$28/$A$28</f>
        <v>3.9215686274509802</v>
      </c>
      <c r="S29" s="7">
        <f>R$28/$A$28</f>
        <v>3.8823529411764706</v>
      </c>
      <c r="Y29" s="7">
        <f>X$28/$A$28</f>
        <v>4.5387828835948962</v>
      </c>
      <c r="AB29" s="7">
        <f>AA$28/$A$28</f>
        <v>5.0046685340802988</v>
      </c>
      <c r="AH29" s="6"/>
    </row>
    <row r="30" spans="1:41" x14ac:dyDescent="0.25">
      <c r="A30" s="1" t="s">
        <v>14</v>
      </c>
      <c r="B30" s="1" t="s">
        <v>12</v>
      </c>
      <c r="D30" s="1" t="s">
        <v>12</v>
      </c>
      <c r="F30" s="1" t="s">
        <v>12</v>
      </c>
      <c r="H30" s="1" t="s">
        <v>12</v>
      </c>
      <c r="J30" s="11"/>
      <c r="K30" s="1" t="s">
        <v>18</v>
      </c>
      <c r="M30" s="11"/>
      <c r="N30" s="1" t="s">
        <v>15</v>
      </c>
      <c r="P30" s="1" t="s">
        <v>15</v>
      </c>
      <c r="R30" s="1" t="s">
        <v>15</v>
      </c>
      <c r="T30" s="11"/>
      <c r="U30" s="1" t="s">
        <v>20</v>
      </c>
      <c r="V30" s="1"/>
      <c r="W30" s="1" t="s">
        <v>17</v>
      </c>
      <c r="Z30" s="1" t="s">
        <v>17</v>
      </c>
      <c r="AC30" s="1" t="s">
        <v>20</v>
      </c>
      <c r="AG30" s="10"/>
      <c r="AH30" s="10"/>
      <c r="AJ30" s="10"/>
    </row>
    <row r="31" spans="1:41" x14ac:dyDescent="0.25">
      <c r="AG31" s="12" t="s">
        <v>24</v>
      </c>
      <c r="AH31">
        <v>0</v>
      </c>
      <c r="AI31" s="10">
        <v>10</v>
      </c>
      <c r="AJ31">
        <v>20</v>
      </c>
      <c r="AK31">
        <v>30</v>
      </c>
      <c r="AL31">
        <v>40</v>
      </c>
      <c r="AM31">
        <v>45</v>
      </c>
    </row>
    <row r="33" spans="1:31" x14ac:dyDescent="0.25">
      <c r="A33" s="14" t="s">
        <v>46</v>
      </c>
      <c r="L33" s="14">
        <v>120</v>
      </c>
      <c r="AD33" s="14">
        <v>0</v>
      </c>
      <c r="AE33" s="14">
        <v>50</v>
      </c>
    </row>
    <row r="34" spans="1:31" x14ac:dyDescent="0.25">
      <c r="A34" s="14" t="s">
        <v>43</v>
      </c>
      <c r="B34" s="5"/>
      <c r="D34" s="5"/>
      <c r="F34" s="5"/>
      <c r="H34" s="5"/>
      <c r="J34" s="5"/>
      <c r="K34" s="5"/>
      <c r="L34" s="14">
        <v>60</v>
      </c>
      <c r="N34" s="5"/>
      <c r="P34" s="5"/>
      <c r="AD34" s="14">
        <v>35</v>
      </c>
      <c r="AE34" s="14">
        <v>30</v>
      </c>
    </row>
    <row r="35" spans="1:31" x14ac:dyDescent="0.25">
      <c r="A35" s="14" t="s">
        <v>44</v>
      </c>
      <c r="B35" s="5"/>
      <c r="D35" s="5"/>
      <c r="F35" s="5"/>
      <c r="H35" s="5"/>
      <c r="J35" s="5"/>
      <c r="K35" s="5"/>
      <c r="L35" s="14">
        <v>200</v>
      </c>
      <c r="N35" s="5"/>
      <c r="P35" s="5"/>
      <c r="AD35" s="14">
        <v>50</v>
      </c>
      <c r="AE35" s="14">
        <v>65</v>
      </c>
    </row>
    <row r="36" spans="1:31" x14ac:dyDescent="0.25">
      <c r="A36" s="14" t="s">
        <v>45</v>
      </c>
      <c r="L36" s="14">
        <v>40</v>
      </c>
      <c r="AD36" s="14">
        <v>0</v>
      </c>
      <c r="AE36" s="14">
        <v>13</v>
      </c>
    </row>
    <row r="37" spans="1:31" s="10" customFormat="1" x14ac:dyDescent="0.25">
      <c r="A37" s="14" t="s">
        <v>51</v>
      </c>
      <c r="L37" s="14"/>
      <c r="AB37" s="10">
        <v>1</v>
      </c>
      <c r="AD37" s="14"/>
      <c r="AE37" s="14"/>
    </row>
    <row r="38" spans="1:31" x14ac:dyDescent="0.25">
      <c r="A38" s="14" t="s">
        <v>41</v>
      </c>
      <c r="L38" s="14">
        <f>1-L36/255</f>
        <v>0.84313725490196079</v>
      </c>
      <c r="AD38" s="14">
        <f>1-AD36/255</f>
        <v>1</v>
      </c>
      <c r="AE38" s="14">
        <f>1-AE36/255</f>
        <v>0.94901960784313721</v>
      </c>
    </row>
    <row r="39" spans="1:31" x14ac:dyDescent="0.25">
      <c r="A39" s="14" t="s">
        <v>42</v>
      </c>
      <c r="L39" s="14">
        <f>L38*L35+L36</f>
        <v>208.62745098039215</v>
      </c>
      <c r="AD39" s="14">
        <f>AD38*AD35+AD36</f>
        <v>50</v>
      </c>
      <c r="AE39" s="14">
        <f>AE38*AE35+AE36</f>
        <v>74.686274509803923</v>
      </c>
    </row>
    <row r="46" spans="1:31" x14ac:dyDescent="0.25">
      <c r="A46" s="1" t="s">
        <v>13</v>
      </c>
    </row>
    <row r="47" spans="1:31" x14ac:dyDescent="0.25">
      <c r="A47" s="1" t="s">
        <v>16</v>
      </c>
    </row>
    <row r="48" spans="1:31" x14ac:dyDescent="0.25">
      <c r="A48" s="1" t="s">
        <v>22</v>
      </c>
    </row>
    <row r="49" spans="1:1" x14ac:dyDescent="0.25">
      <c r="A49" s="1" t="s">
        <v>19</v>
      </c>
    </row>
    <row r="50" spans="1:1" x14ac:dyDescent="0.25">
      <c r="A50" s="1" t="s">
        <v>21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X32" sqref="X32"/>
    </sheetView>
  </sheetViews>
  <sheetFormatPr defaultRowHeight="15" x14ac:dyDescent="0.25"/>
  <cols>
    <col min="1" max="16384" width="9.140625" style="10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Y15" sqref="Y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5"/>
  <sheetViews>
    <sheetView workbookViewId="0">
      <selection activeCell="R25" sqref="R25"/>
    </sheetView>
  </sheetViews>
  <sheetFormatPr defaultRowHeight="15" x14ac:dyDescent="0.25"/>
  <cols>
    <col min="1" max="9" width="9.140625" style="10"/>
    <col min="10" max="11" width="13.5703125" style="10" customWidth="1"/>
    <col min="12" max="12" width="27" style="10" customWidth="1"/>
    <col min="13" max="13" width="13.5703125" style="10" customWidth="1"/>
    <col min="14" max="14" width="18.7109375" style="10" customWidth="1"/>
    <col min="15" max="15" width="26.7109375" style="10" customWidth="1"/>
    <col min="16" max="16" width="20.5703125" style="10" customWidth="1"/>
    <col min="17" max="16384" width="9.140625" style="10"/>
  </cols>
  <sheetData>
    <row r="1" spans="2:18" x14ac:dyDescent="0.25">
      <c r="B1" s="10" t="s">
        <v>25</v>
      </c>
      <c r="C1" s="10" t="s">
        <v>25</v>
      </c>
      <c r="D1" s="10" t="s">
        <v>26</v>
      </c>
      <c r="E1" s="10" t="s">
        <v>27</v>
      </c>
      <c r="G1" s="10" t="s">
        <v>28</v>
      </c>
      <c r="H1" s="10" t="s">
        <v>29</v>
      </c>
      <c r="J1" s="10" t="s">
        <v>30</v>
      </c>
      <c r="K1" s="10" t="s">
        <v>31</v>
      </c>
      <c r="L1" s="10" t="s">
        <v>33</v>
      </c>
      <c r="N1" s="10" t="s">
        <v>32</v>
      </c>
      <c r="O1" s="10" t="s">
        <v>34</v>
      </c>
      <c r="P1" s="10" t="s">
        <v>61</v>
      </c>
    </row>
    <row r="2" spans="2:18" x14ac:dyDescent="0.25">
      <c r="B2" s="10">
        <v>0</v>
      </c>
      <c r="C2" s="10">
        <f>B2*3.1415/180</f>
        <v>0</v>
      </c>
      <c r="D2" s="10">
        <f>SIN(C2)</f>
        <v>0</v>
      </c>
      <c r="E2" s="10">
        <f>COS(C2)</f>
        <v>1</v>
      </c>
      <c r="G2" s="10">
        <f>1/E2</f>
        <v>1</v>
      </c>
      <c r="H2" s="10">
        <f>(D2+E2)</f>
        <v>1</v>
      </c>
      <c r="J2" s="10">
        <f>150*D2/E2</f>
        <v>0</v>
      </c>
      <c r="K2" s="10">
        <f>150*D2*1.414</f>
        <v>0</v>
      </c>
      <c r="L2" s="10">
        <f t="shared" ref="L2:L25" si="0">150*D2*(1+0.414*B2/45)</f>
        <v>0</v>
      </c>
      <c r="N2" s="10">
        <f t="shared" ref="N2:N25" si="1">150*E2*1.414</f>
        <v>212.1</v>
      </c>
      <c r="O2" s="10">
        <f>150*E2*(1+0.414*B2/45)</f>
        <v>150</v>
      </c>
      <c r="P2" s="10">
        <f>(1+0.414*POWER(B2/45,0.5))</f>
        <v>1</v>
      </c>
      <c r="R2" s="10">
        <f>1+B2/80</f>
        <v>1</v>
      </c>
    </row>
    <row r="3" spans="2:18" x14ac:dyDescent="0.25">
      <c r="B3" s="10">
        <v>2</v>
      </c>
      <c r="C3" s="10">
        <f t="shared" ref="C3:C25" si="2">B3*3.1415/180</f>
        <v>3.4905555555555558E-2</v>
      </c>
      <c r="D3" s="10">
        <f t="shared" ref="D3:D25" si="3">SIN(C3)</f>
        <v>3.4898467845285483E-2</v>
      </c>
      <c r="E3" s="10">
        <f t="shared" ref="E3:E25" si="4">COS(C3)</f>
        <v>0.99939086294705115</v>
      </c>
      <c r="G3" s="10">
        <f t="shared" ref="G3:G25" si="5">1/E3</f>
        <v>1.000609508327055</v>
      </c>
      <c r="H3" s="10">
        <f t="shared" ref="H3:H25" si="6">(D3+E3)</f>
        <v>1.0342893307923366</v>
      </c>
      <c r="J3" s="10">
        <f t="shared" ref="J3:J25" si="7">150*D3/E3</f>
        <v>5.2379608128057962</v>
      </c>
      <c r="K3" s="10">
        <f t="shared" ref="K3:K25" si="8">150*D3*1.414</f>
        <v>7.4019650299850506</v>
      </c>
      <c r="L3" s="10">
        <f t="shared" si="0"/>
        <v>5.3310899480458103</v>
      </c>
      <c r="N3" s="10">
        <f t="shared" si="1"/>
        <v>211.97080203106952</v>
      </c>
      <c r="O3" s="10">
        <f t="shared" ref="O3:O25" si="9">150*E3*(1+0.414*B3/45)</f>
        <v>152.66694822379154</v>
      </c>
      <c r="P3" s="10">
        <f t="shared" ref="P3:P25" si="10">(1+0.414*POWER(B3/45,0.5))</f>
        <v>1.0872788634206472</v>
      </c>
      <c r="R3" s="10">
        <f t="shared" ref="R3:R25" si="11">1+B3/80</f>
        <v>1.0249999999999999</v>
      </c>
    </row>
    <row r="4" spans="2:18" x14ac:dyDescent="0.25">
      <c r="B4" s="10">
        <v>4</v>
      </c>
      <c r="C4" s="10">
        <f t="shared" si="2"/>
        <v>6.9811111111111115E-2</v>
      </c>
      <c r="D4" s="10">
        <f t="shared" si="3"/>
        <v>6.9754419790859556E-2</v>
      </c>
      <c r="E4" s="10">
        <f t="shared" si="4"/>
        <v>0.99756419388410311</v>
      </c>
      <c r="G4" s="10">
        <f t="shared" si="5"/>
        <v>1.002441753754626</v>
      </c>
      <c r="H4" s="10">
        <f t="shared" si="6"/>
        <v>1.0673186136749626</v>
      </c>
      <c r="J4" s="10">
        <f t="shared" si="7"/>
        <v>10.488711436092846</v>
      </c>
      <c r="K4" s="10">
        <f t="shared" si="8"/>
        <v>14.794912437641312</v>
      </c>
      <c r="L4" s="10">
        <f t="shared" si="0"/>
        <v>10.848207365874478</v>
      </c>
      <c r="N4" s="10">
        <f t="shared" si="1"/>
        <v>211.58336552281827</v>
      </c>
      <c r="O4" s="10">
        <f t="shared" si="9"/>
        <v>155.14118343285571</v>
      </c>
      <c r="P4" s="10">
        <f t="shared" si="10"/>
        <v>1.1234309523579884</v>
      </c>
      <c r="R4" s="10">
        <f t="shared" si="11"/>
        <v>1.05</v>
      </c>
    </row>
    <row r="5" spans="2:18" x14ac:dyDescent="0.25">
      <c r="B5" s="10">
        <v>6</v>
      </c>
      <c r="C5" s="10">
        <f t="shared" si="2"/>
        <v>0.10471666666666667</v>
      </c>
      <c r="D5" s="10">
        <f t="shared" si="3"/>
        <v>0.10452539173303049</v>
      </c>
      <c r="E5" s="10">
        <f t="shared" si="4"/>
        <v>0.99452221819477549</v>
      </c>
      <c r="G5" s="10">
        <f t="shared" si="5"/>
        <v>1.0055079531708879</v>
      </c>
      <c r="H5" s="10">
        <f t="shared" si="6"/>
        <v>1.0990476099278059</v>
      </c>
      <c r="J5" s="10">
        <f t="shared" si="7"/>
        <v>15.765166904379713</v>
      </c>
      <c r="K5" s="10">
        <f t="shared" si="8"/>
        <v>22.169835586575765</v>
      </c>
      <c r="L5" s="10">
        <f t="shared" si="0"/>
        <v>16.544279003504066</v>
      </c>
      <c r="N5" s="10">
        <f t="shared" si="1"/>
        <v>210.93816247911187</v>
      </c>
      <c r="O5" s="10">
        <f t="shared" si="9"/>
        <v>157.41297669586905</v>
      </c>
      <c r="P5" s="10">
        <f t="shared" si="10"/>
        <v>1.1511714258714258</v>
      </c>
      <c r="R5" s="10">
        <f t="shared" si="11"/>
        <v>1.075</v>
      </c>
    </row>
    <row r="6" spans="2:18" x14ac:dyDescent="0.25">
      <c r="B6" s="10">
        <v>8</v>
      </c>
      <c r="C6" s="10">
        <f t="shared" si="2"/>
        <v>0.13962222222222223</v>
      </c>
      <c r="D6" s="10">
        <f t="shared" si="3"/>
        <v>0.13916902309704426</v>
      </c>
      <c r="E6" s="10">
        <f t="shared" si="4"/>
        <v>0.99026864183928109</v>
      </c>
      <c r="G6" s="10">
        <f t="shared" si="5"/>
        <v>1.0098269881015765</v>
      </c>
      <c r="H6" s="10">
        <f t="shared" si="6"/>
        <v>1.1294376649363254</v>
      </c>
      <c r="J6" s="10">
        <f t="shared" si="7"/>
        <v>21.08049531466904</v>
      </c>
      <c r="K6" s="10">
        <f t="shared" si="8"/>
        <v>29.517749798883084</v>
      </c>
      <c r="L6" s="10">
        <f t="shared" si="0"/>
        <v>22.411779479548006</v>
      </c>
      <c r="N6" s="10">
        <f t="shared" si="1"/>
        <v>210.03597893411151</v>
      </c>
      <c r="O6" s="10">
        <f t="shared" si="9"/>
        <v>159.47286208179781</v>
      </c>
      <c r="P6" s="10">
        <f t="shared" si="10"/>
        <v>1.1745577268412946</v>
      </c>
      <c r="R6" s="10">
        <f t="shared" si="11"/>
        <v>1.1000000000000001</v>
      </c>
    </row>
    <row r="7" spans="2:18" x14ac:dyDescent="0.25">
      <c r="B7" s="10">
        <v>10</v>
      </c>
      <c r="C7" s="10">
        <f t="shared" si="2"/>
        <v>0.17452777777777778</v>
      </c>
      <c r="D7" s="10">
        <f t="shared" si="3"/>
        <v>0.17364310844387584</v>
      </c>
      <c r="E7" s="10">
        <f t="shared" si="4"/>
        <v>0.98480864683955149</v>
      </c>
      <c r="G7" s="10">
        <f t="shared" si="5"/>
        <v>1.0154256902690697</v>
      </c>
      <c r="H7" s="10">
        <f t="shared" si="6"/>
        <v>1.1584517552834273</v>
      </c>
      <c r="J7" s="10">
        <f t="shared" si="7"/>
        <v>26.448250987813431</v>
      </c>
      <c r="K7" s="10">
        <f t="shared" si="8"/>
        <v>36.829703300946065</v>
      </c>
      <c r="L7" s="10">
        <f t="shared" si="0"/>
        <v>28.442741163106867</v>
      </c>
      <c r="N7" s="10">
        <f t="shared" si="1"/>
        <v>208.87791399466886</v>
      </c>
      <c r="O7" s="10">
        <f t="shared" si="9"/>
        <v>161.31165635231855</v>
      </c>
      <c r="P7" s="10">
        <f t="shared" si="10"/>
        <v>1.195161471607487</v>
      </c>
      <c r="R7" s="10">
        <f t="shared" si="11"/>
        <v>1.125</v>
      </c>
    </row>
    <row r="8" spans="2:18" x14ac:dyDescent="0.25">
      <c r="B8" s="10">
        <v>12</v>
      </c>
      <c r="C8" s="10">
        <f t="shared" si="2"/>
        <v>0.20943333333333333</v>
      </c>
      <c r="D8" s="10">
        <f t="shared" si="3"/>
        <v>0.20790564888802265</v>
      </c>
      <c r="E8" s="10">
        <f t="shared" si="4"/>
        <v>0.97814888496611307</v>
      </c>
      <c r="G8" s="10">
        <f t="shared" si="5"/>
        <v>1.0223392526124935</v>
      </c>
      <c r="H8" s="10">
        <f t="shared" si="6"/>
        <v>1.1860545338541357</v>
      </c>
      <c r="J8" s="10">
        <f t="shared" si="7"/>
        <v>31.882515854714487</v>
      </c>
      <c r="K8" s="10">
        <f t="shared" si="8"/>
        <v>44.096788129149601</v>
      </c>
      <c r="L8" s="10">
        <f t="shared" si="0"/>
        <v>34.628764878789056</v>
      </c>
      <c r="N8" s="10">
        <f t="shared" si="1"/>
        <v>207.46537850131259</v>
      </c>
      <c r="O8" s="10">
        <f t="shared" si="9"/>
        <v>162.9204782799558</v>
      </c>
      <c r="P8" s="10">
        <f t="shared" si="10"/>
        <v>1.2137886807106493</v>
      </c>
      <c r="R8" s="10">
        <f t="shared" si="11"/>
        <v>1.1499999999999999</v>
      </c>
    </row>
    <row r="9" spans="2:18" x14ac:dyDescent="0.25">
      <c r="B9" s="10">
        <v>14</v>
      </c>
      <c r="C9" s="10">
        <f t="shared" si="2"/>
        <v>0.24433888888888891</v>
      </c>
      <c r="D9" s="10">
        <f t="shared" si="3"/>
        <v>0.24191490326365936</v>
      </c>
      <c r="E9" s="10">
        <f t="shared" si="4"/>
        <v>0.97029746963440766</v>
      </c>
      <c r="G9" s="10">
        <f t="shared" si="5"/>
        <v>1.030611777619892</v>
      </c>
      <c r="H9" s="10">
        <f t="shared" si="6"/>
        <v>1.2122123728980669</v>
      </c>
      <c r="J9" s="10">
        <f t="shared" si="7"/>
        <v>37.398052272795624</v>
      </c>
      <c r="K9" s="10">
        <f t="shared" si="8"/>
        <v>51.310150982222147</v>
      </c>
      <c r="L9" s="10">
        <f t="shared" si="0"/>
        <v>40.961031420602808</v>
      </c>
      <c r="N9" s="10">
        <f t="shared" si="1"/>
        <v>205.80009330945785</v>
      </c>
      <c r="O9" s="10">
        <f t="shared" si="9"/>
        <v>164.29076755849789</v>
      </c>
      <c r="P9" s="10">
        <f t="shared" si="10"/>
        <v>1.2309181673234049</v>
      </c>
      <c r="R9" s="10">
        <f t="shared" si="11"/>
        <v>1.175</v>
      </c>
    </row>
    <row r="10" spans="2:18" x14ac:dyDescent="0.25">
      <c r="B10" s="10">
        <v>16</v>
      </c>
      <c r="C10" s="10">
        <f t="shared" si="2"/>
        <v>0.27924444444444446</v>
      </c>
      <c r="D10" s="10">
        <f t="shared" si="3"/>
        <v>0.27562943897681913</v>
      </c>
      <c r="E10" s="10">
        <f t="shared" si="4"/>
        <v>0.96126396602042874</v>
      </c>
      <c r="G10" s="10">
        <f t="shared" si="5"/>
        <v>1.0402969791325227</v>
      </c>
      <c r="H10" s="10">
        <f t="shared" si="6"/>
        <v>1.236893404997248</v>
      </c>
      <c r="J10" s="10">
        <f t="shared" si="7"/>
        <v>43.010470909136544</v>
      </c>
      <c r="K10" s="10">
        <f t="shared" si="8"/>
        <v>58.461004006983337</v>
      </c>
      <c r="L10" s="10">
        <f t="shared" si="0"/>
        <v>47.43031385913104</v>
      </c>
      <c r="N10" s="10">
        <f t="shared" si="1"/>
        <v>203.88408719293292</v>
      </c>
      <c r="O10" s="10">
        <f t="shared" si="9"/>
        <v>165.41430327279539</v>
      </c>
      <c r="P10" s="10">
        <f t="shared" si="10"/>
        <v>1.2468619047159768</v>
      </c>
      <c r="R10" s="10">
        <f t="shared" si="11"/>
        <v>1.2</v>
      </c>
    </row>
    <row r="11" spans="2:18" x14ac:dyDescent="0.25">
      <c r="B11" s="10">
        <v>18</v>
      </c>
      <c r="C11" s="10">
        <f t="shared" si="2"/>
        <v>0.31415000000000004</v>
      </c>
      <c r="D11" s="10">
        <f t="shared" si="3"/>
        <v>0.30900818248165041</v>
      </c>
      <c r="E11" s="10">
        <f t="shared" si="4"/>
        <v>0.95105937940771446</v>
      </c>
      <c r="G11" s="10">
        <f t="shared" si="5"/>
        <v>1.0514590588684001</v>
      </c>
      <c r="H11" s="10">
        <f t="shared" si="6"/>
        <v>1.2600675618893649</v>
      </c>
      <c r="J11" s="10">
        <f t="shared" si="7"/>
        <v>48.736417910218641</v>
      </c>
      <c r="K11" s="10">
        <f t="shared" si="8"/>
        <v>65.54063550435805</v>
      </c>
      <c r="L11" s="10">
        <f t="shared" si="0"/>
        <v>54.026990625091756</v>
      </c>
      <c r="N11" s="10">
        <f t="shared" si="1"/>
        <v>201.71969437237624</v>
      </c>
      <c r="O11" s="10">
        <f t="shared" si="9"/>
        <v>166.2832218956448</v>
      </c>
      <c r="P11" s="10">
        <f t="shared" si="10"/>
        <v>1.2618365902619417</v>
      </c>
      <c r="R11" s="10">
        <f t="shared" si="11"/>
        <v>1.2250000000000001</v>
      </c>
    </row>
    <row r="12" spans="2:18" x14ac:dyDescent="0.25">
      <c r="B12" s="10">
        <v>20</v>
      </c>
      <c r="C12" s="10">
        <f t="shared" si="2"/>
        <v>0.34905555555555556</v>
      </c>
      <c r="D12" s="10">
        <f t="shared" si="3"/>
        <v>0.34201046931925372</v>
      </c>
      <c r="E12" s="10">
        <f t="shared" si="4"/>
        <v>0.9396961417798968</v>
      </c>
      <c r="G12" s="10">
        <f t="shared" si="5"/>
        <v>1.0641737850555399</v>
      </c>
      <c r="H12" s="10">
        <f t="shared" si="6"/>
        <v>1.2817066110991506</v>
      </c>
      <c r="J12" s="10">
        <f t="shared" si="7"/>
        <v>54.593786349613772</v>
      </c>
      <c r="K12" s="10">
        <f t="shared" si="8"/>
        <v>72.540420542613703</v>
      </c>
      <c r="L12" s="10">
        <f t="shared" si="0"/>
        <v>60.741059351099459</v>
      </c>
      <c r="N12" s="10">
        <f t="shared" si="1"/>
        <v>199.30955167151612</v>
      </c>
      <c r="O12" s="10">
        <f t="shared" si="9"/>
        <v>166.89003478010966</v>
      </c>
      <c r="P12" s="10">
        <f t="shared" si="10"/>
        <v>1.276</v>
      </c>
      <c r="R12" s="10">
        <f t="shared" si="11"/>
        <v>1.25</v>
      </c>
    </row>
    <row r="13" spans="2:18" x14ac:dyDescent="0.25">
      <c r="B13" s="10">
        <v>22</v>
      </c>
      <c r="C13" s="10">
        <f t="shared" si="2"/>
        <v>0.38396111111111109</v>
      </c>
      <c r="D13" s="10">
        <f t="shared" si="3"/>
        <v>0.37459609365813945</v>
      </c>
      <c r="E13" s="10">
        <f t="shared" si="4"/>
        <v>0.92718809667513657</v>
      </c>
      <c r="G13" s="10">
        <f t="shared" si="5"/>
        <v>1.0785298081219596</v>
      </c>
      <c r="H13" s="10">
        <f t="shared" si="6"/>
        <v>1.3017841903332761</v>
      </c>
      <c r="J13" s="10">
        <f t="shared" si="7"/>
        <v>60.601957952452317</v>
      </c>
      <c r="K13" s="10">
        <f t="shared" si="8"/>
        <v>79.45183146489137</v>
      </c>
      <c r="L13" s="10">
        <f t="shared" si="0"/>
        <v>67.562151452182036</v>
      </c>
      <c r="N13" s="10">
        <f t="shared" si="1"/>
        <v>196.65659530479644</v>
      </c>
      <c r="O13" s="10">
        <f t="shared" si="9"/>
        <v>167.22764511632761</v>
      </c>
      <c r="P13" s="10">
        <f t="shared" si="10"/>
        <v>1.2894712420949617</v>
      </c>
      <c r="R13" s="10">
        <f t="shared" si="11"/>
        <v>1.2749999999999999</v>
      </c>
    </row>
    <row r="14" spans="2:18" x14ac:dyDescent="0.25">
      <c r="B14" s="10">
        <v>24</v>
      </c>
      <c r="C14" s="10">
        <f t="shared" si="2"/>
        <v>0.41886666666666666</v>
      </c>
      <c r="D14" s="10">
        <f t="shared" si="3"/>
        <v>0.4067253572759511</v>
      </c>
      <c r="E14" s="10">
        <f t="shared" si="4"/>
        <v>0.91355048232090053</v>
      </c>
      <c r="G14" s="10">
        <f t="shared" si="5"/>
        <v>1.0946302578260065</v>
      </c>
      <c r="H14" s="10">
        <f t="shared" si="6"/>
        <v>1.3202758395968517</v>
      </c>
      <c r="J14" s="10">
        <f t="shared" si="7"/>
        <v>66.78208240490234</v>
      </c>
      <c r="K14" s="10">
        <f t="shared" si="8"/>
        <v>86.26644827822922</v>
      </c>
      <c r="L14" s="10">
        <f t="shared" si="0"/>
        <v>74.479547424372171</v>
      </c>
      <c r="N14" s="10">
        <f t="shared" si="1"/>
        <v>193.764057300263</v>
      </c>
      <c r="O14" s="10">
        <f t="shared" si="9"/>
        <v>167.28936432260332</v>
      </c>
      <c r="P14" s="10">
        <f t="shared" si="10"/>
        <v>1.3023428517428517</v>
      </c>
      <c r="R14" s="10">
        <f t="shared" si="11"/>
        <v>1.3</v>
      </c>
    </row>
    <row r="15" spans="2:18" x14ac:dyDescent="0.25">
      <c r="B15" s="10">
        <v>26</v>
      </c>
      <c r="C15" s="10">
        <f t="shared" si="2"/>
        <v>0.45377222222222224</v>
      </c>
      <c r="D15" s="10">
        <f t="shared" si="3"/>
        <v>0.43835911792278148</v>
      </c>
      <c r="E15" s="10">
        <f t="shared" si="4"/>
        <v>0.89879991306962248</v>
      </c>
      <c r="G15" s="10">
        <f t="shared" si="5"/>
        <v>1.1125946781467237</v>
      </c>
      <c r="H15" s="10">
        <f t="shared" si="6"/>
        <v>1.337159030992404</v>
      </c>
      <c r="J15" s="10">
        <f t="shared" si="7"/>
        <v>73.157403257696814</v>
      </c>
      <c r="K15" s="10">
        <f t="shared" si="8"/>
        <v>92.975968911421944</v>
      </c>
      <c r="L15" s="10">
        <f t="shared" si="0"/>
        <v>81.482192839486615</v>
      </c>
      <c r="N15" s="10">
        <f t="shared" si="1"/>
        <v>190.63546156206692</v>
      </c>
      <c r="O15" s="10">
        <f t="shared" si="9"/>
        <v>167.06892784138145</v>
      </c>
      <c r="P15" s="10">
        <f t="shared" si="10"/>
        <v>1.3146884173273621</v>
      </c>
      <c r="R15" s="10">
        <f t="shared" si="11"/>
        <v>1.325</v>
      </c>
    </row>
    <row r="16" spans="2:18" x14ac:dyDescent="0.25">
      <c r="B16" s="10">
        <v>28</v>
      </c>
      <c r="C16" s="10">
        <f t="shared" si="2"/>
        <v>0.48867777777777782</v>
      </c>
      <c r="D16" s="10">
        <f t="shared" si="3"/>
        <v>0.46945883700716234</v>
      </c>
      <c r="E16" s="10">
        <f t="shared" si="4"/>
        <v>0.88295435915786868</v>
      </c>
      <c r="G16" s="10">
        <f t="shared" si="5"/>
        <v>1.1325613715229463</v>
      </c>
      <c r="H16" s="10">
        <f t="shared" si="6"/>
        <v>1.352413196165031</v>
      </c>
      <c r="J16" s="10">
        <f t="shared" si="7"/>
        <v>79.753641647159867</v>
      </c>
      <c r="K16" s="10">
        <f t="shared" si="8"/>
        <v>99.572219329219124</v>
      </c>
      <c r="L16" s="10">
        <f t="shared" si="0"/>
        <v>88.558715013031104</v>
      </c>
      <c r="N16" s="10">
        <f t="shared" si="1"/>
        <v>187.27461957738393</v>
      </c>
      <c r="O16" s="10">
        <f t="shared" si="9"/>
        <v>166.56051031154036</v>
      </c>
      <c r="P16" s="10">
        <f t="shared" si="10"/>
        <v>1.3265676040270988</v>
      </c>
      <c r="R16" s="10">
        <f t="shared" si="11"/>
        <v>1.35</v>
      </c>
    </row>
    <row r="17" spans="2:18" x14ac:dyDescent="0.25">
      <c r="B17" s="10">
        <v>30</v>
      </c>
      <c r="C17" s="10">
        <f t="shared" si="2"/>
        <v>0.5235833333333334</v>
      </c>
      <c r="D17" s="10">
        <f t="shared" si="3"/>
        <v>0.49998662654663256</v>
      </c>
      <c r="E17" s="10">
        <f t="shared" si="4"/>
        <v>0.86603312481366335</v>
      </c>
      <c r="G17" s="10">
        <f t="shared" si="5"/>
        <v>1.1546902437654001</v>
      </c>
      <c r="H17" s="10">
        <f t="shared" si="6"/>
        <v>1.3660197513602959</v>
      </c>
      <c r="J17" s="10">
        <f t="shared" si="7"/>
        <v>86.599451952985675</v>
      </c>
      <c r="K17" s="10">
        <f t="shared" si="8"/>
        <v>106.04716349054075</v>
      </c>
      <c r="L17" s="10">
        <f t="shared" si="0"/>
        <v>95.697440321025468</v>
      </c>
      <c r="N17" s="10">
        <f t="shared" si="1"/>
        <v>183.68562577297797</v>
      </c>
      <c r="O17" s="10">
        <f t="shared" si="9"/>
        <v>165.75874008933516</v>
      </c>
      <c r="P17" s="10">
        <f t="shared" si="10"/>
        <v>1.3380295845040786</v>
      </c>
      <c r="R17" s="10">
        <f t="shared" si="11"/>
        <v>1.375</v>
      </c>
    </row>
    <row r="18" spans="2:18" x14ac:dyDescent="0.25">
      <c r="B18" s="10">
        <v>32</v>
      </c>
      <c r="C18" s="10">
        <f t="shared" si="2"/>
        <v>0.55848888888888892</v>
      </c>
      <c r="D18" s="10">
        <f t="shared" si="3"/>
        <v>0.52990529532568587</v>
      </c>
      <c r="E18" s="10">
        <f t="shared" si="4"/>
        <v>0.84805682473864785</v>
      </c>
      <c r="G18" s="10">
        <f t="shared" si="5"/>
        <v>1.1791662667276779</v>
      </c>
      <c r="H18" s="10">
        <f t="shared" si="6"/>
        <v>1.3779621200643337</v>
      </c>
      <c r="J18" s="10">
        <f t="shared" si="7"/>
        <v>93.726967321262492</v>
      </c>
      <c r="K18" s="10">
        <f t="shared" si="8"/>
        <v>112.39291313857797</v>
      </c>
      <c r="L18" s="10">
        <f t="shared" si="0"/>
        <v>102.88641214043517</v>
      </c>
      <c r="N18" s="10">
        <f t="shared" si="1"/>
        <v>179.87285252706721</v>
      </c>
      <c r="O18" s="10">
        <f t="shared" si="9"/>
        <v>164.65871309125586</v>
      </c>
      <c r="P18" s="10">
        <f t="shared" si="10"/>
        <v>1.3491154536825891</v>
      </c>
      <c r="R18" s="10">
        <f t="shared" si="11"/>
        <v>1.4</v>
      </c>
    </row>
    <row r="19" spans="2:18" x14ac:dyDescent="0.25">
      <c r="B19" s="10">
        <v>34</v>
      </c>
      <c r="C19" s="10">
        <f t="shared" si="2"/>
        <v>0.59339444444444445</v>
      </c>
      <c r="D19" s="10">
        <f t="shared" si="3"/>
        <v>0.5591783942048657</v>
      </c>
      <c r="E19" s="10">
        <f t="shared" si="4"/>
        <v>0.8290473589937235</v>
      </c>
      <c r="G19" s="10">
        <f t="shared" si="5"/>
        <v>1.2062037097781415</v>
      </c>
      <c r="H19" s="10">
        <f t="shared" si="6"/>
        <v>1.3882257531985891</v>
      </c>
      <c r="J19" s="10">
        <f t="shared" si="7"/>
        <v>101.17245802765396</v>
      </c>
      <c r="K19" s="10">
        <f t="shared" si="8"/>
        <v>118.60173741085201</v>
      </c>
      <c r="L19" s="10">
        <f t="shared" si="0"/>
        <v>110.11340938682214</v>
      </c>
      <c r="N19" s="10">
        <f t="shared" si="1"/>
        <v>175.84094484256875</v>
      </c>
      <c r="O19" s="10">
        <f t="shared" si="9"/>
        <v>163.25600593304404</v>
      </c>
      <c r="P19" s="10">
        <f t="shared" si="10"/>
        <v>1.3598599727671863</v>
      </c>
      <c r="R19" s="10">
        <f t="shared" si="11"/>
        <v>1.425</v>
      </c>
    </row>
    <row r="20" spans="2:18" x14ac:dyDescent="0.25">
      <c r="B20" s="10">
        <v>36</v>
      </c>
      <c r="C20" s="10">
        <f t="shared" si="2"/>
        <v>0.62830000000000008</v>
      </c>
      <c r="D20" s="10">
        <f t="shared" si="3"/>
        <v>0.5877702605258085</v>
      </c>
      <c r="E20" s="10">
        <f t="shared" si="4"/>
        <v>0.80902788631877409</v>
      </c>
      <c r="G20" s="10">
        <f t="shared" si="5"/>
        <v>1.2360513363144801</v>
      </c>
      <c r="H20" s="10">
        <f t="shared" si="6"/>
        <v>1.3967981468445827</v>
      </c>
      <c r="J20" s="10">
        <f t="shared" si="7"/>
        <v>108.97713239532536</v>
      </c>
      <c r="K20" s="10">
        <f t="shared" si="8"/>
        <v>124.66607225752398</v>
      </c>
      <c r="L20" s="10">
        <f t="shared" si="0"/>
        <v>117.36596562179344</v>
      </c>
      <c r="N20" s="10">
        <f t="shared" si="1"/>
        <v>171.59481468821198</v>
      </c>
      <c r="O20" s="10">
        <f t="shared" si="9"/>
        <v>161.54668834013279</v>
      </c>
      <c r="P20" s="10">
        <f t="shared" si="10"/>
        <v>1.3702928570739652</v>
      </c>
      <c r="R20" s="10">
        <f t="shared" si="11"/>
        <v>1.45</v>
      </c>
    </row>
    <row r="21" spans="2:18" x14ac:dyDescent="0.25">
      <c r="B21" s="10">
        <v>38</v>
      </c>
      <c r="C21" s="10">
        <f t="shared" si="2"/>
        <v>0.6632055555555556</v>
      </c>
      <c r="D21" s="10">
        <f t="shared" si="3"/>
        <v>0.61564606155813584</v>
      </c>
      <c r="E21" s="10">
        <f t="shared" si="4"/>
        <v>0.7880227959189734</v>
      </c>
      <c r="G21" s="10">
        <f t="shared" si="5"/>
        <v>1.2689988223422191</v>
      </c>
      <c r="H21" s="10">
        <f t="shared" si="6"/>
        <v>1.4036688574771092</v>
      </c>
      <c r="J21" s="10">
        <f t="shared" si="7"/>
        <v>117.18811906453494</v>
      </c>
      <c r="K21" s="10">
        <f t="shared" si="8"/>
        <v>130.57852965648061</v>
      </c>
      <c r="L21" s="10">
        <f t="shared" si="0"/>
        <v>124.63138870182902</v>
      </c>
      <c r="N21" s="10">
        <f t="shared" si="1"/>
        <v>167.13963501441424</v>
      </c>
      <c r="O21" s="10">
        <f t="shared" si="9"/>
        <v>159.52733480583697</v>
      </c>
      <c r="P21" s="10">
        <f t="shared" si="10"/>
        <v>1.3804397455576902</v>
      </c>
      <c r="R21" s="10">
        <f t="shared" si="11"/>
        <v>1.4750000000000001</v>
      </c>
    </row>
    <row r="22" spans="2:18" x14ac:dyDescent="0.25">
      <c r="B22" s="10">
        <v>40</v>
      </c>
      <c r="C22" s="10">
        <f t="shared" si="2"/>
        <v>0.69811111111111113</v>
      </c>
      <c r="D22" s="10">
        <f t="shared" si="3"/>
        <v>0.64277183693526896</v>
      </c>
      <c r="E22" s="10">
        <f t="shared" si="4"/>
        <v>0.76605767775204758</v>
      </c>
      <c r="G22" s="10">
        <f t="shared" si="5"/>
        <v>1.3053847367399838</v>
      </c>
      <c r="H22" s="10">
        <f t="shared" si="6"/>
        <v>1.4088295146873167</v>
      </c>
      <c r="J22" s="10">
        <f t="shared" si="7"/>
        <v>125.85968177124327</v>
      </c>
      <c r="K22" s="10">
        <f t="shared" si="8"/>
        <v>136.33190661397055</v>
      </c>
      <c r="L22" s="10">
        <f t="shared" si="0"/>
        <v>131.89678093911718</v>
      </c>
      <c r="N22" s="10">
        <f t="shared" si="1"/>
        <v>162.48083345120926</v>
      </c>
      <c r="O22" s="10">
        <f t="shared" si="9"/>
        <v>157.19503547472013</v>
      </c>
      <c r="P22" s="10">
        <f t="shared" si="10"/>
        <v>1.3903229432149742</v>
      </c>
      <c r="R22" s="10">
        <f t="shared" si="11"/>
        <v>1.5</v>
      </c>
    </row>
    <row r="23" spans="2:18" x14ac:dyDescent="0.25">
      <c r="B23" s="10">
        <v>42</v>
      </c>
      <c r="C23" s="10">
        <f t="shared" si="2"/>
        <v>0.73301666666666676</v>
      </c>
      <c r="D23" s="10">
        <f t="shared" si="3"/>
        <v>0.66911454002746362</v>
      </c>
      <c r="E23" s="10">
        <f t="shared" si="4"/>
        <v>0.74315929135269232</v>
      </c>
      <c r="G23" s="10">
        <f t="shared" si="5"/>
        <v>1.3456065363588583</v>
      </c>
      <c r="H23" s="10">
        <f t="shared" si="6"/>
        <v>1.4122738313801559</v>
      </c>
      <c r="J23" s="10">
        <f t="shared" si="7"/>
        <v>135.05473479505591</v>
      </c>
      <c r="K23" s="10">
        <f t="shared" si="8"/>
        <v>141.91919393982502</v>
      </c>
      <c r="L23" s="10">
        <f t="shared" si="0"/>
        <v>139.14905974411136</v>
      </c>
      <c r="N23" s="10">
        <f t="shared" si="1"/>
        <v>157.62408569590605</v>
      </c>
      <c r="O23" s="10">
        <f t="shared" si="9"/>
        <v>154.5474062297059</v>
      </c>
      <c r="P23" s="10">
        <f t="shared" si="10"/>
        <v>1.3999619981948284</v>
      </c>
      <c r="R23" s="10">
        <f t="shared" si="11"/>
        <v>1.5249999999999999</v>
      </c>
    </row>
    <row r="24" spans="2:18" x14ac:dyDescent="0.25">
      <c r="B24" s="10">
        <v>44</v>
      </c>
      <c r="C24" s="10">
        <f t="shared" si="2"/>
        <v>0.76792222222222217</v>
      </c>
      <c r="D24" s="10">
        <f t="shared" si="3"/>
        <v>0.69464207820166302</v>
      </c>
      <c r="E24" s="10">
        <f t="shared" si="4"/>
        <v>0.71935553323212487</v>
      </c>
      <c r="G24" s="10">
        <f t="shared" si="5"/>
        <v>1.3901331870026994</v>
      </c>
      <c r="H24" s="10">
        <f t="shared" si="6"/>
        <v>1.4139976114337878</v>
      </c>
      <c r="J24" s="10">
        <f t="shared" si="7"/>
        <v>144.84675089949843</v>
      </c>
      <c r="K24" s="10">
        <f t="shared" si="8"/>
        <v>147.33358478657271</v>
      </c>
      <c r="L24" s="10">
        <f t="shared" si="0"/>
        <v>146.3749787186544</v>
      </c>
      <c r="N24" s="10">
        <f t="shared" si="1"/>
        <v>152.57530859853367</v>
      </c>
      <c r="O24" s="10">
        <f t="shared" si="9"/>
        <v>151.58259796267333</v>
      </c>
      <c r="P24" s="10">
        <f t="shared" si="10"/>
        <v>1.4093741564876805</v>
      </c>
      <c r="R24" s="10">
        <f t="shared" si="11"/>
        <v>1.55</v>
      </c>
    </row>
    <row r="25" spans="2:18" x14ac:dyDescent="0.25">
      <c r="B25" s="10">
        <v>45</v>
      </c>
      <c r="C25" s="10">
        <f t="shared" si="2"/>
        <v>0.78537500000000005</v>
      </c>
      <c r="D25" s="10">
        <f t="shared" si="3"/>
        <v>0.70709040200144146</v>
      </c>
      <c r="E25" s="10">
        <f t="shared" si="4"/>
        <v>0.7071231599922605</v>
      </c>
      <c r="G25" s="10">
        <f t="shared" si="5"/>
        <v>1.4141808055204204</v>
      </c>
      <c r="H25" s="10">
        <f t="shared" si="6"/>
        <v>1.414213561993702</v>
      </c>
      <c r="J25" s="10">
        <f t="shared" si="7"/>
        <v>149.99305114172344</v>
      </c>
      <c r="K25" s="10">
        <f t="shared" si="8"/>
        <v>149.97387426450572</v>
      </c>
      <c r="L25" s="10">
        <f t="shared" si="0"/>
        <v>149.97387426450572</v>
      </c>
      <c r="N25" s="10">
        <f t="shared" si="1"/>
        <v>149.98082223435844</v>
      </c>
      <c r="O25" s="10">
        <f t="shared" si="9"/>
        <v>149.98082223435844</v>
      </c>
      <c r="P25" s="10">
        <f t="shared" si="10"/>
        <v>1.4139999999999999</v>
      </c>
      <c r="Q25" s="10">
        <v>1.55</v>
      </c>
      <c r="R25" s="10">
        <f t="shared" si="11"/>
        <v>1.5625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I2" sqref="I2:I14"/>
    </sheetView>
  </sheetViews>
  <sheetFormatPr defaultRowHeight="15" x14ac:dyDescent="0.25"/>
  <cols>
    <col min="2" max="2" width="9.140625" style="10"/>
  </cols>
  <sheetData>
    <row r="1" spans="1:9" x14ac:dyDescent="0.25">
      <c r="C1" s="11" t="s">
        <v>39</v>
      </c>
      <c r="D1" s="11" t="s">
        <v>40</v>
      </c>
    </row>
    <row r="2" spans="1:9" x14ac:dyDescent="0.25">
      <c r="A2">
        <v>10</v>
      </c>
      <c r="B2" s="10">
        <f>A2-16</f>
        <v>-6</v>
      </c>
      <c r="D2">
        <v>66</v>
      </c>
      <c r="F2" s="10">
        <f>157*96/D2</f>
        <v>228.36363636363637</v>
      </c>
      <c r="G2" s="10"/>
      <c r="H2" s="10">
        <f>157*9.6/A2/2</f>
        <v>75.36</v>
      </c>
      <c r="I2" s="10">
        <f>157*9.6/B2/2</f>
        <v>-125.60000000000001</v>
      </c>
    </row>
    <row r="3" spans="1:9" x14ac:dyDescent="0.25">
      <c r="A3">
        <v>20</v>
      </c>
      <c r="B3" s="10">
        <f t="shared" ref="B3:B14" si="0">A3-16</f>
        <v>4</v>
      </c>
      <c r="D3">
        <v>38</v>
      </c>
      <c r="F3" s="10">
        <f t="shared" ref="F3:F14" si="1">157*96/D3</f>
        <v>396.63157894736844</v>
      </c>
      <c r="G3" s="10"/>
      <c r="H3" s="10">
        <f t="shared" ref="H3:H14" si="2">157*9.6/A3/2</f>
        <v>37.68</v>
      </c>
      <c r="I3" s="10">
        <f t="shared" ref="I3:I14" si="3">157*9.6/B3/2</f>
        <v>188.4</v>
      </c>
    </row>
    <row r="4" spans="1:9" x14ac:dyDescent="0.25">
      <c r="A4">
        <v>25</v>
      </c>
      <c r="B4" s="10">
        <f t="shared" si="0"/>
        <v>9</v>
      </c>
      <c r="C4">
        <v>80</v>
      </c>
      <c r="E4" s="10">
        <f>157*96/C4</f>
        <v>188.4</v>
      </c>
      <c r="F4" s="10"/>
      <c r="G4" s="10"/>
      <c r="H4" s="10">
        <f t="shared" si="2"/>
        <v>30.144000000000002</v>
      </c>
      <c r="I4" s="10">
        <f t="shared" si="3"/>
        <v>83.733333333333334</v>
      </c>
    </row>
    <row r="5" spans="1:9" x14ac:dyDescent="0.25">
      <c r="A5">
        <v>27</v>
      </c>
      <c r="B5" s="10">
        <f t="shared" si="0"/>
        <v>11</v>
      </c>
      <c r="C5">
        <v>68</v>
      </c>
      <c r="E5" s="10">
        <f t="shared" ref="E5:E14" si="4">157*96/C5</f>
        <v>221.64705882352942</v>
      </c>
      <c r="F5" s="10"/>
      <c r="G5" s="10"/>
      <c r="H5" s="10">
        <f t="shared" si="2"/>
        <v>27.911111111111111</v>
      </c>
      <c r="I5" s="10">
        <f t="shared" si="3"/>
        <v>68.509090909090915</v>
      </c>
    </row>
    <row r="6" spans="1:9" x14ac:dyDescent="0.25">
      <c r="A6">
        <v>30</v>
      </c>
      <c r="B6" s="10">
        <f t="shared" si="0"/>
        <v>14</v>
      </c>
      <c r="C6">
        <v>46</v>
      </c>
      <c r="D6">
        <v>25</v>
      </c>
      <c r="E6" s="10">
        <f t="shared" si="4"/>
        <v>327.6521739130435</v>
      </c>
      <c r="F6" s="10">
        <f t="shared" si="1"/>
        <v>602.88</v>
      </c>
      <c r="G6" s="10"/>
      <c r="H6" s="10">
        <f t="shared" si="2"/>
        <v>25.12</v>
      </c>
      <c r="I6" s="10">
        <f t="shared" si="3"/>
        <v>53.828571428571429</v>
      </c>
    </row>
    <row r="7" spans="1:9" x14ac:dyDescent="0.25">
      <c r="A7">
        <v>32</v>
      </c>
      <c r="B7" s="10">
        <f t="shared" si="0"/>
        <v>16</v>
      </c>
      <c r="C7">
        <v>36</v>
      </c>
      <c r="E7" s="10">
        <f t="shared" si="4"/>
        <v>418.66666666666669</v>
      </c>
      <c r="F7" s="10"/>
      <c r="G7" s="10"/>
      <c r="H7" s="10">
        <f t="shared" si="2"/>
        <v>23.55</v>
      </c>
      <c r="I7" s="10">
        <f t="shared" si="3"/>
        <v>47.1</v>
      </c>
    </row>
    <row r="8" spans="1:9" x14ac:dyDescent="0.25">
      <c r="A8">
        <v>35</v>
      </c>
      <c r="B8" s="10">
        <f t="shared" si="0"/>
        <v>19</v>
      </c>
      <c r="C8">
        <v>31</v>
      </c>
      <c r="E8" s="10">
        <f t="shared" si="4"/>
        <v>486.19354838709677</v>
      </c>
      <c r="F8" s="10"/>
      <c r="G8" s="10"/>
      <c r="H8" s="10">
        <f t="shared" si="2"/>
        <v>21.531428571428574</v>
      </c>
      <c r="I8" s="10">
        <f t="shared" si="3"/>
        <v>39.663157894736841</v>
      </c>
    </row>
    <row r="9" spans="1:9" x14ac:dyDescent="0.25">
      <c r="A9">
        <v>40</v>
      </c>
      <c r="B9" s="10">
        <f t="shared" si="0"/>
        <v>24</v>
      </c>
      <c r="C9">
        <v>24</v>
      </c>
      <c r="D9">
        <v>19</v>
      </c>
      <c r="E9" s="10">
        <f t="shared" si="4"/>
        <v>628</v>
      </c>
      <c r="F9" s="10">
        <f t="shared" si="1"/>
        <v>793.26315789473688</v>
      </c>
      <c r="G9" s="10"/>
      <c r="H9" s="10">
        <f t="shared" si="2"/>
        <v>18.84</v>
      </c>
      <c r="I9" s="10">
        <f t="shared" si="3"/>
        <v>31.400000000000002</v>
      </c>
    </row>
    <row r="10" spans="1:9" x14ac:dyDescent="0.25">
      <c r="A10">
        <v>45</v>
      </c>
      <c r="B10" s="10">
        <f t="shared" si="0"/>
        <v>29</v>
      </c>
      <c r="C10">
        <v>17</v>
      </c>
      <c r="E10" s="10">
        <f t="shared" si="4"/>
        <v>886.58823529411768</v>
      </c>
      <c r="F10" s="10"/>
      <c r="G10" s="10"/>
      <c r="H10" s="10">
        <f t="shared" si="2"/>
        <v>16.746666666666666</v>
      </c>
      <c r="I10" s="10">
        <f t="shared" si="3"/>
        <v>25.986206896551725</v>
      </c>
    </row>
    <row r="11" spans="1:9" x14ac:dyDescent="0.25">
      <c r="A11">
        <v>50</v>
      </c>
      <c r="B11" s="10">
        <f t="shared" si="0"/>
        <v>34</v>
      </c>
      <c r="C11">
        <v>15</v>
      </c>
      <c r="D11">
        <v>16</v>
      </c>
      <c r="E11" s="10">
        <f t="shared" si="4"/>
        <v>1004.8</v>
      </c>
      <c r="F11" s="10">
        <f t="shared" si="1"/>
        <v>942</v>
      </c>
      <c r="G11" s="10"/>
      <c r="H11" s="10">
        <f t="shared" si="2"/>
        <v>15.072000000000001</v>
      </c>
      <c r="I11" s="10">
        <f t="shared" si="3"/>
        <v>22.164705882352941</v>
      </c>
    </row>
    <row r="12" spans="1:9" x14ac:dyDescent="0.25">
      <c r="A12">
        <v>55</v>
      </c>
      <c r="B12" s="10">
        <f t="shared" si="0"/>
        <v>39</v>
      </c>
      <c r="C12">
        <v>12</v>
      </c>
      <c r="E12" s="10">
        <f t="shared" si="4"/>
        <v>1256</v>
      </c>
      <c r="F12" s="10"/>
      <c r="G12" s="10"/>
      <c r="H12" s="10">
        <f t="shared" si="2"/>
        <v>13.701818181818183</v>
      </c>
      <c r="I12" s="10">
        <f t="shared" si="3"/>
        <v>19.323076923076922</v>
      </c>
    </row>
    <row r="13" spans="1:9" x14ac:dyDescent="0.25">
      <c r="A13">
        <v>60</v>
      </c>
      <c r="B13" s="10">
        <f t="shared" si="0"/>
        <v>44</v>
      </c>
      <c r="C13">
        <v>11</v>
      </c>
      <c r="D13">
        <v>12</v>
      </c>
      <c r="E13" s="10">
        <f t="shared" si="4"/>
        <v>1370.1818181818182</v>
      </c>
      <c r="F13" s="10">
        <f t="shared" si="1"/>
        <v>1256</v>
      </c>
      <c r="G13" s="10"/>
      <c r="H13" s="10">
        <f t="shared" si="2"/>
        <v>12.56</v>
      </c>
      <c r="I13" s="10">
        <f t="shared" si="3"/>
        <v>17.127272727272729</v>
      </c>
    </row>
    <row r="14" spans="1:9" x14ac:dyDescent="0.25">
      <c r="A14">
        <v>70</v>
      </c>
      <c r="B14" s="10">
        <f t="shared" si="0"/>
        <v>54</v>
      </c>
      <c r="C14">
        <v>10</v>
      </c>
      <c r="D14">
        <v>10</v>
      </c>
      <c r="E14" s="10">
        <f t="shared" si="4"/>
        <v>1507.2</v>
      </c>
      <c r="F14" s="10">
        <f t="shared" si="1"/>
        <v>1507.2</v>
      </c>
      <c r="G14" s="10"/>
      <c r="H14" s="10">
        <f t="shared" si="2"/>
        <v>10.765714285714287</v>
      </c>
      <c r="I14" s="10">
        <f t="shared" si="3"/>
        <v>13.955555555555556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workbookViewId="0">
      <selection activeCell="F15" sqref="F15"/>
    </sheetView>
  </sheetViews>
  <sheetFormatPr defaultRowHeight="15" x14ac:dyDescent="0.25"/>
  <sheetData>
    <row r="1" spans="1:23" s="10" customFormat="1" x14ac:dyDescent="0.25">
      <c r="B1" s="10" t="s">
        <v>62</v>
      </c>
      <c r="C1" s="10" t="s">
        <v>63</v>
      </c>
      <c r="D1" s="10" t="s">
        <v>68</v>
      </c>
    </row>
    <row r="2" spans="1:23" x14ac:dyDescent="0.25">
      <c r="A2">
        <f>Data!A2/255</f>
        <v>0</v>
      </c>
    </row>
    <row r="3" spans="1:23" x14ac:dyDescent="0.25">
      <c r="A3" s="10">
        <f>Data!A3/255</f>
        <v>3.9215686274509803E-2</v>
      </c>
      <c r="B3" s="10"/>
      <c r="C3" s="10"/>
      <c r="D3" s="10"/>
    </row>
    <row r="4" spans="1:23" x14ac:dyDescent="0.25">
      <c r="A4" s="10">
        <f>Data!A4/255</f>
        <v>7.8431372549019607E-2</v>
      </c>
      <c r="B4" s="10"/>
      <c r="C4" s="10"/>
      <c r="D4" s="10"/>
    </row>
    <row r="5" spans="1:23" x14ac:dyDescent="0.25">
      <c r="A5" s="10">
        <f>Data!A5/255</f>
        <v>0.11764705882352941</v>
      </c>
      <c r="B5" s="10"/>
      <c r="C5" s="10"/>
      <c r="D5" s="10"/>
    </row>
    <row r="6" spans="1:23" x14ac:dyDescent="0.25">
      <c r="A6" s="10">
        <f>Data!A6/255</f>
        <v>0.15686274509803921</v>
      </c>
      <c r="B6" s="10"/>
      <c r="C6" s="10"/>
      <c r="D6" s="10"/>
    </row>
    <row r="7" spans="1:23" x14ac:dyDescent="0.25">
      <c r="A7" s="10">
        <f>Data!A7/255</f>
        <v>0.19607843137254902</v>
      </c>
      <c r="B7" s="10"/>
      <c r="C7" s="10"/>
      <c r="D7" s="10"/>
    </row>
    <row r="8" spans="1:23" x14ac:dyDescent="0.25">
      <c r="A8" s="10">
        <f>Data!A8/255</f>
        <v>0.23529411764705882</v>
      </c>
      <c r="B8" s="10"/>
      <c r="C8" s="10"/>
      <c r="D8" s="10">
        <f>Data!AA8/10</f>
        <v>23.881188118811881</v>
      </c>
    </row>
    <row r="9" spans="1:23" x14ac:dyDescent="0.25">
      <c r="A9" s="10">
        <f>Data!A9/255</f>
        <v>0.27450980392156865</v>
      </c>
      <c r="B9" s="10">
        <f>Data!B9/10</f>
        <v>12</v>
      </c>
      <c r="C9" s="10"/>
      <c r="D9" s="10">
        <f>Data!AA9/10</f>
        <v>31.736842105263158</v>
      </c>
    </row>
    <row r="10" spans="1:23" x14ac:dyDescent="0.25">
      <c r="A10" s="10">
        <f>Data!A10/255</f>
        <v>0.31372549019607843</v>
      </c>
      <c r="B10" s="10">
        <f>Data!B10/10</f>
        <v>19</v>
      </c>
      <c r="C10" s="10"/>
      <c r="D10" s="10">
        <f>Data!AA10/10</f>
        <v>37.6875</v>
      </c>
    </row>
    <row r="11" spans="1:23" x14ac:dyDescent="0.25">
      <c r="A11" s="10">
        <f>Data!A11/255</f>
        <v>0.35294117647058826</v>
      </c>
      <c r="B11" s="10">
        <f>Data!B11/10</f>
        <v>28</v>
      </c>
      <c r="C11" s="10">
        <f>Data!N11/10</f>
        <v>13</v>
      </c>
      <c r="D11" s="10">
        <f>Data!AA11/10</f>
        <v>43.071428571428569</v>
      </c>
    </row>
    <row r="12" spans="1:23" x14ac:dyDescent="0.25">
      <c r="A12" s="10">
        <f>Data!A12/255</f>
        <v>0.39215686274509803</v>
      </c>
      <c r="B12" s="10">
        <f>Data!B12/10</f>
        <v>35</v>
      </c>
      <c r="C12" s="10">
        <f>Data!N12/10</f>
        <v>21</v>
      </c>
      <c r="D12" s="10">
        <f>Data!AA12/10</f>
        <v>49.224489795918366</v>
      </c>
      <c r="W12" s="15"/>
    </row>
    <row r="13" spans="1:23" x14ac:dyDescent="0.25">
      <c r="A13" s="10">
        <f>Data!A13/255</f>
        <v>0.43137254901960786</v>
      </c>
      <c r="B13" s="10">
        <f>Data!B13/10</f>
        <v>42</v>
      </c>
      <c r="C13" s="10">
        <f>Data!N13/10</f>
        <v>28</v>
      </c>
      <c r="D13" s="10">
        <f>Data!AA13/10</f>
        <v>53.6</v>
      </c>
    </row>
    <row r="14" spans="1:23" x14ac:dyDescent="0.25">
      <c r="A14" s="10">
        <f>Data!A14/255</f>
        <v>0.47058823529411764</v>
      </c>
      <c r="B14" s="10">
        <f>Data!B14/10</f>
        <v>48</v>
      </c>
      <c r="C14" s="10">
        <f>Data!N14/10</f>
        <v>36</v>
      </c>
      <c r="D14" s="10">
        <f>Data!AA14/10</f>
        <v>59.117647058823522</v>
      </c>
    </row>
    <row r="15" spans="1:23" x14ac:dyDescent="0.25">
      <c r="A15" s="10">
        <f>Data!A15/255</f>
        <v>0.50980392156862742</v>
      </c>
      <c r="B15" s="10">
        <f>Data!B15/10</f>
        <v>53</v>
      </c>
      <c r="C15" s="10">
        <f>Data!N15/10</f>
        <v>40</v>
      </c>
      <c r="D15" s="10">
        <f>Data!AA15/10</f>
        <v>65.189189189189193</v>
      </c>
    </row>
    <row r="16" spans="1:23" x14ac:dyDescent="0.25">
      <c r="A16" s="10">
        <f>Data!A16/255</f>
        <v>0.5490196078431373</v>
      </c>
      <c r="B16" s="10">
        <f>Data!B16/10</f>
        <v>57</v>
      </c>
      <c r="C16" s="10">
        <f>Data!N16/10</f>
        <v>46</v>
      </c>
      <c r="D16" s="10">
        <f>Data!AA16/10</f>
        <v>70.116279069767444</v>
      </c>
    </row>
    <row r="17" spans="1:4" x14ac:dyDescent="0.25">
      <c r="A17" s="10">
        <f>Data!A17/255</f>
        <v>0.58823529411764708</v>
      </c>
      <c r="B17" s="10">
        <f>Data!B17/10</f>
        <v>62</v>
      </c>
      <c r="C17" s="10">
        <f>Data!N17/10</f>
        <v>49</v>
      </c>
      <c r="D17" s="10">
        <f>Data!AA17/10</f>
        <v>75.375</v>
      </c>
    </row>
    <row r="18" spans="1:4" x14ac:dyDescent="0.25">
      <c r="A18" s="10">
        <f>Data!A18/255</f>
        <v>0.62745098039215685</v>
      </c>
      <c r="B18" s="10">
        <f>Data!B18/10</f>
        <v>66</v>
      </c>
      <c r="C18" s="10">
        <f>Data!N18/10</f>
        <v>55</v>
      </c>
      <c r="D18" s="10">
        <f>Data!AA18/10</f>
        <v>80.400000000000006</v>
      </c>
    </row>
    <row r="19" spans="1:4" x14ac:dyDescent="0.25">
      <c r="A19" s="10">
        <f>Data!A19/255</f>
        <v>0.66666666666666663</v>
      </c>
      <c r="B19" s="10">
        <f>Data!B19/10</f>
        <v>71</v>
      </c>
      <c r="C19" s="10">
        <f>Data!N19/10</f>
        <v>59</v>
      </c>
      <c r="D19" s="10">
        <f>Data!AA19/10</f>
        <v>84.335664335664333</v>
      </c>
    </row>
    <row r="20" spans="1:4" x14ac:dyDescent="0.25">
      <c r="A20" s="10">
        <f>Data!A20/255</f>
        <v>0.70588235294117652</v>
      </c>
      <c r="B20" s="10">
        <f>Data!B20/10</f>
        <v>75</v>
      </c>
      <c r="C20" s="10">
        <f>Data!N20/10</f>
        <v>63</v>
      </c>
      <c r="D20" s="10">
        <f>Data!AA20/10</f>
        <v>90</v>
      </c>
    </row>
    <row r="21" spans="1:4" x14ac:dyDescent="0.25">
      <c r="A21" s="10">
        <f>Data!A21/255</f>
        <v>0.74509803921568629</v>
      </c>
      <c r="B21" s="10">
        <f>Data!B21/10</f>
        <v>79</v>
      </c>
      <c r="C21" s="10">
        <f>Data!N21/10</f>
        <v>70</v>
      </c>
      <c r="D21" s="10">
        <f>Data!AA21/10</f>
        <v>94.21875</v>
      </c>
    </row>
    <row r="22" spans="1:4" x14ac:dyDescent="0.25">
      <c r="A22" s="10">
        <f>Data!A22/255</f>
        <v>0.78431372549019607</v>
      </c>
      <c r="B22" s="10">
        <f>Data!B22/10</f>
        <v>85</v>
      </c>
      <c r="C22" s="10">
        <f>Data!N22/10</f>
        <v>76</v>
      </c>
      <c r="D22" s="10">
        <f>Data!AA22/10</f>
        <v>99.669421487603302</v>
      </c>
    </row>
    <row r="23" spans="1:4" x14ac:dyDescent="0.25">
      <c r="A23" s="10">
        <f>Data!A23/255</f>
        <v>0.82352941176470584</v>
      </c>
      <c r="B23" s="10">
        <f>Data!B23/10</f>
        <v>88</v>
      </c>
      <c r="C23" s="10">
        <f>Data!N23/10</f>
        <v>81</v>
      </c>
      <c r="D23" s="10">
        <f>Data!AA23/10</f>
        <v>104.41558441558441</v>
      </c>
    </row>
    <row r="24" spans="1:4" x14ac:dyDescent="0.25">
      <c r="A24" s="10">
        <f>Data!A24/255</f>
        <v>0.86274509803921573</v>
      </c>
      <c r="B24" s="10">
        <f>Data!B24/10</f>
        <v>93</v>
      </c>
      <c r="C24" s="10">
        <f>Data!N24/10</f>
        <v>83</v>
      </c>
      <c r="D24" s="10">
        <f>Data!AA24/10</f>
        <v>109.14027149321267</v>
      </c>
    </row>
    <row r="25" spans="1:4" x14ac:dyDescent="0.25">
      <c r="A25" s="10">
        <f>Data!A25/255</f>
        <v>0.90196078431372551</v>
      </c>
      <c r="B25" s="10">
        <f>Data!B25/10</f>
        <v>97</v>
      </c>
      <c r="C25" s="10">
        <f>Data!N25/10</f>
        <v>89</v>
      </c>
      <c r="D25" s="10">
        <f>Data!AA25/10</f>
        <v>114.85714285714286</v>
      </c>
    </row>
    <row r="26" spans="1:4" x14ac:dyDescent="0.25">
      <c r="A26" s="10">
        <f>Data!A26/255</f>
        <v>0.94117647058823528</v>
      </c>
      <c r="B26" s="10">
        <f>Data!B26/10</f>
        <v>102</v>
      </c>
      <c r="C26" s="10">
        <f>Data!N26/10</f>
        <v>93</v>
      </c>
      <c r="D26" s="10">
        <f>Data!AA26/10</f>
        <v>118.81773399014779</v>
      </c>
    </row>
    <row r="27" spans="1:4" x14ac:dyDescent="0.25">
      <c r="A27" s="10">
        <f>Data!A27/255</f>
        <v>0.98039215686274506</v>
      </c>
      <c r="B27" s="10">
        <f>Data!B27/10</f>
        <v>106</v>
      </c>
      <c r="C27" s="10">
        <f>Data!N27/10</f>
        <v>93</v>
      </c>
      <c r="D27" s="10">
        <f>Data!AA27/10</f>
        <v>124.32989690721649</v>
      </c>
    </row>
    <row r="28" spans="1:4" x14ac:dyDescent="0.25">
      <c r="A28" s="10">
        <f>Data!A28/255</f>
        <v>1</v>
      </c>
      <c r="B28" s="10">
        <f>Data!B28/10</f>
        <v>109</v>
      </c>
      <c r="C28" s="10">
        <f>Data!N28/10</f>
        <v>99</v>
      </c>
      <c r="D28" s="10">
        <f>Data!AA28/10</f>
        <v>127.61904761904762</v>
      </c>
    </row>
    <row r="29" spans="1:4" x14ac:dyDescent="0.25">
      <c r="A29" s="10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P1" workbookViewId="0">
      <selection activeCell="H12" sqref="H12"/>
    </sheetView>
  </sheetViews>
  <sheetFormatPr defaultRowHeight="15" x14ac:dyDescent="0.25"/>
  <sheetData>
    <row r="1" spans="1:7" x14ac:dyDescent="0.25">
      <c r="B1" t="s">
        <v>66</v>
      </c>
      <c r="C1" t="s">
        <v>67</v>
      </c>
      <c r="D1" t="s">
        <v>62</v>
      </c>
      <c r="E1" s="10" t="s">
        <v>63</v>
      </c>
      <c r="F1" s="10" t="s">
        <v>64</v>
      </c>
      <c r="G1" s="10" t="s">
        <v>65</v>
      </c>
    </row>
    <row r="2" spans="1:7" x14ac:dyDescent="0.25">
      <c r="A2" s="10">
        <f>Data!A2/255</f>
        <v>0</v>
      </c>
      <c r="B2">
        <f>Data!AD2/255*2</f>
        <v>0.27450980392156865</v>
      </c>
      <c r="C2">
        <f>Data!AE2/255*2.56</f>
        <v>0.30117647058823532</v>
      </c>
      <c r="D2">
        <f>Data!L2/255*2</f>
        <v>0.47058823529411764</v>
      </c>
      <c r="E2">
        <f>Data!L2/255*2*1.56</f>
        <v>0.73411764705882354</v>
      </c>
      <c r="F2">
        <f>Data!L2/255*2*1.18</f>
        <v>0.55529411764705883</v>
      </c>
      <c r="G2">
        <f>Data!L2/255*2*1.38</f>
        <v>0.64941176470588224</v>
      </c>
    </row>
    <row r="3" spans="1:7" x14ac:dyDescent="0.25">
      <c r="A3" s="10">
        <f>Data!A3/255</f>
        <v>3.9215686274509803E-2</v>
      </c>
      <c r="B3" s="10">
        <f>Data!AD3/255*2</f>
        <v>0.29803921568627451</v>
      </c>
      <c r="C3" s="10">
        <f>Data!AE3/255*2.56</f>
        <v>0.37019418566823414</v>
      </c>
      <c r="D3" s="10">
        <f>Data!L3/255*2</f>
        <v>0.52887351018838913</v>
      </c>
      <c r="E3" s="10">
        <f>Data!L3/255*2*1.56</f>
        <v>0.82504267589388702</v>
      </c>
      <c r="F3" s="10">
        <f>Data!L3/255*2*1.18</f>
        <v>0.62407074202229917</v>
      </c>
      <c r="G3" s="10">
        <f>Data!L3/255*2*1.38</f>
        <v>0.72984544405997698</v>
      </c>
    </row>
    <row r="4" spans="1:7" x14ac:dyDescent="0.25">
      <c r="A4" s="10">
        <f>Data!A4/255</f>
        <v>7.8431372549019607E-2</v>
      </c>
      <c r="B4" s="10">
        <f>Data!AD4/255*2</f>
        <v>0.32156862745098042</v>
      </c>
      <c r="C4" s="10">
        <f>Data!AE4/255*2.56</f>
        <v>0.43921190074823296</v>
      </c>
      <c r="D4" s="10">
        <f>Data!L4/255*2</f>
        <v>0.58715878508266051</v>
      </c>
      <c r="E4" s="10">
        <f>Data!L4/255*2*1.56</f>
        <v>0.91596770472895039</v>
      </c>
      <c r="F4" s="10">
        <f>Data!L4/255*2*1.18</f>
        <v>0.69284736639753941</v>
      </c>
      <c r="G4" s="10">
        <f>Data!L4/255*2*1.38</f>
        <v>0.81027912341407149</v>
      </c>
    </row>
    <row r="5" spans="1:7" x14ac:dyDescent="0.25">
      <c r="A5" s="10">
        <f>Data!A5/255</f>
        <v>0.11764705882352941</v>
      </c>
      <c r="B5" s="10">
        <f>Data!AD5/255*2</f>
        <v>0.34509803921568627</v>
      </c>
      <c r="C5" s="10">
        <f>Data!AE5/255*2.56</f>
        <v>0.50822961582823178</v>
      </c>
      <c r="D5" s="10">
        <f>Data!L5/255*2</f>
        <v>0.64544405997693199</v>
      </c>
      <c r="E5" s="10">
        <f>Data!L5/255*2*1.56</f>
        <v>1.0068927335640139</v>
      </c>
      <c r="F5" s="10">
        <f>Data!L5/255*2*1.18</f>
        <v>0.76162399077277976</v>
      </c>
      <c r="G5" s="10">
        <f>Data!L5/255*2*1.38</f>
        <v>0.89071280276816611</v>
      </c>
    </row>
    <row r="6" spans="1:7" x14ac:dyDescent="0.25">
      <c r="A6" s="10">
        <f>Data!A6/255</f>
        <v>0.15686274509803921</v>
      </c>
      <c r="B6" s="10">
        <f>Data!AD6/255*2</f>
        <v>0.36862745098039218</v>
      </c>
      <c r="C6" s="10">
        <f>Data!AE6/255*2.56</f>
        <v>0.57724733090823055</v>
      </c>
      <c r="D6" s="10">
        <f>Data!L6/255*2</f>
        <v>0.70372933487120337</v>
      </c>
      <c r="E6" s="10">
        <f>Data!L6/255*2*1.56</f>
        <v>1.0978177623990772</v>
      </c>
      <c r="F6" s="10">
        <f>Data!L6/255*2*1.18</f>
        <v>0.83040061514801988</v>
      </c>
      <c r="G6" s="10">
        <f>Data!L6/255*2*1.38</f>
        <v>0.97114648212226062</v>
      </c>
    </row>
    <row r="7" spans="1:7" x14ac:dyDescent="0.25">
      <c r="A7" s="10">
        <f>Data!A7/255</f>
        <v>0.19607843137254902</v>
      </c>
      <c r="B7" s="10">
        <f>Data!AD7/255*2</f>
        <v>0.39215686274509803</v>
      </c>
      <c r="C7" s="10">
        <f>Data!AE7/255*2.56</f>
        <v>0.64626504598822931</v>
      </c>
      <c r="D7" s="10">
        <f>Data!L7/255*2</f>
        <v>0.76201460976547486</v>
      </c>
      <c r="E7" s="10">
        <f>Data!L7/255*2*1.56</f>
        <v>1.1887427912341408</v>
      </c>
      <c r="F7" s="10">
        <f>Data!L7/255*2*1.18</f>
        <v>0.89917723952326034</v>
      </c>
      <c r="G7" s="10">
        <f>Data!L7/255*2*1.38</f>
        <v>1.0515801614763551</v>
      </c>
    </row>
    <row r="8" spans="1:7" x14ac:dyDescent="0.25">
      <c r="A8" s="10">
        <f>Data!A8/255</f>
        <v>0.23529411764705882</v>
      </c>
      <c r="B8" s="10">
        <f>Data!AD8/255*2</f>
        <v>0.47058823529411764</v>
      </c>
      <c r="C8" s="10">
        <f>Data!AE8/255*2.56</f>
        <v>0.71528276106822819</v>
      </c>
      <c r="D8" s="10">
        <f>Data!L8/255*2</f>
        <v>0.82029988465974624</v>
      </c>
      <c r="E8" s="10">
        <f>Data!L8/255*2*1.56</f>
        <v>1.2796678200692042</v>
      </c>
      <c r="F8" s="10">
        <f>Data!L8/255*2*1.18</f>
        <v>0.96795386389850047</v>
      </c>
      <c r="G8" s="10">
        <f>Data!L8/255*2*1.38</f>
        <v>1.1320138408304496</v>
      </c>
    </row>
    <row r="9" spans="1:7" x14ac:dyDescent="0.25">
      <c r="A9" s="10">
        <f>Data!A9/255</f>
        <v>0.27450980392156865</v>
      </c>
      <c r="B9" s="10">
        <f>Data!AD9/255*2</f>
        <v>0.5490196078431373</v>
      </c>
      <c r="C9" s="10">
        <f>Data!AE9/255*2.56</f>
        <v>0.79742868127643207</v>
      </c>
      <c r="D9" s="10">
        <f>Data!L9/255*2</f>
        <v>0.87858515955401773</v>
      </c>
      <c r="E9" s="10">
        <f>Data!L9/255*2*1.56</f>
        <v>1.3705928489042678</v>
      </c>
      <c r="F9" s="10">
        <f>Data!L9/255*2*1.18</f>
        <v>1.0367304882737409</v>
      </c>
      <c r="G9" s="10">
        <f>Data!L9/255*2*1.38</f>
        <v>1.2124475201845444</v>
      </c>
    </row>
    <row r="10" spans="1:7" x14ac:dyDescent="0.25">
      <c r="A10" s="10">
        <f>Data!A10/255</f>
        <v>0.31372549019607843</v>
      </c>
      <c r="B10" s="10">
        <f>Data!AD10/255*2</f>
        <v>0.62745098039215685</v>
      </c>
      <c r="C10" s="10">
        <f>Data!AE10/255*2.56</f>
        <v>0.89270280661284118</v>
      </c>
      <c r="D10" s="10">
        <f>Data!L10/255*2</f>
        <v>0.9368704344482891</v>
      </c>
      <c r="E10" s="10">
        <f>Data!L10/255*2*1.56</f>
        <v>1.461517877739331</v>
      </c>
      <c r="F10" s="10">
        <f>Data!L10/255*2*1.18</f>
        <v>1.105507112648981</v>
      </c>
      <c r="G10" s="10">
        <f>Data!L10/255*2*1.38</f>
        <v>1.2928811995386389</v>
      </c>
    </row>
    <row r="11" spans="1:7" x14ac:dyDescent="0.25">
      <c r="A11" s="10">
        <f>Data!A11/255</f>
        <v>0.35294117647058826</v>
      </c>
      <c r="B11" s="10">
        <f>Data!AD11/255*2</f>
        <v>0.70588235294117652</v>
      </c>
      <c r="C11" s="10">
        <f>Data!AE11/255*2.56</f>
        <v>0.98797693194925018</v>
      </c>
      <c r="D11" s="10">
        <f>Data!L11/255*2</f>
        <v>0.99515570934256048</v>
      </c>
      <c r="E11" s="10">
        <f>Data!L11/255*2*1.56</f>
        <v>1.5524429065743943</v>
      </c>
      <c r="F11" s="10">
        <f>Data!L11/255*2*1.18</f>
        <v>1.1742837370242214</v>
      </c>
      <c r="G11" s="10">
        <f>Data!L11/255*2*1.38</f>
        <v>1.3733148788927334</v>
      </c>
    </row>
    <row r="12" spans="1:7" x14ac:dyDescent="0.25">
      <c r="A12" s="10">
        <f>Data!A12/255</f>
        <v>0.39215686274509803</v>
      </c>
      <c r="B12" s="10">
        <f>Data!AD12/255*2</f>
        <v>0.78431372549019607</v>
      </c>
      <c r="C12" s="10">
        <f>Data!AE12/255*2.56</f>
        <v>1.0832510572856593</v>
      </c>
      <c r="D12" s="10">
        <f>Data!L12/255*2</f>
        <v>1.053440984236832</v>
      </c>
      <c r="E12" s="10">
        <f>Data!L12/255*2*1.56</f>
        <v>1.6433679354094579</v>
      </c>
      <c r="F12" s="10">
        <f>Data!L12/255*2*1.18</f>
        <v>1.2430603613994617</v>
      </c>
      <c r="G12" s="10">
        <f>Data!L12/255*2*1.38</f>
        <v>1.4537485582468279</v>
      </c>
    </row>
    <row r="13" spans="1:7" x14ac:dyDescent="0.25">
      <c r="A13" s="10">
        <f>Data!A13/255</f>
        <v>0.43137254901960786</v>
      </c>
      <c r="B13" s="10">
        <f>Data!AD13/255*2</f>
        <v>0.86274509803921573</v>
      </c>
      <c r="C13" s="10">
        <f>Data!AE13/255*2.56</f>
        <v>1.1785251826220684</v>
      </c>
      <c r="D13" s="10">
        <f>Data!L13/255*2</f>
        <v>1.1117262591311035</v>
      </c>
      <c r="E13" s="10">
        <f>Data!L13/255*2*1.56</f>
        <v>1.7342929642445215</v>
      </c>
      <c r="F13" s="10">
        <f>Data!L13/255*2*1.18</f>
        <v>1.3118369857747021</v>
      </c>
      <c r="G13" s="10">
        <f>Data!L13/255*2*1.38</f>
        <v>1.5341822376009226</v>
      </c>
    </row>
    <row r="14" spans="1:7" x14ac:dyDescent="0.25">
      <c r="A14" s="10">
        <f>Data!A14/255</f>
        <v>0.47058823529411764</v>
      </c>
      <c r="B14" s="10">
        <f>Data!AD14/255*2</f>
        <v>0.94117647058823528</v>
      </c>
      <c r="C14" s="10">
        <f>Data!AE14/255*2.56</f>
        <v>1.2737993079584775</v>
      </c>
      <c r="D14" s="10">
        <f>Data!L14/255*2</f>
        <v>1.1700115340253749</v>
      </c>
      <c r="E14" s="10">
        <f>Data!L14/255*2*1.56</f>
        <v>1.8252179930795849</v>
      </c>
      <c r="F14" s="10">
        <f>Data!L14/255*2*1.18</f>
        <v>1.3806136101499424</v>
      </c>
      <c r="G14" s="10">
        <f>Data!L14/255*2*1.38</f>
        <v>1.6146159169550174</v>
      </c>
    </row>
    <row r="15" spans="1:7" x14ac:dyDescent="0.25">
      <c r="A15" s="10">
        <f>Data!A15/255</f>
        <v>0.50980392156862742</v>
      </c>
      <c r="B15" s="10">
        <f>Data!AD15/255*2</f>
        <v>1.0196078431372548</v>
      </c>
      <c r="C15" s="10">
        <f>Data!AE15/255*2.56</f>
        <v>1.3690734332948866</v>
      </c>
      <c r="D15" s="10">
        <f>Data!L15/255*2</f>
        <v>1.2282968089196462</v>
      </c>
      <c r="E15" s="10">
        <f>Data!L15/255*2*1.56</f>
        <v>1.9161430219146482</v>
      </c>
      <c r="F15" s="10">
        <f>Data!L15/255*2*1.18</f>
        <v>1.4493902345251823</v>
      </c>
      <c r="G15" s="10">
        <f>Data!L15/255*2*1.38</f>
        <v>1.6950495963091117</v>
      </c>
    </row>
    <row r="16" spans="1:7" x14ac:dyDescent="0.25">
      <c r="A16" s="10">
        <f>Data!A16/255</f>
        <v>0.5490196078431373</v>
      </c>
      <c r="B16" s="10">
        <f>Data!AD16/255*2</f>
        <v>1.0980392156862746</v>
      </c>
      <c r="C16" s="10">
        <f>Data!AE16/255*2.56</f>
        <v>1.4643475586312955</v>
      </c>
      <c r="D16" s="10">
        <f>Data!L16/255*2</f>
        <v>1.2865820838139179</v>
      </c>
      <c r="E16" s="10">
        <f>Data!L16/255*2*1.56</f>
        <v>2.0070680507497118</v>
      </c>
      <c r="F16" s="10">
        <f>Data!L16/255*2*1.18</f>
        <v>1.5181668589004231</v>
      </c>
      <c r="G16" s="10">
        <f>Data!L16/255*2*1.38</f>
        <v>1.7754832756632066</v>
      </c>
    </row>
    <row r="17" spans="1:7" x14ac:dyDescent="0.25">
      <c r="A17" s="10">
        <f>Data!A17/255</f>
        <v>0.58823529411764708</v>
      </c>
      <c r="B17" s="10">
        <f>Data!AD17/255*2</f>
        <v>1.1764705882352942</v>
      </c>
      <c r="C17" s="10">
        <f>Data!AE17/255*2.56</f>
        <v>1.5596216839677046</v>
      </c>
      <c r="D17" s="10">
        <f>Data!L17/255*2</f>
        <v>1.344867358708189</v>
      </c>
      <c r="E17" s="10">
        <f>Data!L17/255*2*1.56</f>
        <v>2.097993079584775</v>
      </c>
      <c r="F17" s="10">
        <f>Data!L17/255*2*1.18</f>
        <v>1.5869434832756628</v>
      </c>
      <c r="G17" s="10">
        <f>Data!L17/255*2*1.38</f>
        <v>1.8559169550173007</v>
      </c>
    </row>
    <row r="18" spans="1:7" x14ac:dyDescent="0.25">
      <c r="A18" s="10">
        <f>Data!A18/255</f>
        <v>0.62745098039215685</v>
      </c>
      <c r="B18" s="10">
        <f>Data!AD18/255*2</f>
        <v>1.2549019607843137</v>
      </c>
      <c r="C18" s="10">
        <f>Data!AE18/255*2.56</f>
        <v>1.654895809304114</v>
      </c>
      <c r="D18" s="10">
        <f>Data!L18/255*2</f>
        <v>1.4031526336024607</v>
      </c>
      <c r="E18" s="10">
        <f>Data!L18/255*2*1.56</f>
        <v>2.1889181084198386</v>
      </c>
      <c r="F18" s="10">
        <f>Data!L18/255*2*1.18</f>
        <v>1.6557201076509036</v>
      </c>
      <c r="G18" s="10">
        <f>Data!L18/255*2*1.38</f>
        <v>1.9363506343713957</v>
      </c>
    </row>
    <row r="19" spans="1:7" x14ac:dyDescent="0.25">
      <c r="A19" s="10">
        <f>Data!A19/255</f>
        <v>0.66666666666666663</v>
      </c>
      <c r="B19" s="10">
        <f>Data!AD19/255*2</f>
        <v>1.3333333333333333</v>
      </c>
      <c r="C19" s="10">
        <f>Data!AE19/255*2.56</f>
        <v>1.7501699346405226</v>
      </c>
      <c r="D19" s="10">
        <f>Data!L19/255*2</f>
        <v>1.4614379084967322</v>
      </c>
      <c r="E19" s="10">
        <f>Data!L19/255*2*1.56</f>
        <v>2.2798431372549022</v>
      </c>
      <c r="F19" s="10">
        <f>Data!L19/255*2*1.18</f>
        <v>1.724496732026144</v>
      </c>
      <c r="G19" s="10">
        <f>Data!L19/255*2*1.38</f>
        <v>2.0167843137254904</v>
      </c>
    </row>
    <row r="20" spans="1:7" x14ac:dyDescent="0.25">
      <c r="A20" s="10">
        <f>Data!A20/255</f>
        <v>0.70588235294117652</v>
      </c>
      <c r="B20" s="10">
        <f>Data!AD20/255*2</f>
        <v>1.411764705882353</v>
      </c>
      <c r="C20" s="10">
        <f>Data!AE20/255*2.56</f>
        <v>1.8454440599769319</v>
      </c>
      <c r="D20" s="10">
        <f>Data!L20/255*2</f>
        <v>1.5197231833910034</v>
      </c>
      <c r="E20" s="10">
        <f>Data!L20/255*2*1.56</f>
        <v>2.3707681660899653</v>
      </c>
      <c r="F20" s="10">
        <f>Data!L20/255*2*1.18</f>
        <v>1.7932733564013839</v>
      </c>
      <c r="G20" s="10">
        <f>Data!L20/255*2*1.38</f>
        <v>2.0972179930795845</v>
      </c>
    </row>
    <row r="21" spans="1:7" x14ac:dyDescent="0.25">
      <c r="A21" s="10">
        <f>Data!A21/255</f>
        <v>0.74509803921568629</v>
      </c>
      <c r="B21" s="10">
        <f>Data!AD21/255*2</f>
        <v>1.4901960784313726</v>
      </c>
      <c r="C21" s="10">
        <f>Data!AE21/255*2.56</f>
        <v>1.9407181853133408</v>
      </c>
      <c r="D21" s="10">
        <f>Data!L21/255*2</f>
        <v>1.5780084582852749</v>
      </c>
      <c r="E21" s="10">
        <f>Data!L21/255*2*1.56</f>
        <v>2.4616931949250289</v>
      </c>
      <c r="F21" s="10">
        <f>Data!L21/255*2*1.18</f>
        <v>1.8620499807766242</v>
      </c>
      <c r="G21" s="10">
        <f>Data!L21/255*2*1.38</f>
        <v>2.1776516724336794</v>
      </c>
    </row>
    <row r="22" spans="1:7" x14ac:dyDescent="0.25">
      <c r="A22" s="10">
        <f>Data!A22/255</f>
        <v>0.78431372549019607</v>
      </c>
      <c r="B22" s="10">
        <f>Data!AD22/255*2</f>
        <v>1.5686274509803921</v>
      </c>
      <c r="C22" s="10">
        <f>Data!AE22/255*2.56</f>
        <v>2.0359923106497497</v>
      </c>
      <c r="D22" s="10">
        <f>Data!L22/255*2</f>
        <v>1.6362937331795464</v>
      </c>
      <c r="E22" s="10">
        <f>Data!L22/255*2*1.56</f>
        <v>2.5526182237600925</v>
      </c>
      <c r="F22" s="10">
        <f>Data!L22/255*2*1.18</f>
        <v>1.9308266051518646</v>
      </c>
      <c r="G22" s="10">
        <f>Data!L22/255*2*1.38</f>
        <v>2.2580853517877739</v>
      </c>
    </row>
    <row r="23" spans="1:7" x14ac:dyDescent="0.25">
      <c r="A23" s="10">
        <f>Data!A23/255</f>
        <v>0.82352941176470584</v>
      </c>
      <c r="B23" s="10">
        <f>Data!AD23/255*2</f>
        <v>1.6470588235294117</v>
      </c>
      <c r="C23" s="10">
        <f>Data!AE23/255*2.56</f>
        <v>2.1312664359861593</v>
      </c>
      <c r="D23" s="10">
        <f>Data!L23/255*2</f>
        <v>1.7024221453287198</v>
      </c>
      <c r="E23" s="10">
        <f>Data!L23/255*2*1.56</f>
        <v>2.6557785467128032</v>
      </c>
      <c r="F23" s="10">
        <f>Data!L23/255*2*1.18</f>
        <v>2.0088581314878895</v>
      </c>
      <c r="G23" s="10">
        <f>Data!L23/255*2*1.38</f>
        <v>2.3493425605536333</v>
      </c>
    </row>
    <row r="24" spans="1:7" x14ac:dyDescent="0.25">
      <c r="A24" s="10">
        <f>Data!A24/255</f>
        <v>0.86274509803921573</v>
      </c>
      <c r="B24" s="10">
        <f>Data!AD24/255*2</f>
        <v>1.7254901960784315</v>
      </c>
      <c r="C24" s="10">
        <f>Data!AE24/255*2.56</f>
        <v>2.2265405613225684</v>
      </c>
      <c r="D24" s="10">
        <f>Data!L24/255*2</f>
        <v>1.7685505574778932</v>
      </c>
      <c r="E24" s="10">
        <f>Data!L24/255*2*1.56</f>
        <v>2.7589388696655135</v>
      </c>
      <c r="F24" s="10">
        <f>Data!L24/255*2*1.18</f>
        <v>2.0868896578239138</v>
      </c>
      <c r="G24" s="10">
        <f>Data!L24/255*2*1.38</f>
        <v>2.4405997693194923</v>
      </c>
    </row>
    <row r="25" spans="1:7" x14ac:dyDescent="0.25">
      <c r="A25" s="10">
        <f>Data!A25/255</f>
        <v>0.90196078431372551</v>
      </c>
      <c r="B25" s="10">
        <f>Data!AD25/255*2</f>
        <v>1.803921568627451</v>
      </c>
      <c r="C25" s="10">
        <f>Data!AE25/255*2.56</f>
        <v>2.3218146866589771</v>
      </c>
      <c r="D25" s="10">
        <f>Data!L25/255*2</f>
        <v>1.8346789696270667</v>
      </c>
      <c r="E25" s="10">
        <f>Data!L25/255*2*1.56</f>
        <v>2.8620991926182242</v>
      </c>
      <c r="F25" s="10">
        <f>Data!L25/255*2*1.18</f>
        <v>2.1649211841599385</v>
      </c>
      <c r="G25" s="10">
        <f>Data!L25/255*2*1.38</f>
        <v>2.5318569780853517</v>
      </c>
    </row>
    <row r="26" spans="1:7" x14ac:dyDescent="0.25">
      <c r="A26" s="10">
        <f>Data!A26/255</f>
        <v>0.94117647058823528</v>
      </c>
      <c r="B26" s="10">
        <f>Data!AD26/255*2</f>
        <v>1.8823529411764706</v>
      </c>
      <c r="C26" s="10">
        <f>Data!AE26/255*2.56</f>
        <v>2.4170888119953866</v>
      </c>
      <c r="D26" s="10">
        <f>Data!L26/255*2</f>
        <v>1.9008073817762399</v>
      </c>
      <c r="E26" s="10">
        <f>Data!L26/255*2*1.56</f>
        <v>2.9652595155709345</v>
      </c>
      <c r="F26" s="10">
        <f>Data!L26/255*2*1.18</f>
        <v>2.2429527104959628</v>
      </c>
      <c r="G26" s="10">
        <f>Data!L26/255*2*1.38</f>
        <v>2.6231141868512107</v>
      </c>
    </row>
    <row r="27" spans="1:7" x14ac:dyDescent="0.25">
      <c r="A27" s="10">
        <f>Data!A27/255</f>
        <v>0.98039215686274506</v>
      </c>
      <c r="B27" s="10">
        <f>Data!AD27/255*2</f>
        <v>1.9607843137254901</v>
      </c>
      <c r="C27" s="10">
        <f>Data!AE27/255*2.56</f>
        <v>2.5123629373317953</v>
      </c>
      <c r="D27" s="10">
        <f>Data!L27/255*2</f>
        <v>1.9669357939254133</v>
      </c>
      <c r="E27" s="10">
        <f>Data!L27/255*2*1.56</f>
        <v>3.0684198385236447</v>
      </c>
      <c r="F27" s="10">
        <f>Data!L27/255*2*1.18</f>
        <v>2.3209842368319875</v>
      </c>
      <c r="G27" s="10">
        <f>Data!L27/255*2*1.38</f>
        <v>2.7143713956170701</v>
      </c>
    </row>
    <row r="28" spans="1:7" x14ac:dyDescent="0.25">
      <c r="A28" s="10">
        <f>Data!A28/255</f>
        <v>1</v>
      </c>
      <c r="B28" s="10">
        <f>Data!AD28/255*2</f>
        <v>2</v>
      </c>
      <c r="C28" s="10">
        <f>Data!AE28/255*2.56</f>
        <v>2.56</v>
      </c>
      <c r="D28" s="10">
        <f>Data!L28/255*2</f>
        <v>2</v>
      </c>
      <c r="E28" s="10">
        <f>Data!L28/255*2*1.56</f>
        <v>3.12</v>
      </c>
      <c r="F28" s="10">
        <f>Data!L28/255*2*1.18</f>
        <v>2.36</v>
      </c>
      <c r="G28" s="10">
        <f>Data!L28/255*2*1.38</f>
        <v>2.76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Chart</vt:lpstr>
      <vt:lpstr>Chart (norm)</vt:lpstr>
      <vt:lpstr>SIN_COS</vt:lpstr>
      <vt:lpstr>Sheet1</vt:lpstr>
      <vt:lpstr>FIgure1</vt:lpstr>
      <vt:lpstr>Figure2</vt:lpstr>
    </vt:vector>
  </TitlesOfParts>
  <Company>EMC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</dc:creator>
  <cp:lastModifiedBy>EMC</cp:lastModifiedBy>
  <dcterms:created xsi:type="dcterms:W3CDTF">2015-08-12T19:28:34Z</dcterms:created>
  <dcterms:modified xsi:type="dcterms:W3CDTF">2015-09-20T18:24:20Z</dcterms:modified>
</cp:coreProperties>
</file>