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o_2\OneDrive\Documentos\Testify\Fases_de_desarrollo\01-Inicio\05- Gestion de Proyecto\"/>
    </mc:Choice>
  </mc:AlternateContent>
  <bookViews>
    <workbookView xWindow="0" yWindow="0" windowWidth="16200" windowHeight="11436"/>
  </bookViews>
  <sheets>
    <sheet name="Proyecto1" sheetId="1" r:id="rId1"/>
  </sheets>
  <definedNames>
    <definedName name="AUCP">Proyecto1!$G$76</definedName>
    <definedName name="EF">Proyecto1!$G$72</definedName>
    <definedName name="estimacionEsfuerzo">Proyecto1!#REF!</definedName>
    <definedName name="TAW">Proyecto1!$G$13</definedName>
    <definedName name="TBF">Proyecto1!$F$38</definedName>
    <definedName name="TCF">Proyecto1!$G$59</definedName>
    <definedName name="UAW">Proyecto1!$G$13</definedName>
    <definedName name="UUCP">Proyecto1!$F$41</definedName>
  </definedNames>
  <calcPr calcId="162913"/>
</workbook>
</file>

<file path=xl/calcChain.xml><?xml version="1.0" encoding="utf-8"?>
<calcChain xmlns="http://schemas.openxmlformats.org/spreadsheetml/2006/main">
  <c r="E34" i="1" l="1"/>
  <c r="F34" i="1"/>
  <c r="E35" i="1"/>
  <c r="F35" i="1"/>
  <c r="E36" i="1"/>
  <c r="F36" i="1"/>
  <c r="E37" i="1"/>
  <c r="F37" i="1"/>
  <c r="E19" i="1"/>
  <c r="F19" i="1"/>
  <c r="E20" i="1"/>
  <c r="F20" i="1"/>
  <c r="E21" i="1"/>
  <c r="F21" i="1"/>
  <c r="E22" i="1"/>
  <c r="F22" i="1"/>
  <c r="E23" i="1" l="1"/>
  <c r="F23" i="1"/>
  <c r="E24" i="1"/>
  <c r="F24" i="1"/>
  <c r="E25" i="1"/>
  <c r="F25" i="1"/>
  <c r="E26" i="1"/>
  <c r="F26" i="1"/>
  <c r="E27" i="1"/>
  <c r="F27" i="1"/>
  <c r="E28" i="1"/>
  <c r="F28" i="1"/>
  <c r="E18" i="1" l="1"/>
  <c r="F18" i="1"/>
  <c r="E29" i="1"/>
  <c r="F29" i="1"/>
  <c r="E30" i="1"/>
  <c r="F30" i="1"/>
  <c r="E31" i="1"/>
  <c r="F31" i="1"/>
  <c r="E32" i="1"/>
  <c r="F32" i="1"/>
  <c r="E33" i="1"/>
  <c r="F33" i="1"/>
  <c r="E9" i="1"/>
  <c r="G9" i="1" s="1"/>
  <c r="E10" i="1"/>
  <c r="G10" i="1" s="1"/>
  <c r="G73" i="1" l="1"/>
  <c r="C80" i="1" s="1"/>
  <c r="E17" i="1" l="1"/>
  <c r="F17" i="1" l="1"/>
  <c r="E11" i="1" l="1"/>
  <c r="E12" i="1"/>
  <c r="E8" i="1"/>
  <c r="F38" i="1" l="1"/>
  <c r="G8" i="1"/>
  <c r="G11" i="1"/>
  <c r="G12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63" i="1"/>
  <c r="G64" i="1"/>
  <c r="G65" i="1"/>
  <c r="G66" i="1"/>
  <c r="G67" i="1"/>
  <c r="G68" i="1"/>
  <c r="G69" i="1"/>
  <c r="G70" i="1"/>
  <c r="G13" i="1" l="1"/>
  <c r="G58" i="1"/>
  <c r="G59" i="1" s="1"/>
  <c r="G71" i="1"/>
  <c r="G72" i="1" s="1"/>
  <c r="F41" i="1" l="1"/>
  <c r="G76" i="1" l="1"/>
  <c r="C82" i="1" l="1"/>
  <c r="C83" i="1" s="1"/>
  <c r="C85" i="1" s="1"/>
  <c r="D82" i="1"/>
  <c r="B82" i="1"/>
  <c r="B83" i="1" s="1"/>
  <c r="B85" i="1" s="1"/>
  <c r="D83" i="1" l="1"/>
  <c r="D85" i="1" s="1"/>
  <c r="E91" i="1"/>
  <c r="E90" i="1" s="1"/>
  <c r="E89" i="1" s="1"/>
  <c r="E92" i="1" l="1"/>
  <c r="E93" i="1" s="1"/>
  <c r="E94" i="1"/>
  <c r="D100" i="1" s="1"/>
  <c r="D101" i="1" s="1"/>
  <c r="D103" i="1" s="1"/>
</calcChain>
</file>

<file path=xl/comments1.xml><?xml version="1.0" encoding="utf-8"?>
<comments xmlns="http://schemas.openxmlformats.org/spreadsheetml/2006/main">
  <authors>
    <author>Leonardo G A</author>
    <author>Leonardo Gonzalez</author>
    <author>Valeria Ojeda Muñoz</author>
  </authors>
  <commentList>
    <comment ref="C7" authorId="0" shapeId="0">
      <text>
        <r>
          <rPr>
            <sz val="9"/>
            <color indexed="81"/>
            <rFont val="Tahoma"/>
            <family val="2"/>
          </rPr>
          <t xml:space="preserve">Simple: 1
  - Otro sistema a través de una API 
Intermedio: 2 
  - Otro sistema a través de un protocolo 
  - Operador humano a través de interfaz de comandos de texto
Complejo: 3
  - Operador a través de GUI
 </t>
        </r>
      </text>
    </comment>
    <comment ref="C16" authorId="1" shapeId="0">
      <text>
        <r>
          <rPr>
            <b/>
            <sz val="9"/>
            <color indexed="81"/>
            <rFont val="Tahoma"/>
            <family val="2"/>
          </rPr>
          <t>Ejemplo
CP: (1,2), 2, 3, 4. CALT: 0. E: N/A
suma 4 transacciones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2" authorId="0" shapeId="0">
      <text>
        <r>
          <rPr>
            <b/>
            <sz val="9"/>
            <color indexed="81"/>
            <rFont val="Tahoma"/>
            <family val="2"/>
          </rPr>
          <t>Leonardo G A:</t>
        </r>
        <r>
          <rPr>
            <sz val="9"/>
            <color indexed="81"/>
            <rFont val="Tahoma"/>
            <family val="2"/>
          </rPr>
          <t xml:space="preserve">
https://books.google.es/books?id=fCRCAgAAQBAJ&amp;pg=SL5-PA21&amp;lpg=SL5-PA21&amp;dq=e7+part-time+members&amp;source=bl&amp;ots=axt2kcgaRB&amp;sig=oTuGqYOrGRKLHV8dIJGh1OuVAS0&amp;hl=es&amp;sa=X&amp;ved=0ahUKEwj187-GzYvTAhWGj5AKHYP_AqcQ6AEIODAE#v=onepage&amp;q=e7%20part-time%20members&amp;f=false</t>
        </r>
      </text>
    </comment>
    <comment ref="D80" authorId="2" shapeId="0">
      <text>
        <r>
          <rPr>
            <b/>
            <sz val="9"/>
            <color indexed="81"/>
            <rFont val="Tahoma"/>
            <charset val="1"/>
          </rPr>
          <t>Valeria Ojeda Muñoz:</t>
        </r>
        <r>
          <rPr>
            <sz val="9"/>
            <color indexed="81"/>
            <rFont val="Tahoma"/>
            <charset val="1"/>
          </rPr>
          <t xml:space="preserve">
Modificado</t>
        </r>
      </text>
    </comment>
  </commentList>
</comments>
</file>

<file path=xl/sharedStrings.xml><?xml version="1.0" encoding="utf-8"?>
<sst xmlns="http://schemas.openxmlformats.org/spreadsheetml/2006/main" count="154" uniqueCount="120">
  <si>
    <t>Descripción</t>
  </si>
  <si>
    <t>Peso</t>
  </si>
  <si>
    <t>Valor ponderado</t>
  </si>
  <si>
    <t>Comentario</t>
  </si>
  <si>
    <t>Razón</t>
  </si>
  <si>
    <t>Factor de Peso Actores</t>
  </si>
  <si>
    <t>Factores de Peso Técnicos</t>
  </si>
  <si>
    <t>Escala de 0 a 5</t>
  </si>
  <si>
    <t>T1  Sistema Distribuido</t>
  </si>
  <si>
    <t>T2  Objetivos de Desempeño o Tiempo de Respuesta</t>
  </si>
  <si>
    <t>T3  Eficiencia Usuario Final (online)</t>
  </si>
  <si>
    <t>T4  Procesamiento Interno Complejo</t>
  </si>
  <si>
    <t>T5  Código Debe Ser Reusable</t>
  </si>
  <si>
    <t>T6  Facilidad de Instalación</t>
  </si>
  <si>
    <t>T7  Facilidad de Uso</t>
  </si>
  <si>
    <t>T8  Portabilidad</t>
  </si>
  <si>
    <t>T9  Facilidad de Cambio</t>
  </si>
  <si>
    <t>T10 Concurrencia</t>
  </si>
  <si>
    <t>T11 Incluye Características Especiales de Seguridad</t>
  </si>
  <si>
    <t>T12 Provee Acceso Directo a Terceros</t>
  </si>
  <si>
    <t xml:space="preserve">T13 Se Requieren Ayudas Especiales de Entrenamiento de Usuarios </t>
  </si>
  <si>
    <t>Factores Técnicos</t>
  </si>
  <si>
    <t>0=no importante  5=esencial</t>
  </si>
  <si>
    <t>Factores de Peso Ambientales del Equipo</t>
  </si>
  <si>
    <t>Factores Ambientales</t>
  </si>
  <si>
    <t>0 = sin experiencia, 3=media, 5=experto</t>
  </si>
  <si>
    <t>0=sin, 3=media, 5=alta</t>
  </si>
  <si>
    <t>0=extremadamente inestable, 5=no cambian</t>
  </si>
  <si>
    <t>Escala de asignación</t>
  </si>
  <si>
    <t>Actor</t>
  </si>
  <si>
    <t>Número actores</t>
  </si>
  <si>
    <t>Tiempo respuesta &lt;= 5 seg.</t>
  </si>
  <si>
    <t>Grupo familiarizado con RUP.</t>
  </si>
  <si>
    <t>Grupo con experiencia en OO.</t>
  </si>
  <si>
    <t>Grupo motivado.</t>
  </si>
  <si>
    <t>Número de transacciones</t>
  </si>
  <si>
    <t>Casos de Uso</t>
  </si>
  <si>
    <t>Complejidad</t>
  </si>
  <si>
    <t>Manejo sin necesidad de formación.</t>
  </si>
  <si>
    <t>Factor de Complejidad Técnica (TCF) = 0,06 + 0,01*Factores Técnicos</t>
  </si>
  <si>
    <t>Características especiales</t>
  </si>
  <si>
    <t>Impacto</t>
  </si>
  <si>
    <t>Evaluación</t>
  </si>
  <si>
    <t>Efactor = 1.4 + (-0.03*Factor Ambiental)</t>
  </si>
  <si>
    <t>E1 Familiaridad con un Proceso Definido</t>
  </si>
  <si>
    <t>E2 Experiencia en el Dominio de Aplicación</t>
  </si>
  <si>
    <t>E3 Experiencia en Orientación a Objetos</t>
  </si>
  <si>
    <t>E4 Capacidad de Liderazgo de Analistas</t>
  </si>
  <si>
    <t>E5 Motivación</t>
  </si>
  <si>
    <t>E6 Requerimientos Estables</t>
  </si>
  <si>
    <t>E7 Miembros a Tiempo Parcial</t>
  </si>
  <si>
    <t>0=0% tiempo parcial, 1=h/10% t. parcial, 2=h/20% t. parcial, 3=h/40% t. parcial, 4=h/60% t. paricial, 5= más de 60% t. parcial</t>
  </si>
  <si>
    <t>E8 Dificultad con el lenguaje de Programación</t>
  </si>
  <si>
    <t xml:space="preserve">Peso Total Actores, sin ajustar (UAW) </t>
  </si>
  <si>
    <t xml:space="preserve">Peso Total CU, sin ajustar (UUCW) </t>
  </si>
  <si>
    <t>Puntos de CU No Ajustados (UUCP) = UAW + UUCW</t>
  </si>
  <si>
    <t>Puntos de Casos de Uso Ajustados  (AUCP) = UUCP * TCF * Efactor</t>
  </si>
  <si>
    <t>0=todos miembros muy experimentados. 1= Mayoría +2años experiencia. 2. Todos +18 meses experiencia 3. Mayoría +18 meses experiencia 4. Pocos hasta 1 año experiencia 5. Ninguno experiencia</t>
  </si>
  <si>
    <t>ESTIMACIÓN PUNTOS CASO DE USO</t>
  </si>
  <si>
    <t>Esfuerzo (h-h)</t>
  </si>
  <si>
    <t>Todos los miembros full-time.</t>
  </si>
  <si>
    <t>Tamaño equipo (personas)</t>
  </si>
  <si>
    <t>Duración proyecto (meses)</t>
  </si>
  <si>
    <t>Esfuerzo (mes-h)</t>
  </si>
  <si>
    <t>FPA desfavorables</t>
  </si>
  <si>
    <t>h-h / UCP: Karner</t>
  </si>
  <si>
    <t>h-h / UCP: Schneider &amp; Winters</t>
  </si>
  <si>
    <t>h-h / UCP: Estadística propia</t>
  </si>
  <si>
    <t>Esfuerzo y duración</t>
  </si>
  <si>
    <t>Administrador</t>
  </si>
  <si>
    <t>Gestor de Prueba</t>
  </si>
  <si>
    <t>Tester</t>
  </si>
  <si>
    <t>Desarrollador</t>
  </si>
  <si>
    <t>Invitado</t>
  </si>
  <si>
    <t>Complejo</t>
  </si>
  <si>
    <t>1</t>
  </si>
  <si>
    <t>Algunos con experiencia en algunos lenguajes.</t>
  </si>
  <si>
    <t>No se esperan cambios</t>
  </si>
  <si>
    <t>Líder con experiencia.</t>
  </si>
  <si>
    <t>Con poca experiencia en este tipo de sistema.</t>
  </si>
  <si>
    <t>Acceso mediante UARGFlow</t>
  </si>
  <si>
    <t>Se limita a acceso por browser</t>
  </si>
  <si>
    <t>No es un aspecto crítico</t>
  </si>
  <si>
    <t>Entorno centralizado en la web</t>
  </si>
  <si>
    <t>No deben haber demoras significativas</t>
  </si>
  <si>
    <t>Aplicación web.</t>
  </si>
  <si>
    <t>Posee actor "Invitado"</t>
  </si>
  <si>
    <t>Se pueden requerir ayuda al principio</t>
  </si>
  <si>
    <t>Proyecto: Testify</t>
  </si>
  <si>
    <t>CU02 - Asignar Caso de Uso</t>
  </si>
  <si>
    <t>CU03 - Adjuntar Documentos</t>
  </si>
  <si>
    <t>CU04 - Comentar Caso de Uso</t>
  </si>
  <si>
    <t>CU07 - Actualizar Resultados de Pasos a Seguir</t>
  </si>
  <si>
    <t>CU09 - Configurar Tasa Mínima de Aprobación</t>
  </si>
  <si>
    <t>CU10 - Consultar Proyectos</t>
  </si>
  <si>
    <t>CU12 - Consultar Hitos</t>
  </si>
  <si>
    <t>CU06 - Consultar Casos de Uso</t>
  </si>
  <si>
    <t>CU08 - CRUD Proyectos</t>
  </si>
  <si>
    <t>CU11 - CRUD Hito</t>
  </si>
  <si>
    <t>CU13 - CRUD Permisos</t>
  </si>
  <si>
    <t>CU14 - CRUD Roles</t>
  </si>
  <si>
    <t>CU15 - Consultar Roles</t>
  </si>
  <si>
    <t>CU16 - CRUD Usuarios</t>
  </si>
  <si>
    <t>CU17 - Asignar Rol</t>
  </si>
  <si>
    <t>CU18 - Gestionar Rol Asignado</t>
  </si>
  <si>
    <t>CU19 - Consultar Usuarios</t>
  </si>
  <si>
    <t>CU20 - Asignar Permisos</t>
  </si>
  <si>
    <t>CU21 - Gestionar Permiso Asignado</t>
  </si>
  <si>
    <t>Interactúa con el sistema mediante una GUI</t>
  </si>
  <si>
    <t>Actividad</t>
  </si>
  <si>
    <t>Porcentaje</t>
  </si>
  <si>
    <t>Horas-Hombre</t>
  </si>
  <si>
    <t>Análisis</t>
  </si>
  <si>
    <t>Diseño</t>
  </si>
  <si>
    <t>Programación</t>
  </si>
  <si>
    <t>Pruebas</t>
  </si>
  <si>
    <t>Sobrecarga (Otras Actividades)</t>
  </si>
  <si>
    <t>Total de esfuerzo</t>
  </si>
  <si>
    <t>CU01 - CRUD Casos de Uso</t>
  </si>
  <si>
    <t>CU05 - Exportar Casos de Uso y Resultados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</si>
</sst>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3" x14ac:knownFonts="1">
    <font>
      <sz val="10"/>
      <name val="Arial"/>
    </font>
    <font>
      <sz val="11"/>
      <color rgb="FF3F3F76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4">
    <xf numFmtId="0" fontId="0" fillId="0" borderId="0"/>
    <xf numFmtId="0" fontId="1" fillId="2" borderId="3" applyNumberFormat="0" applyProtection="0">
      <alignment vertical="top"/>
    </xf>
    <xf numFmtId="0" fontId="3" fillId="6" borderId="4" applyNumberFormat="0" applyAlignment="0" applyProtection="0"/>
    <xf numFmtId="0" fontId="4" fillId="6" borderId="3" applyNumberFormat="0" applyAlignment="0" applyProtection="0"/>
  </cellStyleXfs>
  <cellXfs count="95">
    <xf numFmtId="0" fontId="0" fillId="0" borderId="0" xfId="0"/>
    <xf numFmtId="0" fontId="5" fillId="0" borderId="0" xfId="0" applyFont="1" applyAlignment="1">
      <alignment vertical="center" wrapText="1"/>
    </xf>
    <xf numFmtId="0" fontId="5" fillId="0" borderId="0" xfId="0" applyFont="1" applyAlignment="1" applyProtection="1">
      <alignment vertical="center" wrapText="1"/>
    </xf>
    <xf numFmtId="49" fontId="5" fillId="0" borderId="0" xfId="0" applyNumberFormat="1" applyFont="1" applyAlignment="1" applyProtection="1">
      <alignment vertical="center" wrapText="1"/>
    </xf>
    <xf numFmtId="0" fontId="5" fillId="0" borderId="0" xfId="0" applyFont="1" applyAlignment="1">
      <alignment horizontal="right" vertical="center" wrapText="1"/>
    </xf>
    <xf numFmtId="0" fontId="5" fillId="0" borderId="0" xfId="0" applyFont="1" applyFill="1" applyAlignment="1" applyProtection="1">
      <alignment vertical="center" wrapText="1"/>
      <protection locked="0"/>
    </xf>
    <xf numFmtId="0" fontId="6" fillId="0" borderId="1" xfId="0" applyFont="1" applyFill="1" applyBorder="1" applyAlignment="1" applyProtection="1">
      <alignment horizontal="center" vertical="center" wrapText="1"/>
    </xf>
    <xf numFmtId="49" fontId="6" fillId="0" borderId="1" xfId="0" applyNumberFormat="1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7" fillId="2" borderId="1" xfId="1" applyFont="1" applyBorder="1" applyAlignment="1" applyProtection="1">
      <alignment vertical="center"/>
    </xf>
    <xf numFmtId="0" fontId="7" fillId="2" borderId="1" xfId="1" applyFont="1" applyBorder="1" applyAlignment="1" applyProtection="1">
      <alignment vertical="center" wrapText="1"/>
      <protection locked="0"/>
    </xf>
    <xf numFmtId="0" fontId="5" fillId="5" borderId="1" xfId="0" applyFont="1" applyFill="1" applyBorder="1" applyAlignment="1" applyProtection="1">
      <alignment vertical="center" wrapText="1"/>
      <protection locked="0"/>
    </xf>
    <xf numFmtId="0" fontId="6" fillId="0" borderId="1" xfId="0" applyFont="1" applyFill="1" applyBorder="1" applyAlignment="1" applyProtection="1">
      <alignment vertical="center" wrapText="1"/>
    </xf>
    <xf numFmtId="0" fontId="6" fillId="0" borderId="0" xfId="0" applyFont="1" applyFill="1" applyBorder="1" applyAlignment="1" applyProtection="1">
      <alignment vertical="center" wrapText="1"/>
    </xf>
    <xf numFmtId="49" fontId="6" fillId="0" borderId="0" xfId="0" applyNumberFormat="1" applyFont="1" applyFill="1" applyBorder="1" applyAlignment="1" applyProtection="1">
      <alignment vertical="center" wrapText="1"/>
    </xf>
    <xf numFmtId="0" fontId="6" fillId="0" borderId="0" xfId="0" applyFont="1" applyFill="1" applyBorder="1" applyAlignment="1">
      <alignment horizontal="right" vertical="center" wrapText="1"/>
    </xf>
    <xf numFmtId="0" fontId="6" fillId="0" borderId="0" xfId="0" applyFont="1" applyFill="1" applyBorder="1" applyAlignment="1" applyProtection="1">
      <alignment vertical="center" wrapText="1"/>
      <protection locked="0"/>
    </xf>
    <xf numFmtId="0" fontId="6" fillId="0" borderId="0" xfId="0" applyFont="1" applyFill="1" applyBorder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6" fillId="0" borderId="0" xfId="0" applyFont="1" applyFill="1" applyBorder="1" applyAlignment="1" applyProtection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49" fontId="6" fillId="0" borderId="0" xfId="0" applyNumberFormat="1" applyFont="1" applyFill="1" applyBorder="1" applyAlignment="1" applyProtection="1">
      <alignment vertical="center"/>
    </xf>
    <xf numFmtId="0" fontId="5" fillId="0" borderId="0" xfId="0" applyFont="1" applyFill="1" applyBorder="1" applyAlignment="1">
      <alignment vertical="center" wrapText="1"/>
    </xf>
    <xf numFmtId="49" fontId="5" fillId="0" borderId="1" xfId="0" applyNumberFormat="1" applyFont="1" applyBorder="1" applyAlignment="1" applyProtection="1">
      <alignment vertical="center" wrapText="1"/>
    </xf>
    <xf numFmtId="0" fontId="5" fillId="0" borderId="1" xfId="0" applyFont="1" applyBorder="1" applyAlignment="1" applyProtection="1">
      <alignment vertical="center" wrapText="1"/>
    </xf>
    <xf numFmtId="0" fontId="9" fillId="6" borderId="1" xfId="2" applyFont="1" applyBorder="1" applyAlignment="1">
      <alignment horizontal="center" vertical="center" wrapText="1"/>
    </xf>
    <xf numFmtId="0" fontId="5" fillId="0" borderId="0" xfId="0" applyFont="1" applyFill="1" applyBorder="1" applyAlignment="1" applyProtection="1">
      <alignment vertical="center" wrapText="1"/>
      <protection locked="0"/>
    </xf>
    <xf numFmtId="49" fontId="7" fillId="2" borderId="1" xfId="1" applyNumberFormat="1" applyFont="1" applyBorder="1" applyAlignment="1" applyProtection="1">
      <alignment vertical="center"/>
    </xf>
    <xf numFmtId="0" fontId="6" fillId="0" borderId="0" xfId="0" applyFont="1" applyFill="1" applyBorder="1" applyAlignment="1">
      <alignment horizontal="left" vertical="center" wrapText="1"/>
    </xf>
    <xf numFmtId="0" fontId="8" fillId="6" borderId="1" xfId="3" applyFont="1" applyBorder="1" applyAlignment="1">
      <alignment horizontal="center" vertical="center" wrapText="1"/>
    </xf>
    <xf numFmtId="49" fontId="6" fillId="0" borderId="0" xfId="0" applyNumberFormat="1" applyFont="1" applyFill="1" applyBorder="1" applyAlignment="1" applyProtection="1">
      <alignment horizontal="right" vertical="center" wrapText="1"/>
    </xf>
    <xf numFmtId="0" fontId="5" fillId="0" borderId="0" xfId="0" applyFont="1" applyFill="1" applyBorder="1" applyAlignment="1">
      <alignment horizontal="right" vertical="center" wrapText="1"/>
    </xf>
    <xf numFmtId="0" fontId="7" fillId="2" borderId="1" xfId="1" applyFont="1" applyBorder="1" applyAlignment="1" applyProtection="1">
      <alignment horizontal="center" vertical="center" wrapText="1"/>
      <protection locked="0"/>
    </xf>
    <xf numFmtId="0" fontId="9" fillId="0" borderId="0" xfId="2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 applyProtection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 applyProtection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4" fillId="6" borderId="1" xfId="3" applyFont="1" applyBorder="1" applyAlignment="1">
      <alignment horizontal="center" vertical="center" wrapText="1"/>
    </xf>
    <xf numFmtId="0" fontId="7" fillId="2" borderId="1" xfId="1" applyFont="1" applyBorder="1" applyAlignment="1" applyProtection="1">
      <alignment vertical="center"/>
      <protection locked="0"/>
    </xf>
    <xf numFmtId="0" fontId="7" fillId="2" borderId="1" xfId="1" applyFont="1" applyBorder="1" applyAlignment="1">
      <alignment horizontal="center" vertical="center"/>
    </xf>
    <xf numFmtId="0" fontId="6" fillId="0" borderId="2" xfId="0" applyFont="1" applyFill="1" applyBorder="1" applyAlignment="1" applyProtection="1">
      <alignment vertical="center" wrapText="1"/>
    </xf>
    <xf numFmtId="0" fontId="9" fillId="6" borderId="8" xfId="2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 applyProtection="1">
      <alignment horizontal="center" vertical="center" wrapText="1"/>
    </xf>
    <xf numFmtId="49" fontId="5" fillId="0" borderId="0" xfId="0" applyNumberFormat="1" applyFont="1" applyAlignment="1" applyProtection="1">
      <alignment horizontal="center" vertical="center" wrapText="1"/>
    </xf>
    <xf numFmtId="0" fontId="5" fillId="0" borderId="0" xfId="0" applyFont="1" applyFill="1" applyAlignment="1" applyProtection="1">
      <alignment horizontal="center" vertical="center" wrapText="1"/>
      <protection locked="0"/>
    </xf>
    <xf numFmtId="164" fontId="6" fillId="3" borderId="1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 applyProtection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right" vertical="center" wrapText="1"/>
    </xf>
    <xf numFmtId="49" fontId="6" fillId="0" borderId="5" xfId="0" applyNumberFormat="1" applyFont="1" applyFill="1" applyBorder="1" applyAlignment="1" applyProtection="1">
      <alignment horizontal="right" vertical="center" wrapText="1"/>
    </xf>
    <xf numFmtId="0" fontId="5" fillId="0" borderId="6" xfId="0" applyFont="1" applyBorder="1" applyAlignment="1">
      <alignment horizontal="right" vertical="center" wrapText="1"/>
    </xf>
    <xf numFmtId="0" fontId="5" fillId="0" borderId="6" xfId="0" applyFont="1" applyFill="1" applyBorder="1" applyAlignment="1">
      <alignment horizontal="right" vertical="center" wrapText="1"/>
    </xf>
    <xf numFmtId="0" fontId="5" fillId="0" borderId="5" xfId="0" applyFont="1" applyBorder="1" applyAlignment="1">
      <alignment vertical="center"/>
    </xf>
    <xf numFmtId="0" fontId="5" fillId="0" borderId="5" xfId="0" applyFont="1" applyBorder="1" applyAlignment="1">
      <alignment vertical="center" wrapText="1"/>
    </xf>
    <xf numFmtId="49" fontId="5" fillId="0" borderId="6" xfId="0" applyNumberFormat="1" applyFont="1" applyBorder="1" applyAlignment="1" applyProtection="1">
      <alignment vertical="center" wrapText="1"/>
    </xf>
    <xf numFmtId="0" fontId="6" fillId="0" borderId="6" xfId="0" applyFont="1" applyFill="1" applyBorder="1" applyAlignment="1">
      <alignment horizontal="right" vertical="center" wrapText="1"/>
    </xf>
    <xf numFmtId="164" fontId="5" fillId="0" borderId="1" xfId="0" applyNumberFormat="1" applyFont="1" applyBorder="1" applyAlignment="1">
      <alignment horizontal="right" vertical="center"/>
    </xf>
    <xf numFmtId="1" fontId="5" fillId="0" borderId="1" xfId="0" applyNumberFormat="1" applyFont="1" applyBorder="1" applyAlignment="1">
      <alignment horizontal="right" vertical="center"/>
    </xf>
    <xf numFmtId="164" fontId="6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 wrapText="1"/>
    </xf>
    <xf numFmtId="0" fontId="6" fillId="0" borderId="1" xfId="0" applyFont="1" applyBorder="1" applyAlignment="1" applyProtection="1">
      <alignment vertical="center" wrapText="1"/>
    </xf>
    <xf numFmtId="49" fontId="6" fillId="0" borderId="1" xfId="0" applyNumberFormat="1" applyFont="1" applyBorder="1" applyAlignment="1" applyProtection="1">
      <alignment vertical="center" wrapText="1"/>
    </xf>
    <xf numFmtId="0" fontId="5" fillId="0" borderId="1" xfId="0" applyFont="1" applyBorder="1" applyAlignment="1">
      <alignment horizontal="right" vertical="center" wrapText="1"/>
    </xf>
    <xf numFmtId="164" fontId="5" fillId="0" borderId="1" xfId="0" applyNumberFormat="1" applyFont="1" applyBorder="1" applyAlignment="1">
      <alignment horizontal="right" vertical="center" wrapText="1"/>
    </xf>
    <xf numFmtId="0" fontId="5" fillId="0" borderId="1" xfId="0" applyNumberFormat="1" applyFont="1" applyBorder="1" applyAlignment="1" applyProtection="1">
      <alignment vertical="center" wrapText="1"/>
    </xf>
    <xf numFmtId="164" fontId="5" fillId="0" borderId="7" xfId="0" applyNumberFormat="1" applyFont="1" applyBorder="1" applyAlignment="1">
      <alignment horizontal="right" vertical="center"/>
    </xf>
    <xf numFmtId="164" fontId="6" fillId="0" borderId="7" xfId="0" applyNumberFormat="1" applyFont="1" applyBorder="1" applyAlignment="1">
      <alignment horizontal="right" vertical="center"/>
    </xf>
    <xf numFmtId="1" fontId="5" fillId="0" borderId="7" xfId="0" applyNumberFormat="1" applyFont="1" applyBorder="1" applyAlignment="1">
      <alignment horizontal="right" vertical="center"/>
    </xf>
    <xf numFmtId="0" fontId="5" fillId="0" borderId="0" xfId="0" applyFont="1" applyFill="1" applyBorder="1" applyAlignment="1" applyProtection="1">
      <alignment vertical="center" wrapText="1"/>
    </xf>
    <xf numFmtId="49" fontId="6" fillId="0" borderId="0" xfId="0" applyNumberFormat="1" applyFont="1" applyFill="1" applyBorder="1" applyAlignment="1" applyProtection="1">
      <alignment horizontal="center" vertical="center" wrapText="1"/>
    </xf>
    <xf numFmtId="164" fontId="5" fillId="0" borderId="0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vertical="center" wrapText="1"/>
    </xf>
    <xf numFmtId="164" fontId="6" fillId="0" borderId="0" xfId="0" applyNumberFormat="1" applyFont="1" applyFill="1" applyBorder="1" applyAlignment="1">
      <alignment horizontal="right" vertical="center"/>
    </xf>
    <xf numFmtId="1" fontId="5" fillId="0" borderId="0" xfId="0" applyNumberFormat="1" applyFont="1" applyFill="1" applyBorder="1" applyAlignment="1">
      <alignment horizontal="right" vertical="center"/>
    </xf>
    <xf numFmtId="49" fontId="6" fillId="3" borderId="5" xfId="0" applyNumberFormat="1" applyFont="1" applyFill="1" applyBorder="1" applyAlignment="1" applyProtection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49" fontId="6" fillId="0" borderId="5" xfId="0" applyNumberFormat="1" applyFont="1" applyFill="1" applyBorder="1" applyAlignment="1" applyProtection="1">
      <alignment horizontal="right" vertical="center" wrapText="1"/>
    </xf>
    <xf numFmtId="0" fontId="5" fillId="0" borderId="6" xfId="0" applyFont="1" applyFill="1" applyBorder="1" applyAlignment="1">
      <alignment horizontal="right" vertical="center" wrapText="1"/>
    </xf>
    <xf numFmtId="0" fontId="5" fillId="0" borderId="7" xfId="0" applyFont="1" applyFill="1" applyBorder="1" applyAlignment="1">
      <alignment horizontal="right" vertical="center" wrapText="1"/>
    </xf>
    <xf numFmtId="0" fontId="6" fillId="0" borderId="1" xfId="0" applyFont="1" applyFill="1" applyBorder="1" applyAlignment="1" applyProtection="1">
      <alignment horizontal="right" vertical="center" wrapText="1"/>
    </xf>
    <xf numFmtId="0" fontId="6" fillId="0" borderId="1" xfId="0" applyFont="1" applyBorder="1" applyAlignment="1">
      <alignment horizontal="right" vertical="center" wrapText="1"/>
    </xf>
    <xf numFmtId="49" fontId="6" fillId="0" borderId="1" xfId="0" applyNumberFormat="1" applyFont="1" applyFill="1" applyBorder="1" applyAlignment="1" applyProtection="1">
      <alignment horizontal="right" vertical="center" wrapText="1"/>
    </xf>
    <xf numFmtId="0" fontId="5" fillId="0" borderId="1" xfId="0" applyFont="1" applyFill="1" applyBorder="1" applyAlignment="1">
      <alignment horizontal="right" vertical="center" wrapText="1"/>
    </xf>
    <xf numFmtId="49" fontId="6" fillId="0" borderId="2" xfId="0" applyNumberFormat="1" applyFont="1" applyFill="1" applyBorder="1" applyAlignment="1" applyProtection="1">
      <alignment horizontal="right" vertical="center" wrapText="1"/>
    </xf>
    <xf numFmtId="0" fontId="5" fillId="0" borderId="2" xfId="0" applyFont="1" applyFill="1" applyBorder="1" applyAlignment="1">
      <alignment horizontal="right" vertical="center" wrapText="1"/>
    </xf>
    <xf numFmtId="0" fontId="5" fillId="0" borderId="6" xfId="0" applyFont="1" applyBorder="1" applyAlignment="1">
      <alignment horizontal="right" vertical="center" wrapText="1"/>
    </xf>
    <xf numFmtId="0" fontId="5" fillId="0" borderId="7" xfId="0" applyFont="1" applyBorder="1" applyAlignment="1">
      <alignment horizontal="right" vertical="center" wrapText="1"/>
    </xf>
  </cellXfs>
  <cellStyles count="4">
    <cellStyle name="Cálculo" xfId="3" builtinId="22"/>
    <cellStyle name="Entrada" xfId="1" builtinId="20" customBuiltin="1"/>
    <cellStyle name="Normal" xfId="0" builtinId="0"/>
    <cellStyle name="Salida" xfId="2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T104"/>
  <sheetViews>
    <sheetView tabSelected="1" topLeftCell="A73" zoomScale="70" zoomScaleNormal="70" workbookViewId="0">
      <selection activeCell="B81" sqref="B81:D81"/>
    </sheetView>
  </sheetViews>
  <sheetFormatPr baseColWidth="10" defaultColWidth="9.109375" defaultRowHeight="15.6" x14ac:dyDescent="0.25"/>
  <cols>
    <col min="1" max="2" width="32.109375" style="1" customWidth="1"/>
    <col min="3" max="3" width="33.44140625" style="2" customWidth="1"/>
    <col min="4" max="4" width="38.5546875" style="3" bestFit="1" customWidth="1"/>
    <col min="5" max="5" width="13.5546875" style="4" bestFit="1" customWidth="1"/>
    <col min="6" max="6" width="16.109375" style="5" bestFit="1" customWidth="1"/>
    <col min="7" max="7" width="16.6640625" style="1" bestFit="1" customWidth="1"/>
    <col min="8" max="8" width="34.44140625" style="5" customWidth="1"/>
    <col min="9" max="9" width="9.109375" style="1"/>
    <col min="10" max="10" width="13.6640625" style="1" bestFit="1" customWidth="1"/>
    <col min="11" max="16384" width="9.109375" style="1"/>
  </cols>
  <sheetData>
    <row r="2" spans="2:20" s="53" customFormat="1" x14ac:dyDescent="0.25">
      <c r="B2" s="52" t="s">
        <v>58</v>
      </c>
      <c r="D2" s="52"/>
      <c r="E2" s="52"/>
      <c r="F2" s="52"/>
      <c r="G2" s="52"/>
      <c r="H2" s="52"/>
    </row>
    <row r="3" spans="2:20" s="53" customFormat="1" ht="15.75" customHeight="1" x14ac:dyDescent="0.25">
      <c r="B3" s="51" t="s">
        <v>88</v>
      </c>
      <c r="D3" s="54"/>
      <c r="E3" s="54"/>
      <c r="F3" s="54"/>
      <c r="G3" s="54"/>
      <c r="H3" s="54"/>
    </row>
    <row r="4" spans="2:20" s="53" customFormat="1" ht="18" customHeight="1" x14ac:dyDescent="0.25">
      <c r="B4" s="51"/>
      <c r="D4" s="54"/>
      <c r="E4" s="54"/>
      <c r="F4" s="54"/>
      <c r="G4" s="54"/>
      <c r="H4" s="54"/>
    </row>
    <row r="5" spans="2:20" ht="18" customHeight="1" x14ac:dyDescent="0.25">
      <c r="B5" s="29"/>
      <c r="C5" s="1"/>
      <c r="D5" s="20"/>
      <c r="E5" s="20"/>
      <c r="F5" s="20"/>
      <c r="G5" s="20"/>
      <c r="H5" s="20"/>
    </row>
    <row r="7" spans="2:20" s="9" customFormat="1" ht="44.1" customHeight="1" x14ac:dyDescent="0.25">
      <c r="B7" s="6" t="s">
        <v>29</v>
      </c>
      <c r="C7" s="7" t="s">
        <v>5</v>
      </c>
      <c r="D7" s="7" t="s">
        <v>0</v>
      </c>
      <c r="E7" s="8" t="s">
        <v>1</v>
      </c>
      <c r="F7" s="6" t="s">
        <v>30</v>
      </c>
      <c r="G7" s="8" t="s">
        <v>2</v>
      </c>
      <c r="H7" s="20"/>
    </row>
    <row r="8" spans="2:20" ht="21.75" customHeight="1" x14ac:dyDescent="0.25">
      <c r="B8" s="10" t="s">
        <v>69</v>
      </c>
      <c r="C8" s="28" t="s">
        <v>74</v>
      </c>
      <c r="D8" s="11" t="s">
        <v>108</v>
      </c>
      <c r="E8" s="30">
        <f>IF(C8="Simple",1,IF(C8="Intermedio",2,IF(C8="Complejo",3,"error")))</f>
        <v>3</v>
      </c>
      <c r="F8" s="33">
        <v>1</v>
      </c>
      <c r="G8" s="30">
        <f>E8*F8</f>
        <v>3</v>
      </c>
      <c r="H8" s="27"/>
    </row>
    <row r="9" spans="2:20" ht="21.75" customHeight="1" x14ac:dyDescent="0.25">
      <c r="B9" s="10" t="s">
        <v>70</v>
      </c>
      <c r="C9" s="28" t="s">
        <v>74</v>
      </c>
      <c r="D9" s="11" t="s">
        <v>108</v>
      </c>
      <c r="E9" s="30">
        <f>IF(C9="Simple",1,IF(C9="Intermedio",2,IF(C9="Complejo",3,"error")))</f>
        <v>3</v>
      </c>
      <c r="F9" s="33">
        <v>1</v>
      </c>
      <c r="G9" s="30">
        <f>E9*F9</f>
        <v>3</v>
      </c>
      <c r="H9" s="27"/>
    </row>
    <row r="10" spans="2:20" ht="21.75" customHeight="1" x14ac:dyDescent="0.25">
      <c r="B10" s="10" t="s">
        <v>71</v>
      </c>
      <c r="C10" s="28" t="s">
        <v>74</v>
      </c>
      <c r="D10" s="11" t="s">
        <v>108</v>
      </c>
      <c r="E10" s="30">
        <f>IF(C10="Simple",1,IF(C10="Intermedio",2,IF(C10="Complejo",3,"error")))</f>
        <v>3</v>
      </c>
      <c r="F10" s="33">
        <v>1</v>
      </c>
      <c r="G10" s="30">
        <f>E10*F10</f>
        <v>3</v>
      </c>
      <c r="H10" s="27"/>
    </row>
    <row r="11" spans="2:20" ht="21.9" customHeight="1" x14ac:dyDescent="0.25">
      <c r="B11" s="10" t="s">
        <v>72</v>
      </c>
      <c r="C11" s="28" t="s">
        <v>74</v>
      </c>
      <c r="D11" s="11" t="s">
        <v>108</v>
      </c>
      <c r="E11" s="30">
        <f>IF(C11="Simple",1,IF(C11="Intermedio",2,IF(C11="Complejo",3,"error")))</f>
        <v>3</v>
      </c>
      <c r="F11" s="33">
        <v>1</v>
      </c>
      <c r="G11" s="30">
        <f>E11*F11</f>
        <v>3</v>
      </c>
      <c r="H11" s="27"/>
    </row>
    <row r="12" spans="2:20" ht="21.9" customHeight="1" x14ac:dyDescent="0.25">
      <c r="B12" s="10" t="s">
        <v>73</v>
      </c>
      <c r="C12" s="28" t="s">
        <v>74</v>
      </c>
      <c r="D12" s="11" t="s">
        <v>108</v>
      </c>
      <c r="E12" s="30">
        <f>IF(C12="Simple",1,IF(C12="Intermedio",2,IF(C12="Complejo",3,"error")))</f>
        <v>3</v>
      </c>
      <c r="F12" s="33">
        <v>1</v>
      </c>
      <c r="G12" s="30">
        <f>E12*F12</f>
        <v>3</v>
      </c>
      <c r="H12" s="27"/>
    </row>
    <row r="13" spans="2:20" ht="21.9" customHeight="1" x14ac:dyDescent="0.25">
      <c r="B13" s="13"/>
      <c r="C13" s="89" t="s">
        <v>53</v>
      </c>
      <c r="D13" s="90"/>
      <c r="E13" s="90"/>
      <c r="F13" s="90"/>
      <c r="G13" s="26">
        <f>SUM(G8:G12)</f>
        <v>15</v>
      </c>
      <c r="H13" s="17"/>
    </row>
    <row r="14" spans="2:20" ht="18" customHeight="1" x14ac:dyDescent="0.25">
      <c r="B14" s="14"/>
      <c r="C14" s="31"/>
      <c r="D14" s="32"/>
      <c r="E14" s="32"/>
      <c r="F14" s="32"/>
      <c r="G14" s="34"/>
      <c r="H14" s="17"/>
    </row>
    <row r="15" spans="2:20" s="19" customFormat="1" ht="18" customHeight="1" x14ac:dyDescent="0.25">
      <c r="B15" s="14"/>
      <c r="C15" s="15"/>
      <c r="D15" s="15"/>
      <c r="E15" s="16"/>
      <c r="F15" s="17"/>
      <c r="G15" s="18"/>
      <c r="H15" s="17"/>
    </row>
    <row r="16" spans="2:20" s="19" customFormat="1" ht="18" customHeight="1" x14ac:dyDescent="0.25">
      <c r="B16" s="6" t="s">
        <v>36</v>
      </c>
      <c r="C16" s="6" t="s">
        <v>3</v>
      </c>
      <c r="D16" s="7" t="s">
        <v>35</v>
      </c>
      <c r="E16" s="7" t="s">
        <v>37</v>
      </c>
      <c r="F16" s="8" t="s">
        <v>1</v>
      </c>
      <c r="G16" s="20"/>
      <c r="H16" s="21"/>
      <c r="T16" s="22"/>
    </row>
    <row r="17" spans="2:20" s="19" customFormat="1" ht="21.9" customHeight="1" x14ac:dyDescent="0.25">
      <c r="B17" s="10" t="s">
        <v>118</v>
      </c>
      <c r="C17" s="42"/>
      <c r="D17" s="43">
        <v>5</v>
      </c>
      <c r="E17" s="30" t="str">
        <f t="shared" ref="E17:E37" si="0">IF($D17&gt;0,IF($D17&lt;=3,"Simple",IF(AND($D17&gt;3,$D17&lt;7),"Intermedio",IF($D17&gt;=7,"Complejo","error"))),"-")</f>
        <v>Intermedio</v>
      </c>
      <c r="F17" s="30">
        <f t="shared" ref="F17:F37" si="1">IF($D17&gt;0,IF($D17&lt;=3,5,IF(AND($D17&gt;3,$D17&lt;7),10,IF($D17&gt;=7,15,"error"))),0)</f>
        <v>10</v>
      </c>
      <c r="G17" s="23"/>
      <c r="H17" s="23"/>
      <c r="K17" s="22"/>
      <c r="T17" s="22"/>
    </row>
    <row r="18" spans="2:20" s="19" customFormat="1" ht="21.9" customHeight="1" x14ac:dyDescent="0.25">
      <c r="B18" s="10" t="s">
        <v>89</v>
      </c>
      <c r="C18" s="42"/>
      <c r="D18" s="43">
        <v>2</v>
      </c>
      <c r="E18" s="30" t="str">
        <f t="shared" si="0"/>
        <v>Simple</v>
      </c>
      <c r="F18" s="30">
        <f t="shared" si="1"/>
        <v>5</v>
      </c>
      <c r="G18" s="23"/>
      <c r="H18" s="23"/>
      <c r="K18" s="22"/>
      <c r="T18" s="22"/>
    </row>
    <row r="19" spans="2:20" s="19" customFormat="1" ht="21.9" customHeight="1" x14ac:dyDescent="0.25">
      <c r="B19" s="10" t="s">
        <v>90</v>
      </c>
      <c r="C19" s="42"/>
      <c r="D19" s="43">
        <v>3</v>
      </c>
      <c r="E19" s="30" t="str">
        <f t="shared" si="0"/>
        <v>Simple</v>
      </c>
      <c r="F19" s="30">
        <f t="shared" si="1"/>
        <v>5</v>
      </c>
      <c r="G19" s="23"/>
      <c r="H19" s="23"/>
      <c r="K19" s="22"/>
      <c r="T19" s="22"/>
    </row>
    <row r="20" spans="2:20" s="19" customFormat="1" ht="21.9" customHeight="1" x14ac:dyDescent="0.25">
      <c r="B20" s="10" t="s">
        <v>91</v>
      </c>
      <c r="C20" s="42"/>
      <c r="D20" s="43">
        <v>3</v>
      </c>
      <c r="E20" s="30" t="str">
        <f t="shared" si="0"/>
        <v>Simple</v>
      </c>
      <c r="F20" s="30">
        <f t="shared" si="1"/>
        <v>5</v>
      </c>
      <c r="G20" s="23"/>
      <c r="H20" s="23"/>
      <c r="K20" s="22"/>
      <c r="T20" s="22"/>
    </row>
    <row r="21" spans="2:20" s="19" customFormat="1" ht="21.9" customHeight="1" x14ac:dyDescent="0.25">
      <c r="B21" s="10" t="s">
        <v>119</v>
      </c>
      <c r="C21" s="42"/>
      <c r="D21" s="43">
        <v>3</v>
      </c>
      <c r="E21" s="30" t="str">
        <f t="shared" si="0"/>
        <v>Simple</v>
      </c>
      <c r="F21" s="30">
        <f t="shared" si="1"/>
        <v>5</v>
      </c>
      <c r="G21" s="23"/>
      <c r="H21" s="23"/>
      <c r="K21" s="22"/>
      <c r="T21" s="22"/>
    </row>
    <row r="22" spans="2:20" s="19" customFormat="1" ht="21.9" customHeight="1" x14ac:dyDescent="0.25">
      <c r="B22" s="10" t="s">
        <v>96</v>
      </c>
      <c r="C22" s="42"/>
      <c r="D22" s="43">
        <v>3</v>
      </c>
      <c r="E22" s="30" t="str">
        <f t="shared" si="0"/>
        <v>Simple</v>
      </c>
      <c r="F22" s="30">
        <f t="shared" si="1"/>
        <v>5</v>
      </c>
      <c r="G22" s="23"/>
      <c r="H22" s="23"/>
      <c r="K22" s="22"/>
      <c r="T22" s="22"/>
    </row>
    <row r="23" spans="2:20" s="19" customFormat="1" ht="21.9" customHeight="1" x14ac:dyDescent="0.25">
      <c r="B23" s="10" t="s">
        <v>92</v>
      </c>
      <c r="C23" s="42"/>
      <c r="D23" s="43">
        <v>3</v>
      </c>
      <c r="E23" s="30" t="str">
        <f t="shared" si="0"/>
        <v>Simple</v>
      </c>
      <c r="F23" s="30">
        <f t="shared" si="1"/>
        <v>5</v>
      </c>
      <c r="G23" s="23"/>
      <c r="H23" s="23"/>
      <c r="K23" s="22"/>
      <c r="T23" s="22"/>
    </row>
    <row r="24" spans="2:20" s="19" customFormat="1" ht="21.9" customHeight="1" x14ac:dyDescent="0.25">
      <c r="B24" s="10" t="s">
        <v>97</v>
      </c>
      <c r="C24" s="42"/>
      <c r="D24" s="43">
        <v>4</v>
      </c>
      <c r="E24" s="30" t="str">
        <f t="shared" si="0"/>
        <v>Intermedio</v>
      </c>
      <c r="F24" s="30">
        <f t="shared" si="1"/>
        <v>10</v>
      </c>
      <c r="G24" s="23"/>
      <c r="H24" s="23"/>
      <c r="K24" s="22"/>
      <c r="T24" s="22"/>
    </row>
    <row r="25" spans="2:20" s="19" customFormat="1" ht="21.9" customHeight="1" x14ac:dyDescent="0.25">
      <c r="B25" s="10" t="s">
        <v>93</v>
      </c>
      <c r="C25" s="42"/>
      <c r="D25" s="43">
        <v>2</v>
      </c>
      <c r="E25" s="30" t="str">
        <f t="shared" si="0"/>
        <v>Simple</v>
      </c>
      <c r="F25" s="30">
        <f t="shared" si="1"/>
        <v>5</v>
      </c>
      <c r="G25" s="23"/>
      <c r="H25" s="23"/>
      <c r="K25" s="22"/>
      <c r="T25" s="22"/>
    </row>
    <row r="26" spans="2:20" s="19" customFormat="1" ht="21.9" customHeight="1" x14ac:dyDescent="0.25">
      <c r="B26" s="10" t="s">
        <v>94</v>
      </c>
      <c r="C26" s="42"/>
      <c r="D26" s="43">
        <v>2</v>
      </c>
      <c r="E26" s="30" t="str">
        <f t="shared" si="0"/>
        <v>Simple</v>
      </c>
      <c r="F26" s="30">
        <f t="shared" si="1"/>
        <v>5</v>
      </c>
      <c r="G26" s="23"/>
      <c r="H26" s="23"/>
      <c r="K26" s="22"/>
      <c r="T26" s="22"/>
    </row>
    <row r="27" spans="2:20" s="19" customFormat="1" ht="21.9" customHeight="1" x14ac:dyDescent="0.25">
      <c r="B27" s="10" t="s">
        <v>98</v>
      </c>
      <c r="C27" s="42"/>
      <c r="D27" s="43">
        <v>4</v>
      </c>
      <c r="E27" s="30" t="str">
        <f t="shared" si="0"/>
        <v>Intermedio</v>
      </c>
      <c r="F27" s="30">
        <f t="shared" si="1"/>
        <v>10</v>
      </c>
      <c r="G27" s="23"/>
      <c r="H27" s="23"/>
      <c r="K27" s="22"/>
      <c r="T27" s="22"/>
    </row>
    <row r="28" spans="2:20" s="19" customFormat="1" ht="21.9" customHeight="1" x14ac:dyDescent="0.25">
      <c r="B28" s="10" t="s">
        <v>95</v>
      </c>
      <c r="C28" s="42"/>
      <c r="D28" s="43">
        <v>2</v>
      </c>
      <c r="E28" s="30" t="str">
        <f t="shared" si="0"/>
        <v>Simple</v>
      </c>
      <c r="F28" s="30">
        <f t="shared" si="1"/>
        <v>5</v>
      </c>
      <c r="G28" s="23"/>
      <c r="H28" s="23"/>
      <c r="K28" s="22"/>
      <c r="T28" s="22"/>
    </row>
    <row r="29" spans="2:20" s="19" customFormat="1" ht="21.9" customHeight="1" x14ac:dyDescent="0.25">
      <c r="B29" s="10" t="s">
        <v>99</v>
      </c>
      <c r="C29" s="42"/>
      <c r="D29" s="43">
        <v>4</v>
      </c>
      <c r="E29" s="30" t="str">
        <f t="shared" si="0"/>
        <v>Intermedio</v>
      </c>
      <c r="F29" s="30">
        <f t="shared" si="1"/>
        <v>10</v>
      </c>
      <c r="G29" s="23"/>
      <c r="H29" s="23"/>
      <c r="K29" s="22"/>
      <c r="T29" s="22"/>
    </row>
    <row r="30" spans="2:20" s="19" customFormat="1" ht="21.9" customHeight="1" x14ac:dyDescent="0.25">
      <c r="B30" s="10" t="s">
        <v>100</v>
      </c>
      <c r="C30" s="42"/>
      <c r="D30" s="43">
        <v>4</v>
      </c>
      <c r="E30" s="30" t="str">
        <f t="shared" si="0"/>
        <v>Intermedio</v>
      </c>
      <c r="F30" s="30">
        <f t="shared" si="1"/>
        <v>10</v>
      </c>
      <c r="G30" s="23"/>
      <c r="H30" s="23"/>
      <c r="K30" s="22"/>
      <c r="T30" s="22"/>
    </row>
    <row r="31" spans="2:20" s="19" customFormat="1" ht="21.9" customHeight="1" x14ac:dyDescent="0.25">
      <c r="B31" s="10" t="s">
        <v>101</v>
      </c>
      <c r="C31" s="42"/>
      <c r="D31" s="43">
        <v>3</v>
      </c>
      <c r="E31" s="30" t="str">
        <f t="shared" si="0"/>
        <v>Simple</v>
      </c>
      <c r="F31" s="30">
        <f t="shared" si="1"/>
        <v>5</v>
      </c>
      <c r="G31" s="23"/>
      <c r="H31" s="23"/>
      <c r="K31" s="22"/>
      <c r="T31" s="22"/>
    </row>
    <row r="32" spans="2:20" s="19" customFormat="1" ht="21.9" customHeight="1" x14ac:dyDescent="0.25">
      <c r="B32" s="10" t="s">
        <v>102</v>
      </c>
      <c r="C32" s="42"/>
      <c r="D32" s="43">
        <v>4</v>
      </c>
      <c r="E32" s="30" t="str">
        <f t="shared" si="0"/>
        <v>Intermedio</v>
      </c>
      <c r="F32" s="30">
        <f t="shared" si="1"/>
        <v>10</v>
      </c>
      <c r="G32" s="23"/>
      <c r="H32" s="23"/>
      <c r="K32" s="22"/>
      <c r="T32" s="22"/>
    </row>
    <row r="33" spans="2:20" s="19" customFormat="1" ht="21.9" customHeight="1" x14ac:dyDescent="0.25">
      <c r="B33" s="10" t="s">
        <v>103</v>
      </c>
      <c r="C33" s="42"/>
      <c r="D33" s="43">
        <v>2</v>
      </c>
      <c r="E33" s="30" t="str">
        <f t="shared" si="0"/>
        <v>Simple</v>
      </c>
      <c r="F33" s="30">
        <f t="shared" si="1"/>
        <v>5</v>
      </c>
      <c r="G33" s="23"/>
      <c r="H33" s="23"/>
      <c r="K33" s="22"/>
      <c r="T33" s="22"/>
    </row>
    <row r="34" spans="2:20" s="19" customFormat="1" ht="21.9" customHeight="1" x14ac:dyDescent="0.25">
      <c r="B34" s="10" t="s">
        <v>104</v>
      </c>
      <c r="C34" s="42"/>
      <c r="D34" s="43">
        <v>4</v>
      </c>
      <c r="E34" s="30" t="str">
        <f t="shared" si="0"/>
        <v>Intermedio</v>
      </c>
      <c r="F34" s="30">
        <f t="shared" si="1"/>
        <v>10</v>
      </c>
      <c r="G34" s="23"/>
      <c r="H34" s="23"/>
      <c r="K34" s="22"/>
      <c r="T34" s="22"/>
    </row>
    <row r="35" spans="2:20" s="19" customFormat="1" ht="21.9" customHeight="1" x14ac:dyDescent="0.25">
      <c r="B35" s="10" t="s">
        <v>105</v>
      </c>
      <c r="C35" s="42"/>
      <c r="D35" s="43">
        <v>3</v>
      </c>
      <c r="E35" s="30" t="str">
        <f t="shared" si="0"/>
        <v>Simple</v>
      </c>
      <c r="F35" s="30">
        <f t="shared" si="1"/>
        <v>5</v>
      </c>
      <c r="G35" s="23"/>
      <c r="H35" s="23"/>
      <c r="K35" s="22"/>
      <c r="T35" s="22"/>
    </row>
    <row r="36" spans="2:20" s="19" customFormat="1" ht="21.9" customHeight="1" x14ac:dyDescent="0.25">
      <c r="B36" s="10" t="s">
        <v>106</v>
      </c>
      <c r="C36" s="42"/>
      <c r="D36" s="43">
        <v>3</v>
      </c>
      <c r="E36" s="30" t="str">
        <f t="shared" si="0"/>
        <v>Simple</v>
      </c>
      <c r="F36" s="30">
        <f t="shared" si="1"/>
        <v>5</v>
      </c>
      <c r="G36" s="23"/>
      <c r="H36" s="23"/>
      <c r="K36" s="22"/>
      <c r="T36" s="22"/>
    </row>
    <row r="37" spans="2:20" s="19" customFormat="1" ht="21.9" customHeight="1" x14ac:dyDescent="0.25">
      <c r="B37" s="10" t="s">
        <v>107</v>
      </c>
      <c r="C37" s="42"/>
      <c r="D37" s="43">
        <v>4</v>
      </c>
      <c r="E37" s="30" t="str">
        <f t="shared" si="0"/>
        <v>Intermedio</v>
      </c>
      <c r="F37" s="30">
        <f t="shared" si="1"/>
        <v>10</v>
      </c>
      <c r="G37" s="23"/>
      <c r="H37" s="23"/>
      <c r="K37" s="22"/>
      <c r="T37" s="22"/>
    </row>
    <row r="38" spans="2:20" s="19" customFormat="1" ht="21.9" customHeight="1" x14ac:dyDescent="0.25">
      <c r="B38" s="44"/>
      <c r="C38" s="91" t="s">
        <v>54</v>
      </c>
      <c r="D38" s="92"/>
      <c r="E38" s="92"/>
      <c r="F38" s="45">
        <f>SUM(F17:F37)</f>
        <v>145</v>
      </c>
      <c r="H38" s="17"/>
      <c r="K38" s="22"/>
    </row>
    <row r="39" spans="2:20" x14ac:dyDescent="0.25">
      <c r="H39" s="27"/>
    </row>
    <row r="40" spans="2:20" x14ac:dyDescent="0.25">
      <c r="H40" s="27"/>
    </row>
    <row r="41" spans="2:20" ht="21.9" customHeight="1" x14ac:dyDescent="0.25">
      <c r="B41" s="13"/>
      <c r="C41" s="89" t="s">
        <v>55</v>
      </c>
      <c r="D41" s="90"/>
      <c r="E41" s="90"/>
      <c r="F41" s="26">
        <f>TAW+TBF</f>
        <v>160</v>
      </c>
      <c r="H41" s="17"/>
    </row>
    <row r="42" spans="2:20" ht="17.25" customHeight="1" x14ac:dyDescent="0.25"/>
    <row r="43" spans="2:20" ht="17.25" customHeight="1" x14ac:dyDescent="0.25"/>
    <row r="44" spans="2:20" s="9" customFormat="1" ht="21.9" customHeight="1" x14ac:dyDescent="0.25">
      <c r="B44" s="35" t="s">
        <v>6</v>
      </c>
      <c r="C44" s="35" t="s">
        <v>28</v>
      </c>
      <c r="D44" s="37" t="s">
        <v>40</v>
      </c>
      <c r="E44" s="36" t="s">
        <v>1</v>
      </c>
      <c r="F44" s="37" t="s">
        <v>42</v>
      </c>
      <c r="G44" s="36" t="s">
        <v>41</v>
      </c>
    </row>
    <row r="45" spans="2:20" ht="21.9" customHeight="1" x14ac:dyDescent="0.25">
      <c r="B45" s="24" t="s">
        <v>8</v>
      </c>
      <c r="C45" s="24" t="s">
        <v>22</v>
      </c>
      <c r="D45" s="12" t="s">
        <v>83</v>
      </c>
      <c r="E45" s="38" t="s">
        <v>75</v>
      </c>
      <c r="F45" s="33">
        <v>1</v>
      </c>
      <c r="G45" s="40">
        <f t="shared" ref="G45:G57" si="2">E45*F45</f>
        <v>1</v>
      </c>
      <c r="H45" s="1"/>
    </row>
    <row r="46" spans="2:20" ht="44.1" customHeight="1" x14ac:dyDescent="0.25">
      <c r="B46" s="24" t="s">
        <v>9</v>
      </c>
      <c r="C46" s="24" t="s">
        <v>22</v>
      </c>
      <c r="D46" s="12" t="s">
        <v>31</v>
      </c>
      <c r="E46" s="39">
        <v>2</v>
      </c>
      <c r="F46" s="33">
        <v>1</v>
      </c>
      <c r="G46" s="40">
        <f t="shared" si="2"/>
        <v>2</v>
      </c>
      <c r="H46" s="1"/>
    </row>
    <row r="47" spans="2:20" ht="44.1" customHeight="1" x14ac:dyDescent="0.25">
      <c r="B47" s="24" t="s">
        <v>10</v>
      </c>
      <c r="C47" s="24" t="s">
        <v>22</v>
      </c>
      <c r="D47" s="12" t="s">
        <v>84</v>
      </c>
      <c r="E47" s="39">
        <v>3</v>
      </c>
      <c r="F47" s="33">
        <v>3</v>
      </c>
      <c r="G47" s="40">
        <f t="shared" si="2"/>
        <v>9</v>
      </c>
      <c r="H47" s="1"/>
    </row>
    <row r="48" spans="2:20" ht="44.1" customHeight="1" x14ac:dyDescent="0.25">
      <c r="B48" s="24" t="s">
        <v>11</v>
      </c>
      <c r="C48" s="24" t="s">
        <v>22</v>
      </c>
      <c r="D48" s="12"/>
      <c r="E48" s="39">
        <v>2</v>
      </c>
      <c r="F48" s="33">
        <v>1</v>
      </c>
      <c r="G48" s="40">
        <f t="shared" si="2"/>
        <v>2</v>
      </c>
      <c r="H48" s="1"/>
    </row>
    <row r="49" spans="2:8" ht="21.9" customHeight="1" x14ac:dyDescent="0.25">
      <c r="B49" s="24" t="s">
        <v>12</v>
      </c>
      <c r="C49" s="24" t="s">
        <v>22</v>
      </c>
      <c r="D49" s="12" t="s">
        <v>82</v>
      </c>
      <c r="E49" s="38">
        <v>1</v>
      </c>
      <c r="F49" s="33">
        <v>1</v>
      </c>
      <c r="G49" s="40">
        <f t="shared" si="2"/>
        <v>1</v>
      </c>
      <c r="H49" s="1"/>
    </row>
    <row r="50" spans="2:8" ht="21.9" customHeight="1" x14ac:dyDescent="0.25">
      <c r="B50" s="24" t="s">
        <v>13</v>
      </c>
      <c r="C50" s="24" t="s">
        <v>22</v>
      </c>
      <c r="D50" s="12" t="s">
        <v>81</v>
      </c>
      <c r="E50" s="38">
        <v>0.5</v>
      </c>
      <c r="F50" s="33">
        <v>1</v>
      </c>
      <c r="G50" s="40">
        <f t="shared" si="2"/>
        <v>0.5</v>
      </c>
      <c r="H50" s="1"/>
    </row>
    <row r="51" spans="2:8" ht="21.9" customHeight="1" x14ac:dyDescent="0.25">
      <c r="B51" s="24" t="s">
        <v>14</v>
      </c>
      <c r="C51" s="24" t="s">
        <v>22</v>
      </c>
      <c r="D51" s="12" t="s">
        <v>38</v>
      </c>
      <c r="E51" s="38">
        <v>0.5</v>
      </c>
      <c r="F51" s="33">
        <v>5</v>
      </c>
      <c r="G51" s="40">
        <f t="shared" si="2"/>
        <v>2.5</v>
      </c>
      <c r="H51" s="1"/>
    </row>
    <row r="52" spans="2:8" ht="21.9" customHeight="1" x14ac:dyDescent="0.25">
      <c r="B52" s="24" t="s">
        <v>15</v>
      </c>
      <c r="C52" s="24" t="s">
        <v>22</v>
      </c>
      <c r="D52" s="12" t="s">
        <v>85</v>
      </c>
      <c r="E52" s="38">
        <v>2</v>
      </c>
      <c r="F52" s="33">
        <v>1</v>
      </c>
      <c r="G52" s="40">
        <f t="shared" si="2"/>
        <v>2</v>
      </c>
      <c r="H52" s="1"/>
    </row>
    <row r="53" spans="2:8" ht="21.9" customHeight="1" x14ac:dyDescent="0.25">
      <c r="B53" s="24" t="s">
        <v>16</v>
      </c>
      <c r="C53" s="24" t="s">
        <v>22</v>
      </c>
      <c r="D53" s="12"/>
      <c r="E53" s="38">
        <v>1</v>
      </c>
      <c r="F53" s="33">
        <v>3</v>
      </c>
      <c r="G53" s="40">
        <f t="shared" si="2"/>
        <v>3</v>
      </c>
      <c r="H53" s="1"/>
    </row>
    <row r="54" spans="2:8" ht="21.9" customHeight="1" x14ac:dyDescent="0.25">
      <c r="B54" s="24" t="s">
        <v>17</v>
      </c>
      <c r="C54" s="24" t="s">
        <v>22</v>
      </c>
      <c r="D54" s="12"/>
      <c r="E54" s="38">
        <v>1</v>
      </c>
      <c r="F54" s="33">
        <v>4</v>
      </c>
      <c r="G54" s="40">
        <f t="shared" si="2"/>
        <v>4</v>
      </c>
      <c r="H54" s="1"/>
    </row>
    <row r="55" spans="2:8" ht="44.1" customHeight="1" x14ac:dyDescent="0.25">
      <c r="B55" s="24" t="s">
        <v>18</v>
      </c>
      <c r="C55" s="24" t="s">
        <v>22</v>
      </c>
      <c r="D55" s="12" t="s">
        <v>80</v>
      </c>
      <c r="E55" s="39">
        <v>1</v>
      </c>
      <c r="F55" s="33">
        <v>3</v>
      </c>
      <c r="G55" s="40">
        <f t="shared" si="2"/>
        <v>3</v>
      </c>
      <c r="H55" s="1"/>
    </row>
    <row r="56" spans="2:8" ht="44.1" customHeight="1" x14ac:dyDescent="0.25">
      <c r="B56" s="24" t="s">
        <v>19</v>
      </c>
      <c r="C56" s="24" t="s">
        <v>22</v>
      </c>
      <c r="D56" s="12" t="s">
        <v>86</v>
      </c>
      <c r="E56" s="39">
        <v>1</v>
      </c>
      <c r="F56" s="33">
        <v>2</v>
      </c>
      <c r="G56" s="40">
        <f t="shared" si="2"/>
        <v>2</v>
      </c>
      <c r="H56" s="1"/>
    </row>
    <row r="57" spans="2:8" ht="66" customHeight="1" x14ac:dyDescent="0.25">
      <c r="B57" s="24" t="s">
        <v>20</v>
      </c>
      <c r="C57" s="24" t="s">
        <v>22</v>
      </c>
      <c r="D57" s="12" t="s">
        <v>87</v>
      </c>
      <c r="E57" s="38">
        <v>1</v>
      </c>
      <c r="F57" s="33">
        <v>3</v>
      </c>
      <c r="G57" s="40">
        <f t="shared" si="2"/>
        <v>3</v>
      </c>
      <c r="H57" s="1"/>
    </row>
    <row r="58" spans="2:8" ht="21.9" customHeight="1" x14ac:dyDescent="0.25">
      <c r="B58" s="84" t="s">
        <v>21</v>
      </c>
      <c r="C58" s="93"/>
      <c r="D58" s="93"/>
      <c r="E58" s="93"/>
      <c r="F58" s="94"/>
      <c r="G58" s="41">
        <f>SUM(G45:G57)</f>
        <v>35</v>
      </c>
      <c r="H58" s="1"/>
    </row>
    <row r="59" spans="2:8" ht="21.9" customHeight="1" x14ac:dyDescent="0.25">
      <c r="B59" s="84" t="s">
        <v>39</v>
      </c>
      <c r="C59" s="93"/>
      <c r="D59" s="93"/>
      <c r="E59" s="93"/>
      <c r="F59" s="94"/>
      <c r="G59" s="45">
        <f>0.6+(0.01*G58)</f>
        <v>0.95</v>
      </c>
      <c r="H59" s="1"/>
    </row>
    <row r="60" spans="2:8" ht="21.9" customHeight="1" x14ac:dyDescent="0.25">
      <c r="B60" s="31"/>
      <c r="C60" s="55"/>
      <c r="D60" s="55"/>
      <c r="E60" s="55"/>
      <c r="F60" s="55"/>
      <c r="H60" s="1"/>
    </row>
    <row r="61" spans="2:8" ht="17.25" customHeight="1" x14ac:dyDescent="0.25">
      <c r="B61" s="46"/>
      <c r="C61" s="47"/>
      <c r="D61" s="48"/>
      <c r="E61" s="46"/>
      <c r="F61" s="49"/>
      <c r="G61" s="46"/>
    </row>
    <row r="62" spans="2:8" s="9" customFormat="1" ht="44.1" customHeight="1" x14ac:dyDescent="0.25">
      <c r="B62" s="35" t="s">
        <v>23</v>
      </c>
      <c r="C62" s="35" t="s">
        <v>7</v>
      </c>
      <c r="D62" s="37" t="s">
        <v>4</v>
      </c>
      <c r="E62" s="36" t="s">
        <v>1</v>
      </c>
      <c r="F62" s="37" t="s">
        <v>42</v>
      </c>
      <c r="G62" s="36" t="s">
        <v>41</v>
      </c>
    </row>
    <row r="63" spans="2:8" ht="44.1" customHeight="1" x14ac:dyDescent="0.25">
      <c r="B63" s="25" t="s">
        <v>44</v>
      </c>
      <c r="C63" s="24" t="s">
        <v>25</v>
      </c>
      <c r="D63" s="12" t="s">
        <v>32</v>
      </c>
      <c r="E63" s="38">
        <v>1.5</v>
      </c>
      <c r="F63" s="33">
        <v>4</v>
      </c>
      <c r="G63" s="40">
        <f t="shared" ref="G63:G70" si="3">E63*F63</f>
        <v>6</v>
      </c>
    </row>
    <row r="64" spans="2:8" ht="44.1" customHeight="1" x14ac:dyDescent="0.25">
      <c r="B64" s="25" t="s">
        <v>45</v>
      </c>
      <c r="C64" s="24" t="s">
        <v>25</v>
      </c>
      <c r="D64" s="12" t="s">
        <v>79</v>
      </c>
      <c r="E64" s="38">
        <v>0.5</v>
      </c>
      <c r="F64" s="33">
        <v>1</v>
      </c>
      <c r="G64" s="40">
        <f t="shared" si="3"/>
        <v>0.5</v>
      </c>
    </row>
    <row r="65" spans="2:7" ht="44.1" customHeight="1" x14ac:dyDescent="0.25">
      <c r="B65" s="25" t="s">
        <v>46</v>
      </c>
      <c r="C65" s="24" t="s">
        <v>25</v>
      </c>
      <c r="D65" s="12" t="s">
        <v>33</v>
      </c>
      <c r="E65" s="38">
        <v>1</v>
      </c>
      <c r="F65" s="33">
        <v>3</v>
      </c>
      <c r="G65" s="40">
        <f t="shared" si="3"/>
        <v>3</v>
      </c>
    </row>
    <row r="66" spans="2:7" ht="44.1" customHeight="1" x14ac:dyDescent="0.25">
      <c r="B66" s="25" t="s">
        <v>47</v>
      </c>
      <c r="C66" s="24" t="s">
        <v>25</v>
      </c>
      <c r="D66" s="12" t="s">
        <v>78</v>
      </c>
      <c r="E66" s="38">
        <v>0.5</v>
      </c>
      <c r="F66" s="33">
        <v>3</v>
      </c>
      <c r="G66" s="40">
        <f t="shared" si="3"/>
        <v>1.5</v>
      </c>
    </row>
    <row r="67" spans="2:7" ht="21.9" customHeight="1" x14ac:dyDescent="0.25">
      <c r="B67" s="25" t="s">
        <v>48</v>
      </c>
      <c r="C67" s="24" t="s">
        <v>26</v>
      </c>
      <c r="D67" s="12" t="s">
        <v>34</v>
      </c>
      <c r="E67" s="38">
        <v>1</v>
      </c>
      <c r="F67" s="33">
        <v>5</v>
      </c>
      <c r="G67" s="40">
        <f t="shared" si="3"/>
        <v>5</v>
      </c>
    </row>
    <row r="68" spans="2:7" ht="44.1" customHeight="1" x14ac:dyDescent="0.25">
      <c r="B68" s="25" t="s">
        <v>49</v>
      </c>
      <c r="C68" s="24" t="s">
        <v>27</v>
      </c>
      <c r="D68" s="12" t="s">
        <v>77</v>
      </c>
      <c r="E68" s="38">
        <v>2</v>
      </c>
      <c r="F68" s="33">
        <v>4</v>
      </c>
      <c r="G68" s="40">
        <f t="shared" si="3"/>
        <v>8</v>
      </c>
    </row>
    <row r="69" spans="2:7" ht="62.4" x14ac:dyDescent="0.25">
      <c r="B69" s="25" t="s">
        <v>50</v>
      </c>
      <c r="C69" s="24" t="s">
        <v>51</v>
      </c>
      <c r="D69" s="12" t="s">
        <v>60</v>
      </c>
      <c r="E69" s="38">
        <v>-1</v>
      </c>
      <c r="F69" s="33">
        <v>0</v>
      </c>
      <c r="G69" s="40">
        <f t="shared" si="3"/>
        <v>0</v>
      </c>
    </row>
    <row r="70" spans="2:7" ht="109.2" x14ac:dyDescent="0.25">
      <c r="B70" s="25" t="s">
        <v>52</v>
      </c>
      <c r="C70" s="24" t="s">
        <v>57</v>
      </c>
      <c r="D70" s="12" t="s">
        <v>76</v>
      </c>
      <c r="E70" s="38">
        <v>-1</v>
      </c>
      <c r="F70" s="33">
        <v>4</v>
      </c>
      <c r="G70" s="40">
        <f t="shared" si="3"/>
        <v>-4</v>
      </c>
    </row>
    <row r="71" spans="2:7" ht="21.9" customHeight="1" x14ac:dyDescent="0.25">
      <c r="B71" s="84" t="s">
        <v>24</v>
      </c>
      <c r="C71" s="85"/>
      <c r="D71" s="85"/>
      <c r="E71" s="85"/>
      <c r="F71" s="86"/>
      <c r="G71" s="36">
        <f>SUM(G63:G70)</f>
        <v>20</v>
      </c>
    </row>
    <row r="72" spans="2:7" ht="21.9" customHeight="1" x14ac:dyDescent="0.25">
      <c r="B72" s="84" t="s">
        <v>43</v>
      </c>
      <c r="C72" s="85"/>
      <c r="D72" s="85"/>
      <c r="E72" s="85"/>
      <c r="F72" s="86"/>
      <c r="G72" s="36">
        <f>1.4 + (-0.03*G71)</f>
        <v>0.79999999999999993</v>
      </c>
    </row>
    <row r="73" spans="2:7" ht="31.2" x14ac:dyDescent="0.25">
      <c r="B73" s="56"/>
      <c r="C73" s="58"/>
      <c r="D73" s="61"/>
      <c r="E73" s="57"/>
      <c r="F73" s="62" t="s">
        <v>64</v>
      </c>
      <c r="G73" s="36">
        <f>COUNTIF($F$63:$F$68,"&gt;3")+COUNTIF($F$69:$F$70,"&lt;3")</f>
        <v>4</v>
      </c>
    </row>
    <row r="74" spans="2:7" x14ac:dyDescent="0.25">
      <c r="B74" s="31"/>
      <c r="C74" s="32"/>
      <c r="D74" s="32"/>
      <c r="E74" s="32"/>
      <c r="F74" s="32"/>
    </row>
    <row r="75" spans="2:7" ht="17.25" customHeight="1" x14ac:dyDescent="0.25"/>
    <row r="76" spans="2:7" ht="17.25" customHeight="1" x14ac:dyDescent="0.25">
      <c r="B76" s="87" t="s">
        <v>56</v>
      </c>
      <c r="C76" s="88"/>
      <c r="D76" s="88"/>
      <c r="E76" s="88"/>
      <c r="F76" s="88"/>
      <c r="G76" s="50">
        <f>UUCP * TCF *EF</f>
        <v>121.6</v>
      </c>
    </row>
    <row r="79" spans="2:7" x14ac:dyDescent="0.25">
      <c r="B79" s="35" t="s">
        <v>65</v>
      </c>
      <c r="C79" s="35" t="s">
        <v>66</v>
      </c>
      <c r="D79" s="35" t="s">
        <v>67</v>
      </c>
    </row>
    <row r="80" spans="2:7" x14ac:dyDescent="0.25">
      <c r="B80" s="63">
        <v>20</v>
      </c>
      <c r="C80" s="63">
        <f>IF(G73&gt;=5,36,IF(AND(G73&gt;2,G73&lt;=4),28, IF(AND(G73&gt;0,G73&lt;=2),20,"error")))</f>
        <v>28</v>
      </c>
      <c r="D80" s="63">
        <v>4</v>
      </c>
    </row>
    <row r="81" spans="1:5" x14ac:dyDescent="0.25">
      <c r="B81" s="81" t="s">
        <v>68</v>
      </c>
      <c r="C81" s="82"/>
      <c r="D81" s="83"/>
    </row>
    <row r="82" spans="1:5" x14ac:dyDescent="0.25">
      <c r="A82" s="59" t="s">
        <v>59</v>
      </c>
      <c r="B82" s="63">
        <f>$G$76*B80</f>
        <v>2432</v>
      </c>
      <c r="C82" s="63">
        <f>$G$76*C80</f>
        <v>3404.7999999999997</v>
      </c>
      <c r="D82" s="63">
        <f>$G$76*D80</f>
        <v>486.4</v>
      </c>
    </row>
    <row r="83" spans="1:5" x14ac:dyDescent="0.25">
      <c r="A83" s="59" t="s">
        <v>63</v>
      </c>
      <c r="B83" s="65">
        <f>B82/(8*5*4+2)</f>
        <v>15.012345679012345</v>
      </c>
      <c r="C83" s="65">
        <f>C82/(8*5*4+2)</f>
        <v>21.017283950617283</v>
      </c>
      <c r="D83" s="65">
        <f>D82/(8*5*4+2)</f>
        <v>3.0024691358024689</v>
      </c>
    </row>
    <row r="84" spans="1:5" x14ac:dyDescent="0.25">
      <c r="A84" s="60" t="s">
        <v>61</v>
      </c>
      <c r="B84" s="64">
        <v>4</v>
      </c>
      <c r="C84" s="64">
        <v>4</v>
      </c>
      <c r="D84" s="64">
        <v>4</v>
      </c>
    </row>
    <row r="85" spans="1:5" x14ac:dyDescent="0.25">
      <c r="A85" s="60" t="s">
        <v>62</v>
      </c>
      <c r="B85" s="65">
        <f>B83/B84</f>
        <v>3.7530864197530862</v>
      </c>
      <c r="C85" s="65">
        <f>C83/C84</f>
        <v>5.2543209876543209</v>
      </c>
      <c r="D85" s="65">
        <f>D83/D84</f>
        <v>0.75061728395061722</v>
      </c>
    </row>
    <row r="88" spans="1:5" ht="31.2" x14ac:dyDescent="0.25">
      <c r="C88" s="67" t="s">
        <v>109</v>
      </c>
      <c r="D88" s="68" t="s">
        <v>110</v>
      </c>
      <c r="E88" s="66" t="s">
        <v>111</v>
      </c>
    </row>
    <row r="89" spans="1:5" x14ac:dyDescent="0.25">
      <c r="C89" s="25" t="s">
        <v>112</v>
      </c>
      <c r="D89" s="71">
        <v>10</v>
      </c>
      <c r="E89" s="69">
        <f>E90/2</f>
        <v>121.6</v>
      </c>
    </row>
    <row r="90" spans="1:5" x14ac:dyDescent="0.25">
      <c r="C90" s="25" t="s">
        <v>113</v>
      </c>
      <c r="D90" s="71">
        <v>20</v>
      </c>
      <c r="E90" s="69">
        <f>E91/2</f>
        <v>243.2</v>
      </c>
    </row>
    <row r="91" spans="1:5" x14ac:dyDescent="0.25">
      <c r="C91" s="25" t="s">
        <v>114</v>
      </c>
      <c r="D91" s="71">
        <v>40</v>
      </c>
      <c r="E91" s="70">
        <f>D82</f>
        <v>486.4</v>
      </c>
    </row>
    <row r="92" spans="1:5" x14ac:dyDescent="0.25">
      <c r="C92" s="25" t="s">
        <v>115</v>
      </c>
      <c r="D92" s="71">
        <v>15</v>
      </c>
      <c r="E92" s="69">
        <f>(15*(SUM(E89:E91))/SUM(D89:D91))</f>
        <v>182.39999999999998</v>
      </c>
    </row>
    <row r="93" spans="1:5" x14ac:dyDescent="0.25">
      <c r="C93" s="25" t="s">
        <v>116</v>
      </c>
      <c r="D93" s="71">
        <v>15</v>
      </c>
      <c r="E93" s="69">
        <f>E92</f>
        <v>182.39999999999998</v>
      </c>
    </row>
    <row r="94" spans="1:5" x14ac:dyDescent="0.25">
      <c r="C94" s="25" t="s">
        <v>117</v>
      </c>
      <c r="D94" s="71">
        <v>100</v>
      </c>
      <c r="E94" s="69">
        <f>SUM(E89:E93)</f>
        <v>1216</v>
      </c>
    </row>
    <row r="96" spans="1:5" x14ac:dyDescent="0.25">
      <c r="B96" s="23"/>
      <c r="C96" s="75"/>
    </row>
    <row r="97" spans="2:4" x14ac:dyDescent="0.25">
      <c r="B97" s="76"/>
      <c r="C97" s="76"/>
      <c r="D97" s="35" t="s">
        <v>67</v>
      </c>
    </row>
    <row r="98" spans="2:4" x14ac:dyDescent="0.25">
      <c r="B98" s="77"/>
      <c r="C98" s="77"/>
      <c r="D98" s="63">
        <v>10</v>
      </c>
    </row>
    <row r="99" spans="2:4" x14ac:dyDescent="0.25">
      <c r="B99" s="15"/>
      <c r="C99" s="78"/>
      <c r="D99" s="35" t="s">
        <v>68</v>
      </c>
    </row>
    <row r="100" spans="2:4" x14ac:dyDescent="0.25">
      <c r="B100" s="77"/>
      <c r="C100" s="59" t="s">
        <v>59</v>
      </c>
      <c r="D100" s="72">
        <f>E94</f>
        <v>1216</v>
      </c>
    </row>
    <row r="101" spans="2:4" x14ac:dyDescent="0.25">
      <c r="B101" s="79"/>
      <c r="C101" s="59" t="s">
        <v>63</v>
      </c>
      <c r="D101" s="73">
        <f>D100/(8*5*4+2)</f>
        <v>7.5061728395061724</v>
      </c>
    </row>
    <row r="102" spans="2:4" x14ac:dyDescent="0.25">
      <c r="B102" s="80"/>
      <c r="C102" s="60" t="s">
        <v>61</v>
      </c>
      <c r="D102" s="74">
        <v>4</v>
      </c>
    </row>
    <row r="103" spans="2:4" x14ac:dyDescent="0.25">
      <c r="B103" s="79"/>
      <c r="C103" s="60" t="s">
        <v>62</v>
      </c>
      <c r="D103" s="73">
        <f>D101/D102</f>
        <v>1.8765432098765431</v>
      </c>
    </row>
    <row r="104" spans="2:4" x14ac:dyDescent="0.25">
      <c r="B104" s="23"/>
      <c r="C104" s="75"/>
    </row>
  </sheetData>
  <mergeCells count="9">
    <mergeCell ref="B81:D81"/>
    <mergeCell ref="B72:F72"/>
    <mergeCell ref="B71:F71"/>
    <mergeCell ref="B76:F76"/>
    <mergeCell ref="C13:F13"/>
    <mergeCell ref="C38:E38"/>
    <mergeCell ref="C41:E41"/>
    <mergeCell ref="B58:F58"/>
    <mergeCell ref="B59:F59"/>
  </mergeCells>
  <phoneticPr fontId="0" type="noConversion"/>
  <dataValidations disablePrompts="1" count="1">
    <dataValidation type="list" allowBlank="1" showInputMessage="1" showErrorMessage="1" sqref="C8:C12">
      <formula1>"Simple,Intermedio,Complejo"</formula1>
    </dataValidation>
  </dataValidations>
  <pageMargins left="0.75" right="0.75" top="1" bottom="1" header="0.5" footer="0.5"/>
  <pageSetup orientation="portrait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7</vt:i4>
      </vt:variant>
    </vt:vector>
  </HeadingPairs>
  <TitlesOfParts>
    <vt:vector size="8" baseType="lpstr">
      <vt:lpstr>Proyecto1</vt:lpstr>
      <vt:lpstr>AUCP</vt:lpstr>
      <vt:lpstr>EF</vt:lpstr>
      <vt:lpstr>TAW</vt:lpstr>
      <vt:lpstr>TBF</vt:lpstr>
      <vt:lpstr>TCF</vt:lpstr>
      <vt:lpstr>UAW</vt:lpstr>
      <vt:lpstr>UUCP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Estimación Esfuerzo Puntos Casos de Uso</dc:title>
  <dc:subject/>
  <dc:creator>LGA</dc:creator>
  <cp:lastModifiedBy>Valeria Ojeda Muñoz</cp:lastModifiedBy>
  <dcterms:created xsi:type="dcterms:W3CDTF">2000-05-31T23:05:17Z</dcterms:created>
  <dcterms:modified xsi:type="dcterms:W3CDTF">2024-09-15T15:35:37Z</dcterms:modified>
  <cp:category>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ef09e954-e645-479c-94cf-beddc295775e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