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en\OneDrive\Desktop\LDS\Riesgos\"/>
    </mc:Choice>
  </mc:AlternateContent>
  <xr:revisionPtr revIDLastSave="0" documentId="13_ncr:1_{DBB0B156-4D17-4440-BA31-511E1204B7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" sheetId="1" r:id="rId1"/>
    <sheet name="Caso Pesimo" sheetId="4" r:id="rId2"/>
    <sheet name="Caso Optimo" sheetId="3" r:id="rId3"/>
  </sheets>
  <definedNames>
    <definedName name="AUCP" localSheetId="2">'Caso Optimo'!$G$72</definedName>
    <definedName name="AUCP" localSheetId="1">'Caso Pesimo'!$G$67</definedName>
    <definedName name="AUCP">Proyecto!$G$72</definedName>
    <definedName name="EF" localSheetId="2">'Caso Optimo'!$G$68</definedName>
    <definedName name="EF" localSheetId="1">'Caso Pesimo'!$G$63</definedName>
    <definedName name="EF">Proyecto!$G$68</definedName>
    <definedName name="estimacionEsfuerzo" localSheetId="2">'Caso Optimo'!#REF!</definedName>
    <definedName name="estimacionEsfuerzo" localSheetId="1">'Caso Pesimo'!#REF!</definedName>
    <definedName name="estimacionEsfuerzo">Proyecto!#REF!</definedName>
    <definedName name="TAW" localSheetId="2">'Caso Optimo'!$G$12</definedName>
    <definedName name="TAW" localSheetId="1">'Caso Pesimo'!$G$12</definedName>
    <definedName name="TAW">Proyecto!$G$12</definedName>
    <definedName name="TBF" localSheetId="2">'Caso Optimo'!$F$34</definedName>
    <definedName name="TBF" localSheetId="1">'Caso Pesimo'!$F$29</definedName>
    <definedName name="TBF">Proyecto!$F$34</definedName>
    <definedName name="TCF" localSheetId="2">'Caso Optimo'!$G$55</definedName>
    <definedName name="TCF" localSheetId="1">'Caso Pesimo'!$G$50</definedName>
    <definedName name="TCF">Proyecto!$G$55</definedName>
    <definedName name="UAW" localSheetId="2">'Caso Optimo'!$G$12</definedName>
    <definedName name="UAW" localSheetId="1">'Caso Pesimo'!$G$12</definedName>
    <definedName name="UAW">Proyecto!$G$12</definedName>
    <definedName name="UUCP" localSheetId="2">'Caso Optimo'!$F$37</definedName>
    <definedName name="UUCP" localSheetId="1">'Caso Pesimo'!$F$32</definedName>
    <definedName name="UUCP">Proyecto!$F$37</definedName>
  </definedNames>
  <calcPr calcId="181029"/>
</workbook>
</file>

<file path=xl/calcChain.xml><?xml version="1.0" encoding="utf-8"?>
<calcChain xmlns="http://schemas.openxmlformats.org/spreadsheetml/2006/main">
  <c r="G64" i="4" l="1"/>
  <c r="C71" i="4" s="1"/>
  <c r="G61" i="4"/>
  <c r="G60" i="4"/>
  <c r="G59" i="4"/>
  <c r="G58" i="4"/>
  <c r="G57" i="4"/>
  <c r="G56" i="4"/>
  <c r="G55" i="4"/>
  <c r="G54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1" i="4"/>
  <c r="G11" i="4" s="1"/>
  <c r="E10" i="4"/>
  <c r="G10" i="4" s="1"/>
  <c r="E9" i="4"/>
  <c r="G9" i="4" s="1"/>
  <c r="E8" i="4"/>
  <c r="G8" i="4" s="1"/>
  <c r="G69" i="3"/>
  <c r="C76" i="3" s="1"/>
  <c r="G66" i="3"/>
  <c r="G65" i="3"/>
  <c r="G64" i="3"/>
  <c r="G63" i="3"/>
  <c r="G62" i="3"/>
  <c r="G61" i="3"/>
  <c r="G60" i="3"/>
  <c r="G59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E11" i="3"/>
  <c r="G11" i="3" s="1"/>
  <c r="E10" i="3"/>
  <c r="G10" i="3" s="1"/>
  <c r="E9" i="3"/>
  <c r="G9" i="3" s="1"/>
  <c r="E8" i="3"/>
  <c r="G8" i="3" s="1"/>
  <c r="G12" i="3" l="1"/>
  <c r="G62" i="4"/>
  <c r="G63" i="4" s="1"/>
  <c r="G12" i="4"/>
  <c r="F34" i="3"/>
  <c r="F29" i="4"/>
  <c r="G49" i="4"/>
  <c r="G50" i="4" s="1"/>
  <c r="G67" i="3"/>
  <c r="G68" i="3" s="1"/>
  <c r="G54" i="3"/>
  <c r="G55" i="3" s="1"/>
  <c r="E30" i="1"/>
  <c r="F30" i="1"/>
  <c r="E31" i="1"/>
  <c r="F31" i="1"/>
  <c r="E32" i="1"/>
  <c r="F32" i="1"/>
  <c r="E33" i="1"/>
  <c r="F33" i="1"/>
  <c r="E18" i="1"/>
  <c r="F18" i="1"/>
  <c r="E19" i="1"/>
  <c r="F19" i="1"/>
  <c r="E20" i="1"/>
  <c r="F20" i="1"/>
  <c r="E21" i="1"/>
  <c r="F21" i="1"/>
  <c r="F32" i="4" l="1"/>
  <c r="G67" i="4" s="1"/>
  <c r="C73" i="4" s="1"/>
  <c r="C74" i="4" s="1"/>
  <c r="C76" i="4" s="1"/>
  <c r="F37" i="3"/>
  <c r="G72" i="3"/>
  <c r="C78" i="3" s="1"/>
  <c r="C79" i="3" s="1"/>
  <c r="C81" i="3" s="1"/>
  <c r="E22" i="1"/>
  <c r="F22" i="1"/>
  <c r="E23" i="1"/>
  <c r="F23" i="1"/>
  <c r="E24" i="1"/>
  <c r="F24" i="1"/>
  <c r="D73" i="4" l="1"/>
  <c r="E82" i="4" s="1"/>
  <c r="E81" i="4" s="1"/>
  <c r="E80" i="4" s="1"/>
  <c r="E83" i="4" s="1"/>
  <c r="E84" i="4" s="1"/>
  <c r="B73" i="4"/>
  <c r="B74" i="4" s="1"/>
  <c r="B76" i="4" s="1"/>
  <c r="D78" i="3"/>
  <c r="D79" i="3" s="1"/>
  <c r="D81" i="3" s="1"/>
  <c r="B78" i="3"/>
  <c r="B79" i="3" s="1"/>
  <c r="B81" i="3" s="1"/>
  <c r="E17" i="1"/>
  <c r="F17" i="1"/>
  <c r="E25" i="1"/>
  <c r="F25" i="1"/>
  <c r="E26" i="1"/>
  <c r="F26" i="1"/>
  <c r="E27" i="1"/>
  <c r="F27" i="1"/>
  <c r="E28" i="1"/>
  <c r="F28" i="1"/>
  <c r="E29" i="1"/>
  <c r="F29" i="1"/>
  <c r="E9" i="1"/>
  <c r="G9" i="1" s="1"/>
  <c r="E10" i="1"/>
  <c r="G10" i="1" s="1"/>
  <c r="D74" i="4" l="1"/>
  <c r="D76" i="4" s="1"/>
  <c r="E87" i="3"/>
  <c r="E86" i="3" s="1"/>
  <c r="E85" i="3" s="1"/>
  <c r="E88" i="3" s="1"/>
  <c r="E89" i="3" s="1"/>
  <c r="E85" i="4"/>
  <c r="D91" i="4" s="1"/>
  <c r="G69" i="1"/>
  <c r="C76" i="1" s="1"/>
  <c r="D92" i="4" l="1"/>
  <c r="D94" i="4" s="1"/>
  <c r="E90" i="3"/>
  <c r="D96" i="3" s="1"/>
  <c r="D97" i="3" s="1"/>
  <c r="D99" i="3" s="1"/>
  <c r="E16" i="1"/>
  <c r="F16" i="1" l="1"/>
  <c r="E11" i="1" l="1"/>
  <c r="E8" i="1"/>
  <c r="F34" i="1" l="1"/>
  <c r="G8" i="1"/>
  <c r="G11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9" i="1"/>
  <c r="G60" i="1"/>
  <c r="G61" i="1"/>
  <c r="G62" i="1"/>
  <c r="G63" i="1"/>
  <c r="G64" i="1"/>
  <c r="G65" i="1"/>
  <c r="G66" i="1"/>
  <c r="G12" i="1" l="1"/>
  <c r="G54" i="1"/>
  <c r="G55" i="1" s="1"/>
  <c r="G67" i="1"/>
  <c r="G68" i="1" s="1"/>
  <c r="F37" i="1" l="1"/>
  <c r="G72" i="1" l="1"/>
  <c r="C78" i="1" l="1"/>
  <c r="C79" i="1" s="1"/>
  <c r="C81" i="1" s="1"/>
  <c r="D78" i="1"/>
  <c r="B78" i="1"/>
  <c r="B79" i="1" s="1"/>
  <c r="B81" i="1" s="1"/>
  <c r="D79" i="1" l="1"/>
  <c r="D81" i="1" s="1"/>
  <c r="E87" i="1"/>
  <c r="E86" i="1" s="1"/>
  <c r="E85" i="1" s="1"/>
  <c r="E88" i="1" l="1"/>
  <c r="E89" i="1" s="1"/>
  <c r="E90" i="1" l="1"/>
  <c r="D96" i="1" s="1"/>
  <c r="D97" i="1" s="1"/>
  <c r="D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6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1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6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sharedStrings.xml><?xml version="1.0" encoding="utf-8"?>
<sst xmlns="http://schemas.openxmlformats.org/spreadsheetml/2006/main" count="415" uniqueCount="117">
  <si>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</si>
  <si>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</si>
  <si>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</si>
  <si>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</si>
  <si>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</si>
  <si>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</si>
  <si>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</si>
  <si>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</si>
  <si>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</si>
  <si>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</si>
  <si>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</si>
  <si>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</si>
  <si>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</si>
  <si>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</si>
  <si>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</si>
  <si>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</si>
  <si>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</si>
  <si>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</si>
  <si>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</si>
  <si>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</si>
  <si>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</si>
  <si>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</si>
  <si>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</si>
  <si>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</si>
  <si>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</si>
  <si>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</si>
  <si>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</si>
  <si>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</si>
  <si>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</si>
  <si>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</si>
  <si>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</si>
  <si>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</si>
  <si>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</si>
  <si>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</si>
  <si>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</si>
  <si>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</si>
  <si>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</si>
  <si>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</si>
  <si>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</si>
  <si>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</si>
  <si>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</si>
  <si>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</si>
  <si>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</si>
  <si>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</si>
  <si>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</si>
  <si>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</si>
  <si>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</si>
  <si>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</si>
  <si>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</si>
  <si>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</si>
  <si>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</si>
  <si>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</si>
  <si>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</si>
  <si>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</si>
  <si>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</si>
  <si>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</si>
  <si>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</si>
  <si>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</si>
  <si>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</si>
  <si>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</si>
  <si>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</si>
  <si>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</si>
  <si>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</si>
  <si>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</si>
  <si>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</si>
  <si>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</si>
  <si>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</si>
  <si>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</si>
  <si>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</si>
  <si>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</si>
  <si>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</si>
  <si>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</si>
  <si>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</si>
  <si>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</si>
  <si>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</si>
  <si>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</si>
  <si>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</si>
  <si>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</si>
  <si>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</si>
  <si>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</si>
  <si>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</si>
  <si>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</si>
  <si>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</si>
  <si>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</si>
  <si>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</si>
  <si>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</si>
  <si>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</si>
  <si>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</si>
  <si>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</si>
  <si>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</si>
  <si>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</si>
  <si>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</si>
  <si>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</si>
  <si>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</si>
  <si>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</si>
  <si>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</si>
  <si>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</si>
  <si>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</si>
  <si>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Se requiere autoinstalable</t>
  </si>
  <si>
    <t>Disponibilidad a Usar en todos los dispositivos</t>
  </si>
  <si>
    <t>Codigo adaptable al cambio</t>
  </si>
  <si>
    <t>Acceso mediante GMAIL</t>
  </si>
  <si>
    <t>Se solicita capacitacion de uso</t>
  </si>
  <si>
    <t>Integrantes poco familiarizados</t>
  </si>
  <si>
    <t>La mayoria domina la Aplicación</t>
  </si>
  <si>
    <t>Grupo con poca experiencia</t>
  </si>
  <si>
    <t>Líder sin experiencia.</t>
  </si>
  <si>
    <t>Grupo desmotivado</t>
  </si>
  <si>
    <t>Todos los miembros parcial-time</t>
  </si>
  <si>
    <t>CU04 - Adjuntar documentos</t>
  </si>
  <si>
    <t>CU01 - CRUD Escenarios</t>
  </si>
  <si>
    <t>CU02 - Consultar Escenarios</t>
  </si>
  <si>
    <t>CU03 - Comentar Escenario</t>
  </si>
  <si>
    <t>CU05 - Exportar escenario y Resultados</t>
  </si>
  <si>
    <t>CU06 - Consultar Proyectos</t>
  </si>
  <si>
    <t>CU07 - Consultar Proyectos asignados</t>
  </si>
  <si>
    <t>CU08 - CRUD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</si>
</sst>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9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"/>
  <sheetViews>
    <sheetView tabSelected="1" zoomScale="94" zoomScaleNormal="94" workbookViewId="0">
      <selection activeCell="A24" sqref="A24:XFD24"/>
    </sheetView>
  </sheetViews>
  <sheetFormatPr baseColWidth="10" defaultColWidth="9.109375" defaultRowHeight="15.6" x14ac:dyDescent="0.25"/>
  <cols>
    <col min="1" max="1" width="32.109375" style="1" customWidth="1"/>
    <col min="2" max="2" width="43.44140625" style="1" bestFit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31.2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31.2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31.2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31.2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110</v>
      </c>
      <c r="C16" s="42"/>
      <c r="D16" s="43">
        <v>4</v>
      </c>
      <c r="E16" s="30" t="str">
        <f t="shared" ref="E16:E33" si="0">IF($D16&gt;0,IF($D16&lt;=3,"Simple",IF(AND($D16&gt;3,$D16&lt;7),"Intermedio",IF($D16&gt;=7,"Complejo","error"))),"-")</f>
        <v>Intermedio</v>
      </c>
      <c r="F16" s="30">
        <f t="shared" ref="F16:F33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" customHeight="1" x14ac:dyDescent="0.25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" customHeight="1" x14ac:dyDescent="0.25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" customHeight="1" x14ac:dyDescent="0.25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" customHeight="1" x14ac:dyDescent="0.25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" customHeight="1" x14ac:dyDescent="0.25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" customHeight="1" x14ac:dyDescent="0.25">
      <c r="B23" s="10" t="s">
        <v>116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" customHeight="1" x14ac:dyDescent="0.25">
      <c r="B24" s="10"/>
      <c r="C24" s="42"/>
      <c r="D24" s="43"/>
      <c r="E24" s="30" t="str">
        <f t="shared" si="0"/>
        <v>-</v>
      </c>
      <c r="F24" s="30">
        <f t="shared" si="1"/>
        <v>0</v>
      </c>
      <c r="G24" s="23"/>
      <c r="H24" s="23"/>
      <c r="K24" s="22"/>
      <c r="T24" s="22"/>
    </row>
    <row r="25" spans="2:20" s="19" customFormat="1" ht="21.9" customHeight="1" x14ac:dyDescent="0.25">
      <c r="B25" s="10"/>
      <c r="C25" s="42"/>
      <c r="D25" s="43"/>
      <c r="E25" s="30" t="str">
        <f t="shared" si="0"/>
        <v>-</v>
      </c>
      <c r="F25" s="30">
        <f t="shared" si="1"/>
        <v>0</v>
      </c>
      <c r="G25" s="23"/>
      <c r="H25" s="23"/>
      <c r="K25" s="22"/>
      <c r="T25" s="22"/>
    </row>
    <row r="26" spans="2:20" s="19" customFormat="1" ht="21.9" customHeight="1" x14ac:dyDescent="0.25">
      <c r="B26" s="10"/>
      <c r="C26" s="42"/>
      <c r="D26" s="43"/>
      <c r="E26" s="30" t="str">
        <f t="shared" si="0"/>
        <v>-</v>
      </c>
      <c r="F26" s="30">
        <f t="shared" si="1"/>
        <v>0</v>
      </c>
      <c r="G26" s="23"/>
      <c r="H26" s="23"/>
      <c r="K26" s="22"/>
      <c r="T26" s="22"/>
    </row>
    <row r="27" spans="2:20" s="19" customFormat="1" ht="21.9" customHeight="1" x14ac:dyDescent="0.25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" customHeight="1" x14ac:dyDescent="0.25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" customHeight="1" x14ac:dyDescent="0.25">
      <c r="B29" s="10"/>
      <c r="C29" s="42"/>
      <c r="D29" s="43"/>
      <c r="E29" s="30" t="str">
        <f t="shared" si="0"/>
        <v>-</v>
      </c>
      <c r="F29" s="30">
        <f t="shared" si="1"/>
        <v>0</v>
      </c>
      <c r="G29" s="23"/>
      <c r="H29" s="23"/>
      <c r="K29" s="22"/>
      <c r="T29" s="22"/>
    </row>
    <row r="30" spans="2:20" s="19" customFormat="1" ht="21.9" customHeight="1" x14ac:dyDescent="0.25">
      <c r="B30" s="10"/>
      <c r="C30" s="42"/>
      <c r="D30" s="43"/>
      <c r="E30" s="30" t="str">
        <f t="shared" si="0"/>
        <v>-</v>
      </c>
      <c r="F30" s="30">
        <f t="shared" si="1"/>
        <v>0</v>
      </c>
      <c r="G30" s="23"/>
      <c r="H30" s="23"/>
      <c r="K30" s="22"/>
      <c r="T30" s="22"/>
    </row>
    <row r="31" spans="2:20" s="19" customFormat="1" ht="21.9" customHeight="1" x14ac:dyDescent="0.25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" customHeight="1" x14ac:dyDescent="0.25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" customHeight="1" x14ac:dyDescent="0.25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" customHeight="1" x14ac:dyDescent="0.25">
      <c r="B34" s="44"/>
      <c r="C34" s="95" t="s">
        <v>54</v>
      </c>
      <c r="D34" s="96"/>
      <c r="E34" s="96"/>
      <c r="F34" s="45">
        <f>SUM(F16:F33)</f>
        <v>55</v>
      </c>
      <c r="H34" s="17"/>
      <c r="K34" s="22"/>
    </row>
    <row r="35" spans="2:20" x14ac:dyDescent="0.25">
      <c r="H35" s="27"/>
    </row>
    <row r="36" spans="2:20" x14ac:dyDescent="0.25">
      <c r="H36" s="27"/>
    </row>
    <row r="37" spans="2:20" ht="21.9" customHeight="1" x14ac:dyDescent="0.25">
      <c r="B37" s="13"/>
      <c r="C37" s="93" t="s">
        <v>55</v>
      </c>
      <c r="D37" s="94"/>
      <c r="E37" s="94"/>
      <c r="F37" s="26">
        <f>TAW+TBF</f>
        <v>67</v>
      </c>
      <c r="H37" s="17"/>
    </row>
    <row r="38" spans="2:20" ht="17.25" customHeight="1" x14ac:dyDescent="0.25"/>
    <row r="39" spans="2:20" ht="17.25" customHeight="1" x14ac:dyDescent="0.25"/>
    <row r="40" spans="2:20" s="9" customFormat="1" ht="21.9" customHeight="1" x14ac:dyDescent="0.25">
      <c r="B40" s="35" t="s">
        <v>6</v>
      </c>
      <c r="C40" s="35" t="s">
        <v>28</v>
      </c>
      <c r="D40" s="37" t="s">
        <v>40</v>
      </c>
      <c r="E40" s="36" t="s">
        <v>1</v>
      </c>
      <c r="F40" s="37" t="s">
        <v>42</v>
      </c>
      <c r="G40" s="36" t="s">
        <v>41</v>
      </c>
    </row>
    <row r="41" spans="2:20" ht="21.9" customHeight="1" x14ac:dyDescent="0.25">
      <c r="B41" s="24" t="s">
        <v>8</v>
      </c>
      <c r="C41" s="24" t="s">
        <v>22</v>
      </c>
      <c r="D41" s="12" t="s">
        <v>82</v>
      </c>
      <c r="E41" s="38" t="s">
        <v>74</v>
      </c>
      <c r="F41" s="33">
        <v>1</v>
      </c>
      <c r="G41" s="40">
        <f t="shared" ref="G41:G53" si="2">E41*F41</f>
        <v>1</v>
      </c>
      <c r="H41" s="1"/>
    </row>
    <row r="42" spans="2:20" ht="44.1" customHeight="1" x14ac:dyDescent="0.25">
      <c r="B42" s="24" t="s">
        <v>9</v>
      </c>
      <c r="C42" s="24" t="s">
        <v>22</v>
      </c>
      <c r="D42" s="12" t="s">
        <v>31</v>
      </c>
      <c r="E42" s="39">
        <v>2</v>
      </c>
      <c r="F42" s="33">
        <v>1</v>
      </c>
      <c r="G42" s="40">
        <f t="shared" si="2"/>
        <v>2</v>
      </c>
      <c r="H42" s="1"/>
    </row>
    <row r="43" spans="2:20" ht="44.1" customHeight="1" x14ac:dyDescent="0.25">
      <c r="B43" s="24" t="s">
        <v>10</v>
      </c>
      <c r="C43" s="24" t="s">
        <v>22</v>
      </c>
      <c r="D43" s="12" t="s">
        <v>83</v>
      </c>
      <c r="E43" s="39">
        <v>3</v>
      </c>
      <c r="F43" s="33">
        <v>3</v>
      </c>
      <c r="G43" s="40">
        <f t="shared" si="2"/>
        <v>9</v>
      </c>
      <c r="H43" s="1"/>
    </row>
    <row r="44" spans="2:20" ht="44.1" customHeight="1" x14ac:dyDescent="0.25">
      <c r="B44" s="24" t="s">
        <v>11</v>
      </c>
      <c r="C44" s="24" t="s">
        <v>22</v>
      </c>
      <c r="D44" s="12"/>
      <c r="E44" s="39">
        <v>2</v>
      </c>
      <c r="F44" s="33">
        <v>1</v>
      </c>
      <c r="G44" s="40">
        <f t="shared" si="2"/>
        <v>2</v>
      </c>
      <c r="H44" s="1"/>
    </row>
    <row r="45" spans="2:20" ht="21.9" customHeight="1" x14ac:dyDescent="0.25">
      <c r="B45" s="24" t="s">
        <v>12</v>
      </c>
      <c r="C45" s="24" t="s">
        <v>22</v>
      </c>
      <c r="D45" s="12" t="s">
        <v>81</v>
      </c>
      <c r="E45" s="38">
        <v>1</v>
      </c>
      <c r="F45" s="33">
        <v>1</v>
      </c>
      <c r="G45" s="40">
        <f t="shared" si="2"/>
        <v>1</v>
      </c>
      <c r="H45" s="1"/>
    </row>
    <row r="46" spans="2:20" ht="21.9" customHeight="1" x14ac:dyDescent="0.25">
      <c r="B46" s="24" t="s">
        <v>13</v>
      </c>
      <c r="C46" s="24" t="s">
        <v>22</v>
      </c>
      <c r="D46" s="12" t="s">
        <v>80</v>
      </c>
      <c r="E46" s="38">
        <v>0.5</v>
      </c>
      <c r="F46" s="33">
        <v>1</v>
      </c>
      <c r="G46" s="40">
        <f t="shared" si="2"/>
        <v>0.5</v>
      </c>
      <c r="H46" s="1"/>
    </row>
    <row r="47" spans="2:20" ht="21.9" customHeight="1" x14ac:dyDescent="0.25">
      <c r="B47" s="24" t="s">
        <v>14</v>
      </c>
      <c r="C47" s="24" t="s">
        <v>22</v>
      </c>
      <c r="D47" s="12" t="s">
        <v>38</v>
      </c>
      <c r="E47" s="38">
        <v>0.5</v>
      </c>
      <c r="F47" s="33">
        <v>5</v>
      </c>
      <c r="G47" s="40">
        <f t="shared" si="2"/>
        <v>2.5</v>
      </c>
      <c r="H47" s="1"/>
    </row>
    <row r="48" spans="2:20" ht="21.9" customHeight="1" x14ac:dyDescent="0.25">
      <c r="B48" s="24" t="s">
        <v>15</v>
      </c>
      <c r="C48" s="24" t="s">
        <v>22</v>
      </c>
      <c r="D48" s="12" t="s">
        <v>84</v>
      </c>
      <c r="E48" s="38">
        <v>2</v>
      </c>
      <c r="F48" s="33">
        <v>1</v>
      </c>
      <c r="G48" s="40">
        <f t="shared" si="2"/>
        <v>2</v>
      </c>
      <c r="H48" s="1"/>
    </row>
    <row r="49" spans="2:8" ht="21.9" customHeight="1" x14ac:dyDescent="0.25">
      <c r="B49" s="24" t="s">
        <v>16</v>
      </c>
      <c r="C49" s="24" t="s">
        <v>22</v>
      </c>
      <c r="D49" s="12"/>
      <c r="E49" s="38">
        <v>1</v>
      </c>
      <c r="F49" s="33">
        <v>3</v>
      </c>
      <c r="G49" s="40">
        <f t="shared" si="2"/>
        <v>3</v>
      </c>
      <c r="H49" s="1"/>
    </row>
    <row r="50" spans="2:8" ht="21.9" customHeight="1" x14ac:dyDescent="0.25">
      <c r="B50" s="24" t="s">
        <v>17</v>
      </c>
      <c r="C50" s="24" t="s">
        <v>22</v>
      </c>
      <c r="D50" s="12"/>
      <c r="E50" s="38">
        <v>1</v>
      </c>
      <c r="F50" s="33">
        <v>4</v>
      </c>
      <c r="G50" s="40">
        <f t="shared" si="2"/>
        <v>4</v>
      </c>
      <c r="H50" s="1"/>
    </row>
    <row r="51" spans="2:8" ht="44.1" customHeight="1" x14ac:dyDescent="0.25">
      <c r="B51" s="24" t="s">
        <v>18</v>
      </c>
      <c r="C51" s="24" t="s">
        <v>22</v>
      </c>
      <c r="D51" s="12" t="s">
        <v>79</v>
      </c>
      <c r="E51" s="39">
        <v>1</v>
      </c>
      <c r="F51" s="33">
        <v>3</v>
      </c>
      <c r="G51" s="40">
        <f t="shared" si="2"/>
        <v>3</v>
      </c>
      <c r="H51" s="1"/>
    </row>
    <row r="52" spans="2:8" ht="44.1" customHeight="1" x14ac:dyDescent="0.25">
      <c r="B52" s="24" t="s">
        <v>19</v>
      </c>
      <c r="C52" s="24" t="s">
        <v>22</v>
      </c>
      <c r="D52" s="12" t="s">
        <v>85</v>
      </c>
      <c r="E52" s="39">
        <v>1</v>
      </c>
      <c r="F52" s="33">
        <v>2</v>
      </c>
      <c r="G52" s="40">
        <f t="shared" si="2"/>
        <v>2</v>
      </c>
      <c r="H52" s="1"/>
    </row>
    <row r="53" spans="2:8" ht="66" customHeight="1" x14ac:dyDescent="0.25">
      <c r="B53" s="24" t="s">
        <v>20</v>
      </c>
      <c r="C53" s="24" t="s">
        <v>22</v>
      </c>
      <c r="D53" s="12" t="s">
        <v>86</v>
      </c>
      <c r="E53" s="38">
        <v>1</v>
      </c>
      <c r="F53" s="33">
        <v>3</v>
      </c>
      <c r="G53" s="40">
        <f t="shared" si="2"/>
        <v>3</v>
      </c>
      <c r="H53" s="1"/>
    </row>
    <row r="54" spans="2:8" ht="21.9" customHeight="1" x14ac:dyDescent="0.25">
      <c r="B54" s="88" t="s">
        <v>21</v>
      </c>
      <c r="C54" s="97"/>
      <c r="D54" s="97"/>
      <c r="E54" s="97"/>
      <c r="F54" s="98"/>
      <c r="G54" s="41">
        <f>SUM(G41:G53)</f>
        <v>35</v>
      </c>
      <c r="H54" s="1"/>
    </row>
    <row r="55" spans="2:8" ht="21.9" customHeight="1" x14ac:dyDescent="0.25">
      <c r="B55" s="88" t="s">
        <v>39</v>
      </c>
      <c r="C55" s="97"/>
      <c r="D55" s="97"/>
      <c r="E55" s="97"/>
      <c r="F55" s="98"/>
      <c r="G55" s="45">
        <f>0.6+(0.01*G54)</f>
        <v>0.95</v>
      </c>
      <c r="H55" s="1"/>
    </row>
    <row r="56" spans="2:8" ht="21.9" customHeight="1" x14ac:dyDescent="0.25">
      <c r="B56" s="31"/>
      <c r="C56" s="55"/>
      <c r="D56" s="55"/>
      <c r="E56" s="55"/>
      <c r="F56" s="55"/>
      <c r="H56" s="1"/>
    </row>
    <row r="57" spans="2:8" ht="17.25" customHeight="1" x14ac:dyDescent="0.25">
      <c r="B57" s="46"/>
      <c r="C57" s="47"/>
      <c r="D57" s="48"/>
      <c r="E57" s="46"/>
      <c r="F57" s="49"/>
      <c r="G57" s="46"/>
    </row>
    <row r="58" spans="2:8" s="9" customFormat="1" ht="44.1" customHeight="1" x14ac:dyDescent="0.25">
      <c r="B58" s="35" t="s">
        <v>23</v>
      </c>
      <c r="C58" s="35" t="s">
        <v>7</v>
      </c>
      <c r="D58" s="37" t="s">
        <v>4</v>
      </c>
      <c r="E58" s="36" t="s">
        <v>1</v>
      </c>
      <c r="F58" s="37" t="s">
        <v>42</v>
      </c>
      <c r="G58" s="36" t="s">
        <v>41</v>
      </c>
    </row>
    <row r="59" spans="2:8" ht="44.1" customHeight="1" x14ac:dyDescent="0.25">
      <c r="B59" s="25" t="s">
        <v>44</v>
      </c>
      <c r="C59" s="24" t="s">
        <v>25</v>
      </c>
      <c r="D59" s="12" t="s">
        <v>32</v>
      </c>
      <c r="E59" s="38">
        <v>1.5</v>
      </c>
      <c r="F59" s="33">
        <v>4</v>
      </c>
      <c r="G59" s="40">
        <f t="shared" ref="G59:G66" si="3">E59*F59</f>
        <v>6</v>
      </c>
    </row>
    <row r="60" spans="2:8" ht="44.1" customHeight="1" x14ac:dyDescent="0.25">
      <c r="B60" s="25" t="s">
        <v>45</v>
      </c>
      <c r="C60" s="24" t="s">
        <v>25</v>
      </c>
      <c r="D60" s="12" t="s">
        <v>78</v>
      </c>
      <c r="E60" s="38">
        <v>0.5</v>
      </c>
      <c r="F60" s="33">
        <v>1</v>
      </c>
      <c r="G60" s="40">
        <f t="shared" si="3"/>
        <v>0.5</v>
      </c>
    </row>
    <row r="61" spans="2:8" ht="44.1" customHeight="1" x14ac:dyDescent="0.25">
      <c r="B61" s="25" t="s">
        <v>46</v>
      </c>
      <c r="C61" s="24" t="s">
        <v>25</v>
      </c>
      <c r="D61" s="12" t="s">
        <v>33</v>
      </c>
      <c r="E61" s="38">
        <v>1</v>
      </c>
      <c r="F61" s="33">
        <v>3</v>
      </c>
      <c r="G61" s="40">
        <f t="shared" si="3"/>
        <v>3</v>
      </c>
    </row>
    <row r="62" spans="2:8" ht="44.1" customHeight="1" x14ac:dyDescent="0.25">
      <c r="B62" s="25" t="s">
        <v>47</v>
      </c>
      <c r="C62" s="24" t="s">
        <v>25</v>
      </c>
      <c r="D62" s="12" t="s">
        <v>77</v>
      </c>
      <c r="E62" s="38">
        <v>0.5</v>
      </c>
      <c r="F62" s="33">
        <v>3</v>
      </c>
      <c r="G62" s="40">
        <f t="shared" si="3"/>
        <v>1.5</v>
      </c>
    </row>
    <row r="63" spans="2:8" ht="21.9" customHeight="1" x14ac:dyDescent="0.25">
      <c r="B63" s="25" t="s">
        <v>48</v>
      </c>
      <c r="C63" s="24" t="s">
        <v>26</v>
      </c>
      <c r="D63" s="12" t="s">
        <v>34</v>
      </c>
      <c r="E63" s="38">
        <v>1</v>
      </c>
      <c r="F63" s="33">
        <v>5</v>
      </c>
      <c r="G63" s="40">
        <f t="shared" si="3"/>
        <v>5</v>
      </c>
    </row>
    <row r="64" spans="2:8" ht="44.1" customHeight="1" x14ac:dyDescent="0.25">
      <c r="B64" s="25" t="s">
        <v>49</v>
      </c>
      <c r="C64" s="24" t="s">
        <v>27</v>
      </c>
      <c r="D64" s="12" t="s">
        <v>76</v>
      </c>
      <c r="E64" s="38">
        <v>2</v>
      </c>
      <c r="F64" s="33">
        <v>4</v>
      </c>
      <c r="G64" s="40">
        <f t="shared" si="3"/>
        <v>8</v>
      </c>
    </row>
    <row r="65" spans="1:7" ht="62.4" x14ac:dyDescent="0.25">
      <c r="B65" s="25" t="s">
        <v>50</v>
      </c>
      <c r="C65" s="24" t="s">
        <v>51</v>
      </c>
      <c r="D65" s="12" t="s">
        <v>60</v>
      </c>
      <c r="E65" s="38">
        <v>-1</v>
      </c>
      <c r="F65" s="33">
        <v>3</v>
      </c>
      <c r="G65" s="40">
        <f t="shared" si="3"/>
        <v>-3</v>
      </c>
    </row>
    <row r="66" spans="1:7" ht="109.2" x14ac:dyDescent="0.25">
      <c r="B66" s="25" t="s">
        <v>52</v>
      </c>
      <c r="C66" s="24" t="s">
        <v>57</v>
      </c>
      <c r="D66" s="12" t="s">
        <v>75</v>
      </c>
      <c r="E66" s="38">
        <v>-1</v>
      </c>
      <c r="F66" s="33">
        <v>4</v>
      </c>
      <c r="G66" s="40">
        <f t="shared" si="3"/>
        <v>-4</v>
      </c>
    </row>
    <row r="67" spans="1:7" ht="21.9" customHeight="1" x14ac:dyDescent="0.25">
      <c r="B67" s="88" t="s">
        <v>24</v>
      </c>
      <c r="C67" s="89"/>
      <c r="D67" s="89"/>
      <c r="E67" s="89"/>
      <c r="F67" s="90"/>
      <c r="G67" s="36">
        <f>SUM(G59:G66)</f>
        <v>17</v>
      </c>
    </row>
    <row r="68" spans="1:7" ht="21.9" customHeight="1" x14ac:dyDescent="0.25">
      <c r="B68" s="88" t="s">
        <v>43</v>
      </c>
      <c r="C68" s="89"/>
      <c r="D68" s="89"/>
      <c r="E68" s="89"/>
      <c r="F68" s="90"/>
      <c r="G68" s="36">
        <f>1.4 + (-0.03*G67)</f>
        <v>0.8899999999999999</v>
      </c>
    </row>
    <row r="69" spans="1:7" ht="31.2" x14ac:dyDescent="0.25">
      <c r="B69" s="56"/>
      <c r="C69" s="58"/>
      <c r="D69" s="61"/>
      <c r="E69" s="57"/>
      <c r="F69" s="62" t="s">
        <v>64</v>
      </c>
      <c r="G69" s="36">
        <f>COUNTIF($F$59:$F$64,"&gt;3")+COUNTIF($F$65:$F$66,"&lt;3")</f>
        <v>3</v>
      </c>
    </row>
    <row r="70" spans="1:7" x14ac:dyDescent="0.25">
      <c r="B70" s="31"/>
      <c r="C70" s="32"/>
      <c r="D70" s="32"/>
      <c r="E70" s="32"/>
      <c r="F70" s="32"/>
    </row>
    <row r="71" spans="1:7" ht="17.25" customHeight="1" x14ac:dyDescent="0.25"/>
    <row r="72" spans="1:7" ht="17.25" customHeight="1" x14ac:dyDescent="0.25">
      <c r="B72" s="91" t="s">
        <v>56</v>
      </c>
      <c r="C72" s="92"/>
      <c r="D72" s="92"/>
      <c r="E72" s="92"/>
      <c r="F72" s="92"/>
      <c r="G72" s="50">
        <f>UUCP * TCF *EF</f>
        <v>56.648499999999991</v>
      </c>
    </row>
    <row r="75" spans="1:7" x14ac:dyDescent="0.25">
      <c r="B75" s="35" t="s">
        <v>65</v>
      </c>
      <c r="C75" s="35" t="s">
        <v>66</v>
      </c>
      <c r="D75" s="35" t="s">
        <v>67</v>
      </c>
    </row>
    <row r="76" spans="1:7" x14ac:dyDescent="0.25">
      <c r="B76" s="63">
        <v>20</v>
      </c>
      <c r="C76" s="63">
        <f>IF(G69&gt;=5,36,IF(AND(G69&gt;2,G69&lt;=4),28, IF(AND(G69&gt;0,G69&lt;=2),20,"error")))</f>
        <v>28</v>
      </c>
      <c r="D76" s="63">
        <v>4</v>
      </c>
    </row>
    <row r="77" spans="1:7" x14ac:dyDescent="0.25">
      <c r="B77" s="85" t="s">
        <v>68</v>
      </c>
      <c r="C77" s="86"/>
      <c r="D77" s="87"/>
    </row>
    <row r="78" spans="1:7" x14ac:dyDescent="0.25">
      <c r="A78" s="59" t="s">
        <v>59</v>
      </c>
      <c r="B78" s="63">
        <f>$G$72*B76</f>
        <v>1132.9699999999998</v>
      </c>
      <c r="C78" s="63">
        <f>$G$72*C76</f>
        <v>1586.1579999999997</v>
      </c>
      <c r="D78" s="63">
        <f>$G$72*D76</f>
        <v>226.59399999999997</v>
      </c>
    </row>
    <row r="79" spans="1:7" x14ac:dyDescent="0.25">
      <c r="A79" s="59" t="s">
        <v>63</v>
      </c>
      <c r="B79" s="65">
        <f>B78/(8*5*4+2)</f>
        <v>6.9936419753086412</v>
      </c>
      <c r="C79" s="65">
        <f>C78/(8*5*4+2)</f>
        <v>9.7910987654320962</v>
      </c>
      <c r="D79" s="65">
        <f>D78/(8*5*4+2)</f>
        <v>1.3987283950617282</v>
      </c>
    </row>
    <row r="80" spans="1:7" x14ac:dyDescent="0.25">
      <c r="A80" s="60" t="s">
        <v>61</v>
      </c>
      <c r="B80" s="64">
        <v>4</v>
      </c>
      <c r="C80" s="64">
        <v>4</v>
      </c>
      <c r="D80" s="64">
        <v>4</v>
      </c>
    </row>
    <row r="81" spans="1:5" x14ac:dyDescent="0.25">
      <c r="A81" s="60" t="s">
        <v>62</v>
      </c>
      <c r="B81" s="65">
        <f>B79/B80</f>
        <v>1.7484104938271603</v>
      </c>
      <c r="C81" s="65">
        <f>C79/C80</f>
        <v>2.4477746913580241</v>
      </c>
      <c r="D81" s="65">
        <f>D79/D80</f>
        <v>0.34968209876543205</v>
      </c>
    </row>
    <row r="84" spans="1:5" ht="31.2" x14ac:dyDescent="0.25">
      <c r="C84" s="67" t="s">
        <v>89</v>
      </c>
      <c r="D84" s="68" t="s">
        <v>90</v>
      </c>
      <c r="E84" s="66" t="s">
        <v>91</v>
      </c>
    </row>
    <row r="85" spans="1:5" x14ac:dyDescent="0.25">
      <c r="C85" s="25" t="s">
        <v>92</v>
      </c>
      <c r="D85" s="71">
        <v>10</v>
      </c>
      <c r="E85" s="69">
        <f>E86/2</f>
        <v>56.648499999999991</v>
      </c>
    </row>
    <row r="86" spans="1:5" x14ac:dyDescent="0.25">
      <c r="C86" s="25" t="s">
        <v>93</v>
      </c>
      <c r="D86" s="71">
        <v>20</v>
      </c>
      <c r="E86" s="69">
        <f>E87/2</f>
        <v>113.29699999999998</v>
      </c>
    </row>
    <row r="87" spans="1:5" x14ac:dyDescent="0.25">
      <c r="C87" s="25" t="s">
        <v>94</v>
      </c>
      <c r="D87" s="71">
        <v>40</v>
      </c>
      <c r="E87" s="70">
        <f>D78</f>
        <v>226.59399999999997</v>
      </c>
    </row>
    <row r="88" spans="1:5" x14ac:dyDescent="0.25">
      <c r="C88" s="25" t="s">
        <v>95</v>
      </c>
      <c r="D88" s="71">
        <v>15</v>
      </c>
      <c r="E88" s="69">
        <f>(15*(SUM(E85:E87))/SUM(D85:D87))</f>
        <v>84.972749999999991</v>
      </c>
    </row>
    <row r="89" spans="1:5" x14ac:dyDescent="0.25">
      <c r="C89" s="25" t="s">
        <v>96</v>
      </c>
      <c r="D89" s="71">
        <v>15</v>
      </c>
      <c r="E89" s="69">
        <f>E88</f>
        <v>84.972749999999991</v>
      </c>
    </row>
    <row r="90" spans="1:5" x14ac:dyDescent="0.25">
      <c r="C90" s="25" t="s">
        <v>97</v>
      </c>
      <c r="D90" s="71">
        <v>100</v>
      </c>
      <c r="E90" s="69">
        <f>SUM(E85:E89)</f>
        <v>566.48500000000001</v>
      </c>
    </row>
    <row r="92" spans="1:5" x14ac:dyDescent="0.25">
      <c r="B92" s="23"/>
      <c r="C92" s="75"/>
    </row>
    <row r="93" spans="1:5" x14ac:dyDescent="0.25">
      <c r="B93" s="76"/>
      <c r="C93" s="76"/>
      <c r="D93" s="35" t="s">
        <v>67</v>
      </c>
    </row>
    <row r="94" spans="1:5" x14ac:dyDescent="0.25">
      <c r="B94" s="77"/>
      <c r="C94" s="77"/>
      <c r="D94" s="63">
        <v>4</v>
      </c>
    </row>
    <row r="95" spans="1:5" x14ac:dyDescent="0.25">
      <c r="B95" s="15"/>
      <c r="C95" s="78"/>
      <c r="D95" s="35" t="s">
        <v>68</v>
      </c>
    </row>
    <row r="96" spans="1:5" x14ac:dyDescent="0.25">
      <c r="B96" s="77"/>
      <c r="C96" s="59" t="s">
        <v>59</v>
      </c>
      <c r="D96" s="72">
        <f>E90</f>
        <v>566.48500000000001</v>
      </c>
    </row>
    <row r="97" spans="2:4" x14ac:dyDescent="0.25">
      <c r="B97" s="79"/>
      <c r="C97" s="59" t="s">
        <v>63</v>
      </c>
      <c r="D97" s="73">
        <f>D96/(8*5*4+2)</f>
        <v>3.496820987654321</v>
      </c>
    </row>
    <row r="98" spans="2:4" x14ac:dyDescent="0.25">
      <c r="B98" s="80"/>
      <c r="C98" s="60" t="s">
        <v>61</v>
      </c>
      <c r="D98" s="74">
        <v>4</v>
      </c>
    </row>
    <row r="99" spans="2:4" x14ac:dyDescent="0.25">
      <c r="B99" s="79"/>
      <c r="C99" s="60" t="s">
        <v>62</v>
      </c>
      <c r="D99" s="73">
        <f>D97/D98</f>
        <v>0.87420524691358026</v>
      </c>
    </row>
    <row r="100" spans="2:4" x14ac:dyDescent="0.25">
      <c r="B100" s="23"/>
      <c r="C100" s="75"/>
    </row>
  </sheetData>
  <mergeCells count="9">
    <mergeCell ref="B77:D77"/>
    <mergeCell ref="B68:F68"/>
    <mergeCell ref="B67:F67"/>
    <mergeCell ref="B72:F72"/>
    <mergeCell ref="C12:F12"/>
    <mergeCell ref="C34:E34"/>
    <mergeCell ref="C37:E37"/>
    <mergeCell ref="B54:F54"/>
    <mergeCell ref="B55:F55"/>
  </mergeCells>
  <phoneticPr fontId="0" type="noConversion"/>
  <dataValidations disablePrompts="1" count="1">
    <dataValidation type="list" allowBlank="1" showInputMessage="1" showErrorMessage="1" sqref="C8:C11" xr:uid="{00000000-0002-0000-00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95"/>
  <sheetViews>
    <sheetView topLeftCell="A68" zoomScale="70" zoomScaleNormal="70" workbookViewId="0">
      <selection activeCell="A24" sqref="A24:XFD24"/>
    </sheetView>
  </sheetViews>
  <sheetFormatPr baseColWidth="10" defaultColWidth="9.109375" defaultRowHeight="15.6" x14ac:dyDescent="0.25"/>
  <cols>
    <col min="1" max="2" width="32.109375" style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" customHeight="1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110</v>
      </c>
      <c r="C16" s="42"/>
      <c r="D16" s="43">
        <v>4</v>
      </c>
      <c r="E16" s="30" t="str">
        <f t="shared" ref="E16:E28" si="0">IF($D16&gt;0,IF($D16&lt;=3,"Simple",IF(AND($D16&gt;3,$D16&lt;7),"Intermedio",IF($D16&gt;=7,"Complejo","error"))),"-")</f>
        <v>Intermedio</v>
      </c>
      <c r="F16" s="30">
        <f t="shared" ref="F16:F28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" customHeight="1" x14ac:dyDescent="0.25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" customHeight="1" x14ac:dyDescent="0.25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" customHeight="1" x14ac:dyDescent="0.25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" customHeight="1" x14ac:dyDescent="0.25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" customHeight="1" x14ac:dyDescent="0.25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" customHeight="1" x14ac:dyDescent="0.25">
      <c r="B23" s="10" t="s">
        <v>116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" customHeight="1" x14ac:dyDescent="0.25">
      <c r="B24" s="10"/>
      <c r="C24" s="42"/>
      <c r="D24" s="43"/>
      <c r="E24" s="30" t="str">
        <f t="shared" si="0"/>
        <v>-</v>
      </c>
      <c r="F24" s="30">
        <f t="shared" si="1"/>
        <v>0</v>
      </c>
      <c r="G24" s="23"/>
      <c r="H24" s="23"/>
      <c r="K24" s="22"/>
      <c r="T24" s="22"/>
    </row>
    <row r="25" spans="2:20" s="19" customFormat="1" ht="21.9" customHeight="1" x14ac:dyDescent="0.25">
      <c r="B25" s="10"/>
      <c r="C25" s="42"/>
      <c r="D25" s="43"/>
      <c r="E25" s="30" t="str">
        <f t="shared" si="0"/>
        <v>-</v>
      </c>
      <c r="F25" s="30">
        <f t="shared" si="1"/>
        <v>0</v>
      </c>
      <c r="G25" s="23"/>
      <c r="H25" s="23"/>
      <c r="K25" s="22"/>
      <c r="T25" s="22"/>
    </row>
    <row r="26" spans="2:20" s="19" customFormat="1" ht="21.9" customHeight="1" x14ac:dyDescent="0.25">
      <c r="B26" s="10"/>
      <c r="C26" s="42"/>
      <c r="D26" s="43"/>
      <c r="E26" s="30" t="str">
        <f t="shared" si="0"/>
        <v>-</v>
      </c>
      <c r="F26" s="30">
        <f t="shared" si="1"/>
        <v>0</v>
      </c>
      <c r="G26" s="23"/>
      <c r="H26" s="23"/>
      <c r="K26" s="22"/>
      <c r="T26" s="22"/>
    </row>
    <row r="27" spans="2:20" s="19" customFormat="1" ht="21.9" customHeight="1" x14ac:dyDescent="0.25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" customHeight="1" x14ac:dyDescent="0.25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" customHeight="1" x14ac:dyDescent="0.25">
      <c r="B29" s="44"/>
      <c r="C29" s="95" t="s">
        <v>54</v>
      </c>
      <c r="D29" s="96"/>
      <c r="E29" s="96"/>
      <c r="F29" s="45">
        <f>SUM(F16:F28)</f>
        <v>55</v>
      </c>
      <c r="H29" s="17"/>
      <c r="K29" s="22"/>
    </row>
    <row r="30" spans="2:20" x14ac:dyDescent="0.25">
      <c r="H30" s="27"/>
    </row>
    <row r="31" spans="2:20" x14ac:dyDescent="0.25">
      <c r="H31" s="27"/>
    </row>
    <row r="32" spans="2:20" ht="21.9" customHeight="1" x14ac:dyDescent="0.25">
      <c r="B32" s="13"/>
      <c r="C32" s="93" t="s">
        <v>55</v>
      </c>
      <c r="D32" s="94"/>
      <c r="E32" s="94"/>
      <c r="F32" s="26">
        <f>TAW+TBF</f>
        <v>67</v>
      </c>
      <c r="H32" s="17"/>
    </row>
    <row r="33" spans="2:8" ht="17.25" customHeight="1" x14ac:dyDescent="0.25"/>
    <row r="34" spans="2:8" ht="17.25" customHeight="1" x14ac:dyDescent="0.25"/>
    <row r="35" spans="2:8" s="9" customFormat="1" ht="21.9" customHeight="1" x14ac:dyDescent="0.25">
      <c r="B35" s="35" t="s">
        <v>6</v>
      </c>
      <c r="C35" s="35" t="s">
        <v>28</v>
      </c>
      <c r="D35" s="37" t="s">
        <v>40</v>
      </c>
      <c r="E35" s="36" t="s">
        <v>1</v>
      </c>
      <c r="F35" s="37" t="s">
        <v>42</v>
      </c>
      <c r="G35" s="36" t="s">
        <v>41</v>
      </c>
    </row>
    <row r="36" spans="2:8" ht="21.9" customHeight="1" x14ac:dyDescent="0.25">
      <c r="B36" s="24" t="s">
        <v>8</v>
      </c>
      <c r="C36" s="24" t="s">
        <v>22</v>
      </c>
      <c r="D36" s="12" t="s">
        <v>82</v>
      </c>
      <c r="E36" s="38" t="s">
        <v>74</v>
      </c>
      <c r="F36" s="33">
        <v>1</v>
      </c>
      <c r="G36" s="40">
        <f t="shared" ref="G36:G48" si="2">E36*F36</f>
        <v>1</v>
      </c>
      <c r="H36" s="1"/>
    </row>
    <row r="37" spans="2:8" ht="44.1" customHeight="1" x14ac:dyDescent="0.25">
      <c r="B37" s="24" t="s">
        <v>9</v>
      </c>
      <c r="C37" s="24" t="s">
        <v>22</v>
      </c>
      <c r="D37" s="12" t="s">
        <v>31</v>
      </c>
      <c r="E37" s="39">
        <v>2</v>
      </c>
      <c r="F37" s="33">
        <v>1</v>
      </c>
      <c r="G37" s="40">
        <f t="shared" si="2"/>
        <v>2</v>
      </c>
      <c r="H37" s="1"/>
    </row>
    <row r="38" spans="2:8" ht="44.1" customHeight="1" x14ac:dyDescent="0.25">
      <c r="B38" s="24" t="s">
        <v>10</v>
      </c>
      <c r="C38" s="24" t="s">
        <v>22</v>
      </c>
      <c r="D38" s="12" t="s">
        <v>83</v>
      </c>
      <c r="E38" s="39">
        <v>3</v>
      </c>
      <c r="F38" s="33">
        <v>3</v>
      </c>
      <c r="G38" s="40">
        <f t="shared" si="2"/>
        <v>9</v>
      </c>
      <c r="H38" s="1"/>
    </row>
    <row r="39" spans="2:8" ht="44.1" customHeight="1" x14ac:dyDescent="0.25">
      <c r="B39" s="24" t="s">
        <v>11</v>
      </c>
      <c r="C39" s="24" t="s">
        <v>22</v>
      </c>
      <c r="D39" s="12"/>
      <c r="E39" s="39">
        <v>2</v>
      </c>
      <c r="F39" s="33">
        <v>1</v>
      </c>
      <c r="G39" s="40">
        <f t="shared" si="2"/>
        <v>2</v>
      </c>
      <c r="H39" s="1"/>
    </row>
    <row r="40" spans="2:8" ht="21.9" customHeight="1" x14ac:dyDescent="0.25">
      <c r="B40" s="24" t="s">
        <v>12</v>
      </c>
      <c r="C40" s="24" t="s">
        <v>22</v>
      </c>
      <c r="D40" s="12" t="s">
        <v>81</v>
      </c>
      <c r="E40" s="38">
        <v>1</v>
      </c>
      <c r="F40" s="33">
        <v>1</v>
      </c>
      <c r="G40" s="40">
        <f t="shared" si="2"/>
        <v>1</v>
      </c>
      <c r="H40" s="1"/>
    </row>
    <row r="41" spans="2:8" ht="21.9" customHeight="1" x14ac:dyDescent="0.25">
      <c r="B41" s="24" t="s">
        <v>13</v>
      </c>
      <c r="C41" s="24" t="s">
        <v>22</v>
      </c>
      <c r="D41" s="12" t="s">
        <v>98</v>
      </c>
      <c r="E41" s="38">
        <v>0.5</v>
      </c>
      <c r="F41" s="33">
        <v>5</v>
      </c>
      <c r="G41" s="40">
        <f t="shared" si="2"/>
        <v>2.5</v>
      </c>
      <c r="H41" s="1"/>
    </row>
    <row r="42" spans="2:8" ht="21.9" customHeight="1" x14ac:dyDescent="0.25">
      <c r="B42" s="24" t="s">
        <v>14</v>
      </c>
      <c r="C42" s="24" t="s">
        <v>22</v>
      </c>
      <c r="D42" s="12" t="s">
        <v>38</v>
      </c>
      <c r="E42" s="38">
        <v>0.5</v>
      </c>
      <c r="F42" s="33">
        <v>5</v>
      </c>
      <c r="G42" s="40">
        <f t="shared" si="2"/>
        <v>2.5</v>
      </c>
      <c r="H42" s="1"/>
    </row>
    <row r="43" spans="2:8" ht="21.9" customHeight="1" x14ac:dyDescent="0.25">
      <c r="B43" s="24" t="s">
        <v>15</v>
      </c>
      <c r="C43" s="24" t="s">
        <v>22</v>
      </c>
      <c r="D43" s="12" t="s">
        <v>99</v>
      </c>
      <c r="E43" s="38">
        <v>2</v>
      </c>
      <c r="F43" s="33">
        <v>5</v>
      </c>
      <c r="G43" s="40">
        <f t="shared" si="2"/>
        <v>10</v>
      </c>
      <c r="H43" s="1"/>
    </row>
    <row r="44" spans="2:8" ht="21.9" customHeight="1" x14ac:dyDescent="0.25">
      <c r="B44" s="24" t="s">
        <v>16</v>
      </c>
      <c r="C44" s="24" t="s">
        <v>22</v>
      </c>
      <c r="D44" s="12" t="s">
        <v>100</v>
      </c>
      <c r="E44" s="38">
        <v>1</v>
      </c>
      <c r="F44" s="33">
        <v>3</v>
      </c>
      <c r="G44" s="40">
        <f t="shared" si="2"/>
        <v>3</v>
      </c>
      <c r="H44" s="1"/>
    </row>
    <row r="45" spans="2:8" ht="21.9" customHeight="1" x14ac:dyDescent="0.25">
      <c r="B45" s="24" t="s">
        <v>17</v>
      </c>
      <c r="C45" s="24" t="s">
        <v>22</v>
      </c>
      <c r="D45" s="12"/>
      <c r="E45" s="38">
        <v>1</v>
      </c>
      <c r="F45" s="33">
        <v>4</v>
      </c>
      <c r="G45" s="40">
        <f t="shared" si="2"/>
        <v>4</v>
      </c>
      <c r="H45" s="1"/>
    </row>
    <row r="46" spans="2:8" ht="44.1" customHeight="1" x14ac:dyDescent="0.25">
      <c r="B46" s="24" t="s">
        <v>18</v>
      </c>
      <c r="C46" s="24" t="s">
        <v>22</v>
      </c>
      <c r="D46" s="12" t="s">
        <v>101</v>
      </c>
      <c r="E46" s="39">
        <v>1</v>
      </c>
      <c r="F46" s="33">
        <v>5</v>
      </c>
      <c r="G46" s="40">
        <f t="shared" si="2"/>
        <v>5</v>
      </c>
      <c r="H46" s="1"/>
    </row>
    <row r="47" spans="2:8" ht="44.1" customHeight="1" x14ac:dyDescent="0.25">
      <c r="B47" s="24" t="s">
        <v>19</v>
      </c>
      <c r="C47" s="24" t="s">
        <v>22</v>
      </c>
      <c r="D47" s="12" t="s">
        <v>85</v>
      </c>
      <c r="E47" s="39">
        <v>1</v>
      </c>
      <c r="F47" s="33">
        <v>5</v>
      </c>
      <c r="G47" s="40">
        <f t="shared" si="2"/>
        <v>5</v>
      </c>
      <c r="H47" s="1"/>
    </row>
    <row r="48" spans="2:8" ht="66" customHeight="1" x14ac:dyDescent="0.25">
      <c r="B48" s="24" t="s">
        <v>20</v>
      </c>
      <c r="C48" s="24" t="s">
        <v>22</v>
      </c>
      <c r="D48" s="12" t="s">
        <v>102</v>
      </c>
      <c r="E48" s="38">
        <v>1</v>
      </c>
      <c r="F48" s="33">
        <v>5</v>
      </c>
      <c r="G48" s="40">
        <f t="shared" si="2"/>
        <v>5</v>
      </c>
      <c r="H48" s="1"/>
    </row>
    <row r="49" spans="2:8" ht="21.9" customHeight="1" x14ac:dyDescent="0.25">
      <c r="B49" s="88" t="s">
        <v>21</v>
      </c>
      <c r="C49" s="97"/>
      <c r="D49" s="97"/>
      <c r="E49" s="97"/>
      <c r="F49" s="98"/>
      <c r="G49" s="41">
        <f>SUM(G36:G48)</f>
        <v>52</v>
      </c>
      <c r="H49" s="1"/>
    </row>
    <row r="50" spans="2:8" ht="21.9" customHeight="1" x14ac:dyDescent="0.25">
      <c r="B50" s="88" t="s">
        <v>39</v>
      </c>
      <c r="C50" s="97"/>
      <c r="D50" s="97"/>
      <c r="E50" s="97"/>
      <c r="F50" s="98"/>
      <c r="G50" s="45">
        <f>0.6+(0.01*G49)</f>
        <v>1.1200000000000001</v>
      </c>
      <c r="H50" s="1"/>
    </row>
    <row r="51" spans="2:8" ht="21.9" customHeight="1" x14ac:dyDescent="0.25">
      <c r="B51" s="31"/>
      <c r="C51" s="55"/>
      <c r="D51" s="55"/>
      <c r="E51" s="55"/>
      <c r="F51" s="55"/>
      <c r="H51" s="1"/>
    </row>
    <row r="52" spans="2:8" ht="17.25" customHeight="1" x14ac:dyDescent="0.25">
      <c r="B52" s="46"/>
      <c r="C52" s="47"/>
      <c r="D52" s="48"/>
      <c r="E52" s="46"/>
      <c r="F52" s="49"/>
      <c r="G52" s="46"/>
    </row>
    <row r="53" spans="2:8" s="9" customFormat="1" ht="44.1" customHeight="1" x14ac:dyDescent="0.25">
      <c r="B53" s="35" t="s">
        <v>23</v>
      </c>
      <c r="C53" s="35" t="s">
        <v>7</v>
      </c>
      <c r="D53" s="37" t="s">
        <v>4</v>
      </c>
      <c r="E53" s="36" t="s">
        <v>1</v>
      </c>
      <c r="F53" s="37" t="s">
        <v>42</v>
      </c>
      <c r="G53" s="36" t="s">
        <v>41</v>
      </c>
    </row>
    <row r="54" spans="2:8" ht="44.1" customHeight="1" x14ac:dyDescent="0.25">
      <c r="B54" s="25" t="s">
        <v>44</v>
      </c>
      <c r="C54" s="24" t="s">
        <v>25</v>
      </c>
      <c r="D54" s="12" t="s">
        <v>103</v>
      </c>
      <c r="E54" s="38">
        <v>1.5</v>
      </c>
      <c r="F54" s="33">
        <v>2</v>
      </c>
      <c r="G54" s="40">
        <f t="shared" ref="G54:G61" si="3">E54*F54</f>
        <v>3</v>
      </c>
    </row>
    <row r="55" spans="2:8" ht="44.1" customHeight="1" x14ac:dyDescent="0.25">
      <c r="B55" s="25" t="s">
        <v>45</v>
      </c>
      <c r="C55" s="24" t="s">
        <v>25</v>
      </c>
      <c r="D55" s="12" t="s">
        <v>78</v>
      </c>
      <c r="E55" s="38">
        <v>0.5</v>
      </c>
      <c r="F55" s="33">
        <v>1</v>
      </c>
      <c r="G55" s="40">
        <f t="shared" si="3"/>
        <v>0.5</v>
      </c>
    </row>
    <row r="56" spans="2:8" ht="44.1" customHeight="1" x14ac:dyDescent="0.25">
      <c r="B56" s="25" t="s">
        <v>46</v>
      </c>
      <c r="C56" s="24" t="s">
        <v>25</v>
      </c>
      <c r="D56" s="12" t="s">
        <v>105</v>
      </c>
      <c r="E56" s="38">
        <v>1</v>
      </c>
      <c r="F56" s="33">
        <v>1</v>
      </c>
      <c r="G56" s="40">
        <f t="shared" si="3"/>
        <v>1</v>
      </c>
    </row>
    <row r="57" spans="2:8" ht="44.1" customHeight="1" x14ac:dyDescent="0.25">
      <c r="B57" s="25" t="s">
        <v>47</v>
      </c>
      <c r="C57" s="24" t="s">
        <v>25</v>
      </c>
      <c r="D57" s="12" t="s">
        <v>106</v>
      </c>
      <c r="E57" s="38">
        <v>0.5</v>
      </c>
      <c r="F57" s="33">
        <v>1</v>
      </c>
      <c r="G57" s="40">
        <f t="shared" si="3"/>
        <v>0.5</v>
      </c>
    </row>
    <row r="58" spans="2:8" ht="21.9" customHeight="1" x14ac:dyDescent="0.25">
      <c r="B58" s="25" t="s">
        <v>48</v>
      </c>
      <c r="C58" s="24" t="s">
        <v>26</v>
      </c>
      <c r="D58" s="12" t="s">
        <v>107</v>
      </c>
      <c r="E58" s="38">
        <v>1</v>
      </c>
      <c r="F58" s="33">
        <v>4</v>
      </c>
      <c r="G58" s="40">
        <f t="shared" si="3"/>
        <v>4</v>
      </c>
    </row>
    <row r="59" spans="2:8" ht="44.1" customHeight="1" x14ac:dyDescent="0.25">
      <c r="B59" s="25" t="s">
        <v>49</v>
      </c>
      <c r="C59" s="24" t="s">
        <v>27</v>
      </c>
      <c r="D59" s="12" t="s">
        <v>76</v>
      </c>
      <c r="E59" s="38">
        <v>2</v>
      </c>
      <c r="F59" s="33">
        <v>0</v>
      </c>
      <c r="G59" s="40">
        <f t="shared" si="3"/>
        <v>0</v>
      </c>
    </row>
    <row r="60" spans="2:8" ht="62.4" x14ac:dyDescent="0.25">
      <c r="B60" s="25" t="s">
        <v>50</v>
      </c>
      <c r="C60" s="24" t="s">
        <v>51</v>
      </c>
      <c r="D60" s="12" t="s">
        <v>108</v>
      </c>
      <c r="E60" s="38">
        <v>-1</v>
      </c>
      <c r="F60" s="33">
        <v>3</v>
      </c>
      <c r="G60" s="40">
        <f t="shared" si="3"/>
        <v>-3</v>
      </c>
    </row>
    <row r="61" spans="2:8" ht="109.2" x14ac:dyDescent="0.25">
      <c r="B61" s="25" t="s">
        <v>52</v>
      </c>
      <c r="C61" s="24" t="s">
        <v>57</v>
      </c>
      <c r="D61" s="12" t="s">
        <v>75</v>
      </c>
      <c r="E61" s="38">
        <v>-1</v>
      </c>
      <c r="F61" s="33">
        <v>3</v>
      </c>
      <c r="G61" s="40">
        <f t="shared" si="3"/>
        <v>-3</v>
      </c>
    </row>
    <row r="62" spans="2:8" ht="21.9" customHeight="1" x14ac:dyDescent="0.25">
      <c r="B62" s="88" t="s">
        <v>24</v>
      </c>
      <c r="C62" s="89"/>
      <c r="D62" s="89"/>
      <c r="E62" s="89"/>
      <c r="F62" s="90"/>
      <c r="G62" s="36">
        <f>SUM(G54:G61)</f>
        <v>3</v>
      </c>
    </row>
    <row r="63" spans="2:8" ht="21.9" customHeight="1" x14ac:dyDescent="0.25">
      <c r="B63" s="88" t="s">
        <v>43</v>
      </c>
      <c r="C63" s="89"/>
      <c r="D63" s="89"/>
      <c r="E63" s="89"/>
      <c r="F63" s="90"/>
      <c r="G63" s="36">
        <f>1.4 + (-0.03*G62)</f>
        <v>1.3099999999999998</v>
      </c>
    </row>
    <row r="64" spans="2:8" ht="31.2" x14ac:dyDescent="0.25">
      <c r="B64" s="81"/>
      <c r="C64" s="82"/>
      <c r="D64" s="61"/>
      <c r="E64" s="84"/>
      <c r="F64" s="62" t="s">
        <v>64</v>
      </c>
      <c r="G64" s="36">
        <f>COUNTIF($F$54:$F$59,"&gt;3")+COUNTIF($F$60:$F$61,"&lt;3")</f>
        <v>1</v>
      </c>
    </row>
    <row r="65" spans="1:7" x14ac:dyDescent="0.25">
      <c r="B65" s="31"/>
      <c r="C65" s="32"/>
      <c r="D65" s="32"/>
      <c r="E65" s="32"/>
      <c r="F65" s="32"/>
    </row>
    <row r="66" spans="1:7" ht="17.25" customHeight="1" x14ac:dyDescent="0.25"/>
    <row r="67" spans="1:7" ht="17.25" customHeight="1" x14ac:dyDescent="0.25">
      <c r="B67" s="91" t="s">
        <v>56</v>
      </c>
      <c r="C67" s="92"/>
      <c r="D67" s="92"/>
      <c r="E67" s="92"/>
      <c r="F67" s="92"/>
      <c r="G67" s="50">
        <f>UUCP * TCF *EF</f>
        <v>98.302399999999992</v>
      </c>
    </row>
    <row r="70" spans="1:7" x14ac:dyDescent="0.25">
      <c r="B70" s="35" t="s">
        <v>65</v>
      </c>
      <c r="C70" s="35" t="s">
        <v>66</v>
      </c>
      <c r="D70" s="35" t="s">
        <v>67</v>
      </c>
    </row>
    <row r="71" spans="1:7" x14ac:dyDescent="0.25">
      <c r="B71" s="63">
        <v>20</v>
      </c>
      <c r="C71" s="63">
        <f>IF(G64&gt;=5,36,IF(AND(G64&gt;2,G64&lt;=4),28, IF(AND(G64&gt;0,G64&lt;=2),20,"error")))</f>
        <v>20</v>
      </c>
      <c r="D71" s="63">
        <v>4</v>
      </c>
    </row>
    <row r="72" spans="1:7" x14ac:dyDescent="0.25">
      <c r="B72" s="85" t="s">
        <v>68</v>
      </c>
      <c r="C72" s="86"/>
      <c r="D72" s="87"/>
    </row>
    <row r="73" spans="1:7" x14ac:dyDescent="0.25">
      <c r="A73" s="59" t="s">
        <v>59</v>
      </c>
      <c r="B73" s="63">
        <f>$G$67*B71</f>
        <v>1966.0479999999998</v>
      </c>
      <c r="C73" s="63">
        <f>$G$67*C71</f>
        <v>1966.0479999999998</v>
      </c>
      <c r="D73" s="63">
        <f>$G$67*D71</f>
        <v>393.20959999999997</v>
      </c>
    </row>
    <row r="74" spans="1:7" x14ac:dyDescent="0.25">
      <c r="A74" s="59" t="s">
        <v>63</v>
      </c>
      <c r="B74" s="65">
        <f>B73/(8*5*4+2)</f>
        <v>12.136098765432097</v>
      </c>
      <c r="C74" s="65">
        <f>C73/(8*5*4+2)</f>
        <v>12.136098765432097</v>
      </c>
      <c r="D74" s="65">
        <f>D73/(8*5*4+2)</f>
        <v>2.4272197530864195</v>
      </c>
    </row>
    <row r="75" spans="1:7" x14ac:dyDescent="0.25">
      <c r="A75" s="60" t="s">
        <v>61</v>
      </c>
      <c r="B75" s="64">
        <v>4</v>
      </c>
      <c r="C75" s="64">
        <v>4</v>
      </c>
      <c r="D75" s="64">
        <v>4</v>
      </c>
    </row>
    <row r="76" spans="1:7" x14ac:dyDescent="0.25">
      <c r="A76" s="60" t="s">
        <v>62</v>
      </c>
      <c r="B76" s="65">
        <f>B74/B75</f>
        <v>3.0340246913580242</v>
      </c>
      <c r="C76" s="65">
        <f>C74/C75</f>
        <v>3.0340246913580242</v>
      </c>
      <c r="D76" s="65">
        <f>D74/D75</f>
        <v>0.60680493827160487</v>
      </c>
    </row>
    <row r="79" spans="1:7" ht="31.2" x14ac:dyDescent="0.25">
      <c r="C79" s="67" t="s">
        <v>89</v>
      </c>
      <c r="D79" s="68" t="s">
        <v>90</v>
      </c>
      <c r="E79" s="83" t="s">
        <v>91</v>
      </c>
    </row>
    <row r="80" spans="1:7" x14ac:dyDescent="0.25">
      <c r="C80" s="25" t="s">
        <v>92</v>
      </c>
      <c r="D80" s="71">
        <v>10</v>
      </c>
      <c r="E80" s="69">
        <f>E81/2</f>
        <v>98.302399999999992</v>
      </c>
    </row>
    <row r="81" spans="2:5" x14ac:dyDescent="0.25">
      <c r="C81" s="25" t="s">
        <v>93</v>
      </c>
      <c r="D81" s="71">
        <v>20</v>
      </c>
      <c r="E81" s="69">
        <f>E82/2</f>
        <v>196.60479999999998</v>
      </c>
    </row>
    <row r="82" spans="2:5" x14ac:dyDescent="0.25">
      <c r="C82" s="25" t="s">
        <v>94</v>
      </c>
      <c r="D82" s="71">
        <v>40</v>
      </c>
      <c r="E82" s="70">
        <f>D73</f>
        <v>393.20959999999997</v>
      </c>
    </row>
    <row r="83" spans="2:5" x14ac:dyDescent="0.25">
      <c r="C83" s="25" t="s">
        <v>95</v>
      </c>
      <c r="D83" s="71">
        <v>15</v>
      </c>
      <c r="E83" s="69">
        <f>(15*(SUM(E80:E82))/SUM(D80:D82))</f>
        <v>147.45359999999999</v>
      </c>
    </row>
    <row r="84" spans="2:5" x14ac:dyDescent="0.25">
      <c r="C84" s="25" t="s">
        <v>96</v>
      </c>
      <c r="D84" s="71">
        <v>15</v>
      </c>
      <c r="E84" s="69">
        <f>E83</f>
        <v>147.45359999999999</v>
      </c>
    </row>
    <row r="85" spans="2:5" x14ac:dyDescent="0.25">
      <c r="C85" s="25" t="s">
        <v>97</v>
      </c>
      <c r="D85" s="71">
        <v>100</v>
      </c>
      <c r="E85" s="69">
        <f>SUM(E80:E84)</f>
        <v>983.02400000000011</v>
      </c>
    </row>
    <row r="87" spans="2:5" x14ac:dyDescent="0.25">
      <c r="B87" s="23"/>
      <c r="C87" s="75"/>
    </row>
    <row r="88" spans="2:5" x14ac:dyDescent="0.25">
      <c r="B88" s="76"/>
      <c r="C88" s="76"/>
      <c r="D88" s="35" t="s">
        <v>67</v>
      </c>
    </row>
    <row r="89" spans="2:5" x14ac:dyDescent="0.25">
      <c r="B89" s="77"/>
      <c r="C89" s="77"/>
      <c r="D89" s="63">
        <v>4</v>
      </c>
    </row>
    <row r="90" spans="2:5" x14ac:dyDescent="0.25">
      <c r="B90" s="15"/>
      <c r="C90" s="78"/>
      <c r="D90" s="35" t="s">
        <v>68</v>
      </c>
    </row>
    <row r="91" spans="2:5" x14ac:dyDescent="0.25">
      <c r="B91" s="77"/>
      <c r="C91" s="59" t="s">
        <v>59</v>
      </c>
      <c r="D91" s="72">
        <f>E85</f>
        <v>983.02400000000011</v>
      </c>
    </row>
    <row r="92" spans="2:5" x14ac:dyDescent="0.25">
      <c r="B92" s="79"/>
      <c r="C92" s="59" t="s">
        <v>63</v>
      </c>
      <c r="D92" s="73">
        <f>D91/(4*5*4+2)</f>
        <v>11.988097560975611</v>
      </c>
    </row>
    <row r="93" spans="2:5" x14ac:dyDescent="0.25">
      <c r="B93" s="80"/>
      <c r="C93" s="60" t="s">
        <v>61</v>
      </c>
      <c r="D93" s="74">
        <v>4</v>
      </c>
    </row>
    <row r="94" spans="2:5" x14ac:dyDescent="0.25">
      <c r="B94" s="79"/>
      <c r="C94" s="60" t="s">
        <v>62</v>
      </c>
      <c r="D94" s="73">
        <f>D92/D93</f>
        <v>2.9970243902439027</v>
      </c>
    </row>
    <row r="95" spans="2:5" x14ac:dyDescent="0.25">
      <c r="B95" s="23"/>
      <c r="C95" s="75"/>
    </row>
  </sheetData>
  <mergeCells count="9">
    <mergeCell ref="B63:F63"/>
    <mergeCell ref="B67:F67"/>
    <mergeCell ref="B72:D72"/>
    <mergeCell ref="C12:F12"/>
    <mergeCell ref="C29:E29"/>
    <mergeCell ref="C32:E32"/>
    <mergeCell ref="B49:F49"/>
    <mergeCell ref="B50:F50"/>
    <mergeCell ref="B62:F62"/>
  </mergeCells>
  <dataValidations disablePrompts="1" count="1">
    <dataValidation type="list" allowBlank="1" showInputMessage="1" showErrorMessage="1" sqref="C8:C11" xr:uid="{00000000-0002-0000-01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00"/>
  <sheetViews>
    <sheetView topLeftCell="C80" zoomScale="131" zoomScaleNormal="131" workbookViewId="0">
      <selection activeCell="A24" sqref="A24:XFD24"/>
    </sheetView>
  </sheetViews>
  <sheetFormatPr baseColWidth="10" defaultColWidth="9.109375" defaultRowHeight="15.6" x14ac:dyDescent="0.25"/>
  <cols>
    <col min="1" max="2" width="32.109375" style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" customHeight="1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110</v>
      </c>
      <c r="C16" s="42"/>
      <c r="D16" s="43">
        <v>4</v>
      </c>
      <c r="E16" s="30" t="str">
        <f t="shared" ref="E16:E33" si="0">IF($D16&gt;0,IF($D16&lt;=3,"Simple",IF(AND($D16&gt;3,$D16&lt;7),"Intermedio",IF($D16&gt;=7,"Complejo","error"))),"-")</f>
        <v>Intermedio</v>
      </c>
      <c r="F16" s="30">
        <f t="shared" ref="F16:F33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" customHeight="1" x14ac:dyDescent="0.25">
      <c r="B17" s="10" t="s">
        <v>111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112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" customHeight="1" x14ac:dyDescent="0.25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" customHeight="1" x14ac:dyDescent="0.25">
      <c r="B20" s="10" t="s">
        <v>113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" customHeight="1" x14ac:dyDescent="0.25">
      <c r="B21" s="10" t="s">
        <v>114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" customHeight="1" x14ac:dyDescent="0.25">
      <c r="B22" s="10" t="s">
        <v>115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" customHeight="1" x14ac:dyDescent="0.25">
      <c r="B23" s="10" t="s">
        <v>116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" customHeight="1" x14ac:dyDescent="0.25">
      <c r="B24" s="10"/>
      <c r="C24" s="42"/>
      <c r="D24" s="43"/>
      <c r="E24" s="30" t="str">
        <f t="shared" si="0"/>
        <v>-</v>
      </c>
      <c r="F24" s="30">
        <f t="shared" si="1"/>
        <v>0</v>
      </c>
      <c r="G24" s="23"/>
      <c r="H24" s="23"/>
      <c r="K24" s="22"/>
      <c r="T24" s="22"/>
    </row>
    <row r="25" spans="2:20" s="19" customFormat="1" ht="21.9" customHeight="1" x14ac:dyDescent="0.25">
      <c r="B25" s="10"/>
      <c r="C25" s="42"/>
      <c r="D25" s="43"/>
      <c r="E25" s="30" t="str">
        <f t="shared" si="0"/>
        <v>-</v>
      </c>
      <c r="F25" s="30">
        <f t="shared" si="1"/>
        <v>0</v>
      </c>
      <c r="G25" s="23"/>
      <c r="H25" s="23"/>
      <c r="K25" s="22"/>
      <c r="T25" s="22"/>
    </row>
    <row r="26" spans="2:20" s="19" customFormat="1" ht="21.9" customHeight="1" x14ac:dyDescent="0.25">
      <c r="B26" s="10"/>
      <c r="C26" s="42"/>
      <c r="D26" s="43"/>
      <c r="E26" s="30" t="str">
        <f t="shared" si="0"/>
        <v>-</v>
      </c>
      <c r="F26" s="30">
        <f t="shared" si="1"/>
        <v>0</v>
      </c>
      <c r="G26" s="23"/>
      <c r="H26" s="23"/>
      <c r="K26" s="22"/>
      <c r="T26" s="22"/>
    </row>
    <row r="27" spans="2:20" s="19" customFormat="1" ht="21.9" customHeight="1" x14ac:dyDescent="0.25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" customHeight="1" x14ac:dyDescent="0.25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" customHeight="1" x14ac:dyDescent="0.25">
      <c r="B29" s="10"/>
      <c r="C29" s="42"/>
      <c r="D29" s="43"/>
      <c r="E29" s="30" t="str">
        <f t="shared" si="0"/>
        <v>-</v>
      </c>
      <c r="F29" s="30">
        <f t="shared" si="1"/>
        <v>0</v>
      </c>
      <c r="G29" s="23"/>
      <c r="H29" s="23"/>
      <c r="K29" s="22"/>
      <c r="T29" s="22"/>
    </row>
    <row r="30" spans="2:20" s="19" customFormat="1" ht="21.9" customHeight="1" x14ac:dyDescent="0.25">
      <c r="B30" s="10"/>
      <c r="C30" s="42"/>
      <c r="D30" s="43"/>
      <c r="E30" s="30" t="str">
        <f t="shared" si="0"/>
        <v>-</v>
      </c>
      <c r="F30" s="30">
        <f t="shared" si="1"/>
        <v>0</v>
      </c>
      <c r="G30" s="23"/>
      <c r="H30" s="23"/>
      <c r="K30" s="22"/>
      <c r="T30" s="22"/>
    </row>
    <row r="31" spans="2:20" s="19" customFormat="1" ht="21.9" customHeight="1" x14ac:dyDescent="0.25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" customHeight="1" x14ac:dyDescent="0.25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" customHeight="1" x14ac:dyDescent="0.25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" customHeight="1" x14ac:dyDescent="0.25">
      <c r="B34" s="44"/>
      <c r="C34" s="95" t="s">
        <v>54</v>
      </c>
      <c r="D34" s="96"/>
      <c r="E34" s="96"/>
      <c r="F34" s="45">
        <f>SUM(F16:F33)</f>
        <v>55</v>
      </c>
      <c r="H34" s="17"/>
      <c r="K34" s="22"/>
    </row>
    <row r="35" spans="2:20" x14ac:dyDescent="0.25">
      <c r="H35" s="27"/>
    </row>
    <row r="36" spans="2:20" x14ac:dyDescent="0.25">
      <c r="H36" s="27"/>
    </row>
    <row r="37" spans="2:20" ht="21.9" customHeight="1" x14ac:dyDescent="0.25">
      <c r="B37" s="13"/>
      <c r="C37" s="93" t="s">
        <v>55</v>
      </c>
      <c r="D37" s="94"/>
      <c r="E37" s="94"/>
      <c r="F37" s="26">
        <f>TAW+TBF</f>
        <v>67</v>
      </c>
      <c r="H37" s="17"/>
    </row>
    <row r="38" spans="2:20" ht="17.25" customHeight="1" x14ac:dyDescent="0.25"/>
    <row r="39" spans="2:20" ht="17.25" customHeight="1" x14ac:dyDescent="0.25"/>
    <row r="40" spans="2:20" s="9" customFormat="1" ht="21.9" customHeight="1" x14ac:dyDescent="0.25">
      <c r="B40" s="35" t="s">
        <v>6</v>
      </c>
      <c r="C40" s="35" t="s">
        <v>28</v>
      </c>
      <c r="D40" s="37" t="s">
        <v>40</v>
      </c>
      <c r="E40" s="36" t="s">
        <v>1</v>
      </c>
      <c r="F40" s="37" t="s">
        <v>42</v>
      </c>
      <c r="G40" s="36" t="s">
        <v>41</v>
      </c>
    </row>
    <row r="41" spans="2:20" ht="21.9" customHeight="1" x14ac:dyDescent="0.25">
      <c r="B41" s="24" t="s">
        <v>8</v>
      </c>
      <c r="C41" s="24" t="s">
        <v>22</v>
      </c>
      <c r="D41" s="12" t="s">
        <v>82</v>
      </c>
      <c r="E41" s="38" t="s">
        <v>74</v>
      </c>
      <c r="F41" s="33">
        <v>1</v>
      </c>
      <c r="G41" s="40">
        <f t="shared" ref="G41:G53" si="2">E41*F41</f>
        <v>1</v>
      </c>
      <c r="H41" s="1"/>
    </row>
    <row r="42" spans="2:20" ht="44.1" customHeight="1" x14ac:dyDescent="0.25">
      <c r="B42" s="24" t="s">
        <v>9</v>
      </c>
      <c r="C42" s="24" t="s">
        <v>22</v>
      </c>
      <c r="D42" s="12" t="s">
        <v>31</v>
      </c>
      <c r="E42" s="39">
        <v>2</v>
      </c>
      <c r="F42" s="33">
        <v>1</v>
      </c>
      <c r="G42" s="40">
        <f t="shared" si="2"/>
        <v>2</v>
      </c>
      <c r="H42" s="1"/>
    </row>
    <row r="43" spans="2:20" ht="44.1" customHeight="1" x14ac:dyDescent="0.25">
      <c r="B43" s="24" t="s">
        <v>10</v>
      </c>
      <c r="C43" s="24" t="s">
        <v>22</v>
      </c>
      <c r="D43" s="12" t="s">
        <v>83</v>
      </c>
      <c r="E43" s="39">
        <v>3</v>
      </c>
      <c r="F43" s="33">
        <v>3</v>
      </c>
      <c r="G43" s="40">
        <f t="shared" si="2"/>
        <v>9</v>
      </c>
      <c r="H43" s="1"/>
    </row>
    <row r="44" spans="2:20" ht="44.1" customHeight="1" x14ac:dyDescent="0.25">
      <c r="B44" s="24" t="s">
        <v>11</v>
      </c>
      <c r="C44" s="24" t="s">
        <v>22</v>
      </c>
      <c r="D44" s="12"/>
      <c r="E44" s="39">
        <v>2</v>
      </c>
      <c r="F44" s="33">
        <v>1</v>
      </c>
      <c r="G44" s="40">
        <f t="shared" si="2"/>
        <v>2</v>
      </c>
      <c r="H44" s="1"/>
    </row>
    <row r="45" spans="2:20" ht="21.9" customHeight="1" x14ac:dyDescent="0.25">
      <c r="B45" s="24" t="s">
        <v>12</v>
      </c>
      <c r="C45" s="24" t="s">
        <v>22</v>
      </c>
      <c r="D45" s="12" t="s">
        <v>81</v>
      </c>
      <c r="E45" s="38">
        <v>1</v>
      </c>
      <c r="F45" s="33">
        <v>1</v>
      </c>
      <c r="G45" s="40">
        <f t="shared" si="2"/>
        <v>1</v>
      </c>
      <c r="H45" s="1"/>
    </row>
    <row r="46" spans="2:20" ht="21.9" customHeight="1" x14ac:dyDescent="0.25">
      <c r="B46" s="24" t="s">
        <v>13</v>
      </c>
      <c r="C46" s="24" t="s">
        <v>22</v>
      </c>
      <c r="D46" s="12" t="s">
        <v>80</v>
      </c>
      <c r="E46" s="38">
        <v>0.5</v>
      </c>
      <c r="F46" s="33">
        <v>1</v>
      </c>
      <c r="G46" s="40">
        <f t="shared" si="2"/>
        <v>0.5</v>
      </c>
      <c r="H46" s="1"/>
    </row>
    <row r="47" spans="2:20" ht="21.9" customHeight="1" x14ac:dyDescent="0.25">
      <c r="B47" s="24" t="s">
        <v>14</v>
      </c>
      <c r="C47" s="24" t="s">
        <v>22</v>
      </c>
      <c r="D47" s="12" t="s">
        <v>38</v>
      </c>
      <c r="E47" s="38">
        <v>0.5</v>
      </c>
      <c r="F47" s="33">
        <v>5</v>
      </c>
      <c r="G47" s="40">
        <f t="shared" si="2"/>
        <v>2.5</v>
      </c>
      <c r="H47" s="1"/>
    </row>
    <row r="48" spans="2:20" ht="21.9" customHeight="1" x14ac:dyDescent="0.25">
      <c r="B48" s="24" t="s">
        <v>15</v>
      </c>
      <c r="C48" s="24" t="s">
        <v>22</v>
      </c>
      <c r="D48" s="12" t="s">
        <v>84</v>
      </c>
      <c r="E48" s="38">
        <v>2</v>
      </c>
      <c r="F48" s="33">
        <v>1</v>
      </c>
      <c r="G48" s="40">
        <f t="shared" si="2"/>
        <v>2</v>
      </c>
      <c r="H48" s="1"/>
    </row>
    <row r="49" spans="2:8" ht="21.9" customHeight="1" x14ac:dyDescent="0.25">
      <c r="B49" s="24" t="s">
        <v>16</v>
      </c>
      <c r="C49" s="24" t="s">
        <v>22</v>
      </c>
      <c r="D49" s="12"/>
      <c r="E49" s="38">
        <v>1</v>
      </c>
      <c r="F49" s="33">
        <v>3</v>
      </c>
      <c r="G49" s="40">
        <f t="shared" si="2"/>
        <v>3</v>
      </c>
      <c r="H49" s="1"/>
    </row>
    <row r="50" spans="2:8" ht="21.9" customHeight="1" x14ac:dyDescent="0.25">
      <c r="B50" s="24" t="s">
        <v>17</v>
      </c>
      <c r="C50" s="24" t="s">
        <v>22</v>
      </c>
      <c r="D50" s="12"/>
      <c r="E50" s="38">
        <v>1</v>
      </c>
      <c r="F50" s="33">
        <v>1</v>
      </c>
      <c r="G50" s="40">
        <f t="shared" si="2"/>
        <v>1</v>
      </c>
      <c r="H50" s="1"/>
    </row>
    <row r="51" spans="2:8" ht="44.1" customHeight="1" x14ac:dyDescent="0.25">
      <c r="B51" s="24" t="s">
        <v>18</v>
      </c>
      <c r="C51" s="24" t="s">
        <v>22</v>
      </c>
      <c r="D51" s="12" t="s">
        <v>79</v>
      </c>
      <c r="E51" s="39">
        <v>1</v>
      </c>
      <c r="F51" s="33">
        <v>1</v>
      </c>
      <c r="G51" s="40">
        <f t="shared" si="2"/>
        <v>1</v>
      </c>
      <c r="H51" s="1"/>
    </row>
    <row r="52" spans="2:8" ht="44.1" customHeight="1" x14ac:dyDescent="0.25">
      <c r="B52" s="24" t="s">
        <v>19</v>
      </c>
      <c r="C52" s="24" t="s">
        <v>22</v>
      </c>
      <c r="D52" s="12" t="s">
        <v>85</v>
      </c>
      <c r="E52" s="39">
        <v>1</v>
      </c>
      <c r="F52" s="33">
        <v>3</v>
      </c>
      <c r="G52" s="40">
        <f t="shared" si="2"/>
        <v>3</v>
      </c>
      <c r="H52" s="1"/>
    </row>
    <row r="53" spans="2:8" ht="66" customHeight="1" x14ac:dyDescent="0.25">
      <c r="B53" s="24" t="s">
        <v>20</v>
      </c>
      <c r="C53" s="24" t="s">
        <v>22</v>
      </c>
      <c r="D53" s="12" t="s">
        <v>86</v>
      </c>
      <c r="E53" s="38">
        <v>1</v>
      </c>
      <c r="F53" s="33">
        <v>1</v>
      </c>
      <c r="G53" s="40">
        <f t="shared" si="2"/>
        <v>1</v>
      </c>
      <c r="H53" s="1"/>
    </row>
    <row r="54" spans="2:8" ht="21.9" customHeight="1" x14ac:dyDescent="0.25">
      <c r="B54" s="88" t="s">
        <v>21</v>
      </c>
      <c r="C54" s="97"/>
      <c r="D54" s="97"/>
      <c r="E54" s="97"/>
      <c r="F54" s="98"/>
      <c r="G54" s="41">
        <f>SUM(G41:G53)</f>
        <v>29</v>
      </c>
      <c r="H54" s="1"/>
    </row>
    <row r="55" spans="2:8" ht="21.9" customHeight="1" x14ac:dyDescent="0.25">
      <c r="B55" s="88" t="s">
        <v>39</v>
      </c>
      <c r="C55" s="97"/>
      <c r="D55" s="97"/>
      <c r="E55" s="97"/>
      <c r="F55" s="98"/>
      <c r="G55" s="45">
        <f>0.6+(0.01*G54)</f>
        <v>0.8899999999999999</v>
      </c>
      <c r="H55" s="1"/>
    </row>
    <row r="56" spans="2:8" ht="21.9" customHeight="1" x14ac:dyDescent="0.25">
      <c r="B56" s="31"/>
      <c r="C56" s="55"/>
      <c r="D56" s="55"/>
      <c r="E56" s="55"/>
      <c r="F56" s="55"/>
      <c r="H56" s="1"/>
    </row>
    <row r="57" spans="2:8" ht="17.25" customHeight="1" x14ac:dyDescent="0.25">
      <c r="B57" s="46"/>
      <c r="C57" s="47"/>
      <c r="D57" s="48"/>
      <c r="E57" s="46"/>
      <c r="F57" s="49"/>
      <c r="G57" s="46"/>
    </row>
    <row r="58" spans="2:8" s="9" customFormat="1" ht="44.1" customHeight="1" x14ac:dyDescent="0.25">
      <c r="B58" s="35" t="s">
        <v>23</v>
      </c>
      <c r="C58" s="35" t="s">
        <v>7</v>
      </c>
      <c r="D58" s="37" t="s">
        <v>4</v>
      </c>
      <c r="E58" s="36" t="s">
        <v>1</v>
      </c>
      <c r="F58" s="37" t="s">
        <v>42</v>
      </c>
      <c r="G58" s="36" t="s">
        <v>41</v>
      </c>
    </row>
    <row r="59" spans="2:8" ht="44.1" customHeight="1" x14ac:dyDescent="0.25">
      <c r="B59" s="25" t="s">
        <v>44</v>
      </c>
      <c r="C59" s="24" t="s">
        <v>25</v>
      </c>
      <c r="D59" s="12" t="s">
        <v>32</v>
      </c>
      <c r="E59" s="38">
        <v>1.5</v>
      </c>
      <c r="F59" s="33">
        <v>4</v>
      </c>
      <c r="G59" s="40">
        <f t="shared" ref="G59:G66" si="3">E59*F59</f>
        <v>6</v>
      </c>
    </row>
    <row r="60" spans="2:8" ht="44.1" customHeight="1" x14ac:dyDescent="0.25">
      <c r="B60" s="25" t="s">
        <v>45</v>
      </c>
      <c r="C60" s="24" t="s">
        <v>25</v>
      </c>
      <c r="D60" s="12" t="s">
        <v>104</v>
      </c>
      <c r="E60" s="38">
        <v>0.5</v>
      </c>
      <c r="F60" s="33">
        <v>4</v>
      </c>
      <c r="G60" s="40">
        <f t="shared" si="3"/>
        <v>2</v>
      </c>
    </row>
    <row r="61" spans="2:8" ht="44.1" customHeight="1" x14ac:dyDescent="0.25">
      <c r="B61" s="25" t="s">
        <v>46</v>
      </c>
      <c r="C61" s="24" t="s">
        <v>25</v>
      </c>
      <c r="D61" s="12" t="s">
        <v>33</v>
      </c>
      <c r="E61" s="38">
        <v>1</v>
      </c>
      <c r="F61" s="33">
        <v>5</v>
      </c>
      <c r="G61" s="40">
        <f t="shared" si="3"/>
        <v>5</v>
      </c>
    </row>
    <row r="62" spans="2:8" ht="44.1" customHeight="1" x14ac:dyDescent="0.25">
      <c r="B62" s="25" t="s">
        <v>47</v>
      </c>
      <c r="C62" s="24" t="s">
        <v>25</v>
      </c>
      <c r="D62" s="12" t="s">
        <v>77</v>
      </c>
      <c r="E62" s="38">
        <v>0.5</v>
      </c>
      <c r="F62" s="33">
        <v>3</v>
      </c>
      <c r="G62" s="40">
        <f t="shared" si="3"/>
        <v>1.5</v>
      </c>
    </row>
    <row r="63" spans="2:8" ht="21.9" customHeight="1" x14ac:dyDescent="0.25">
      <c r="B63" s="25" t="s">
        <v>48</v>
      </c>
      <c r="C63" s="24" t="s">
        <v>26</v>
      </c>
      <c r="D63" s="12" t="s">
        <v>34</v>
      </c>
      <c r="E63" s="38">
        <v>1</v>
      </c>
      <c r="F63" s="33">
        <v>5</v>
      </c>
      <c r="G63" s="40">
        <f t="shared" si="3"/>
        <v>5</v>
      </c>
    </row>
    <row r="64" spans="2:8" ht="44.1" customHeight="1" x14ac:dyDescent="0.25">
      <c r="B64" s="25" t="s">
        <v>49</v>
      </c>
      <c r="C64" s="24" t="s">
        <v>27</v>
      </c>
      <c r="D64" s="12" t="s">
        <v>76</v>
      </c>
      <c r="E64" s="38">
        <v>2</v>
      </c>
      <c r="F64" s="33">
        <v>5</v>
      </c>
      <c r="G64" s="40">
        <f t="shared" si="3"/>
        <v>10</v>
      </c>
    </row>
    <row r="65" spans="1:7" ht="62.4" x14ac:dyDescent="0.25">
      <c r="B65" s="25" t="s">
        <v>50</v>
      </c>
      <c r="C65" s="24" t="s">
        <v>51</v>
      </c>
      <c r="D65" s="12" t="s">
        <v>60</v>
      </c>
      <c r="E65" s="38">
        <v>-1</v>
      </c>
      <c r="F65" s="33">
        <v>3</v>
      </c>
      <c r="G65" s="40">
        <f t="shared" si="3"/>
        <v>-3</v>
      </c>
    </row>
    <row r="66" spans="1:7" ht="109.2" x14ac:dyDescent="0.25">
      <c r="B66" s="25" t="s">
        <v>52</v>
      </c>
      <c r="C66" s="24" t="s">
        <v>57</v>
      </c>
      <c r="D66" s="12" t="s">
        <v>75</v>
      </c>
      <c r="E66" s="38">
        <v>-1</v>
      </c>
      <c r="F66" s="33">
        <v>1</v>
      </c>
      <c r="G66" s="40">
        <f t="shared" si="3"/>
        <v>-1</v>
      </c>
    </row>
    <row r="67" spans="1:7" ht="21.9" customHeight="1" x14ac:dyDescent="0.25">
      <c r="B67" s="88" t="s">
        <v>24</v>
      </c>
      <c r="C67" s="89"/>
      <c r="D67" s="89"/>
      <c r="E67" s="89"/>
      <c r="F67" s="90"/>
      <c r="G67" s="36">
        <f>SUM(G59:G66)</f>
        <v>25.5</v>
      </c>
    </row>
    <row r="68" spans="1:7" ht="21.9" customHeight="1" x14ac:dyDescent="0.25">
      <c r="B68" s="88" t="s">
        <v>43</v>
      </c>
      <c r="C68" s="89"/>
      <c r="D68" s="89"/>
      <c r="E68" s="89"/>
      <c r="F68" s="90"/>
      <c r="G68" s="36">
        <f>1.4 + (-0.03*G67)</f>
        <v>0.6349999999999999</v>
      </c>
    </row>
    <row r="69" spans="1:7" ht="31.2" x14ac:dyDescent="0.25">
      <c r="B69" s="81"/>
      <c r="C69" s="82"/>
      <c r="D69" s="61"/>
      <c r="E69" s="84"/>
      <c r="F69" s="62" t="s">
        <v>64</v>
      </c>
      <c r="G69" s="36">
        <f>COUNTIF($F$59:$F$64,"&gt;3")+COUNTIF($F$65:$F$66,"&lt;3")</f>
        <v>6</v>
      </c>
    </row>
    <row r="70" spans="1:7" x14ac:dyDescent="0.25">
      <c r="B70" s="31"/>
      <c r="C70" s="32"/>
      <c r="D70" s="32"/>
      <c r="E70" s="32"/>
      <c r="F70" s="32"/>
    </row>
    <row r="71" spans="1:7" ht="17.25" customHeight="1" x14ac:dyDescent="0.25"/>
    <row r="72" spans="1:7" ht="17.25" customHeight="1" x14ac:dyDescent="0.25">
      <c r="B72" s="91" t="s">
        <v>56</v>
      </c>
      <c r="C72" s="92"/>
      <c r="D72" s="92"/>
      <c r="E72" s="92"/>
      <c r="F72" s="92"/>
      <c r="G72" s="50">
        <f>UUCP * TCF *EF</f>
        <v>37.865049999999989</v>
      </c>
    </row>
    <row r="75" spans="1:7" x14ac:dyDescent="0.25">
      <c r="B75" s="35" t="s">
        <v>65</v>
      </c>
      <c r="C75" s="35" t="s">
        <v>66</v>
      </c>
      <c r="D75" s="35" t="s">
        <v>67</v>
      </c>
    </row>
    <row r="76" spans="1:7" x14ac:dyDescent="0.25">
      <c r="B76" s="63">
        <v>20</v>
      </c>
      <c r="C76" s="63">
        <f>IF(G69&gt;=5,36,IF(AND(G69&gt;2,G69&lt;=4),28, IF(AND(G69&gt;0,G69&lt;=2),20,"error")))</f>
        <v>36</v>
      </c>
      <c r="D76" s="63">
        <v>4</v>
      </c>
    </row>
    <row r="77" spans="1:7" x14ac:dyDescent="0.25">
      <c r="B77" s="85" t="s">
        <v>68</v>
      </c>
      <c r="C77" s="86"/>
      <c r="D77" s="87"/>
    </row>
    <row r="78" spans="1:7" x14ac:dyDescent="0.25">
      <c r="A78" s="59" t="s">
        <v>59</v>
      </c>
      <c r="B78" s="63">
        <f>$G$72*B76</f>
        <v>757.30099999999982</v>
      </c>
      <c r="C78" s="63">
        <f>$G$72*C76</f>
        <v>1363.1417999999996</v>
      </c>
      <c r="D78" s="63">
        <f>$G$72*D76</f>
        <v>151.46019999999996</v>
      </c>
    </row>
    <row r="79" spans="1:7" x14ac:dyDescent="0.25">
      <c r="A79" s="59" t="s">
        <v>63</v>
      </c>
      <c r="B79" s="65">
        <f>B78/(8*5*4+2)</f>
        <v>4.6746975308641963</v>
      </c>
      <c r="C79" s="65">
        <f>C78/(8*5*4+2)</f>
        <v>8.4144555555555538</v>
      </c>
      <c r="D79" s="65">
        <f>D78/(8*5*4+2)</f>
        <v>0.93493950617283927</v>
      </c>
    </row>
    <row r="80" spans="1:7" x14ac:dyDescent="0.25">
      <c r="A80" s="60" t="s">
        <v>61</v>
      </c>
      <c r="B80" s="64">
        <v>4</v>
      </c>
      <c r="C80" s="64">
        <v>4</v>
      </c>
      <c r="D80" s="64">
        <v>4</v>
      </c>
    </row>
    <row r="81" spans="1:5" x14ac:dyDescent="0.25">
      <c r="A81" s="60" t="s">
        <v>62</v>
      </c>
      <c r="B81" s="65">
        <f>B79/B80</f>
        <v>1.1686743827160491</v>
      </c>
      <c r="C81" s="65">
        <f>C79/C80</f>
        <v>2.1036138888888885</v>
      </c>
      <c r="D81" s="65">
        <f>D79/D80</f>
        <v>0.23373487654320982</v>
      </c>
    </row>
    <row r="84" spans="1:5" ht="31.2" x14ac:dyDescent="0.25">
      <c r="C84" s="67" t="s">
        <v>89</v>
      </c>
      <c r="D84" s="68" t="s">
        <v>90</v>
      </c>
      <c r="E84" s="83" t="s">
        <v>91</v>
      </c>
    </row>
    <row r="85" spans="1:5" x14ac:dyDescent="0.25">
      <c r="C85" s="25" t="s">
        <v>92</v>
      </c>
      <c r="D85" s="71">
        <v>10</v>
      </c>
      <c r="E85" s="69">
        <f>E86/2</f>
        <v>37.865049999999989</v>
      </c>
    </row>
    <row r="86" spans="1:5" x14ac:dyDescent="0.25">
      <c r="C86" s="25" t="s">
        <v>93</v>
      </c>
      <c r="D86" s="71">
        <v>20</v>
      </c>
      <c r="E86" s="69">
        <f>E87/2</f>
        <v>75.730099999999979</v>
      </c>
    </row>
    <row r="87" spans="1:5" x14ac:dyDescent="0.25">
      <c r="C87" s="25" t="s">
        <v>94</v>
      </c>
      <c r="D87" s="71">
        <v>40</v>
      </c>
      <c r="E87" s="70">
        <f>D78</f>
        <v>151.46019999999996</v>
      </c>
    </row>
    <row r="88" spans="1:5" x14ac:dyDescent="0.25">
      <c r="C88" s="25" t="s">
        <v>95</v>
      </c>
      <c r="D88" s="71">
        <v>15</v>
      </c>
      <c r="E88" s="69">
        <f>(15*(SUM(E85:E87))/SUM(D85:D87))</f>
        <v>56.797574999999981</v>
      </c>
    </row>
    <row r="89" spans="1:5" x14ac:dyDescent="0.25">
      <c r="C89" s="25" t="s">
        <v>96</v>
      </c>
      <c r="D89" s="71">
        <v>15</v>
      </c>
      <c r="E89" s="69">
        <f>E88</f>
        <v>56.797574999999981</v>
      </c>
    </row>
    <row r="90" spans="1:5" x14ac:dyDescent="0.25">
      <c r="C90" s="25" t="s">
        <v>97</v>
      </c>
      <c r="D90" s="71">
        <v>100</v>
      </c>
      <c r="E90" s="69">
        <f>SUM(E85:E89)</f>
        <v>378.65049999999991</v>
      </c>
    </row>
    <row r="92" spans="1:5" x14ac:dyDescent="0.25">
      <c r="B92" s="23"/>
      <c r="C92" s="75"/>
    </row>
    <row r="93" spans="1:5" x14ac:dyDescent="0.25">
      <c r="B93" s="76"/>
      <c r="C93" s="76"/>
      <c r="D93" s="35" t="s">
        <v>67</v>
      </c>
    </row>
    <row r="94" spans="1:5" x14ac:dyDescent="0.25">
      <c r="B94" s="77"/>
      <c r="C94" s="77"/>
      <c r="D94" s="63">
        <v>4</v>
      </c>
    </row>
    <row r="95" spans="1:5" x14ac:dyDescent="0.25">
      <c r="B95" s="15"/>
      <c r="C95" s="78"/>
      <c r="D95" s="35" t="s">
        <v>68</v>
      </c>
    </row>
    <row r="96" spans="1:5" x14ac:dyDescent="0.25">
      <c r="B96" s="77"/>
      <c r="C96" s="59" t="s">
        <v>59</v>
      </c>
      <c r="D96" s="72">
        <f>E90</f>
        <v>378.65049999999991</v>
      </c>
    </row>
    <row r="97" spans="2:4" x14ac:dyDescent="0.25">
      <c r="B97" s="79"/>
      <c r="C97" s="59" t="s">
        <v>63</v>
      </c>
      <c r="D97" s="73">
        <f>D96/(8*5*4+2)</f>
        <v>2.3373487654320981</v>
      </c>
    </row>
    <row r="98" spans="2:4" x14ac:dyDescent="0.25">
      <c r="B98" s="80"/>
      <c r="C98" s="60" t="s">
        <v>61</v>
      </c>
      <c r="D98" s="74">
        <v>4</v>
      </c>
    </row>
    <row r="99" spans="2:4" x14ac:dyDescent="0.25">
      <c r="B99" s="79"/>
      <c r="C99" s="60" t="s">
        <v>62</v>
      </c>
      <c r="D99" s="73">
        <f>D97/D98</f>
        <v>0.58433719135802453</v>
      </c>
    </row>
    <row r="100" spans="2:4" x14ac:dyDescent="0.25">
      <c r="B100" s="23"/>
      <c r="C100" s="75"/>
    </row>
  </sheetData>
  <mergeCells count="9">
    <mergeCell ref="B68:F68"/>
    <mergeCell ref="B72:F72"/>
    <mergeCell ref="B77:D77"/>
    <mergeCell ref="C12:F12"/>
    <mergeCell ref="C34:E34"/>
    <mergeCell ref="C37:E37"/>
    <mergeCell ref="B54:F54"/>
    <mergeCell ref="B55:F55"/>
    <mergeCell ref="B67:F67"/>
  </mergeCells>
  <dataValidations count="1">
    <dataValidation type="list" allowBlank="1" showInputMessage="1" showErrorMessage="1" sqref="C8:C11" xr:uid="{00000000-0002-0000-02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Proyecto</vt:lpstr>
      <vt:lpstr>Caso Pesimo</vt:lpstr>
      <vt:lpstr>Caso Optimo</vt:lpstr>
      <vt:lpstr>'Caso Optimo'!AUCP</vt:lpstr>
      <vt:lpstr>'Caso Pesimo'!AUCP</vt:lpstr>
      <vt:lpstr>AUCP</vt:lpstr>
      <vt:lpstr>'Caso Optimo'!EF</vt:lpstr>
      <vt:lpstr>'Caso Pesimo'!EF</vt:lpstr>
      <vt:lpstr>EF</vt:lpstr>
      <vt:lpstr>'Caso Optimo'!TAW</vt:lpstr>
      <vt:lpstr>'Caso Pesimo'!TAW</vt:lpstr>
      <vt:lpstr>TAW</vt:lpstr>
      <vt:lpstr>'Caso Optimo'!TBF</vt:lpstr>
      <vt:lpstr>'Caso Pesimo'!TBF</vt:lpstr>
      <vt:lpstr>TBF</vt:lpstr>
      <vt:lpstr>'Caso Optimo'!TCF</vt:lpstr>
      <vt:lpstr>'Caso Pesimo'!TCF</vt:lpstr>
      <vt:lpstr>TCF</vt:lpstr>
      <vt:lpstr>'Caso Optimo'!UAW</vt:lpstr>
      <vt:lpstr>'Caso Pesimo'!UAW</vt:lpstr>
      <vt:lpstr>UAW</vt:lpstr>
      <vt:lpstr>'Caso Optimo'!UUCP</vt:lpstr>
      <vt:lpstr>'Caso Pesimo'!UUCP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malena oyarzo</cp:lastModifiedBy>
  <dcterms:created xsi:type="dcterms:W3CDTF">2000-05-31T23:05:17Z</dcterms:created>
  <dcterms:modified xsi:type="dcterms:W3CDTF">2024-10-29T17:03:50Z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