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en\OneDrive\Desktop\LDS\Riesgos\"/>
    </mc:Choice>
  </mc:AlternateContent>
  <xr:revisionPtr revIDLastSave="0" documentId="8_{7117E5C5-2FB0-4819-AAFC-1C57E4D5A59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yecto" sheetId="1" r:id="rId1"/>
    <sheet name="Caso Pesimo" sheetId="4" r:id="rId2"/>
    <sheet name="Caso Optimo" sheetId="3" r:id="rId3"/>
    <sheet name="Estimaciones Grales" sheetId="5" r:id="rId4"/>
  </sheets>
  <definedNames>
    <definedName name="AUCP" localSheetId="2">'Caso Optimo'!$G$67</definedName>
    <definedName name="AUCP" localSheetId="1">'Caso Pesimo'!$G$62</definedName>
    <definedName name="AUCP">Proyecto!$G$67</definedName>
    <definedName name="EF" localSheetId="2">'Caso Optimo'!$G$63</definedName>
    <definedName name="EF" localSheetId="1">'Caso Pesimo'!$G$58</definedName>
    <definedName name="EF">Proyecto!$G$63</definedName>
    <definedName name="estimacionEsfuerzo" localSheetId="2">'Caso Optimo'!#REF!</definedName>
    <definedName name="estimacionEsfuerzo" localSheetId="1">'Caso Pesimo'!#REF!</definedName>
    <definedName name="estimacionEsfuerzo">Proyecto!#REF!</definedName>
    <definedName name="TAW" localSheetId="2">'Caso Optimo'!$G$12</definedName>
    <definedName name="TAW" localSheetId="1">'Caso Pesimo'!$G$12</definedName>
    <definedName name="TAW">Proyecto!$G$12</definedName>
    <definedName name="TBF" localSheetId="2">'Caso Optimo'!$F$29</definedName>
    <definedName name="TBF" localSheetId="1">'Caso Pesimo'!$F$24</definedName>
    <definedName name="TBF">Proyecto!$F$29</definedName>
    <definedName name="TCF" localSheetId="2">'Caso Optimo'!$G$50</definedName>
    <definedName name="TCF" localSheetId="1">'Caso Pesimo'!$G$45</definedName>
    <definedName name="TCF">Proyecto!$G$50</definedName>
    <definedName name="UAW" localSheetId="2">'Caso Optimo'!$G$12</definedName>
    <definedName name="UAW" localSheetId="1">'Caso Pesimo'!$G$12</definedName>
    <definedName name="UAW">Proyecto!$G$12</definedName>
    <definedName name="UUCP" localSheetId="2">'Caso Optimo'!$F$32</definedName>
    <definedName name="UUCP" localSheetId="1">'Caso Pesimo'!$F$27</definedName>
    <definedName name="UUCP">Proyecto!$F$32</definedName>
  </definedNames>
  <calcPr calcId="181029"/>
</workbook>
</file>

<file path=xl/calcChain.xml><?xml version="1.0" encoding="utf-8"?>
<calcChain xmlns="http://schemas.openxmlformats.org/spreadsheetml/2006/main">
  <c r="G59" i="4" l="1"/>
  <c r="C66" i="4" s="1"/>
  <c r="G56" i="4"/>
  <c r="G55" i="4"/>
  <c r="G54" i="4"/>
  <c r="G53" i="4"/>
  <c r="G52" i="4"/>
  <c r="G51" i="4"/>
  <c r="G50" i="4"/>
  <c r="G49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E11" i="4"/>
  <c r="G11" i="4" s="1"/>
  <c r="E10" i="4"/>
  <c r="G10" i="4" s="1"/>
  <c r="E9" i="4"/>
  <c r="G9" i="4" s="1"/>
  <c r="E8" i="4"/>
  <c r="G8" i="4" s="1"/>
  <c r="G64" i="3"/>
  <c r="C71" i="3" s="1"/>
  <c r="G61" i="3"/>
  <c r="G60" i="3"/>
  <c r="G59" i="3"/>
  <c r="G58" i="3"/>
  <c r="G57" i="3"/>
  <c r="G56" i="3"/>
  <c r="G55" i="3"/>
  <c r="G54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E11" i="3"/>
  <c r="G11" i="3" s="1"/>
  <c r="E10" i="3"/>
  <c r="G10" i="3" s="1"/>
  <c r="E9" i="3"/>
  <c r="G9" i="3" s="1"/>
  <c r="E8" i="3"/>
  <c r="G8" i="3" s="1"/>
  <c r="G12" i="3" l="1"/>
  <c r="G57" i="4"/>
  <c r="G58" i="4" s="1"/>
  <c r="G12" i="4"/>
  <c r="F29" i="3"/>
  <c r="F24" i="4"/>
  <c r="G44" i="4"/>
  <c r="G45" i="4" s="1"/>
  <c r="G62" i="3"/>
  <c r="G63" i="3" s="1"/>
  <c r="G49" i="3"/>
  <c r="G50" i="3" s="1"/>
  <c r="E25" i="1"/>
  <c r="F25" i="1"/>
  <c r="E26" i="1"/>
  <c r="F26" i="1"/>
  <c r="E27" i="1"/>
  <c r="F27" i="1"/>
  <c r="E28" i="1"/>
  <c r="F28" i="1"/>
  <c r="E16" i="1"/>
  <c r="F16" i="1"/>
  <c r="E17" i="1"/>
  <c r="F17" i="1"/>
  <c r="F27" i="4" l="1"/>
  <c r="G62" i="4" s="1"/>
  <c r="C68" i="4" s="1"/>
  <c r="C69" i="4" s="1"/>
  <c r="C71" i="4" s="1"/>
  <c r="F32" i="3"/>
  <c r="G67" i="3" s="1"/>
  <c r="C73" i="3" s="1"/>
  <c r="C74" i="3" s="1"/>
  <c r="C76" i="3" s="1"/>
  <c r="E18" i="1"/>
  <c r="F18" i="1"/>
  <c r="E19" i="1"/>
  <c r="F19" i="1"/>
  <c r="D68" i="4" l="1"/>
  <c r="E77" i="4" s="1"/>
  <c r="E76" i="4" s="1"/>
  <c r="E75" i="4" s="1"/>
  <c r="E78" i="4" s="1"/>
  <c r="E79" i="4" s="1"/>
  <c r="B68" i="4"/>
  <c r="B69" i="4" s="1"/>
  <c r="B71" i="4" s="1"/>
  <c r="D73" i="3"/>
  <c r="D74" i="3" s="1"/>
  <c r="D76" i="3" s="1"/>
  <c r="B73" i="3"/>
  <c r="B74" i="3" s="1"/>
  <c r="B76" i="3" s="1"/>
  <c r="E20" i="1"/>
  <c r="F20" i="1"/>
  <c r="E21" i="1"/>
  <c r="F21" i="1"/>
  <c r="E22" i="1"/>
  <c r="F22" i="1"/>
  <c r="E23" i="1"/>
  <c r="F23" i="1"/>
  <c r="E24" i="1"/>
  <c r="F24" i="1"/>
  <c r="E9" i="1"/>
  <c r="G9" i="1" s="1"/>
  <c r="E10" i="1"/>
  <c r="G10" i="1" s="1"/>
  <c r="D69" i="4" l="1"/>
  <c r="D71" i="4" s="1"/>
  <c r="E82" i="3"/>
  <c r="E81" i="3" s="1"/>
  <c r="E80" i="3" s="1"/>
  <c r="E83" i="3" s="1"/>
  <c r="E84" i="3" s="1"/>
  <c r="E80" i="4"/>
  <c r="D86" i="4" s="1"/>
  <c r="G64" i="1"/>
  <c r="C71" i="1" s="1"/>
  <c r="D87" i="4" l="1"/>
  <c r="D89" i="4" s="1"/>
  <c r="E85" i="3"/>
  <c r="D91" i="3" s="1"/>
  <c r="D92" i="3" s="1"/>
  <c r="D94" i="3" s="1"/>
  <c r="E11" i="1" l="1"/>
  <c r="E8" i="1"/>
  <c r="F29" i="1" l="1"/>
  <c r="G8" i="1"/>
  <c r="G11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4" i="1"/>
  <c r="G55" i="1"/>
  <c r="G56" i="1"/>
  <c r="G57" i="1"/>
  <c r="G58" i="1"/>
  <c r="G59" i="1"/>
  <c r="G60" i="1"/>
  <c r="G61" i="1"/>
  <c r="G12" i="1" l="1"/>
  <c r="G49" i="1"/>
  <c r="G50" i="1" s="1"/>
  <c r="G62" i="1"/>
  <c r="G63" i="1" s="1"/>
  <c r="F32" i="1" l="1"/>
  <c r="G67" i="1" l="1"/>
  <c r="C73" i="1" l="1"/>
  <c r="C74" i="1" s="1"/>
  <c r="C76" i="1" s="1"/>
  <c r="D73" i="1"/>
  <c r="B73" i="1"/>
  <c r="B74" i="1" s="1"/>
  <c r="B76" i="1" s="1"/>
  <c r="D74" i="1" l="1"/>
  <c r="D76" i="1" s="1"/>
  <c r="E82" i="1"/>
  <c r="E81" i="1" s="1"/>
  <c r="E80" i="1" s="1"/>
  <c r="E83" i="1" l="1"/>
  <c r="E84" i="1" s="1"/>
  <c r="E85" i="1" l="1"/>
  <c r="D91" i="1" s="1"/>
  <c r="D92" i="1" s="1"/>
  <c r="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66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G A</author>
    <author>Leonardo Gonzalez</author>
    <author>Valeria Ojeda Muñoz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  <comment ref="C15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Ejemplo
CP: (1,2), 2, 3, 4. CALT: 0. E: N/A
suma 4 transacciones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Leonardo G A:</t>
        </r>
        <r>
          <rPr>
            <sz val="9"/>
            <color indexed="81"/>
            <rFont val="Tahoma"/>
            <family val="2"/>
          </rPr>
          <t xml:space="preserve">
https://books.google.es/books?id=fCRCAgAAQBAJ&amp;pg=SL5-PA21&amp;lpg=SL5-PA21&amp;dq=e7+part-time+members&amp;source=bl&amp;ots=axt2kcgaRB&amp;sig=oTuGqYOrGRKLHV8dIJGh1OuVAS0&amp;hl=es&amp;sa=X&amp;ved=0ahUKEwj187-GzYvTAhWGj5AKHYP_AqcQ6AEIODAE#v=onepage&amp;q=e7%20part-time%20members&amp;f=false</t>
        </r>
      </text>
    </comment>
    <comment ref="D71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Valeria Ojeda Muñoz:</t>
        </r>
        <r>
          <rPr>
            <sz val="9"/>
            <color indexed="81"/>
            <rFont val="Tahoma"/>
            <family val="2"/>
          </rPr>
          <t xml:space="preserve">
Modificado</t>
        </r>
      </text>
    </comment>
  </commentList>
</comments>
</file>

<file path=xl/sharedStrings.xml><?xml version="1.0" encoding="utf-8"?>
<sst xmlns="http://schemas.openxmlformats.org/spreadsheetml/2006/main" count="435" uniqueCount="135">
  <si>
    <t>Descripción</t>
  </si>
  <si>
    <t>Peso</t>
  </si>
  <si>
    <t>Valor ponderado</t>
  </si>
  <si>
    <t>Comentario</t>
  </si>
  <si>
    <t>Razón</t>
  </si>
  <si>
    <t>Factor de Peso Actores</t>
  </si>
  <si>
    <t>Factores de Peso Técnicos</t>
  </si>
  <si>
    <t>Escala de 0 a 5</t>
  </si>
  <si>
    <t>T1  Sistema Distribuido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</si>
  <si>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</si>
  <si>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</si>
  <si>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</si>
  <si>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</si>
  <si>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</si>
  <si>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</si>
  <si>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</si>
  <si>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</si>
  <si>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</si>
  <si>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</si>
  <si>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</si>
  <si>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</si>
  <si>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</si>
  <si>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0=no importante  5=esencial</t>
  </si>
  <si>
    <t>Factores de Peso Ambientales del Equipo</t>
  </si>
  <si>
    <t>Factores Ambientales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</si>
  <si>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</si>
  <si>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</si>
  <si>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</si>
  <si>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</si>
  <si>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</si>
  <si>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</si>
  <si>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Tiempo respuesta &lt;= 5 seg.</t>
  </si>
  <si>
    <t>Grupo familiarizado con RUP.</t>
  </si>
  <si>
    <t>Grupo con experiencia en OO.</t>
  </si>
  <si>
    <t>Grupo motivado.</t>
  </si>
  <si>
    <t>Número de transacciones</t>
  </si>
  <si>
    <t>Casos de Uso</t>
  </si>
  <si>
    <t>Complejidad</t>
  </si>
  <si>
    <t>Manejo sin necesidad de formación.</t>
  </si>
  <si>
    <t>Factor de Complejidad Técnica (TCF) = 0,06 + 0,01*Factores Técnicos</t>
  </si>
  <si>
    <t>Características especiales</t>
  </si>
  <si>
    <t>Impacto</t>
  </si>
  <si>
    <t>Evaluación</t>
  </si>
  <si>
    <t>Efactor = 1.4 + (-0.03*Factor Ambiental)</t>
  </si>
  <si>
    <t>E1 Familiaridad con un Proceso Definido</t>
  </si>
  <si>
    <t>E2 Experiencia en el Dominio de Aplicación</t>
  </si>
  <si>
    <t>E3 Experiencia en Orientación a Objetos</t>
  </si>
  <si>
    <t>E4 Capacidad de Liderazgo de Analistas</t>
  </si>
  <si>
    <t>E5 Motivación</t>
  </si>
  <si>
    <t>E6 Requerimientos Estables</t>
  </si>
  <si>
    <t>E7 Miembros a Tiempo Parcial</t>
  </si>
  <si>
    <t>0=0% tiempo parcial, 1=h/10% t. parcial, 2=h/20% t. parcial, 3=h/40% t. parcial, 4=h/60% t. paricial, 5= más de 60% t. parcial</t>
  </si>
  <si>
    <t>E8 Dificultad con el lenguaje de Programación</t>
  </si>
  <si>
    <t xml:space="preserve">Peso Total Actores, sin ajustar (UAW) </t>
  </si>
  <si>
    <t xml:space="preserve">Peso Total CU, sin ajustar (UUCW) </t>
  </si>
  <si>
    <t>Puntos de CU No Ajustados (UUCP) = UAW + UUCW</t>
  </si>
  <si>
    <t>Puntos de Casos de Uso Ajustados  (AUCP) = UUCP * TCF * Efactor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</si>
  <si>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</si>
  <si>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</si>
  <si>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Esfuerzo (h-h)</t>
  </si>
  <si>
    <t>Todos los miembros full-time.</t>
  </si>
  <si>
    <t>Tamaño equipo (personas)</t>
  </si>
  <si>
    <t>Duración proyecto (meses)</t>
  </si>
  <si>
    <t>Esfuerzo (mes-h)</t>
  </si>
  <si>
    <t>FPA desfavorables</t>
  </si>
  <si>
    <t>h-h / UCP: Karner</t>
  </si>
  <si>
    <t>h-h / UCP: Schneider &amp; Winters</t>
  </si>
  <si>
    <t>h-h / UCP: Estadística propia</t>
  </si>
  <si>
    <t>Esfuerzo y duración</t>
  </si>
  <si>
    <t>Administrador</t>
  </si>
  <si>
    <t>Gestor de Prueba</t>
  </si>
  <si>
    <t>Tester</t>
  </si>
  <si>
    <t>Invitado</t>
  </si>
  <si>
    <t>Complejo</t>
  </si>
  <si>
    <t>1</t>
  </si>
  <si>
    <t>Algunos con experiencia en algunos lenguajes.</t>
  </si>
  <si>
    <t>No se esperan cambios</t>
  </si>
  <si>
    <t>Líder con experiencia.</t>
  </si>
  <si>
    <t>Con poca experiencia en este tipo de sistema.</t>
  </si>
  <si>
    <t>Acceso mediante UARGFlow</t>
  </si>
  <si>
    <t>Se limita a acceso por browser</t>
  </si>
  <si>
    <t>No es un aspecto crítico</t>
  </si>
  <si>
    <t>Entorno centralizado en la web</t>
  </si>
  <si>
    <t>No deben haber demoras significativas</t>
  </si>
  <si>
    <t>Aplicación web.</t>
  </si>
  <si>
    <t>Posee actor "Invitado"</t>
  </si>
  <si>
    <t>Se pueden requerir ayuda al principio</t>
  </si>
  <si>
    <t>Proyecto: Testify</t>
  </si>
  <si>
    <t>Interactúa con el sistema mediante una GUI</t>
  </si>
  <si>
    <t>Actividad</t>
  </si>
  <si>
    <t>Porcentaje</t>
  </si>
  <si>
    <t>Horas-Hombre</t>
  </si>
  <si>
    <t>Análisis</t>
  </si>
  <si>
    <t>Diseño</t>
  </si>
  <si>
    <t>Programación</t>
  </si>
  <si>
    <t>Pruebas</t>
  </si>
  <si>
    <t>Sobrecarga (Otras Actividades)</t>
  </si>
  <si>
    <t>Total de esfuerzo</t>
  </si>
  <si>
    <t>Se requiere autoinstalable</t>
  </si>
  <si>
    <t>Disponibilidad a Usar en todos los dispositivos</t>
  </si>
  <si>
    <t>Codigo adaptable al cambio</t>
  </si>
  <si>
    <t>Acceso mediante GMAIL</t>
  </si>
  <si>
    <t>Se solicita capacitacion de uso</t>
  </si>
  <si>
    <t>Integrantes poco familiarizados</t>
  </si>
  <si>
    <t>La mayoria domina la Aplicación</t>
  </si>
  <si>
    <t>Grupo con poca experiencia</t>
  </si>
  <si>
    <t>Líder sin experiencia.</t>
  </si>
  <si>
    <t>Grupo desmotivado</t>
  </si>
  <si>
    <t>Todos los miembros parcial-time</t>
  </si>
  <si>
    <t>CU05 - Exportar escenario y Resultados</t>
  </si>
  <si>
    <t>CU06 - Consultar Proyectos</t>
  </si>
  <si>
    <t>CU07 - Consultar Proyectos asignados</t>
  </si>
  <si>
    <t>Fase</t>
  </si>
  <si>
    <t>Dias Estimados</t>
  </si>
  <si>
    <t>Fecha Fin Estimada</t>
  </si>
  <si>
    <t>Inicio</t>
  </si>
  <si>
    <t>Elaboración 1 Iteración 1</t>
  </si>
  <si>
    <t>Elaboración 1 Iteración 2</t>
  </si>
  <si>
    <t>Construcción 1 Iterción 1</t>
  </si>
  <si>
    <t>Contruccion 2 Iteración 1</t>
  </si>
  <si>
    <t>20/11//2024</t>
  </si>
  <si>
    <t>Fecha Fin peor caso</t>
  </si>
  <si>
    <t>E 1 It 1</t>
  </si>
  <si>
    <t>E 1 It 2</t>
  </si>
  <si>
    <t>01/04//2025</t>
  </si>
  <si>
    <t>C 1 It1</t>
  </si>
  <si>
    <t>C2 It1</t>
  </si>
  <si>
    <t>Fecha Cierre Fase</t>
  </si>
  <si>
    <t>Fecha Fin mejor caso</t>
  </si>
  <si>
    <t>Peor Caso</t>
  </si>
  <si>
    <t>Mejor Caso</t>
  </si>
  <si>
    <t>FECHA INICIO</t>
  </si>
  <si>
    <t>FECHA FIN</t>
  </si>
  <si>
    <t>Caso Real</t>
  </si>
  <si>
    <t>Estimaciones Proyecto Testify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</si>
</sst>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22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 wrapText="1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 applyProtection="1">
      <alignment vertical="center"/>
      <protection locked="0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8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 applyProtection="1">
      <alignment vertical="center" wrapText="1"/>
    </xf>
    <xf numFmtId="0" fontId="6" fillId="0" borderId="6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 applyProtection="1">
      <alignment vertical="center" wrapText="1"/>
    </xf>
    <xf numFmtId="49" fontId="6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 applyProtection="1">
      <alignment vertical="center" wrapText="1"/>
    </xf>
    <xf numFmtId="164" fontId="5" fillId="0" borderId="7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" fontId="5" fillId="0" borderId="7" xfId="0" applyNumberFormat="1" applyFont="1" applyBorder="1" applyAlignment="1">
      <alignment horizontal="right" vertical="center"/>
    </xf>
    <xf numFmtId="0" fontId="5" fillId="0" borderId="0" xfId="0" applyFont="1" applyFill="1" applyBorder="1" applyAlignment="1" applyProtection="1">
      <alignment vertical="center" wrapText="1"/>
    </xf>
    <xf numFmtId="49" fontId="6" fillId="0" borderId="0" xfId="0" applyNumberFormat="1" applyFont="1" applyFill="1" applyBorder="1" applyAlignment="1" applyProtection="1">
      <alignment horizontal="center" vertical="center" wrapText="1"/>
    </xf>
    <xf numFmtId="164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4" fontId="6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4" fontId="11" fillId="0" borderId="0" xfId="0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/>
    <xf numFmtId="14" fontId="0" fillId="0" borderId="0" xfId="0" applyNumberFormat="1" applyBorder="1"/>
    <xf numFmtId="49" fontId="6" fillId="3" borderId="5" xfId="0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6" fillId="0" borderId="5" xfId="0" applyNumberFormat="1" applyFont="1" applyFill="1" applyBorder="1" applyAlignment="1" applyProtection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5" fillId="0" borderId="7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14" fontId="0" fillId="0" borderId="1" xfId="0" applyNumberFormat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4" fontId="0" fillId="0" borderId="1" xfId="0" applyNumberFormat="1" applyBorder="1" applyAlignment="1">
      <alignment horizontal="right"/>
    </xf>
    <xf numFmtId="0" fontId="12" fillId="0" borderId="1" xfId="0" applyFont="1" applyBorder="1"/>
    <xf numFmtId="0" fontId="1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14" fontId="12" fillId="0" borderId="1" xfId="0" applyNumberFormat="1" applyFont="1" applyBorder="1"/>
    <xf numFmtId="0" fontId="11" fillId="3" borderId="1" xfId="0" applyFont="1" applyFill="1" applyBorder="1" applyAlignment="1">
      <alignment vertical="center" wrapText="1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none"/>
              <a:t>Estimación al Cierre C1 IT 1</a:t>
            </a:r>
          </a:p>
        </c:rich>
      </c:tx>
      <c:layout>
        <c:manualLayout>
          <c:xMode val="edge"/>
          <c:yMode val="edge"/>
          <c:x val="0.30642345742285171"/>
          <c:y val="2.033766647634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0959946574726"/>
          <c:y val="0.13764984674928876"/>
          <c:w val="0.8202244094488189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Mejor Caso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2-460D-958D-6839CB16EB01}"/>
                </c:ext>
              </c:extLst>
            </c:dLbl>
            <c:dLbl>
              <c:idx val="1"/>
              <c:layout>
                <c:manualLayout>
                  <c:x val="-5.6152887139107613E-2"/>
                  <c:y val="5.7905001458151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72-460D-958D-6839CB16E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'Estimaciones Grales'!$B$13:$C$13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Grales'!$B$14:$C$14</c:f>
              <c:numCache>
                <c:formatCode>m/d/yyyy</c:formatCode>
                <c:ptCount val="2"/>
                <c:pt idx="0">
                  <c:v>45592</c:v>
                </c:pt>
                <c:pt idx="1">
                  <c:v>45609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2-460D-958D-6839CB16EB01}"/>
            </c:ext>
          </c:extLst>
        </c:ser>
        <c:ser>
          <c:idx val="1"/>
          <c:order val="1"/>
          <c:tx>
            <c:v>Caso Real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72-460D-958D-6839CB16E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'Estimaciones Grales'!$B$13:$C$13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Grales'!$B$15:$C$15</c:f>
              <c:numCache>
                <c:formatCode>m/d/yyyy</c:formatCode>
                <c:ptCount val="2"/>
                <c:pt idx="0">
                  <c:v>45592</c:v>
                </c:pt>
                <c:pt idx="1">
                  <c:v>45619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2-460D-958D-6839CB16EB01}"/>
            </c:ext>
          </c:extLst>
        </c:ser>
        <c:ser>
          <c:idx val="2"/>
          <c:order val="2"/>
          <c:tx>
            <c:v>Peor Caso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3999021572007642"/>
                  <c:y val="-4.90248735464358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72-460D-958D-6839CB16E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'Estimaciones Grales'!$B$13:$C$13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Grales'!$B$16:$C$16</c:f>
              <c:numCache>
                <c:formatCode>m/d/yyyy</c:formatCode>
                <c:ptCount val="2"/>
                <c:pt idx="0">
                  <c:v>45592</c:v>
                </c:pt>
                <c:pt idx="1">
                  <c:v>45695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2-460D-958D-6839CB16E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1683375"/>
        <c:axId val="1021679215"/>
      </c:lineChart>
      <c:catAx>
        <c:axId val="10216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9215"/>
        <c:crosses val="autoZero"/>
        <c:auto val="1"/>
        <c:lblAlgn val="ctr"/>
        <c:lblOffset val="100"/>
        <c:noMultiLvlLbl val="0"/>
      </c:catAx>
      <c:valAx>
        <c:axId val="10216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8559381260774"/>
          <c:y val="0.91872125807208327"/>
          <c:w val="0.5298747956821519"/>
          <c:h val="6.441533551982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Estimación al Cierre C2 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88670166229222"/>
          <c:y val="0.16708333333333336"/>
          <c:w val="0.807557742782152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Mejor Caso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2A-4B43-A660-73EB26D28FA7}"/>
                </c:ext>
              </c:extLst>
            </c:dLbl>
            <c:dLbl>
              <c:idx val="1"/>
              <c:layout>
                <c:manualLayout>
                  <c:x val="-3.1152887139107712E-2"/>
                  <c:y val="8.10531496062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2A-4B43-A660-73EB26D28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'Estimaciones Grales'!$L$13:$M$13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Grales'!$L$14:$M$14</c:f>
              <c:numCache>
                <c:formatCode>m/d/yyyy</c:formatCode>
                <c:ptCount val="2"/>
                <c:pt idx="0">
                  <c:v>45604</c:v>
                </c:pt>
                <c:pt idx="1">
                  <c:v>45613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A-4B43-A660-73EB26D28FA7}"/>
            </c:ext>
          </c:extLst>
        </c:ser>
        <c:ser>
          <c:idx val="1"/>
          <c:order val="1"/>
          <c:tx>
            <c:v>Caso Real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2A-4B43-A660-73EB26D28FA7}"/>
                </c:ext>
              </c:extLst>
            </c:dLbl>
            <c:dLbl>
              <c:idx val="1"/>
              <c:layout>
                <c:manualLayout>
                  <c:x val="-4.7819553805774177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2A-4B43-A660-73EB26D28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'Estimaciones Grales'!$L$13:$M$13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Grales'!$L$15:$M$15</c:f>
              <c:numCache>
                <c:formatCode>m/d/yyyy</c:formatCode>
                <c:ptCount val="2"/>
                <c:pt idx="0">
                  <c:v>45604</c:v>
                </c:pt>
                <c:pt idx="1">
                  <c:v>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A-4B43-A660-73EB26D28FA7}"/>
            </c:ext>
          </c:extLst>
        </c:ser>
        <c:ser>
          <c:idx val="2"/>
          <c:order val="2"/>
          <c:tx>
            <c:v>Peor Caso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9091535038264701E-2"/>
                  <c:y val="-0.127299534237359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04251905334938"/>
                      <c:h val="6.43903960087309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12A-4B43-A660-73EB26D28F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'Estimaciones Grales'!$L$13:$M$13</c:f>
              <c:strCache>
                <c:ptCount val="2"/>
                <c:pt idx="0">
                  <c:v>FECHA INICIO</c:v>
                </c:pt>
                <c:pt idx="1">
                  <c:v>FECHA FIN</c:v>
                </c:pt>
              </c:strCache>
            </c:strRef>
          </c:cat>
          <c:val>
            <c:numRef>
              <c:f>'Estimaciones Grales'!$L$16:$M$16</c:f>
              <c:numCache>
                <c:formatCode>m/d/yyyy</c:formatCode>
                <c:ptCount val="2"/>
                <c:pt idx="0">
                  <c:v>45604</c:v>
                </c:pt>
                <c:pt idx="1">
                  <c:v>45646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A-4B43-A660-73EB26D28F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4243775"/>
        <c:axId val="534245855"/>
      </c:lineChart>
      <c:catAx>
        <c:axId val="534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5855"/>
        <c:crosses val="autoZero"/>
        <c:auto val="1"/>
        <c:lblAlgn val="ctr"/>
        <c:lblOffset val="100"/>
        <c:noMultiLvlLbl val="0"/>
      </c:catAx>
      <c:valAx>
        <c:axId val="534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18</xdr:row>
      <xdr:rowOff>60960</xdr:rowOff>
    </xdr:from>
    <xdr:to>
      <xdr:col>9</xdr:col>
      <xdr:colOff>152400</xdr:colOff>
      <xdr:row>45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96F376-A6D7-4B65-8F54-920A0ECC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17</xdr:row>
      <xdr:rowOff>160020</xdr:rowOff>
    </xdr:from>
    <xdr:to>
      <xdr:col>18</xdr:col>
      <xdr:colOff>259080</xdr:colOff>
      <xdr:row>44</xdr:row>
      <xdr:rowOff>129540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5FCF9D-4355-43C8-84E0-2643FDB7E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5"/>
  <sheetViews>
    <sheetView topLeftCell="A82" zoomScale="94" zoomScaleNormal="94" workbookViewId="0">
      <selection activeCell="D36" sqref="D36"/>
    </sheetView>
  </sheetViews>
  <sheetFormatPr baseColWidth="10" defaultColWidth="9.109375" defaultRowHeight="15.6" x14ac:dyDescent="0.25"/>
  <cols>
    <col min="1" max="1" width="32.109375" style="1" customWidth="1"/>
    <col min="2" max="2" width="43.44140625" style="1" bestFit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31.2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31.2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31.2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31.2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7" t="s">
        <v>53</v>
      </c>
      <c r="D12" s="98"/>
      <c r="E12" s="98"/>
      <c r="F12" s="98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109</v>
      </c>
      <c r="C16" s="42"/>
      <c r="D16" s="43">
        <v>2</v>
      </c>
      <c r="E16" s="30" t="str">
        <f t="shared" ref="E16:E28" si="0">IF($D16&gt;0,IF($D16&lt;=3,"Simple",IF(AND($D16&gt;3,$D16&lt;7),"Intermedio",IF($D16&gt;=7,"Complejo","error"))),"-")</f>
        <v>Simple</v>
      </c>
      <c r="F16" s="30">
        <f t="shared" ref="F16:F28" si="1">IF($D16&gt;0,IF($D16&lt;=3,5,IF(AND($D16&gt;3,$D16&lt;7),10,IF($D16&gt;=7,15,"error"))),0)</f>
        <v>5</v>
      </c>
      <c r="G16" s="23"/>
      <c r="H16" s="23"/>
      <c r="K16" s="22"/>
      <c r="T16" s="22"/>
    </row>
    <row r="17" spans="2:20" s="19" customFormat="1" ht="21.9" customHeight="1" x14ac:dyDescent="0.25">
      <c r="B17" s="10" t="s">
        <v>110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111</v>
      </c>
      <c r="C18" s="42"/>
      <c r="D18" s="43">
        <v>4</v>
      </c>
      <c r="E18" s="30" t="str">
        <f t="shared" si="0"/>
        <v>Intermedio</v>
      </c>
      <c r="F18" s="30">
        <f t="shared" si="1"/>
        <v>10</v>
      </c>
      <c r="G18" s="23"/>
      <c r="H18" s="23"/>
      <c r="K18" s="22"/>
      <c r="T18" s="22"/>
    </row>
    <row r="19" spans="2:20" s="19" customFormat="1" ht="21.9" customHeight="1" x14ac:dyDescent="0.25">
      <c r="B19" s="10"/>
      <c r="C19" s="42"/>
      <c r="D19" s="43"/>
      <c r="E19" s="30" t="str">
        <f t="shared" si="0"/>
        <v>-</v>
      </c>
      <c r="F19" s="30">
        <f t="shared" si="1"/>
        <v>0</v>
      </c>
      <c r="G19" s="23"/>
      <c r="H19" s="23"/>
      <c r="K19" s="22"/>
      <c r="T19" s="22"/>
    </row>
    <row r="20" spans="2:20" s="19" customFormat="1" ht="21.9" customHeight="1" x14ac:dyDescent="0.25">
      <c r="B20" s="10"/>
      <c r="C20" s="42"/>
      <c r="D20" s="43"/>
      <c r="E20" s="30" t="str">
        <f t="shared" si="0"/>
        <v>-</v>
      </c>
      <c r="F20" s="30">
        <f t="shared" si="1"/>
        <v>0</v>
      </c>
      <c r="G20" s="23"/>
      <c r="H20" s="23"/>
      <c r="K20" s="22"/>
      <c r="T20" s="22"/>
    </row>
    <row r="21" spans="2:20" s="19" customFormat="1" ht="21.9" customHeight="1" x14ac:dyDescent="0.25">
      <c r="B21" s="10"/>
      <c r="C21" s="42"/>
      <c r="D21" s="43"/>
      <c r="E21" s="30" t="str">
        <f t="shared" si="0"/>
        <v>-</v>
      </c>
      <c r="F21" s="30">
        <f t="shared" si="1"/>
        <v>0</v>
      </c>
      <c r="G21" s="23"/>
      <c r="H21" s="23"/>
      <c r="K21" s="22"/>
      <c r="T21" s="22"/>
    </row>
    <row r="22" spans="2:20" s="19" customFormat="1" ht="21.9" customHeight="1" x14ac:dyDescent="0.25">
      <c r="B22" s="10"/>
      <c r="C22" s="42"/>
      <c r="D22" s="43"/>
      <c r="E22" s="30" t="str">
        <f t="shared" si="0"/>
        <v>-</v>
      </c>
      <c r="F22" s="30">
        <f t="shared" si="1"/>
        <v>0</v>
      </c>
      <c r="G22" s="23"/>
      <c r="H22" s="23"/>
      <c r="K22" s="22"/>
      <c r="T22" s="22"/>
    </row>
    <row r="23" spans="2:20" s="19" customFormat="1" ht="21.9" customHeight="1" x14ac:dyDescent="0.25">
      <c r="B23" s="10"/>
      <c r="C23" s="42"/>
      <c r="D23" s="43"/>
      <c r="E23" s="30" t="str">
        <f t="shared" si="0"/>
        <v>-</v>
      </c>
      <c r="F23" s="30">
        <f t="shared" si="1"/>
        <v>0</v>
      </c>
      <c r="G23" s="23"/>
      <c r="H23" s="23"/>
      <c r="K23" s="22"/>
      <c r="T23" s="22"/>
    </row>
    <row r="24" spans="2:20" s="19" customFormat="1" ht="21.9" customHeight="1" x14ac:dyDescent="0.25">
      <c r="B24" s="10"/>
      <c r="C24" s="42"/>
      <c r="D24" s="43"/>
      <c r="E24" s="30" t="str">
        <f t="shared" si="0"/>
        <v>-</v>
      </c>
      <c r="F24" s="30">
        <f t="shared" si="1"/>
        <v>0</v>
      </c>
      <c r="G24" s="23"/>
      <c r="H24" s="23"/>
      <c r="K24" s="22"/>
      <c r="T24" s="22"/>
    </row>
    <row r="25" spans="2:20" s="19" customFormat="1" ht="21.9" customHeight="1" x14ac:dyDescent="0.25">
      <c r="B25" s="10"/>
      <c r="C25" s="42"/>
      <c r="D25" s="43"/>
      <c r="E25" s="30" t="str">
        <f t="shared" si="0"/>
        <v>-</v>
      </c>
      <c r="F25" s="30">
        <f t="shared" si="1"/>
        <v>0</v>
      </c>
      <c r="G25" s="23"/>
      <c r="H25" s="23"/>
      <c r="K25" s="22"/>
      <c r="T25" s="22"/>
    </row>
    <row r="26" spans="2:20" s="19" customFormat="1" ht="21.9" customHeight="1" x14ac:dyDescent="0.25">
      <c r="B26" s="10"/>
      <c r="C26" s="42"/>
      <c r="D26" s="43"/>
      <c r="E26" s="30" t="str">
        <f t="shared" si="0"/>
        <v>-</v>
      </c>
      <c r="F26" s="30">
        <f t="shared" si="1"/>
        <v>0</v>
      </c>
      <c r="G26" s="23"/>
      <c r="H26" s="23"/>
      <c r="K26" s="22"/>
      <c r="T26" s="22"/>
    </row>
    <row r="27" spans="2:20" s="19" customFormat="1" ht="21.9" customHeight="1" x14ac:dyDescent="0.25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" customHeight="1" x14ac:dyDescent="0.25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" customHeight="1" x14ac:dyDescent="0.25">
      <c r="B29" s="44"/>
      <c r="C29" s="99" t="s">
        <v>54</v>
      </c>
      <c r="D29" s="100"/>
      <c r="E29" s="100"/>
      <c r="F29" s="45">
        <f>SUM(F16:F28)</f>
        <v>20</v>
      </c>
      <c r="H29" s="17"/>
      <c r="K29" s="22"/>
    </row>
    <row r="30" spans="2:20" x14ac:dyDescent="0.25">
      <c r="H30" s="27"/>
    </row>
    <row r="31" spans="2:20" x14ac:dyDescent="0.25">
      <c r="H31" s="27"/>
    </row>
    <row r="32" spans="2:20" ht="21.9" customHeight="1" x14ac:dyDescent="0.25">
      <c r="B32" s="13"/>
      <c r="C32" s="97" t="s">
        <v>55</v>
      </c>
      <c r="D32" s="98"/>
      <c r="E32" s="98"/>
      <c r="F32" s="26">
        <f>TAW+TBF</f>
        <v>32</v>
      </c>
      <c r="H32" s="17"/>
    </row>
    <row r="33" spans="2:8" ht="17.25" customHeight="1" x14ac:dyDescent="0.25"/>
    <row r="34" spans="2:8" ht="17.25" customHeight="1" x14ac:dyDescent="0.25"/>
    <row r="35" spans="2:8" s="9" customFormat="1" ht="21.9" customHeight="1" x14ac:dyDescent="0.25">
      <c r="B35" s="35" t="s">
        <v>6</v>
      </c>
      <c r="C35" s="35" t="s">
        <v>28</v>
      </c>
      <c r="D35" s="37" t="s">
        <v>40</v>
      </c>
      <c r="E35" s="36" t="s">
        <v>1</v>
      </c>
      <c r="F35" s="37" t="s">
        <v>42</v>
      </c>
      <c r="G35" s="36" t="s">
        <v>41</v>
      </c>
    </row>
    <row r="36" spans="2:8" ht="21.9" customHeight="1" x14ac:dyDescent="0.25">
      <c r="B36" s="24" t="s">
        <v>8</v>
      </c>
      <c r="C36" s="24" t="s">
        <v>22</v>
      </c>
      <c r="D36" s="12" t="s">
        <v>82</v>
      </c>
      <c r="E36" s="38" t="s">
        <v>74</v>
      </c>
      <c r="F36" s="33">
        <v>1</v>
      </c>
      <c r="G36" s="40">
        <f t="shared" ref="G36:G48" si="2">E36*F36</f>
        <v>1</v>
      </c>
      <c r="H36" s="1"/>
    </row>
    <row r="37" spans="2:8" ht="44.1" customHeight="1" x14ac:dyDescent="0.25">
      <c r="B37" s="24" t="s">
        <v>9</v>
      </c>
      <c r="C37" s="24" t="s">
        <v>22</v>
      </c>
      <c r="D37" s="12" t="s">
        <v>31</v>
      </c>
      <c r="E37" s="39">
        <v>2</v>
      </c>
      <c r="F37" s="33">
        <v>1</v>
      </c>
      <c r="G37" s="40">
        <f t="shared" si="2"/>
        <v>2</v>
      </c>
      <c r="H37" s="1"/>
    </row>
    <row r="38" spans="2:8" ht="44.1" customHeight="1" x14ac:dyDescent="0.25">
      <c r="B38" s="24" t="s">
        <v>10</v>
      </c>
      <c r="C38" s="24" t="s">
        <v>22</v>
      </c>
      <c r="D38" s="12" t="s">
        <v>83</v>
      </c>
      <c r="E38" s="39">
        <v>3</v>
      </c>
      <c r="F38" s="33">
        <v>3</v>
      </c>
      <c r="G38" s="40">
        <f t="shared" si="2"/>
        <v>9</v>
      </c>
      <c r="H38" s="1"/>
    </row>
    <row r="39" spans="2:8" ht="44.1" customHeight="1" x14ac:dyDescent="0.25">
      <c r="B39" s="24" t="s">
        <v>11</v>
      </c>
      <c r="C39" s="24" t="s">
        <v>22</v>
      </c>
      <c r="D39" s="12"/>
      <c r="E39" s="39">
        <v>2</v>
      </c>
      <c r="F39" s="33">
        <v>1</v>
      </c>
      <c r="G39" s="40">
        <f t="shared" si="2"/>
        <v>2</v>
      </c>
      <c r="H39" s="1"/>
    </row>
    <row r="40" spans="2:8" ht="21.9" customHeight="1" x14ac:dyDescent="0.25">
      <c r="B40" s="24" t="s">
        <v>12</v>
      </c>
      <c r="C40" s="24" t="s">
        <v>22</v>
      </c>
      <c r="D40" s="12" t="s">
        <v>81</v>
      </c>
      <c r="E40" s="38">
        <v>1</v>
      </c>
      <c r="F40" s="33">
        <v>1</v>
      </c>
      <c r="G40" s="40">
        <f t="shared" si="2"/>
        <v>1</v>
      </c>
      <c r="H40" s="1"/>
    </row>
    <row r="41" spans="2:8" ht="21.9" customHeight="1" x14ac:dyDescent="0.25">
      <c r="B41" s="24" t="s">
        <v>13</v>
      </c>
      <c r="C41" s="24" t="s">
        <v>22</v>
      </c>
      <c r="D41" s="12" t="s">
        <v>80</v>
      </c>
      <c r="E41" s="38">
        <v>0.5</v>
      </c>
      <c r="F41" s="33">
        <v>1</v>
      </c>
      <c r="G41" s="40">
        <f t="shared" si="2"/>
        <v>0.5</v>
      </c>
      <c r="H41" s="1"/>
    </row>
    <row r="42" spans="2:8" ht="21.9" customHeight="1" x14ac:dyDescent="0.25">
      <c r="B42" s="24" t="s">
        <v>14</v>
      </c>
      <c r="C42" s="24" t="s">
        <v>22</v>
      </c>
      <c r="D42" s="12" t="s">
        <v>38</v>
      </c>
      <c r="E42" s="38">
        <v>0.5</v>
      </c>
      <c r="F42" s="33">
        <v>5</v>
      </c>
      <c r="G42" s="40">
        <f t="shared" si="2"/>
        <v>2.5</v>
      </c>
      <c r="H42" s="1"/>
    </row>
    <row r="43" spans="2:8" ht="21.9" customHeight="1" x14ac:dyDescent="0.25">
      <c r="B43" s="24" t="s">
        <v>15</v>
      </c>
      <c r="C43" s="24" t="s">
        <v>22</v>
      </c>
      <c r="D43" s="12" t="s">
        <v>84</v>
      </c>
      <c r="E43" s="38">
        <v>2</v>
      </c>
      <c r="F43" s="33">
        <v>1</v>
      </c>
      <c r="G43" s="40">
        <f t="shared" si="2"/>
        <v>2</v>
      </c>
      <c r="H43" s="1"/>
    </row>
    <row r="44" spans="2:8" ht="21.9" customHeight="1" x14ac:dyDescent="0.25">
      <c r="B44" s="24" t="s">
        <v>16</v>
      </c>
      <c r="C44" s="24" t="s">
        <v>22</v>
      </c>
      <c r="D44" s="12"/>
      <c r="E44" s="38">
        <v>1</v>
      </c>
      <c r="F44" s="33">
        <v>3</v>
      </c>
      <c r="G44" s="40">
        <f t="shared" si="2"/>
        <v>3</v>
      </c>
      <c r="H44" s="1"/>
    </row>
    <row r="45" spans="2:8" ht="21.9" customHeight="1" x14ac:dyDescent="0.25">
      <c r="B45" s="24" t="s">
        <v>17</v>
      </c>
      <c r="C45" s="24" t="s">
        <v>22</v>
      </c>
      <c r="D45" s="12"/>
      <c r="E45" s="38">
        <v>1</v>
      </c>
      <c r="F45" s="33">
        <v>4</v>
      </c>
      <c r="G45" s="40">
        <f t="shared" si="2"/>
        <v>4</v>
      </c>
      <c r="H45" s="1"/>
    </row>
    <row r="46" spans="2:8" ht="44.1" customHeight="1" x14ac:dyDescent="0.25">
      <c r="B46" s="24" t="s">
        <v>18</v>
      </c>
      <c r="C46" s="24" t="s">
        <v>22</v>
      </c>
      <c r="D46" s="12" t="s">
        <v>79</v>
      </c>
      <c r="E46" s="39">
        <v>1</v>
      </c>
      <c r="F46" s="33">
        <v>3</v>
      </c>
      <c r="G46" s="40">
        <f t="shared" si="2"/>
        <v>3</v>
      </c>
      <c r="H46" s="1"/>
    </row>
    <row r="47" spans="2:8" ht="44.1" customHeight="1" x14ac:dyDescent="0.25">
      <c r="B47" s="24" t="s">
        <v>19</v>
      </c>
      <c r="C47" s="24" t="s">
        <v>22</v>
      </c>
      <c r="D47" s="12" t="s">
        <v>85</v>
      </c>
      <c r="E47" s="39">
        <v>1</v>
      </c>
      <c r="F47" s="33">
        <v>2</v>
      </c>
      <c r="G47" s="40">
        <f t="shared" si="2"/>
        <v>2</v>
      </c>
      <c r="H47" s="1"/>
    </row>
    <row r="48" spans="2:8" ht="66" customHeight="1" x14ac:dyDescent="0.25">
      <c r="B48" s="24" t="s">
        <v>20</v>
      </c>
      <c r="C48" s="24" t="s">
        <v>22</v>
      </c>
      <c r="D48" s="12" t="s">
        <v>86</v>
      </c>
      <c r="E48" s="38">
        <v>1</v>
      </c>
      <c r="F48" s="33">
        <v>3</v>
      </c>
      <c r="G48" s="40">
        <f t="shared" si="2"/>
        <v>3</v>
      </c>
      <c r="H48" s="1"/>
    </row>
    <row r="49" spans="2:8" ht="21.9" customHeight="1" x14ac:dyDescent="0.25">
      <c r="B49" s="92" t="s">
        <v>21</v>
      </c>
      <c r="C49" s="101"/>
      <c r="D49" s="101"/>
      <c r="E49" s="101"/>
      <c r="F49" s="102"/>
      <c r="G49" s="41">
        <f>SUM(G36:G48)</f>
        <v>35</v>
      </c>
      <c r="H49" s="1"/>
    </row>
    <row r="50" spans="2:8" ht="21.9" customHeight="1" x14ac:dyDescent="0.25">
      <c r="B50" s="92" t="s">
        <v>39</v>
      </c>
      <c r="C50" s="101"/>
      <c r="D50" s="101"/>
      <c r="E50" s="101"/>
      <c r="F50" s="102"/>
      <c r="G50" s="45">
        <f>0.6+(0.01*G49)</f>
        <v>0.95</v>
      </c>
      <c r="H50" s="1"/>
    </row>
    <row r="51" spans="2:8" ht="21.9" customHeight="1" x14ac:dyDescent="0.25">
      <c r="B51" s="31"/>
      <c r="C51" s="55"/>
      <c r="D51" s="55"/>
      <c r="E51" s="55"/>
      <c r="F51" s="55"/>
      <c r="H51" s="1"/>
    </row>
    <row r="52" spans="2:8" ht="17.25" customHeight="1" x14ac:dyDescent="0.25">
      <c r="B52" s="46"/>
      <c r="C52" s="47"/>
      <c r="D52" s="48"/>
      <c r="E52" s="46"/>
      <c r="F52" s="49"/>
      <c r="G52" s="46"/>
    </row>
    <row r="53" spans="2:8" s="9" customFormat="1" ht="44.1" customHeight="1" x14ac:dyDescent="0.25">
      <c r="B53" s="35" t="s">
        <v>23</v>
      </c>
      <c r="C53" s="35" t="s">
        <v>7</v>
      </c>
      <c r="D53" s="37" t="s">
        <v>4</v>
      </c>
      <c r="E53" s="36" t="s">
        <v>1</v>
      </c>
      <c r="F53" s="37" t="s">
        <v>42</v>
      </c>
      <c r="G53" s="36" t="s">
        <v>41</v>
      </c>
    </row>
    <row r="54" spans="2:8" ht="44.1" customHeight="1" x14ac:dyDescent="0.25">
      <c r="B54" s="25" t="s">
        <v>44</v>
      </c>
      <c r="C54" s="24" t="s">
        <v>25</v>
      </c>
      <c r="D54" s="12" t="s">
        <v>32</v>
      </c>
      <c r="E54" s="38">
        <v>1.5</v>
      </c>
      <c r="F54" s="33">
        <v>4</v>
      </c>
      <c r="G54" s="40">
        <f t="shared" ref="G54:G61" si="3">E54*F54</f>
        <v>6</v>
      </c>
    </row>
    <row r="55" spans="2:8" ht="44.1" customHeight="1" x14ac:dyDescent="0.25">
      <c r="B55" s="25" t="s">
        <v>45</v>
      </c>
      <c r="C55" s="24" t="s">
        <v>25</v>
      </c>
      <c r="D55" s="12" t="s">
        <v>78</v>
      </c>
      <c r="E55" s="38">
        <v>0.5</v>
      </c>
      <c r="F55" s="33">
        <v>1</v>
      </c>
      <c r="G55" s="40">
        <f t="shared" si="3"/>
        <v>0.5</v>
      </c>
    </row>
    <row r="56" spans="2:8" ht="44.1" customHeight="1" x14ac:dyDescent="0.25">
      <c r="B56" s="25" t="s">
        <v>46</v>
      </c>
      <c r="C56" s="24" t="s">
        <v>25</v>
      </c>
      <c r="D56" s="12" t="s">
        <v>33</v>
      </c>
      <c r="E56" s="38">
        <v>1</v>
      </c>
      <c r="F56" s="33">
        <v>3</v>
      </c>
      <c r="G56" s="40">
        <f t="shared" si="3"/>
        <v>3</v>
      </c>
    </row>
    <row r="57" spans="2:8" ht="44.1" customHeight="1" x14ac:dyDescent="0.25">
      <c r="B57" s="25" t="s">
        <v>47</v>
      </c>
      <c r="C57" s="24" t="s">
        <v>25</v>
      </c>
      <c r="D57" s="12" t="s">
        <v>77</v>
      </c>
      <c r="E57" s="38">
        <v>0.5</v>
      </c>
      <c r="F57" s="33">
        <v>3</v>
      </c>
      <c r="G57" s="40">
        <f t="shared" si="3"/>
        <v>1.5</v>
      </c>
    </row>
    <row r="58" spans="2:8" ht="21.9" customHeight="1" x14ac:dyDescent="0.25">
      <c r="B58" s="25" t="s">
        <v>48</v>
      </c>
      <c r="C58" s="24" t="s">
        <v>26</v>
      </c>
      <c r="D58" s="12" t="s">
        <v>34</v>
      </c>
      <c r="E58" s="38">
        <v>1</v>
      </c>
      <c r="F58" s="33">
        <v>5</v>
      </c>
      <c r="G58" s="40">
        <f t="shared" si="3"/>
        <v>5</v>
      </c>
    </row>
    <row r="59" spans="2:8" ht="44.1" customHeight="1" x14ac:dyDescent="0.25">
      <c r="B59" s="25" t="s">
        <v>49</v>
      </c>
      <c r="C59" s="24" t="s">
        <v>27</v>
      </c>
      <c r="D59" s="12" t="s">
        <v>76</v>
      </c>
      <c r="E59" s="38">
        <v>2</v>
      </c>
      <c r="F59" s="33">
        <v>4</v>
      </c>
      <c r="G59" s="40">
        <f t="shared" si="3"/>
        <v>8</v>
      </c>
    </row>
    <row r="60" spans="2:8" ht="62.4" x14ac:dyDescent="0.25">
      <c r="B60" s="25" t="s">
        <v>50</v>
      </c>
      <c r="C60" s="24" t="s">
        <v>51</v>
      </c>
      <c r="D60" s="12" t="s">
        <v>60</v>
      </c>
      <c r="E60" s="38">
        <v>-1</v>
      </c>
      <c r="F60" s="33">
        <v>3</v>
      </c>
      <c r="G60" s="40">
        <f t="shared" si="3"/>
        <v>-3</v>
      </c>
    </row>
    <row r="61" spans="2:8" ht="109.2" x14ac:dyDescent="0.25">
      <c r="B61" s="25" t="s">
        <v>52</v>
      </c>
      <c r="C61" s="24" t="s">
        <v>57</v>
      </c>
      <c r="D61" s="12" t="s">
        <v>75</v>
      </c>
      <c r="E61" s="38">
        <v>-1</v>
      </c>
      <c r="F61" s="33">
        <v>4</v>
      </c>
      <c r="G61" s="40">
        <f t="shared" si="3"/>
        <v>-4</v>
      </c>
    </row>
    <row r="62" spans="2:8" ht="21.9" customHeight="1" x14ac:dyDescent="0.25">
      <c r="B62" s="92" t="s">
        <v>24</v>
      </c>
      <c r="C62" s="93"/>
      <c r="D62" s="93"/>
      <c r="E62" s="93"/>
      <c r="F62" s="94"/>
      <c r="G62" s="36">
        <f>SUM(G54:G61)</f>
        <v>17</v>
      </c>
    </row>
    <row r="63" spans="2:8" ht="21.9" customHeight="1" x14ac:dyDescent="0.25">
      <c r="B63" s="92" t="s">
        <v>43</v>
      </c>
      <c r="C63" s="93"/>
      <c r="D63" s="93"/>
      <c r="E63" s="93"/>
      <c r="F63" s="94"/>
      <c r="G63" s="36">
        <f>1.4 + (-0.03*G62)</f>
        <v>0.8899999999999999</v>
      </c>
    </row>
    <row r="64" spans="2:8" ht="31.2" x14ac:dyDescent="0.25">
      <c r="B64" s="56"/>
      <c r="C64" s="58"/>
      <c r="D64" s="61"/>
      <c r="E64" s="57"/>
      <c r="F64" s="62" t="s">
        <v>64</v>
      </c>
      <c r="G64" s="36">
        <f>COUNTIF($F$54:$F$59,"&gt;3")+COUNTIF($F$60:$F$61,"&lt;3")</f>
        <v>3</v>
      </c>
    </row>
    <row r="65" spans="1:7" x14ac:dyDescent="0.25">
      <c r="B65" s="31"/>
      <c r="C65" s="32"/>
      <c r="D65" s="32"/>
      <c r="E65" s="32"/>
      <c r="F65" s="32"/>
    </row>
    <row r="66" spans="1:7" ht="17.25" customHeight="1" x14ac:dyDescent="0.25"/>
    <row r="67" spans="1:7" ht="17.25" customHeight="1" x14ac:dyDescent="0.25">
      <c r="B67" s="95" t="s">
        <v>56</v>
      </c>
      <c r="C67" s="96"/>
      <c r="D67" s="96"/>
      <c r="E67" s="96"/>
      <c r="F67" s="96"/>
      <c r="G67" s="50">
        <f>UUCP * TCF *EF</f>
        <v>27.055999999999997</v>
      </c>
    </row>
    <row r="70" spans="1:7" x14ac:dyDescent="0.25">
      <c r="B70" s="35" t="s">
        <v>65</v>
      </c>
      <c r="C70" s="35" t="s">
        <v>66</v>
      </c>
      <c r="D70" s="35" t="s">
        <v>67</v>
      </c>
    </row>
    <row r="71" spans="1:7" x14ac:dyDescent="0.25">
      <c r="B71" s="63">
        <v>20</v>
      </c>
      <c r="C71" s="63">
        <f>IF(G64&gt;=5,36,IF(AND(G64&gt;2,G64&lt;=4),28, IF(AND(G64&gt;0,G64&lt;=2),20,"error")))</f>
        <v>28</v>
      </c>
      <c r="D71" s="63">
        <v>4</v>
      </c>
    </row>
    <row r="72" spans="1:7" x14ac:dyDescent="0.25">
      <c r="B72" s="89" t="s">
        <v>68</v>
      </c>
      <c r="C72" s="90"/>
      <c r="D72" s="91"/>
    </row>
    <row r="73" spans="1:7" x14ac:dyDescent="0.25">
      <c r="A73" s="59" t="s">
        <v>59</v>
      </c>
      <c r="B73" s="63">
        <f>$G$67*B71</f>
        <v>541.11999999999989</v>
      </c>
      <c r="C73" s="63">
        <f>$G$67*C71</f>
        <v>757.56799999999998</v>
      </c>
      <c r="D73" s="63">
        <f>$G$67*D71</f>
        <v>108.22399999999999</v>
      </c>
    </row>
    <row r="74" spans="1:7" x14ac:dyDescent="0.25">
      <c r="A74" s="59" t="s">
        <v>63</v>
      </c>
      <c r="B74" s="65">
        <f>B73/(8*5*4+2)</f>
        <v>3.3402469135802462</v>
      </c>
      <c r="C74" s="65">
        <f>C73/(8*5*4+2)</f>
        <v>4.6763456790123454</v>
      </c>
      <c r="D74" s="65">
        <f>D73/(8*5*4+2)</f>
        <v>0.6680493827160493</v>
      </c>
    </row>
    <row r="75" spans="1:7" x14ac:dyDescent="0.25">
      <c r="A75" s="60" t="s">
        <v>61</v>
      </c>
      <c r="B75" s="64">
        <v>4</v>
      </c>
      <c r="C75" s="64">
        <v>4</v>
      </c>
      <c r="D75" s="64">
        <v>4</v>
      </c>
    </row>
    <row r="76" spans="1:7" x14ac:dyDescent="0.25">
      <c r="A76" s="60" t="s">
        <v>62</v>
      </c>
      <c r="B76" s="65">
        <f>B74/B75</f>
        <v>0.83506172839506154</v>
      </c>
      <c r="C76" s="65">
        <f>C74/C75</f>
        <v>1.1690864197530864</v>
      </c>
      <c r="D76" s="65">
        <f>D74/D75</f>
        <v>0.16701234567901233</v>
      </c>
    </row>
    <row r="79" spans="1:7" ht="31.2" x14ac:dyDescent="0.25">
      <c r="C79" s="67" t="s">
        <v>89</v>
      </c>
      <c r="D79" s="68" t="s">
        <v>90</v>
      </c>
      <c r="E79" s="66" t="s">
        <v>91</v>
      </c>
    </row>
    <row r="80" spans="1:7" x14ac:dyDescent="0.25">
      <c r="C80" s="25" t="s">
        <v>92</v>
      </c>
      <c r="D80" s="71">
        <v>10</v>
      </c>
      <c r="E80" s="69">
        <f>E81/2</f>
        <v>27.055999999999997</v>
      </c>
    </row>
    <row r="81" spans="2:5" x14ac:dyDescent="0.25">
      <c r="C81" s="25" t="s">
        <v>93</v>
      </c>
      <c r="D81" s="71">
        <v>20</v>
      </c>
      <c r="E81" s="69">
        <f>E82/2</f>
        <v>54.111999999999995</v>
      </c>
    </row>
    <row r="82" spans="2:5" x14ac:dyDescent="0.25">
      <c r="C82" s="25" t="s">
        <v>94</v>
      </c>
      <c r="D82" s="71">
        <v>40</v>
      </c>
      <c r="E82" s="70">
        <f>D73</f>
        <v>108.22399999999999</v>
      </c>
    </row>
    <row r="83" spans="2:5" x14ac:dyDescent="0.25">
      <c r="C83" s="25" t="s">
        <v>95</v>
      </c>
      <c r="D83" s="71">
        <v>15</v>
      </c>
      <c r="E83" s="69">
        <f>(15*(SUM(E80:E82))/SUM(D80:D82))</f>
        <v>40.584000000000003</v>
      </c>
    </row>
    <row r="84" spans="2:5" x14ac:dyDescent="0.25">
      <c r="C84" s="25" t="s">
        <v>96</v>
      </c>
      <c r="D84" s="71">
        <v>15</v>
      </c>
      <c r="E84" s="69">
        <f>E83</f>
        <v>40.584000000000003</v>
      </c>
    </row>
    <row r="85" spans="2:5" x14ac:dyDescent="0.25">
      <c r="C85" s="25" t="s">
        <v>97</v>
      </c>
      <c r="D85" s="71">
        <v>100</v>
      </c>
      <c r="E85" s="69">
        <f>SUM(E80:E84)</f>
        <v>270.56</v>
      </c>
    </row>
    <row r="87" spans="2:5" x14ac:dyDescent="0.25">
      <c r="B87" s="23"/>
      <c r="C87" s="75"/>
    </row>
    <row r="88" spans="2:5" x14ac:dyDescent="0.25">
      <c r="B88" s="76"/>
      <c r="C88" s="76"/>
      <c r="D88" s="35" t="s">
        <v>67</v>
      </c>
    </row>
    <row r="89" spans="2:5" x14ac:dyDescent="0.25">
      <c r="B89" s="77"/>
      <c r="C89" s="77"/>
      <c r="D89" s="63">
        <v>4</v>
      </c>
    </row>
    <row r="90" spans="2:5" x14ac:dyDescent="0.25">
      <c r="B90" s="15"/>
      <c r="C90" s="78"/>
      <c r="D90" s="35" t="s">
        <v>68</v>
      </c>
    </row>
    <row r="91" spans="2:5" x14ac:dyDescent="0.25">
      <c r="B91" s="77"/>
      <c r="C91" s="59" t="s">
        <v>59</v>
      </c>
      <c r="D91" s="72">
        <f>E85</f>
        <v>270.56</v>
      </c>
    </row>
    <row r="92" spans="2:5" x14ac:dyDescent="0.25">
      <c r="B92" s="79"/>
      <c r="C92" s="59" t="s">
        <v>63</v>
      </c>
      <c r="D92" s="73">
        <f>D91/(8*5*4+2)</f>
        <v>1.6701234567901235</v>
      </c>
    </row>
    <row r="93" spans="2:5" x14ac:dyDescent="0.25">
      <c r="B93" s="80"/>
      <c r="C93" s="60" t="s">
        <v>61</v>
      </c>
      <c r="D93" s="74">
        <v>4</v>
      </c>
    </row>
    <row r="94" spans="2:5" x14ac:dyDescent="0.25">
      <c r="B94" s="79"/>
      <c r="C94" s="60" t="s">
        <v>62</v>
      </c>
      <c r="D94" s="73">
        <f>D92/D93</f>
        <v>0.41753086419753088</v>
      </c>
    </row>
    <row r="95" spans="2:5" x14ac:dyDescent="0.25">
      <c r="B95" s="23"/>
      <c r="C95" s="75"/>
    </row>
  </sheetData>
  <mergeCells count="9">
    <mergeCell ref="B72:D72"/>
    <mergeCell ref="B63:F63"/>
    <mergeCell ref="B62:F62"/>
    <mergeCell ref="B67:F67"/>
    <mergeCell ref="C12:F12"/>
    <mergeCell ref="C29:E29"/>
    <mergeCell ref="C32:E32"/>
    <mergeCell ref="B49:F49"/>
    <mergeCell ref="B50:F50"/>
  </mergeCells>
  <phoneticPr fontId="0" type="noConversion"/>
  <dataValidations disablePrompts="1" count="1">
    <dataValidation type="list" allowBlank="1" showInputMessage="1" showErrorMessage="1" sqref="C8:C11" xr:uid="{00000000-0002-0000-00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90"/>
  <sheetViews>
    <sheetView topLeftCell="A67" zoomScale="70" zoomScaleNormal="70" workbookViewId="0">
      <selection activeCell="H23" sqref="H23"/>
    </sheetView>
  </sheetViews>
  <sheetFormatPr baseColWidth="10" defaultColWidth="9.109375" defaultRowHeight="15.6" x14ac:dyDescent="0.25"/>
  <cols>
    <col min="1" max="2" width="32.109375" style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" customHeight="1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7" t="s">
        <v>53</v>
      </c>
      <c r="D12" s="98"/>
      <c r="E12" s="98"/>
      <c r="F12" s="98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109</v>
      </c>
      <c r="C16" s="42"/>
      <c r="D16" s="43">
        <v>2</v>
      </c>
      <c r="E16" s="30" t="str">
        <f t="shared" ref="E16:E23" si="0">IF($D16&gt;0,IF($D16&lt;=3,"Simple",IF(AND($D16&gt;3,$D16&lt;7),"Intermedio",IF($D16&gt;=7,"Complejo","error"))),"-")</f>
        <v>Simple</v>
      </c>
      <c r="F16" s="30">
        <f t="shared" ref="F16:F23" si="1">IF($D16&gt;0,IF($D16&lt;=3,5,IF(AND($D16&gt;3,$D16&lt;7),10,IF($D16&gt;=7,15,"error"))),0)</f>
        <v>5</v>
      </c>
      <c r="G16" s="23"/>
      <c r="H16" s="23"/>
      <c r="K16" s="22"/>
      <c r="T16" s="22"/>
    </row>
    <row r="17" spans="2:20" s="19" customFormat="1" ht="21.9" customHeight="1" x14ac:dyDescent="0.25">
      <c r="B17" s="10" t="s">
        <v>110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111</v>
      </c>
      <c r="C18" s="42"/>
      <c r="D18" s="43">
        <v>4</v>
      </c>
      <c r="E18" s="30" t="str">
        <f t="shared" si="0"/>
        <v>Intermedio</v>
      </c>
      <c r="F18" s="30">
        <f t="shared" si="1"/>
        <v>10</v>
      </c>
      <c r="G18" s="23"/>
      <c r="H18" s="23"/>
      <c r="K18" s="22"/>
      <c r="T18" s="22"/>
    </row>
    <row r="19" spans="2:20" s="19" customFormat="1" ht="21.9" customHeight="1" x14ac:dyDescent="0.25">
      <c r="B19" s="10"/>
      <c r="C19" s="42"/>
      <c r="D19" s="43"/>
      <c r="E19" s="30" t="str">
        <f t="shared" si="0"/>
        <v>-</v>
      </c>
      <c r="F19" s="30">
        <f t="shared" si="1"/>
        <v>0</v>
      </c>
      <c r="G19" s="23"/>
      <c r="H19" s="23"/>
      <c r="K19" s="22"/>
      <c r="T19" s="22"/>
    </row>
    <row r="20" spans="2:20" s="19" customFormat="1" ht="21.9" customHeight="1" x14ac:dyDescent="0.25">
      <c r="B20" s="10"/>
      <c r="C20" s="42"/>
      <c r="D20" s="43"/>
      <c r="E20" s="30" t="str">
        <f t="shared" si="0"/>
        <v>-</v>
      </c>
      <c r="F20" s="30">
        <f t="shared" si="1"/>
        <v>0</v>
      </c>
      <c r="G20" s="23"/>
      <c r="H20" s="23"/>
      <c r="K20" s="22"/>
      <c r="T20" s="22"/>
    </row>
    <row r="21" spans="2:20" s="19" customFormat="1" ht="21.9" customHeight="1" x14ac:dyDescent="0.25">
      <c r="B21" s="10"/>
      <c r="C21" s="42"/>
      <c r="D21" s="43"/>
      <c r="E21" s="30" t="str">
        <f t="shared" si="0"/>
        <v>-</v>
      </c>
      <c r="F21" s="30">
        <f t="shared" si="1"/>
        <v>0</v>
      </c>
      <c r="G21" s="23"/>
      <c r="H21" s="23"/>
      <c r="K21" s="22"/>
      <c r="T21" s="22"/>
    </row>
    <row r="22" spans="2:20" s="19" customFormat="1" ht="21.9" customHeight="1" x14ac:dyDescent="0.25">
      <c r="B22" s="10"/>
      <c r="C22" s="42"/>
      <c r="D22" s="43"/>
      <c r="E22" s="30" t="str">
        <f t="shared" si="0"/>
        <v>-</v>
      </c>
      <c r="F22" s="30">
        <f t="shared" si="1"/>
        <v>0</v>
      </c>
      <c r="G22" s="23"/>
      <c r="H22" s="23"/>
      <c r="K22" s="22"/>
      <c r="T22" s="22"/>
    </row>
    <row r="23" spans="2:20" s="19" customFormat="1" ht="21.9" customHeight="1" x14ac:dyDescent="0.25">
      <c r="B23" s="10"/>
      <c r="C23" s="42"/>
      <c r="D23" s="43"/>
      <c r="E23" s="30" t="str">
        <f t="shared" si="0"/>
        <v>-</v>
      </c>
      <c r="F23" s="30">
        <f t="shared" si="1"/>
        <v>0</v>
      </c>
      <c r="G23" s="23"/>
      <c r="H23" s="23"/>
      <c r="K23" s="22"/>
      <c r="T23" s="22"/>
    </row>
    <row r="24" spans="2:20" s="19" customFormat="1" ht="21.9" customHeight="1" x14ac:dyDescent="0.25">
      <c r="B24" s="44"/>
      <c r="C24" s="99" t="s">
        <v>54</v>
      </c>
      <c r="D24" s="100"/>
      <c r="E24" s="100"/>
      <c r="F24" s="45">
        <f>SUM(F16:F23)</f>
        <v>20</v>
      </c>
      <c r="H24" s="17"/>
      <c r="K24" s="22"/>
    </row>
    <row r="25" spans="2:20" x14ac:dyDescent="0.25">
      <c r="H25" s="27"/>
    </row>
    <row r="26" spans="2:20" x14ac:dyDescent="0.25">
      <c r="H26" s="27"/>
    </row>
    <row r="27" spans="2:20" ht="21.9" customHeight="1" x14ac:dyDescent="0.25">
      <c r="B27" s="13"/>
      <c r="C27" s="97" t="s">
        <v>55</v>
      </c>
      <c r="D27" s="98"/>
      <c r="E27" s="98"/>
      <c r="F27" s="26">
        <f>TAW+TBF</f>
        <v>32</v>
      </c>
      <c r="H27" s="17"/>
    </row>
    <row r="28" spans="2:20" ht="17.25" customHeight="1" x14ac:dyDescent="0.25"/>
    <row r="29" spans="2:20" ht="17.25" customHeight="1" x14ac:dyDescent="0.25"/>
    <row r="30" spans="2:20" s="9" customFormat="1" ht="21.9" customHeight="1" x14ac:dyDescent="0.25">
      <c r="B30" s="35" t="s">
        <v>6</v>
      </c>
      <c r="C30" s="35" t="s">
        <v>28</v>
      </c>
      <c r="D30" s="37" t="s">
        <v>40</v>
      </c>
      <c r="E30" s="36" t="s">
        <v>1</v>
      </c>
      <c r="F30" s="37" t="s">
        <v>42</v>
      </c>
      <c r="G30" s="36" t="s">
        <v>41</v>
      </c>
    </row>
    <row r="31" spans="2:20" ht="21.9" customHeight="1" x14ac:dyDescent="0.25">
      <c r="B31" s="24" t="s">
        <v>8</v>
      </c>
      <c r="C31" s="24" t="s">
        <v>22</v>
      </c>
      <c r="D31" s="12" t="s">
        <v>82</v>
      </c>
      <c r="E31" s="38" t="s">
        <v>74</v>
      </c>
      <c r="F31" s="33">
        <v>1</v>
      </c>
      <c r="G31" s="40">
        <f t="shared" ref="G31:G43" si="2">E31*F31</f>
        <v>1</v>
      </c>
      <c r="H31" s="1"/>
    </row>
    <row r="32" spans="2:20" ht="44.1" customHeight="1" x14ac:dyDescent="0.25">
      <c r="B32" s="24" t="s">
        <v>9</v>
      </c>
      <c r="C32" s="24" t="s">
        <v>22</v>
      </c>
      <c r="D32" s="12" t="s">
        <v>31</v>
      </c>
      <c r="E32" s="39">
        <v>2</v>
      </c>
      <c r="F32" s="33">
        <v>1</v>
      </c>
      <c r="G32" s="40">
        <f t="shared" si="2"/>
        <v>2</v>
      </c>
      <c r="H32" s="1"/>
    </row>
    <row r="33" spans="2:8" ht="44.1" customHeight="1" x14ac:dyDescent="0.25">
      <c r="B33" s="24" t="s">
        <v>10</v>
      </c>
      <c r="C33" s="24" t="s">
        <v>22</v>
      </c>
      <c r="D33" s="12" t="s">
        <v>83</v>
      </c>
      <c r="E33" s="39">
        <v>3</v>
      </c>
      <c r="F33" s="33">
        <v>3</v>
      </c>
      <c r="G33" s="40">
        <f t="shared" si="2"/>
        <v>9</v>
      </c>
      <c r="H33" s="1"/>
    </row>
    <row r="34" spans="2:8" ht="44.1" customHeight="1" x14ac:dyDescent="0.25">
      <c r="B34" s="24" t="s">
        <v>11</v>
      </c>
      <c r="C34" s="24" t="s">
        <v>22</v>
      </c>
      <c r="D34" s="12"/>
      <c r="E34" s="39">
        <v>2</v>
      </c>
      <c r="F34" s="33">
        <v>1</v>
      </c>
      <c r="G34" s="40">
        <f t="shared" si="2"/>
        <v>2</v>
      </c>
      <c r="H34" s="1"/>
    </row>
    <row r="35" spans="2:8" ht="21.9" customHeight="1" x14ac:dyDescent="0.25">
      <c r="B35" s="24" t="s">
        <v>12</v>
      </c>
      <c r="C35" s="24" t="s">
        <v>22</v>
      </c>
      <c r="D35" s="12" t="s">
        <v>81</v>
      </c>
      <c r="E35" s="38">
        <v>1</v>
      </c>
      <c r="F35" s="33">
        <v>1</v>
      </c>
      <c r="G35" s="40">
        <f t="shared" si="2"/>
        <v>1</v>
      </c>
      <c r="H35" s="1"/>
    </row>
    <row r="36" spans="2:8" ht="21.9" customHeight="1" x14ac:dyDescent="0.25">
      <c r="B36" s="24" t="s">
        <v>13</v>
      </c>
      <c r="C36" s="24" t="s">
        <v>22</v>
      </c>
      <c r="D36" s="12" t="s">
        <v>98</v>
      </c>
      <c r="E36" s="38">
        <v>0.5</v>
      </c>
      <c r="F36" s="33">
        <v>5</v>
      </c>
      <c r="G36" s="40">
        <f t="shared" si="2"/>
        <v>2.5</v>
      </c>
      <c r="H36" s="1"/>
    </row>
    <row r="37" spans="2:8" ht="21.9" customHeight="1" x14ac:dyDescent="0.25">
      <c r="B37" s="24" t="s">
        <v>14</v>
      </c>
      <c r="C37" s="24" t="s">
        <v>22</v>
      </c>
      <c r="D37" s="12" t="s">
        <v>38</v>
      </c>
      <c r="E37" s="38">
        <v>0.5</v>
      </c>
      <c r="F37" s="33">
        <v>5</v>
      </c>
      <c r="G37" s="40">
        <f t="shared" si="2"/>
        <v>2.5</v>
      </c>
      <c r="H37" s="1"/>
    </row>
    <row r="38" spans="2:8" ht="21.9" customHeight="1" x14ac:dyDescent="0.25">
      <c r="B38" s="24" t="s">
        <v>15</v>
      </c>
      <c r="C38" s="24" t="s">
        <v>22</v>
      </c>
      <c r="D38" s="12" t="s">
        <v>99</v>
      </c>
      <c r="E38" s="38">
        <v>2</v>
      </c>
      <c r="F38" s="33">
        <v>5</v>
      </c>
      <c r="G38" s="40">
        <f t="shared" si="2"/>
        <v>10</v>
      </c>
      <c r="H38" s="1"/>
    </row>
    <row r="39" spans="2:8" ht="21.9" customHeight="1" x14ac:dyDescent="0.25">
      <c r="B39" s="24" t="s">
        <v>16</v>
      </c>
      <c r="C39" s="24" t="s">
        <v>22</v>
      </c>
      <c r="D39" s="12" t="s">
        <v>100</v>
      </c>
      <c r="E39" s="38">
        <v>1</v>
      </c>
      <c r="F39" s="33">
        <v>3</v>
      </c>
      <c r="G39" s="40">
        <f t="shared" si="2"/>
        <v>3</v>
      </c>
      <c r="H39" s="1"/>
    </row>
    <row r="40" spans="2:8" ht="21.9" customHeight="1" x14ac:dyDescent="0.25">
      <c r="B40" s="24" t="s">
        <v>17</v>
      </c>
      <c r="C40" s="24" t="s">
        <v>22</v>
      </c>
      <c r="D40" s="12"/>
      <c r="E40" s="38">
        <v>1</v>
      </c>
      <c r="F40" s="33">
        <v>4</v>
      </c>
      <c r="G40" s="40">
        <f t="shared" si="2"/>
        <v>4</v>
      </c>
      <c r="H40" s="1"/>
    </row>
    <row r="41" spans="2:8" ht="44.1" customHeight="1" x14ac:dyDescent="0.25">
      <c r="B41" s="24" t="s">
        <v>18</v>
      </c>
      <c r="C41" s="24" t="s">
        <v>22</v>
      </c>
      <c r="D41" s="12" t="s">
        <v>101</v>
      </c>
      <c r="E41" s="39">
        <v>1</v>
      </c>
      <c r="F41" s="33">
        <v>5</v>
      </c>
      <c r="G41" s="40">
        <f t="shared" si="2"/>
        <v>5</v>
      </c>
      <c r="H41" s="1"/>
    </row>
    <row r="42" spans="2:8" ht="44.1" customHeight="1" x14ac:dyDescent="0.25">
      <c r="B42" s="24" t="s">
        <v>19</v>
      </c>
      <c r="C42" s="24" t="s">
        <v>22</v>
      </c>
      <c r="D42" s="12" t="s">
        <v>85</v>
      </c>
      <c r="E42" s="39">
        <v>1</v>
      </c>
      <c r="F42" s="33">
        <v>5</v>
      </c>
      <c r="G42" s="40">
        <f t="shared" si="2"/>
        <v>5</v>
      </c>
      <c r="H42" s="1"/>
    </row>
    <row r="43" spans="2:8" ht="66" customHeight="1" x14ac:dyDescent="0.25">
      <c r="B43" s="24" t="s">
        <v>20</v>
      </c>
      <c r="C43" s="24" t="s">
        <v>22</v>
      </c>
      <c r="D43" s="12" t="s">
        <v>102</v>
      </c>
      <c r="E43" s="38">
        <v>1</v>
      </c>
      <c r="F43" s="33">
        <v>5</v>
      </c>
      <c r="G43" s="40">
        <f t="shared" si="2"/>
        <v>5</v>
      </c>
      <c r="H43" s="1"/>
    </row>
    <row r="44" spans="2:8" ht="21.9" customHeight="1" x14ac:dyDescent="0.25">
      <c r="B44" s="92" t="s">
        <v>21</v>
      </c>
      <c r="C44" s="101"/>
      <c r="D44" s="101"/>
      <c r="E44" s="101"/>
      <c r="F44" s="102"/>
      <c r="G44" s="41">
        <f>SUM(G31:G43)</f>
        <v>52</v>
      </c>
      <c r="H44" s="1"/>
    </row>
    <row r="45" spans="2:8" ht="21.9" customHeight="1" x14ac:dyDescent="0.25">
      <c r="B45" s="92" t="s">
        <v>39</v>
      </c>
      <c r="C45" s="101"/>
      <c r="D45" s="101"/>
      <c r="E45" s="101"/>
      <c r="F45" s="102"/>
      <c r="G45" s="45">
        <f>0.6+(0.01*G44)</f>
        <v>1.1200000000000001</v>
      </c>
      <c r="H45" s="1"/>
    </row>
    <row r="46" spans="2:8" ht="21.9" customHeight="1" x14ac:dyDescent="0.25">
      <c r="B46" s="31"/>
      <c r="C46" s="55"/>
      <c r="D46" s="55"/>
      <c r="E46" s="55"/>
      <c r="F46" s="55"/>
      <c r="H46" s="1"/>
    </row>
    <row r="47" spans="2:8" ht="17.25" customHeight="1" x14ac:dyDescent="0.25">
      <c r="B47" s="46"/>
      <c r="C47" s="47"/>
      <c r="D47" s="48"/>
      <c r="E47" s="46"/>
      <c r="F47" s="49"/>
      <c r="G47" s="46"/>
    </row>
    <row r="48" spans="2:8" s="9" customFormat="1" ht="44.1" customHeight="1" x14ac:dyDescent="0.25">
      <c r="B48" s="35" t="s">
        <v>23</v>
      </c>
      <c r="C48" s="35" t="s">
        <v>7</v>
      </c>
      <c r="D48" s="37" t="s">
        <v>4</v>
      </c>
      <c r="E48" s="36" t="s">
        <v>1</v>
      </c>
      <c r="F48" s="37" t="s">
        <v>42</v>
      </c>
      <c r="G48" s="36" t="s">
        <v>41</v>
      </c>
    </row>
    <row r="49" spans="2:7" ht="44.1" customHeight="1" x14ac:dyDescent="0.25">
      <c r="B49" s="25" t="s">
        <v>44</v>
      </c>
      <c r="C49" s="24" t="s">
        <v>25</v>
      </c>
      <c r="D49" s="12" t="s">
        <v>103</v>
      </c>
      <c r="E49" s="38">
        <v>1.5</v>
      </c>
      <c r="F49" s="33">
        <v>2</v>
      </c>
      <c r="G49" s="40">
        <f t="shared" ref="G49:G56" si="3">E49*F49</f>
        <v>3</v>
      </c>
    </row>
    <row r="50" spans="2:7" ht="44.1" customHeight="1" x14ac:dyDescent="0.25">
      <c r="B50" s="25" t="s">
        <v>45</v>
      </c>
      <c r="C50" s="24" t="s">
        <v>25</v>
      </c>
      <c r="D50" s="12" t="s">
        <v>78</v>
      </c>
      <c r="E50" s="38">
        <v>0.5</v>
      </c>
      <c r="F50" s="33">
        <v>1</v>
      </c>
      <c r="G50" s="40">
        <f t="shared" si="3"/>
        <v>0.5</v>
      </c>
    </row>
    <row r="51" spans="2:7" ht="44.1" customHeight="1" x14ac:dyDescent="0.25">
      <c r="B51" s="25" t="s">
        <v>46</v>
      </c>
      <c r="C51" s="24" t="s">
        <v>25</v>
      </c>
      <c r="D51" s="12" t="s">
        <v>105</v>
      </c>
      <c r="E51" s="38">
        <v>1</v>
      </c>
      <c r="F51" s="33">
        <v>1</v>
      </c>
      <c r="G51" s="40">
        <f t="shared" si="3"/>
        <v>1</v>
      </c>
    </row>
    <row r="52" spans="2:7" ht="44.1" customHeight="1" x14ac:dyDescent="0.25">
      <c r="B52" s="25" t="s">
        <v>47</v>
      </c>
      <c r="C52" s="24" t="s">
        <v>25</v>
      </c>
      <c r="D52" s="12" t="s">
        <v>106</v>
      </c>
      <c r="E52" s="38">
        <v>0.5</v>
      </c>
      <c r="F52" s="33">
        <v>1</v>
      </c>
      <c r="G52" s="40">
        <f t="shared" si="3"/>
        <v>0.5</v>
      </c>
    </row>
    <row r="53" spans="2:7" ht="21.9" customHeight="1" x14ac:dyDescent="0.25">
      <c r="B53" s="25" t="s">
        <v>48</v>
      </c>
      <c r="C53" s="24" t="s">
        <v>26</v>
      </c>
      <c r="D53" s="12" t="s">
        <v>107</v>
      </c>
      <c r="E53" s="38">
        <v>1</v>
      </c>
      <c r="F53" s="33">
        <v>4</v>
      </c>
      <c r="G53" s="40">
        <f t="shared" si="3"/>
        <v>4</v>
      </c>
    </row>
    <row r="54" spans="2:7" ht="44.1" customHeight="1" x14ac:dyDescent="0.25">
      <c r="B54" s="25" t="s">
        <v>49</v>
      </c>
      <c r="C54" s="24" t="s">
        <v>27</v>
      </c>
      <c r="D54" s="12" t="s">
        <v>76</v>
      </c>
      <c r="E54" s="38">
        <v>2</v>
      </c>
      <c r="F54" s="33">
        <v>0</v>
      </c>
      <c r="G54" s="40">
        <f t="shared" si="3"/>
        <v>0</v>
      </c>
    </row>
    <row r="55" spans="2:7" ht="62.4" x14ac:dyDescent="0.25">
      <c r="B55" s="25" t="s">
        <v>50</v>
      </c>
      <c r="C55" s="24" t="s">
        <v>51</v>
      </c>
      <c r="D55" s="12" t="s">
        <v>108</v>
      </c>
      <c r="E55" s="38">
        <v>-1</v>
      </c>
      <c r="F55" s="33">
        <v>3</v>
      </c>
      <c r="G55" s="40">
        <f t="shared" si="3"/>
        <v>-3</v>
      </c>
    </row>
    <row r="56" spans="2:7" ht="109.2" x14ac:dyDescent="0.25">
      <c r="B56" s="25" t="s">
        <v>52</v>
      </c>
      <c r="C56" s="24" t="s">
        <v>57</v>
      </c>
      <c r="D56" s="12" t="s">
        <v>75</v>
      </c>
      <c r="E56" s="38">
        <v>-1</v>
      </c>
      <c r="F56" s="33">
        <v>3</v>
      </c>
      <c r="G56" s="40">
        <f t="shared" si="3"/>
        <v>-3</v>
      </c>
    </row>
    <row r="57" spans="2:7" ht="21.9" customHeight="1" x14ac:dyDescent="0.25">
      <c r="B57" s="92" t="s">
        <v>24</v>
      </c>
      <c r="C57" s="93"/>
      <c r="D57" s="93"/>
      <c r="E57" s="93"/>
      <c r="F57" s="94"/>
      <c r="G57" s="36">
        <f>SUM(G49:G56)</f>
        <v>3</v>
      </c>
    </row>
    <row r="58" spans="2:7" ht="21.9" customHeight="1" x14ac:dyDescent="0.25">
      <c r="B58" s="92" t="s">
        <v>43</v>
      </c>
      <c r="C58" s="93"/>
      <c r="D58" s="93"/>
      <c r="E58" s="93"/>
      <c r="F58" s="94"/>
      <c r="G58" s="36">
        <f>1.4 + (-0.03*G57)</f>
        <v>1.3099999999999998</v>
      </c>
    </row>
    <row r="59" spans="2:7" ht="31.2" x14ac:dyDescent="0.25">
      <c r="B59" s="81"/>
      <c r="C59" s="82"/>
      <c r="D59" s="61"/>
      <c r="E59" s="84"/>
      <c r="F59" s="62" t="s">
        <v>64</v>
      </c>
      <c r="G59" s="36">
        <f>COUNTIF($F$49:$F$54,"&gt;3")+COUNTIF($F$55:$F$56,"&lt;3")</f>
        <v>1</v>
      </c>
    </row>
    <row r="60" spans="2:7" x14ac:dyDescent="0.25">
      <c r="B60" s="31"/>
      <c r="C60" s="32"/>
      <c r="D60" s="32"/>
      <c r="E60" s="32"/>
      <c r="F60" s="32"/>
    </row>
    <row r="61" spans="2:7" ht="17.25" customHeight="1" x14ac:dyDescent="0.25"/>
    <row r="62" spans="2:7" ht="17.25" customHeight="1" x14ac:dyDescent="0.25">
      <c r="B62" s="95" t="s">
        <v>56</v>
      </c>
      <c r="C62" s="96"/>
      <c r="D62" s="96"/>
      <c r="E62" s="96"/>
      <c r="F62" s="96"/>
      <c r="G62" s="50">
        <f>UUCP * TCF *EF</f>
        <v>46.950400000000002</v>
      </c>
    </row>
    <row r="65" spans="1:5" x14ac:dyDescent="0.25">
      <c r="B65" s="35" t="s">
        <v>65</v>
      </c>
      <c r="C65" s="35" t="s">
        <v>66</v>
      </c>
      <c r="D65" s="35" t="s">
        <v>67</v>
      </c>
    </row>
    <row r="66" spans="1:5" x14ac:dyDescent="0.25">
      <c r="B66" s="63">
        <v>20</v>
      </c>
      <c r="C66" s="63">
        <f>IF(G59&gt;=5,36,IF(AND(G59&gt;2,G59&lt;=4),28, IF(AND(G59&gt;0,G59&lt;=2),20,"error")))</f>
        <v>20</v>
      </c>
      <c r="D66" s="63">
        <v>4</v>
      </c>
    </row>
    <row r="67" spans="1:5" x14ac:dyDescent="0.25">
      <c r="B67" s="89" t="s">
        <v>68</v>
      </c>
      <c r="C67" s="90"/>
      <c r="D67" s="91"/>
    </row>
    <row r="68" spans="1:5" x14ac:dyDescent="0.25">
      <c r="A68" s="59" t="s">
        <v>59</v>
      </c>
      <c r="B68" s="63">
        <f>$G$62*B66</f>
        <v>939.00800000000004</v>
      </c>
      <c r="C68" s="63">
        <f>$G$62*C66</f>
        <v>939.00800000000004</v>
      </c>
      <c r="D68" s="63">
        <f>$G$62*D66</f>
        <v>187.80160000000001</v>
      </c>
    </row>
    <row r="69" spans="1:5" x14ac:dyDescent="0.25">
      <c r="A69" s="59" t="s">
        <v>63</v>
      </c>
      <c r="B69" s="65">
        <f>B68/(8*5*4+2)</f>
        <v>5.7963456790123455</v>
      </c>
      <c r="C69" s="65">
        <f>C68/(8*5*4+2)</f>
        <v>5.7963456790123455</v>
      </c>
      <c r="D69" s="65">
        <f>D68/(8*5*4+2)</f>
        <v>1.1592691358024692</v>
      </c>
    </row>
    <row r="70" spans="1:5" x14ac:dyDescent="0.25">
      <c r="A70" s="60" t="s">
        <v>61</v>
      </c>
      <c r="B70" s="64">
        <v>4</v>
      </c>
      <c r="C70" s="64">
        <v>4</v>
      </c>
      <c r="D70" s="64">
        <v>4</v>
      </c>
    </row>
    <row r="71" spans="1:5" x14ac:dyDescent="0.25">
      <c r="A71" s="60" t="s">
        <v>62</v>
      </c>
      <c r="B71" s="65">
        <f>B69/B70</f>
        <v>1.4490864197530864</v>
      </c>
      <c r="C71" s="65">
        <f>C69/C70</f>
        <v>1.4490864197530864</v>
      </c>
      <c r="D71" s="65">
        <f>D69/D70</f>
        <v>0.28981728395061729</v>
      </c>
    </row>
    <row r="74" spans="1:5" ht="31.2" x14ac:dyDescent="0.25">
      <c r="C74" s="67" t="s">
        <v>89</v>
      </c>
      <c r="D74" s="68" t="s">
        <v>90</v>
      </c>
      <c r="E74" s="83" t="s">
        <v>91</v>
      </c>
    </row>
    <row r="75" spans="1:5" x14ac:dyDescent="0.25">
      <c r="C75" s="25" t="s">
        <v>92</v>
      </c>
      <c r="D75" s="71">
        <v>10</v>
      </c>
      <c r="E75" s="69">
        <f>E76/2</f>
        <v>46.950400000000002</v>
      </c>
    </row>
    <row r="76" spans="1:5" x14ac:dyDescent="0.25">
      <c r="C76" s="25" t="s">
        <v>93</v>
      </c>
      <c r="D76" s="71">
        <v>20</v>
      </c>
      <c r="E76" s="69">
        <f>E77/2</f>
        <v>93.900800000000004</v>
      </c>
    </row>
    <row r="77" spans="1:5" x14ac:dyDescent="0.25">
      <c r="C77" s="25" t="s">
        <v>94</v>
      </c>
      <c r="D77" s="71">
        <v>40</v>
      </c>
      <c r="E77" s="70">
        <f>D68</f>
        <v>187.80160000000001</v>
      </c>
    </row>
    <row r="78" spans="1:5" x14ac:dyDescent="0.25">
      <c r="C78" s="25" t="s">
        <v>95</v>
      </c>
      <c r="D78" s="71">
        <v>15</v>
      </c>
      <c r="E78" s="69">
        <f>(15*(SUM(E75:E77))/SUM(D75:D77))</f>
        <v>70.425600000000003</v>
      </c>
    </row>
    <row r="79" spans="1:5" x14ac:dyDescent="0.25">
      <c r="C79" s="25" t="s">
        <v>96</v>
      </c>
      <c r="D79" s="71">
        <v>15</v>
      </c>
      <c r="E79" s="69">
        <f>E78</f>
        <v>70.425600000000003</v>
      </c>
    </row>
    <row r="80" spans="1:5" x14ac:dyDescent="0.25">
      <c r="C80" s="25" t="s">
        <v>97</v>
      </c>
      <c r="D80" s="71">
        <v>100</v>
      </c>
      <c r="E80" s="69">
        <f>SUM(E75:E79)</f>
        <v>469.50400000000002</v>
      </c>
    </row>
    <row r="82" spans="2:4" x14ac:dyDescent="0.25">
      <c r="B82" s="23"/>
      <c r="C82" s="75"/>
    </row>
    <row r="83" spans="2:4" x14ac:dyDescent="0.25">
      <c r="B83" s="76"/>
      <c r="C83" s="76"/>
      <c r="D83" s="35" t="s">
        <v>67</v>
      </c>
    </row>
    <row r="84" spans="2:4" x14ac:dyDescent="0.25">
      <c r="B84" s="77"/>
      <c r="C84" s="77"/>
      <c r="D84" s="63">
        <v>4</v>
      </c>
    </row>
    <row r="85" spans="2:4" x14ac:dyDescent="0.25">
      <c r="B85" s="15"/>
      <c r="C85" s="78"/>
      <c r="D85" s="35" t="s">
        <v>68</v>
      </c>
    </row>
    <row r="86" spans="2:4" x14ac:dyDescent="0.25">
      <c r="B86" s="77"/>
      <c r="C86" s="59" t="s">
        <v>59</v>
      </c>
      <c r="D86" s="72">
        <f>E80</f>
        <v>469.50400000000002</v>
      </c>
    </row>
    <row r="87" spans="2:4" x14ac:dyDescent="0.25">
      <c r="B87" s="79"/>
      <c r="C87" s="59" t="s">
        <v>63</v>
      </c>
      <c r="D87" s="73">
        <f>D86/(4*5*4+2)</f>
        <v>5.7256585365853665</v>
      </c>
    </row>
    <row r="88" spans="2:4" x14ac:dyDescent="0.25">
      <c r="B88" s="80"/>
      <c r="C88" s="60" t="s">
        <v>61</v>
      </c>
      <c r="D88" s="74">
        <v>4</v>
      </c>
    </row>
    <row r="89" spans="2:4" x14ac:dyDescent="0.25">
      <c r="B89" s="79"/>
      <c r="C89" s="60" t="s">
        <v>62</v>
      </c>
      <c r="D89" s="73">
        <f>D87/D88</f>
        <v>1.4314146341463416</v>
      </c>
    </row>
    <row r="90" spans="2:4" x14ac:dyDescent="0.25">
      <c r="B90" s="23"/>
      <c r="C90" s="75"/>
    </row>
  </sheetData>
  <mergeCells count="9">
    <mergeCell ref="B58:F58"/>
    <mergeCell ref="B62:F62"/>
    <mergeCell ref="B67:D67"/>
    <mergeCell ref="C12:F12"/>
    <mergeCell ref="C24:E24"/>
    <mergeCell ref="C27:E27"/>
    <mergeCell ref="B44:F44"/>
    <mergeCell ref="B45:F45"/>
    <mergeCell ref="B57:F57"/>
  </mergeCells>
  <dataValidations disablePrompts="1" count="1">
    <dataValidation type="list" allowBlank="1" showInputMessage="1" showErrorMessage="1" sqref="C8:C11" xr:uid="{00000000-0002-0000-01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95"/>
  <sheetViews>
    <sheetView topLeftCell="A76" zoomScale="89" zoomScaleNormal="89" workbookViewId="0">
      <selection activeCell="A19" sqref="A19:XFD19"/>
    </sheetView>
  </sheetViews>
  <sheetFormatPr baseColWidth="10" defaultColWidth="9.109375" defaultRowHeight="15.6" x14ac:dyDescent="0.25"/>
  <cols>
    <col min="1" max="2" width="32.109375" style="1" customWidth="1"/>
    <col min="3" max="3" width="33.44140625" style="2" customWidth="1"/>
    <col min="4" max="4" width="38.5546875" style="3" bestFit="1" customWidth="1"/>
    <col min="5" max="5" width="13.5546875" style="4" bestFit="1" customWidth="1"/>
    <col min="6" max="6" width="16.109375" style="5" bestFit="1" customWidth="1"/>
    <col min="7" max="7" width="16.6640625" style="1" bestFit="1" customWidth="1"/>
    <col min="8" max="8" width="34.44140625" style="5" customWidth="1"/>
    <col min="9" max="9" width="9.109375" style="1"/>
    <col min="10" max="10" width="13.6640625" style="1" bestFit="1" customWidth="1"/>
    <col min="11" max="16384" width="9.109375" style="1"/>
  </cols>
  <sheetData>
    <row r="2" spans="2:20" s="53" customFormat="1" x14ac:dyDescent="0.25">
      <c r="B2" s="52" t="s">
        <v>58</v>
      </c>
      <c r="D2" s="52"/>
      <c r="E2" s="52"/>
      <c r="F2" s="52"/>
      <c r="G2" s="52"/>
      <c r="H2" s="52"/>
    </row>
    <row r="3" spans="2:20" s="53" customFormat="1" ht="15.75" customHeight="1" x14ac:dyDescent="0.25">
      <c r="B3" s="51" t="s">
        <v>87</v>
      </c>
      <c r="D3" s="54"/>
      <c r="E3" s="54"/>
      <c r="F3" s="54"/>
      <c r="G3" s="54"/>
      <c r="H3" s="54"/>
    </row>
    <row r="4" spans="2:20" s="53" customFormat="1" ht="18" customHeight="1" x14ac:dyDescent="0.25">
      <c r="B4" s="51"/>
      <c r="D4" s="54"/>
      <c r="E4" s="54"/>
      <c r="F4" s="54"/>
      <c r="G4" s="54"/>
      <c r="H4" s="54"/>
    </row>
    <row r="5" spans="2:20" ht="18" customHeight="1" x14ac:dyDescent="0.25">
      <c r="B5" s="29"/>
      <c r="C5" s="1"/>
      <c r="D5" s="20"/>
      <c r="E5" s="20"/>
      <c r="F5" s="20"/>
      <c r="G5" s="20"/>
      <c r="H5" s="20"/>
    </row>
    <row r="7" spans="2:20" s="9" customFormat="1" ht="44.1" customHeight="1" x14ac:dyDescent="0.25">
      <c r="B7" s="6" t="s">
        <v>29</v>
      </c>
      <c r="C7" s="7" t="s">
        <v>5</v>
      </c>
      <c r="D7" s="7" t="s">
        <v>0</v>
      </c>
      <c r="E7" s="8" t="s">
        <v>1</v>
      </c>
      <c r="F7" s="6" t="s">
        <v>30</v>
      </c>
      <c r="G7" s="8" t="s">
        <v>2</v>
      </c>
      <c r="H7" s="20"/>
    </row>
    <row r="8" spans="2:20" ht="21.75" customHeight="1" x14ac:dyDescent="0.25">
      <c r="B8" s="10" t="s">
        <v>69</v>
      </c>
      <c r="C8" s="28" t="s">
        <v>73</v>
      </c>
      <c r="D8" s="11" t="s">
        <v>88</v>
      </c>
      <c r="E8" s="30">
        <f>IF(C8="Simple",1,IF(C8="Intermedio",2,IF(C8="Complejo",3,"error")))</f>
        <v>3</v>
      </c>
      <c r="F8" s="33">
        <v>1</v>
      </c>
      <c r="G8" s="30">
        <f>E8*F8</f>
        <v>3</v>
      </c>
      <c r="H8" s="27"/>
    </row>
    <row r="9" spans="2:20" ht="21.75" customHeight="1" x14ac:dyDescent="0.25">
      <c r="B9" s="10" t="s">
        <v>70</v>
      </c>
      <c r="C9" s="28" t="s">
        <v>73</v>
      </c>
      <c r="D9" s="11" t="s">
        <v>88</v>
      </c>
      <c r="E9" s="30">
        <f>IF(C9="Simple",1,IF(C9="Intermedio",2,IF(C9="Complejo",3,"error")))</f>
        <v>3</v>
      </c>
      <c r="F9" s="33">
        <v>1</v>
      </c>
      <c r="G9" s="30">
        <f>E9*F9</f>
        <v>3</v>
      </c>
      <c r="H9" s="27"/>
    </row>
    <row r="10" spans="2:20" ht="21.75" customHeight="1" x14ac:dyDescent="0.25">
      <c r="B10" s="10" t="s">
        <v>71</v>
      </c>
      <c r="C10" s="28" t="s">
        <v>73</v>
      </c>
      <c r="D10" s="11" t="s">
        <v>88</v>
      </c>
      <c r="E10" s="30">
        <f>IF(C10="Simple",1,IF(C10="Intermedio",2,IF(C10="Complejo",3,"error")))</f>
        <v>3</v>
      </c>
      <c r="F10" s="33">
        <v>1</v>
      </c>
      <c r="G10" s="30">
        <f>E10*F10</f>
        <v>3</v>
      </c>
      <c r="H10" s="27"/>
    </row>
    <row r="11" spans="2:20" ht="21.9" customHeight="1" x14ac:dyDescent="0.25">
      <c r="B11" s="10" t="s">
        <v>72</v>
      </c>
      <c r="C11" s="28" t="s">
        <v>73</v>
      </c>
      <c r="D11" s="11" t="s">
        <v>88</v>
      </c>
      <c r="E11" s="30">
        <f>IF(C11="Simple",1,IF(C11="Intermedio",2,IF(C11="Complejo",3,"error")))</f>
        <v>3</v>
      </c>
      <c r="F11" s="33">
        <v>1</v>
      </c>
      <c r="G11" s="30">
        <f>E11*F11</f>
        <v>3</v>
      </c>
      <c r="H11" s="27"/>
    </row>
    <row r="12" spans="2:20" ht="21.9" customHeight="1" x14ac:dyDescent="0.25">
      <c r="B12" s="13"/>
      <c r="C12" s="97" t="s">
        <v>53</v>
      </c>
      <c r="D12" s="98"/>
      <c r="E12" s="98"/>
      <c r="F12" s="98"/>
      <c r="G12" s="26">
        <f>SUM(G8:G11)</f>
        <v>12</v>
      </c>
      <c r="H12" s="17"/>
    </row>
    <row r="13" spans="2:20" ht="18" customHeight="1" x14ac:dyDescent="0.25">
      <c r="B13" s="14"/>
      <c r="C13" s="31"/>
      <c r="D13" s="32"/>
      <c r="E13" s="32"/>
      <c r="F13" s="32"/>
      <c r="G13" s="34"/>
      <c r="H13" s="17"/>
    </row>
    <row r="14" spans="2:20" s="19" customFormat="1" ht="18" customHeight="1" x14ac:dyDescent="0.25">
      <c r="B14" s="14"/>
      <c r="C14" s="15"/>
      <c r="D14" s="15"/>
      <c r="E14" s="16"/>
      <c r="F14" s="17"/>
      <c r="G14" s="18"/>
      <c r="H14" s="17"/>
    </row>
    <row r="15" spans="2:20" s="19" customFormat="1" ht="18" customHeight="1" x14ac:dyDescent="0.25">
      <c r="B15" s="6" t="s">
        <v>36</v>
      </c>
      <c r="C15" s="6" t="s">
        <v>3</v>
      </c>
      <c r="D15" s="7" t="s">
        <v>35</v>
      </c>
      <c r="E15" s="7" t="s">
        <v>37</v>
      </c>
      <c r="F15" s="8" t="s">
        <v>1</v>
      </c>
      <c r="G15" s="20"/>
      <c r="H15" s="21"/>
      <c r="T15" s="22"/>
    </row>
    <row r="16" spans="2:20" s="19" customFormat="1" ht="21.9" customHeight="1" x14ac:dyDescent="0.25">
      <c r="B16" s="10" t="s">
        <v>109</v>
      </c>
      <c r="C16" s="42"/>
      <c r="D16" s="43">
        <v>2</v>
      </c>
      <c r="E16" s="30" t="str">
        <f t="shared" ref="E16:E28" si="0">IF($D16&gt;0,IF($D16&lt;=3,"Simple",IF(AND($D16&gt;3,$D16&lt;7),"Intermedio",IF($D16&gt;=7,"Complejo","error"))),"-")</f>
        <v>Simple</v>
      </c>
      <c r="F16" s="30">
        <f t="shared" ref="F16:F28" si="1">IF($D16&gt;0,IF($D16&lt;=3,5,IF(AND($D16&gt;3,$D16&lt;7),10,IF($D16&gt;=7,15,"error"))),0)</f>
        <v>5</v>
      </c>
      <c r="G16" s="23"/>
      <c r="H16" s="23"/>
      <c r="K16" s="22"/>
      <c r="T16" s="22"/>
    </row>
    <row r="17" spans="2:20" s="19" customFormat="1" ht="21.9" customHeight="1" x14ac:dyDescent="0.25">
      <c r="B17" s="10" t="s">
        <v>110</v>
      </c>
      <c r="C17" s="42"/>
      <c r="D17" s="43">
        <v>2</v>
      </c>
      <c r="E17" s="30" t="str">
        <f t="shared" si="0"/>
        <v>Simple</v>
      </c>
      <c r="F17" s="30">
        <f t="shared" si="1"/>
        <v>5</v>
      </c>
      <c r="G17" s="23"/>
      <c r="H17" s="23"/>
      <c r="K17" s="22"/>
      <c r="T17" s="22"/>
    </row>
    <row r="18" spans="2:20" s="19" customFormat="1" ht="21.9" customHeight="1" x14ac:dyDescent="0.25">
      <c r="B18" s="10" t="s">
        <v>111</v>
      </c>
      <c r="C18" s="42"/>
      <c r="D18" s="43">
        <v>4</v>
      </c>
      <c r="E18" s="30" t="str">
        <f t="shared" si="0"/>
        <v>Intermedio</v>
      </c>
      <c r="F18" s="30">
        <f t="shared" si="1"/>
        <v>10</v>
      </c>
      <c r="G18" s="23"/>
      <c r="H18" s="23"/>
      <c r="K18" s="22"/>
      <c r="T18" s="22"/>
    </row>
    <row r="19" spans="2:20" s="19" customFormat="1" ht="21.9" customHeight="1" x14ac:dyDescent="0.25">
      <c r="B19" s="10"/>
      <c r="C19" s="42"/>
      <c r="D19" s="43"/>
      <c r="E19" s="30" t="str">
        <f t="shared" si="0"/>
        <v>-</v>
      </c>
      <c r="F19" s="30">
        <f t="shared" si="1"/>
        <v>0</v>
      </c>
      <c r="G19" s="23"/>
      <c r="H19" s="23"/>
      <c r="K19" s="22"/>
      <c r="T19" s="22"/>
    </row>
    <row r="20" spans="2:20" s="19" customFormat="1" ht="21.9" customHeight="1" x14ac:dyDescent="0.25">
      <c r="B20" s="10"/>
      <c r="C20" s="42"/>
      <c r="D20" s="43"/>
      <c r="E20" s="30" t="str">
        <f t="shared" si="0"/>
        <v>-</v>
      </c>
      <c r="F20" s="30">
        <f t="shared" si="1"/>
        <v>0</v>
      </c>
      <c r="G20" s="23"/>
      <c r="H20" s="23"/>
      <c r="K20" s="22"/>
      <c r="T20" s="22"/>
    </row>
    <row r="21" spans="2:20" s="19" customFormat="1" ht="21.9" customHeight="1" x14ac:dyDescent="0.25">
      <c r="B21" s="10"/>
      <c r="C21" s="42"/>
      <c r="D21" s="43"/>
      <c r="E21" s="30" t="str">
        <f t="shared" si="0"/>
        <v>-</v>
      </c>
      <c r="F21" s="30">
        <f t="shared" si="1"/>
        <v>0</v>
      </c>
      <c r="G21" s="23"/>
      <c r="H21" s="23"/>
      <c r="K21" s="22"/>
      <c r="T21" s="22"/>
    </row>
    <row r="22" spans="2:20" s="19" customFormat="1" ht="21.9" customHeight="1" x14ac:dyDescent="0.25">
      <c r="B22" s="10"/>
      <c r="C22" s="42"/>
      <c r="D22" s="43"/>
      <c r="E22" s="30" t="str">
        <f t="shared" si="0"/>
        <v>-</v>
      </c>
      <c r="F22" s="30">
        <f t="shared" si="1"/>
        <v>0</v>
      </c>
      <c r="G22" s="23"/>
      <c r="H22" s="23"/>
      <c r="K22" s="22"/>
      <c r="T22" s="22"/>
    </row>
    <row r="23" spans="2:20" s="19" customFormat="1" ht="21.9" customHeight="1" x14ac:dyDescent="0.25">
      <c r="B23" s="10"/>
      <c r="C23" s="42"/>
      <c r="D23" s="43"/>
      <c r="E23" s="30" t="str">
        <f t="shared" si="0"/>
        <v>-</v>
      </c>
      <c r="F23" s="30">
        <f t="shared" si="1"/>
        <v>0</v>
      </c>
      <c r="G23" s="23"/>
      <c r="H23" s="23"/>
      <c r="K23" s="22"/>
      <c r="T23" s="22"/>
    </row>
    <row r="24" spans="2:20" s="19" customFormat="1" ht="21.9" customHeight="1" x14ac:dyDescent="0.25">
      <c r="B24" s="10"/>
      <c r="C24" s="42"/>
      <c r="D24" s="43"/>
      <c r="E24" s="30" t="str">
        <f t="shared" si="0"/>
        <v>-</v>
      </c>
      <c r="F24" s="30">
        <f t="shared" si="1"/>
        <v>0</v>
      </c>
      <c r="G24" s="23"/>
      <c r="H24" s="23"/>
      <c r="K24" s="22"/>
      <c r="T24" s="22"/>
    </row>
    <row r="25" spans="2:20" s="19" customFormat="1" ht="21.9" customHeight="1" x14ac:dyDescent="0.25">
      <c r="B25" s="10"/>
      <c r="C25" s="42"/>
      <c r="D25" s="43"/>
      <c r="E25" s="30" t="str">
        <f t="shared" si="0"/>
        <v>-</v>
      </c>
      <c r="F25" s="30">
        <f t="shared" si="1"/>
        <v>0</v>
      </c>
      <c r="G25" s="23"/>
      <c r="H25" s="23"/>
      <c r="K25" s="22"/>
      <c r="T25" s="22"/>
    </row>
    <row r="26" spans="2:20" s="19" customFormat="1" ht="21.9" customHeight="1" x14ac:dyDescent="0.25">
      <c r="B26" s="10"/>
      <c r="C26" s="42"/>
      <c r="D26" s="43"/>
      <c r="E26" s="30" t="str">
        <f t="shared" si="0"/>
        <v>-</v>
      </c>
      <c r="F26" s="30">
        <f t="shared" si="1"/>
        <v>0</v>
      </c>
      <c r="G26" s="23"/>
      <c r="H26" s="23"/>
      <c r="K26" s="22"/>
      <c r="T26" s="22"/>
    </row>
    <row r="27" spans="2:20" s="19" customFormat="1" ht="21.9" customHeight="1" x14ac:dyDescent="0.25">
      <c r="B27" s="10"/>
      <c r="C27" s="42"/>
      <c r="D27" s="43"/>
      <c r="E27" s="30" t="str">
        <f t="shared" si="0"/>
        <v>-</v>
      </c>
      <c r="F27" s="30">
        <f t="shared" si="1"/>
        <v>0</v>
      </c>
      <c r="G27" s="23"/>
      <c r="H27" s="23"/>
      <c r="K27" s="22"/>
      <c r="T27" s="22"/>
    </row>
    <row r="28" spans="2:20" s="19" customFormat="1" ht="21.9" customHeight="1" x14ac:dyDescent="0.25">
      <c r="B28" s="10"/>
      <c r="C28" s="42"/>
      <c r="D28" s="43"/>
      <c r="E28" s="30" t="str">
        <f t="shared" si="0"/>
        <v>-</v>
      </c>
      <c r="F28" s="30">
        <f t="shared" si="1"/>
        <v>0</v>
      </c>
      <c r="G28" s="23"/>
      <c r="H28" s="23"/>
      <c r="K28" s="22"/>
      <c r="T28" s="22"/>
    </row>
    <row r="29" spans="2:20" s="19" customFormat="1" ht="21.9" customHeight="1" x14ac:dyDescent="0.25">
      <c r="B29" s="44"/>
      <c r="C29" s="99" t="s">
        <v>54</v>
      </c>
      <c r="D29" s="100"/>
      <c r="E29" s="100"/>
      <c r="F29" s="45">
        <f>SUM(F16:F28)</f>
        <v>20</v>
      </c>
      <c r="H29" s="17"/>
      <c r="K29" s="22"/>
    </row>
    <row r="30" spans="2:20" x14ac:dyDescent="0.25">
      <c r="H30" s="27"/>
    </row>
    <row r="31" spans="2:20" x14ac:dyDescent="0.25">
      <c r="H31" s="27"/>
    </row>
    <row r="32" spans="2:20" ht="21.9" customHeight="1" x14ac:dyDescent="0.25">
      <c r="B32" s="13"/>
      <c r="C32" s="97" t="s">
        <v>55</v>
      </c>
      <c r="D32" s="98"/>
      <c r="E32" s="98"/>
      <c r="F32" s="26">
        <f>TAW+TBF</f>
        <v>32</v>
      </c>
      <c r="H32" s="17"/>
    </row>
    <row r="33" spans="2:8" ht="17.25" customHeight="1" x14ac:dyDescent="0.25"/>
    <row r="34" spans="2:8" ht="17.25" customHeight="1" x14ac:dyDescent="0.25"/>
    <row r="35" spans="2:8" s="9" customFormat="1" ht="21.9" customHeight="1" x14ac:dyDescent="0.25">
      <c r="B35" s="35" t="s">
        <v>6</v>
      </c>
      <c r="C35" s="35" t="s">
        <v>28</v>
      </c>
      <c r="D35" s="37" t="s">
        <v>40</v>
      </c>
      <c r="E35" s="36" t="s">
        <v>1</v>
      </c>
      <c r="F35" s="37" t="s">
        <v>42</v>
      </c>
      <c r="G35" s="36" t="s">
        <v>41</v>
      </c>
    </row>
    <row r="36" spans="2:8" ht="21.9" customHeight="1" x14ac:dyDescent="0.25">
      <c r="B36" s="24" t="s">
        <v>8</v>
      </c>
      <c r="C36" s="24" t="s">
        <v>22</v>
      </c>
      <c r="D36" s="12" t="s">
        <v>82</v>
      </c>
      <c r="E36" s="38" t="s">
        <v>74</v>
      </c>
      <c r="F36" s="33">
        <v>1</v>
      </c>
      <c r="G36" s="40">
        <f t="shared" ref="G36:G48" si="2">E36*F36</f>
        <v>1</v>
      </c>
      <c r="H36" s="1"/>
    </row>
    <row r="37" spans="2:8" ht="44.1" customHeight="1" x14ac:dyDescent="0.25">
      <c r="B37" s="24" t="s">
        <v>9</v>
      </c>
      <c r="C37" s="24" t="s">
        <v>22</v>
      </c>
      <c r="D37" s="12" t="s">
        <v>31</v>
      </c>
      <c r="E37" s="39">
        <v>2</v>
      </c>
      <c r="F37" s="33">
        <v>1</v>
      </c>
      <c r="G37" s="40">
        <f t="shared" si="2"/>
        <v>2</v>
      </c>
      <c r="H37" s="1"/>
    </row>
    <row r="38" spans="2:8" ht="44.1" customHeight="1" x14ac:dyDescent="0.25">
      <c r="B38" s="24" t="s">
        <v>10</v>
      </c>
      <c r="C38" s="24" t="s">
        <v>22</v>
      </c>
      <c r="D38" s="12" t="s">
        <v>83</v>
      </c>
      <c r="E38" s="39">
        <v>3</v>
      </c>
      <c r="F38" s="33">
        <v>3</v>
      </c>
      <c r="G38" s="40">
        <f t="shared" si="2"/>
        <v>9</v>
      </c>
      <c r="H38" s="1"/>
    </row>
    <row r="39" spans="2:8" ht="44.1" customHeight="1" x14ac:dyDescent="0.25">
      <c r="B39" s="24" t="s">
        <v>11</v>
      </c>
      <c r="C39" s="24" t="s">
        <v>22</v>
      </c>
      <c r="D39" s="12"/>
      <c r="E39" s="39">
        <v>2</v>
      </c>
      <c r="F39" s="33">
        <v>1</v>
      </c>
      <c r="G39" s="40">
        <f t="shared" si="2"/>
        <v>2</v>
      </c>
      <c r="H39" s="1"/>
    </row>
    <row r="40" spans="2:8" ht="21.9" customHeight="1" x14ac:dyDescent="0.25">
      <c r="B40" s="24" t="s">
        <v>12</v>
      </c>
      <c r="C40" s="24" t="s">
        <v>22</v>
      </c>
      <c r="D40" s="12" t="s">
        <v>81</v>
      </c>
      <c r="E40" s="38">
        <v>1</v>
      </c>
      <c r="F40" s="33">
        <v>1</v>
      </c>
      <c r="G40" s="40">
        <f t="shared" si="2"/>
        <v>1</v>
      </c>
      <c r="H40" s="1"/>
    </row>
    <row r="41" spans="2:8" ht="21.9" customHeight="1" x14ac:dyDescent="0.25">
      <c r="B41" s="24" t="s">
        <v>13</v>
      </c>
      <c r="C41" s="24" t="s">
        <v>22</v>
      </c>
      <c r="D41" s="12" t="s">
        <v>80</v>
      </c>
      <c r="E41" s="38">
        <v>0.5</v>
      </c>
      <c r="F41" s="33">
        <v>1</v>
      </c>
      <c r="G41" s="40">
        <f t="shared" si="2"/>
        <v>0.5</v>
      </c>
      <c r="H41" s="1"/>
    </row>
    <row r="42" spans="2:8" ht="21.9" customHeight="1" x14ac:dyDescent="0.25">
      <c r="B42" s="24" t="s">
        <v>14</v>
      </c>
      <c r="C42" s="24" t="s">
        <v>22</v>
      </c>
      <c r="D42" s="12" t="s">
        <v>38</v>
      </c>
      <c r="E42" s="38">
        <v>0.5</v>
      </c>
      <c r="F42" s="33">
        <v>5</v>
      </c>
      <c r="G42" s="40">
        <f t="shared" si="2"/>
        <v>2.5</v>
      </c>
      <c r="H42" s="1"/>
    </row>
    <row r="43" spans="2:8" ht="21.9" customHeight="1" x14ac:dyDescent="0.25">
      <c r="B43" s="24" t="s">
        <v>15</v>
      </c>
      <c r="C43" s="24" t="s">
        <v>22</v>
      </c>
      <c r="D43" s="12" t="s">
        <v>84</v>
      </c>
      <c r="E43" s="38">
        <v>2</v>
      </c>
      <c r="F43" s="33">
        <v>1</v>
      </c>
      <c r="G43" s="40">
        <f t="shared" si="2"/>
        <v>2</v>
      </c>
      <c r="H43" s="1"/>
    </row>
    <row r="44" spans="2:8" ht="21.9" customHeight="1" x14ac:dyDescent="0.25">
      <c r="B44" s="24" t="s">
        <v>16</v>
      </c>
      <c r="C44" s="24" t="s">
        <v>22</v>
      </c>
      <c r="D44" s="12"/>
      <c r="E44" s="38">
        <v>1</v>
      </c>
      <c r="F44" s="33">
        <v>3</v>
      </c>
      <c r="G44" s="40">
        <f t="shared" si="2"/>
        <v>3</v>
      </c>
      <c r="H44" s="1"/>
    </row>
    <row r="45" spans="2:8" ht="21.9" customHeight="1" x14ac:dyDescent="0.25">
      <c r="B45" s="24" t="s">
        <v>17</v>
      </c>
      <c r="C45" s="24" t="s">
        <v>22</v>
      </c>
      <c r="D45" s="12"/>
      <c r="E45" s="38">
        <v>1</v>
      </c>
      <c r="F45" s="33">
        <v>1</v>
      </c>
      <c r="G45" s="40">
        <f t="shared" si="2"/>
        <v>1</v>
      </c>
      <c r="H45" s="1"/>
    </row>
    <row r="46" spans="2:8" ht="44.1" customHeight="1" x14ac:dyDescent="0.25">
      <c r="B46" s="24" t="s">
        <v>18</v>
      </c>
      <c r="C46" s="24" t="s">
        <v>22</v>
      </c>
      <c r="D46" s="12" t="s">
        <v>79</v>
      </c>
      <c r="E46" s="39">
        <v>1</v>
      </c>
      <c r="F46" s="33">
        <v>1</v>
      </c>
      <c r="G46" s="40">
        <f t="shared" si="2"/>
        <v>1</v>
      </c>
      <c r="H46" s="1"/>
    </row>
    <row r="47" spans="2:8" ht="44.1" customHeight="1" x14ac:dyDescent="0.25">
      <c r="B47" s="24" t="s">
        <v>19</v>
      </c>
      <c r="C47" s="24" t="s">
        <v>22</v>
      </c>
      <c r="D47" s="12" t="s">
        <v>85</v>
      </c>
      <c r="E47" s="39">
        <v>1</v>
      </c>
      <c r="F47" s="33">
        <v>3</v>
      </c>
      <c r="G47" s="40">
        <f t="shared" si="2"/>
        <v>3</v>
      </c>
      <c r="H47" s="1"/>
    </row>
    <row r="48" spans="2:8" ht="66" customHeight="1" x14ac:dyDescent="0.25">
      <c r="B48" s="24" t="s">
        <v>20</v>
      </c>
      <c r="C48" s="24" t="s">
        <v>22</v>
      </c>
      <c r="D48" s="12" t="s">
        <v>86</v>
      </c>
      <c r="E48" s="38">
        <v>1</v>
      </c>
      <c r="F48" s="33">
        <v>1</v>
      </c>
      <c r="G48" s="40">
        <f t="shared" si="2"/>
        <v>1</v>
      </c>
      <c r="H48" s="1"/>
    </row>
    <row r="49" spans="2:8" ht="21.9" customHeight="1" x14ac:dyDescent="0.25">
      <c r="B49" s="92" t="s">
        <v>21</v>
      </c>
      <c r="C49" s="101"/>
      <c r="D49" s="101"/>
      <c r="E49" s="101"/>
      <c r="F49" s="102"/>
      <c r="G49" s="41">
        <f>SUM(G36:G48)</f>
        <v>29</v>
      </c>
      <c r="H49" s="1"/>
    </row>
    <row r="50" spans="2:8" ht="21.9" customHeight="1" x14ac:dyDescent="0.25">
      <c r="B50" s="92" t="s">
        <v>39</v>
      </c>
      <c r="C50" s="101"/>
      <c r="D50" s="101"/>
      <c r="E50" s="101"/>
      <c r="F50" s="102"/>
      <c r="G50" s="45">
        <f>0.6+(0.01*G49)</f>
        <v>0.8899999999999999</v>
      </c>
      <c r="H50" s="1"/>
    </row>
    <row r="51" spans="2:8" ht="21.9" customHeight="1" x14ac:dyDescent="0.25">
      <c r="B51" s="31"/>
      <c r="C51" s="55"/>
      <c r="D51" s="55"/>
      <c r="E51" s="55"/>
      <c r="F51" s="55"/>
      <c r="H51" s="1"/>
    </row>
    <row r="52" spans="2:8" ht="17.25" customHeight="1" x14ac:dyDescent="0.25">
      <c r="B52" s="46"/>
      <c r="C52" s="47"/>
      <c r="D52" s="48"/>
      <c r="E52" s="46"/>
      <c r="F52" s="49"/>
      <c r="G52" s="46"/>
    </row>
    <row r="53" spans="2:8" s="9" customFormat="1" ht="44.1" customHeight="1" x14ac:dyDescent="0.25">
      <c r="B53" s="35" t="s">
        <v>23</v>
      </c>
      <c r="C53" s="35" t="s">
        <v>7</v>
      </c>
      <c r="D53" s="37" t="s">
        <v>4</v>
      </c>
      <c r="E53" s="36" t="s">
        <v>1</v>
      </c>
      <c r="F53" s="37" t="s">
        <v>42</v>
      </c>
      <c r="G53" s="36" t="s">
        <v>41</v>
      </c>
    </row>
    <row r="54" spans="2:8" ht="44.1" customHeight="1" x14ac:dyDescent="0.25">
      <c r="B54" s="25" t="s">
        <v>44</v>
      </c>
      <c r="C54" s="24" t="s">
        <v>25</v>
      </c>
      <c r="D54" s="12" t="s">
        <v>32</v>
      </c>
      <c r="E54" s="38">
        <v>1.5</v>
      </c>
      <c r="F54" s="33">
        <v>4</v>
      </c>
      <c r="G54" s="40">
        <f t="shared" ref="G54:G61" si="3">E54*F54</f>
        <v>6</v>
      </c>
    </row>
    <row r="55" spans="2:8" ht="44.1" customHeight="1" x14ac:dyDescent="0.25">
      <c r="B55" s="25" t="s">
        <v>45</v>
      </c>
      <c r="C55" s="24" t="s">
        <v>25</v>
      </c>
      <c r="D55" s="12" t="s">
        <v>104</v>
      </c>
      <c r="E55" s="38">
        <v>0.5</v>
      </c>
      <c r="F55" s="33">
        <v>4</v>
      </c>
      <c r="G55" s="40">
        <f t="shared" si="3"/>
        <v>2</v>
      </c>
    </row>
    <row r="56" spans="2:8" ht="44.1" customHeight="1" x14ac:dyDescent="0.25">
      <c r="B56" s="25" t="s">
        <v>46</v>
      </c>
      <c r="C56" s="24" t="s">
        <v>25</v>
      </c>
      <c r="D56" s="12" t="s">
        <v>33</v>
      </c>
      <c r="E56" s="38">
        <v>1</v>
      </c>
      <c r="F56" s="33">
        <v>5</v>
      </c>
      <c r="G56" s="40">
        <f t="shared" si="3"/>
        <v>5</v>
      </c>
    </row>
    <row r="57" spans="2:8" ht="44.1" customHeight="1" x14ac:dyDescent="0.25">
      <c r="B57" s="25" t="s">
        <v>47</v>
      </c>
      <c r="C57" s="24" t="s">
        <v>25</v>
      </c>
      <c r="D57" s="12" t="s">
        <v>77</v>
      </c>
      <c r="E57" s="38">
        <v>0.5</v>
      </c>
      <c r="F57" s="33">
        <v>3</v>
      </c>
      <c r="G57" s="40">
        <f t="shared" si="3"/>
        <v>1.5</v>
      </c>
    </row>
    <row r="58" spans="2:8" ht="21.9" customHeight="1" x14ac:dyDescent="0.25">
      <c r="B58" s="25" t="s">
        <v>48</v>
      </c>
      <c r="C58" s="24" t="s">
        <v>26</v>
      </c>
      <c r="D58" s="12" t="s">
        <v>34</v>
      </c>
      <c r="E58" s="38">
        <v>1</v>
      </c>
      <c r="F58" s="33">
        <v>5</v>
      </c>
      <c r="G58" s="40">
        <f t="shared" si="3"/>
        <v>5</v>
      </c>
    </row>
    <row r="59" spans="2:8" ht="44.1" customHeight="1" x14ac:dyDescent="0.25">
      <c r="B59" s="25" t="s">
        <v>49</v>
      </c>
      <c r="C59" s="24" t="s">
        <v>27</v>
      </c>
      <c r="D59" s="12" t="s">
        <v>76</v>
      </c>
      <c r="E59" s="38">
        <v>2</v>
      </c>
      <c r="F59" s="33">
        <v>5</v>
      </c>
      <c r="G59" s="40">
        <f t="shared" si="3"/>
        <v>10</v>
      </c>
    </row>
    <row r="60" spans="2:8" ht="62.4" x14ac:dyDescent="0.25">
      <c r="B60" s="25" t="s">
        <v>50</v>
      </c>
      <c r="C60" s="24" t="s">
        <v>51</v>
      </c>
      <c r="D60" s="12" t="s">
        <v>60</v>
      </c>
      <c r="E60" s="38">
        <v>-1</v>
      </c>
      <c r="F60" s="33">
        <v>3</v>
      </c>
      <c r="G60" s="40">
        <f t="shared" si="3"/>
        <v>-3</v>
      </c>
    </row>
    <row r="61" spans="2:8" ht="109.2" x14ac:dyDescent="0.25">
      <c r="B61" s="25" t="s">
        <v>52</v>
      </c>
      <c r="C61" s="24" t="s">
        <v>57</v>
      </c>
      <c r="D61" s="12" t="s">
        <v>75</v>
      </c>
      <c r="E61" s="38">
        <v>-1</v>
      </c>
      <c r="F61" s="33">
        <v>1</v>
      </c>
      <c r="G61" s="40">
        <f t="shared" si="3"/>
        <v>-1</v>
      </c>
    </row>
    <row r="62" spans="2:8" ht="21.9" customHeight="1" x14ac:dyDescent="0.25">
      <c r="B62" s="92" t="s">
        <v>24</v>
      </c>
      <c r="C62" s="93"/>
      <c r="D62" s="93"/>
      <c r="E62" s="93"/>
      <c r="F62" s="94"/>
      <c r="G62" s="36">
        <f>SUM(G54:G61)</f>
        <v>25.5</v>
      </c>
    </row>
    <row r="63" spans="2:8" ht="21.9" customHeight="1" x14ac:dyDescent="0.25">
      <c r="B63" s="92" t="s">
        <v>43</v>
      </c>
      <c r="C63" s="93"/>
      <c r="D63" s="93"/>
      <c r="E63" s="93"/>
      <c r="F63" s="94"/>
      <c r="G63" s="36">
        <f>1.4 + (-0.03*G62)</f>
        <v>0.6349999999999999</v>
      </c>
    </row>
    <row r="64" spans="2:8" ht="31.2" x14ac:dyDescent="0.25">
      <c r="B64" s="81"/>
      <c r="C64" s="82"/>
      <c r="D64" s="61"/>
      <c r="E64" s="84"/>
      <c r="F64" s="62" t="s">
        <v>64</v>
      </c>
      <c r="G64" s="36">
        <f>COUNTIF($F$54:$F$59,"&gt;3")+COUNTIF($F$60:$F$61,"&lt;3")</f>
        <v>6</v>
      </c>
    </row>
    <row r="65" spans="1:7" x14ac:dyDescent="0.25">
      <c r="B65" s="31"/>
      <c r="C65" s="32"/>
      <c r="D65" s="32"/>
      <c r="E65" s="32"/>
      <c r="F65" s="32"/>
    </row>
    <row r="66" spans="1:7" ht="17.25" customHeight="1" x14ac:dyDescent="0.25"/>
    <row r="67" spans="1:7" ht="17.25" customHeight="1" x14ac:dyDescent="0.25">
      <c r="B67" s="95" t="s">
        <v>56</v>
      </c>
      <c r="C67" s="96"/>
      <c r="D67" s="96"/>
      <c r="E67" s="96"/>
      <c r="F67" s="96"/>
      <c r="G67" s="50">
        <f>UUCP * TCF *EF</f>
        <v>18.084799999999994</v>
      </c>
    </row>
    <row r="70" spans="1:7" x14ac:dyDescent="0.25">
      <c r="B70" s="35" t="s">
        <v>65</v>
      </c>
      <c r="C70" s="35" t="s">
        <v>66</v>
      </c>
      <c r="D70" s="35" t="s">
        <v>67</v>
      </c>
    </row>
    <row r="71" spans="1:7" x14ac:dyDescent="0.25">
      <c r="B71" s="63">
        <v>20</v>
      </c>
      <c r="C71" s="63">
        <f>IF(G64&gt;=5,36,IF(AND(G64&gt;2,G64&lt;=4),28, IF(AND(G64&gt;0,G64&lt;=2),20,"error")))</f>
        <v>36</v>
      </c>
      <c r="D71" s="63">
        <v>4</v>
      </c>
    </row>
    <row r="72" spans="1:7" x14ac:dyDescent="0.25">
      <c r="B72" s="89" t="s">
        <v>68</v>
      </c>
      <c r="C72" s="90"/>
      <c r="D72" s="91"/>
    </row>
    <row r="73" spans="1:7" x14ac:dyDescent="0.25">
      <c r="A73" s="59" t="s">
        <v>59</v>
      </c>
      <c r="B73" s="63">
        <f>$G$67*B71</f>
        <v>361.69599999999991</v>
      </c>
      <c r="C73" s="63">
        <f>$G$67*C71</f>
        <v>651.05279999999982</v>
      </c>
      <c r="D73" s="63">
        <f>$G$67*D71</f>
        <v>72.339199999999977</v>
      </c>
    </row>
    <row r="74" spans="1:7" x14ac:dyDescent="0.25">
      <c r="A74" s="59" t="s">
        <v>63</v>
      </c>
      <c r="B74" s="65">
        <f>B73/(8*5*4+2)</f>
        <v>2.2326913580246908</v>
      </c>
      <c r="C74" s="65">
        <f>C73/(8*5*4+2)</f>
        <v>4.0188444444444436</v>
      </c>
      <c r="D74" s="65">
        <f>D73/(8*5*4+2)</f>
        <v>0.44653827160493814</v>
      </c>
    </row>
    <row r="75" spans="1:7" x14ac:dyDescent="0.25">
      <c r="A75" s="60" t="s">
        <v>61</v>
      </c>
      <c r="B75" s="64">
        <v>4</v>
      </c>
      <c r="C75" s="64">
        <v>4</v>
      </c>
      <c r="D75" s="64">
        <v>4</v>
      </c>
    </row>
    <row r="76" spans="1:7" x14ac:dyDescent="0.25">
      <c r="A76" s="60" t="s">
        <v>62</v>
      </c>
      <c r="B76" s="65">
        <f>B74/B75</f>
        <v>0.55817283950617269</v>
      </c>
      <c r="C76" s="65">
        <f>C74/C75</f>
        <v>1.0047111111111109</v>
      </c>
      <c r="D76" s="65">
        <f>D74/D75</f>
        <v>0.11163456790123454</v>
      </c>
    </row>
    <row r="79" spans="1:7" ht="31.2" x14ac:dyDescent="0.25">
      <c r="C79" s="67" t="s">
        <v>89</v>
      </c>
      <c r="D79" s="68" t="s">
        <v>90</v>
      </c>
      <c r="E79" s="83" t="s">
        <v>91</v>
      </c>
    </row>
    <row r="80" spans="1:7" x14ac:dyDescent="0.25">
      <c r="C80" s="25" t="s">
        <v>92</v>
      </c>
      <c r="D80" s="71">
        <v>10</v>
      </c>
      <c r="E80" s="69">
        <f>E81/2</f>
        <v>18.084799999999994</v>
      </c>
    </row>
    <row r="81" spans="2:5" x14ac:dyDescent="0.25">
      <c r="C81" s="25" t="s">
        <v>93</v>
      </c>
      <c r="D81" s="71">
        <v>20</v>
      </c>
      <c r="E81" s="69">
        <f>E82/2</f>
        <v>36.169599999999988</v>
      </c>
    </row>
    <row r="82" spans="2:5" x14ac:dyDescent="0.25">
      <c r="C82" s="25" t="s">
        <v>94</v>
      </c>
      <c r="D82" s="71">
        <v>40</v>
      </c>
      <c r="E82" s="70">
        <f>D73</f>
        <v>72.339199999999977</v>
      </c>
    </row>
    <row r="83" spans="2:5" x14ac:dyDescent="0.25">
      <c r="C83" s="25" t="s">
        <v>95</v>
      </c>
      <c r="D83" s="71">
        <v>15</v>
      </c>
      <c r="E83" s="69">
        <f>(15*(SUM(E80:E82))/SUM(D80:D82))</f>
        <v>27.127199999999991</v>
      </c>
    </row>
    <row r="84" spans="2:5" x14ac:dyDescent="0.25">
      <c r="C84" s="25" t="s">
        <v>96</v>
      </c>
      <c r="D84" s="71">
        <v>15</v>
      </c>
      <c r="E84" s="69">
        <f>E83</f>
        <v>27.127199999999991</v>
      </c>
    </row>
    <row r="85" spans="2:5" x14ac:dyDescent="0.25">
      <c r="C85" s="25" t="s">
        <v>97</v>
      </c>
      <c r="D85" s="71">
        <v>100</v>
      </c>
      <c r="E85" s="69">
        <f>SUM(E80:E84)</f>
        <v>180.84799999999993</v>
      </c>
    </row>
    <row r="87" spans="2:5" x14ac:dyDescent="0.25">
      <c r="B87" s="23"/>
      <c r="C87" s="75"/>
    </row>
    <row r="88" spans="2:5" x14ac:dyDescent="0.25">
      <c r="B88" s="76"/>
      <c r="C88" s="76"/>
      <c r="D88" s="35" t="s">
        <v>67</v>
      </c>
    </row>
    <row r="89" spans="2:5" x14ac:dyDescent="0.25">
      <c r="B89" s="77"/>
      <c r="C89" s="77"/>
      <c r="D89" s="63">
        <v>4</v>
      </c>
    </row>
    <row r="90" spans="2:5" x14ac:dyDescent="0.25">
      <c r="B90" s="15"/>
      <c r="C90" s="78"/>
      <c r="D90" s="35" t="s">
        <v>68</v>
      </c>
    </row>
    <row r="91" spans="2:5" x14ac:dyDescent="0.25">
      <c r="B91" s="77"/>
      <c r="C91" s="59" t="s">
        <v>59</v>
      </c>
      <c r="D91" s="72">
        <f>E85</f>
        <v>180.84799999999993</v>
      </c>
    </row>
    <row r="92" spans="2:5" x14ac:dyDescent="0.25">
      <c r="B92" s="79"/>
      <c r="C92" s="59" t="s">
        <v>63</v>
      </c>
      <c r="D92" s="73">
        <f>D91/(8*5*4+2)</f>
        <v>1.1163456790123452</v>
      </c>
    </row>
    <row r="93" spans="2:5" x14ac:dyDescent="0.25">
      <c r="B93" s="80"/>
      <c r="C93" s="60" t="s">
        <v>61</v>
      </c>
      <c r="D93" s="74">
        <v>4</v>
      </c>
    </row>
    <row r="94" spans="2:5" x14ac:dyDescent="0.25">
      <c r="B94" s="79"/>
      <c r="C94" s="60" t="s">
        <v>62</v>
      </c>
      <c r="D94" s="73">
        <f>D92/D93</f>
        <v>0.27908641975308629</v>
      </c>
    </row>
    <row r="95" spans="2:5" x14ac:dyDescent="0.25">
      <c r="B95" s="23"/>
      <c r="C95" s="75"/>
    </row>
  </sheetData>
  <mergeCells count="9">
    <mergeCell ref="B63:F63"/>
    <mergeCell ref="B67:F67"/>
    <mergeCell ref="B72:D72"/>
    <mergeCell ref="C12:F12"/>
    <mergeCell ref="C29:E29"/>
    <mergeCell ref="C32:E32"/>
    <mergeCell ref="B49:F49"/>
    <mergeCell ref="B50:F50"/>
    <mergeCell ref="B62:F62"/>
  </mergeCells>
  <dataValidations count="1">
    <dataValidation type="list" allowBlank="1" showInputMessage="1" showErrorMessage="1" sqref="C8:C11" xr:uid="{00000000-0002-0000-0200-000000000000}">
      <formula1>"Simple,Intermedio,Complejo"</formula1>
    </dataValidation>
  </dataValidations>
  <pageMargins left="0.75" right="0.75" top="1" bottom="1" header="0.5" footer="0.5"/>
  <pageSetup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9688-0FC0-411A-8537-2551EE692AC5}">
  <dimension ref="A2:O16"/>
  <sheetViews>
    <sheetView tabSelected="1" workbookViewId="0">
      <selection activeCell="D14" sqref="D14"/>
    </sheetView>
  </sheetViews>
  <sheetFormatPr baseColWidth="10" defaultRowHeight="13.2" x14ac:dyDescent="0.25"/>
  <sheetData>
    <row r="2" spans="1:15" ht="22.8" x14ac:dyDescent="0.4">
      <c r="A2" s="119" t="s">
        <v>134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</row>
    <row r="3" spans="1:15" x14ac:dyDescent="0.25">
      <c r="G3" s="87"/>
      <c r="H3" s="87"/>
      <c r="I3" s="87"/>
      <c r="J3" s="87"/>
      <c r="K3" s="87"/>
    </row>
    <row r="4" spans="1:15" ht="15.6" x14ac:dyDescent="0.25">
      <c r="C4" s="117" t="s">
        <v>129</v>
      </c>
      <c r="H4" s="117" t="s">
        <v>130</v>
      </c>
      <c r="K4" s="86"/>
      <c r="L4" s="86"/>
      <c r="M4" s="118" t="s">
        <v>133</v>
      </c>
      <c r="N4" s="86"/>
      <c r="O4" s="86"/>
    </row>
    <row r="5" spans="1:15" ht="26.4" x14ac:dyDescent="0.25">
      <c r="B5" s="116" t="s">
        <v>112</v>
      </c>
      <c r="C5" s="116" t="s">
        <v>127</v>
      </c>
      <c r="D5" s="116" t="s">
        <v>113</v>
      </c>
      <c r="E5" s="116" t="s">
        <v>121</v>
      </c>
      <c r="F5" s="109"/>
      <c r="G5" s="116" t="s">
        <v>112</v>
      </c>
      <c r="H5" s="116" t="s">
        <v>127</v>
      </c>
      <c r="I5" s="116" t="s">
        <v>113</v>
      </c>
      <c r="J5" s="116" t="s">
        <v>128</v>
      </c>
      <c r="K5" s="115"/>
      <c r="L5" s="116" t="s">
        <v>112</v>
      </c>
      <c r="M5" s="116" t="s">
        <v>127</v>
      </c>
      <c r="N5" s="116" t="s">
        <v>113</v>
      </c>
      <c r="O5" s="116" t="s">
        <v>114</v>
      </c>
    </row>
    <row r="6" spans="1:15" x14ac:dyDescent="0.25">
      <c r="B6" s="103" t="s">
        <v>122</v>
      </c>
      <c r="C6" s="104">
        <v>45558</v>
      </c>
      <c r="D6" s="107">
        <v>174</v>
      </c>
      <c r="E6" s="110">
        <v>45740</v>
      </c>
      <c r="F6" s="85"/>
      <c r="G6" s="103" t="s">
        <v>122</v>
      </c>
      <c r="H6" s="104">
        <v>45558</v>
      </c>
      <c r="I6" s="107">
        <v>27</v>
      </c>
      <c r="J6" s="104">
        <v>45585</v>
      </c>
      <c r="L6" s="103" t="s">
        <v>115</v>
      </c>
      <c r="M6" s="104">
        <v>45550</v>
      </c>
      <c r="N6" s="107">
        <v>57</v>
      </c>
      <c r="O6" s="104">
        <v>45607</v>
      </c>
    </row>
    <row r="7" spans="1:15" ht="26.4" x14ac:dyDescent="0.25">
      <c r="B7" s="103" t="s">
        <v>123</v>
      </c>
      <c r="C7" s="104">
        <v>45574</v>
      </c>
      <c r="D7" s="107">
        <v>172</v>
      </c>
      <c r="E7" s="111" t="s">
        <v>124</v>
      </c>
      <c r="F7" s="86"/>
      <c r="G7" s="103" t="s">
        <v>123</v>
      </c>
      <c r="H7" s="104">
        <v>45574</v>
      </c>
      <c r="I7" s="107">
        <v>24</v>
      </c>
      <c r="J7" s="104">
        <v>45598</v>
      </c>
      <c r="L7" s="103" t="s">
        <v>116</v>
      </c>
      <c r="M7" s="104">
        <v>45558</v>
      </c>
      <c r="N7" s="107">
        <v>45</v>
      </c>
      <c r="O7" s="104">
        <v>45615</v>
      </c>
    </row>
    <row r="8" spans="1:15" ht="26.4" x14ac:dyDescent="0.25">
      <c r="B8" s="103" t="s">
        <v>125</v>
      </c>
      <c r="C8" s="104">
        <v>45592</v>
      </c>
      <c r="D8" s="107">
        <v>100</v>
      </c>
      <c r="E8" s="110">
        <v>45695</v>
      </c>
      <c r="F8" s="85"/>
      <c r="G8" s="103" t="s">
        <v>125</v>
      </c>
      <c r="H8" s="104">
        <v>45592</v>
      </c>
      <c r="I8" s="107">
        <v>18</v>
      </c>
      <c r="J8" s="104">
        <v>45609</v>
      </c>
      <c r="L8" s="103" t="s">
        <v>117</v>
      </c>
      <c r="M8" s="104">
        <v>45574</v>
      </c>
      <c r="N8" s="107">
        <v>39</v>
      </c>
      <c r="O8" s="104">
        <v>45613</v>
      </c>
    </row>
    <row r="9" spans="1:15" ht="39.6" x14ac:dyDescent="0.25">
      <c r="B9" s="105" t="s">
        <v>126</v>
      </c>
      <c r="C9" s="106">
        <v>45604</v>
      </c>
      <c r="D9" s="108">
        <v>42</v>
      </c>
      <c r="E9" s="112">
        <v>45646</v>
      </c>
      <c r="F9" s="88"/>
      <c r="G9" s="105" t="s">
        <v>126</v>
      </c>
      <c r="H9" s="106">
        <v>45604</v>
      </c>
      <c r="I9" s="108">
        <v>9</v>
      </c>
      <c r="J9" s="106">
        <v>45613</v>
      </c>
      <c r="L9" s="103" t="s">
        <v>118</v>
      </c>
      <c r="M9" s="104">
        <v>45592</v>
      </c>
      <c r="N9" s="107">
        <v>27</v>
      </c>
      <c r="O9" s="104">
        <v>45619</v>
      </c>
    </row>
    <row r="10" spans="1:15" ht="26.4" x14ac:dyDescent="0.25">
      <c r="L10" s="105" t="s">
        <v>119</v>
      </c>
      <c r="M10" s="106">
        <v>45604</v>
      </c>
      <c r="N10" s="114">
        <v>12</v>
      </c>
      <c r="O10" s="113" t="s">
        <v>120</v>
      </c>
    </row>
    <row r="13" spans="1:15" ht="26.4" x14ac:dyDescent="0.25">
      <c r="B13" s="121" t="s">
        <v>131</v>
      </c>
      <c r="C13" s="121" t="s">
        <v>132</v>
      </c>
      <c r="L13" s="121" t="s">
        <v>131</v>
      </c>
      <c r="M13" s="121" t="s">
        <v>132</v>
      </c>
    </row>
    <row r="14" spans="1:15" x14ac:dyDescent="0.25">
      <c r="B14" s="120">
        <v>45592</v>
      </c>
      <c r="C14" s="106">
        <v>45609</v>
      </c>
      <c r="L14" s="106">
        <v>45604</v>
      </c>
      <c r="M14" s="106">
        <v>45613</v>
      </c>
    </row>
    <row r="15" spans="1:15" x14ac:dyDescent="0.25">
      <c r="B15" s="106">
        <v>45592</v>
      </c>
      <c r="C15" s="106">
        <v>45619</v>
      </c>
      <c r="L15" s="106">
        <v>45604</v>
      </c>
      <c r="M15" s="106">
        <v>45616</v>
      </c>
    </row>
    <row r="16" spans="1:15" x14ac:dyDescent="0.25">
      <c r="B16" s="106">
        <v>45592</v>
      </c>
      <c r="C16" s="106">
        <v>45695</v>
      </c>
      <c r="L16" s="106">
        <v>45604</v>
      </c>
      <c r="M16" s="106">
        <v>45646</v>
      </c>
    </row>
  </sheetData>
  <mergeCells count="1">
    <mergeCell ref="A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21</vt:i4>
      </vt:variant>
    </vt:vector>
  </HeadingPairs>
  <TitlesOfParts>
    <vt:vector size="25" baseType="lpstr">
      <vt:lpstr>Proyecto</vt:lpstr>
      <vt:lpstr>Caso Pesimo</vt:lpstr>
      <vt:lpstr>Caso Optimo</vt:lpstr>
      <vt:lpstr>Estimaciones Grales</vt:lpstr>
      <vt:lpstr>'Caso Optimo'!AUCP</vt:lpstr>
      <vt:lpstr>'Caso Pesimo'!AUCP</vt:lpstr>
      <vt:lpstr>AUCP</vt:lpstr>
      <vt:lpstr>'Caso Optimo'!EF</vt:lpstr>
      <vt:lpstr>'Caso Pesimo'!EF</vt:lpstr>
      <vt:lpstr>EF</vt:lpstr>
      <vt:lpstr>'Caso Optimo'!TAW</vt:lpstr>
      <vt:lpstr>'Caso Pesimo'!TAW</vt:lpstr>
      <vt:lpstr>TAW</vt:lpstr>
      <vt:lpstr>'Caso Optimo'!TBF</vt:lpstr>
      <vt:lpstr>'Caso Pesimo'!TBF</vt:lpstr>
      <vt:lpstr>TBF</vt:lpstr>
      <vt:lpstr>'Caso Optimo'!TCF</vt:lpstr>
      <vt:lpstr>'Caso Pesimo'!TCF</vt:lpstr>
      <vt:lpstr>TCF</vt:lpstr>
      <vt:lpstr>'Caso Optimo'!UAW</vt:lpstr>
      <vt:lpstr>'Caso Pesimo'!UAW</vt:lpstr>
      <vt:lpstr>UAW</vt:lpstr>
      <vt:lpstr>'Caso Optimo'!UUCP</vt:lpstr>
      <vt:lpstr>'Caso Pesimo'!UUCP</vt:lpstr>
      <vt:lpstr>UUCP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/>
  <dc:creator>LGA</dc:creator>
  <cp:lastModifiedBy>malena oyarzo</cp:lastModifiedBy>
  <dcterms:created xsi:type="dcterms:W3CDTF">2000-05-31T23:05:17Z</dcterms:created>
  <dcterms:modified xsi:type="dcterms:W3CDTF">2024-11-08T16:41:37Z</dcterms:modified>
  <cp:category>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ef09e954-e645-479c-94cf-beddc295775e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