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0ED38293-76CD-493A-899D-3DB0BF2E762E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T3" i="8"/>
  <c r="A5" i="10" s="1"/>
  <c r="Q3" i="8"/>
  <c r="R3" i="8" s="1"/>
  <c r="N3" i="8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A3" i="10" s="1"/>
  <c r="L3" i="1"/>
  <c r="L2" i="1"/>
  <c r="L2" i="2"/>
  <c r="B5" i="10" l="1"/>
  <c r="B3" i="10"/>
  <c r="M3" i="8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<sst xmlns="http://schemas.openxmlformats.org/spreadsheetml/2006/main" count="318" uniqueCount="115">
  <si>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</si>
  <si>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</si>
  <si>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</si>
  <si>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</si>
  <si>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</si>
  <si>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</si>
  <si>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</si>
  <si>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</si>
  <si>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</si>
  <si>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</si>
  <si>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</si>
  <si>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</si>
  <si>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</si>
  <si>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</si>
  <si>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</si>
  <si>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</si>
  <si>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</si>
  <si>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</si>
  <si>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</si>
  <si>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</si>
  <si>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</si>
  <si>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</si>
  <si>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</si>
  <si>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</si>
  <si>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</si>
  <si>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</si>
  <si>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</si>
  <si>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</si>
  <si>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</si>
  <si>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</si>
  <si>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</si>
  <si>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</si>
  <si>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</si>
  <si>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</si>
  <si>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</si>
  <si>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</si>
  <si>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</si>
  <si>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</si>
  <si>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</si>
  <si>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</si>
  <si>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</si>
  <si>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</si>
  <si>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</si>
  <si>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</si>
  <si>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</si>
  <si>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</si>
  <si>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</si>
  <si>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</si>
  <si>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</si>
  <si>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</si>
  <si>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</si>
  <si>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</si>
  <si>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</si>
  <si>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</si>
  <si>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</si>
  <si>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</si>
  <si>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</si>
  <si>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</si>
  <si>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</si>
  <si>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</si>
  <si>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</si>
  <si>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</si>
  <si>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</si>
  <si>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</si>
  <si>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</si>
  <si>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</si>
  <si>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</si>
  <si>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</si>
  <si>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</si>
  <si>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Plan de Estimación</t>
  </si>
  <si>
    <t>Plan de Calidad</t>
  </si>
  <si>
    <t>Herramientas y Tecnologias</t>
  </si>
  <si>
    <t>GitHub</t>
  </si>
  <si>
    <t>Tiempo empleado</t>
  </si>
  <si>
    <t>Plan Cierre iteracion fase Elaboracion iteracion 1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</si>
  <si>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</si>
  <si>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</si>
  <si>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</si>
  <si>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</si>
  <si>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</si>
  <si>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</si>
  <si>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</si>
  <si>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</si>
  <si>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</si>
  <si>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</si>
  <si>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</si>
  <si>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</si>
  <si>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</si>
  <si>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</si>
  <si>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</si>
  <si>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</si>
  <si>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</si>
  <si>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</si>
  <si>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</si>
  <si>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</si>
  <si>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</si>
  <si>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</si>
  <si>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</si>
  <si>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</si>
  <si>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Elaboracion iteracion 1</t>
  </si>
  <si>
    <t>Elaboracion iteracion 2</t>
  </si>
  <si>
    <t>Cantidad de documentos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</si>
  <si>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</si>
  <si>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</si>
  <si>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</si>
  <si>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</si>
  <si>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</si>
  <si>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</si>
  <si>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</si>
  <si>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</si>
  <si>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</si>
  <si>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</si>
  <si>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</si>
  <si>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t>Revision rutinaria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</si>
  <si>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repositorio, la base de datos de GitHub excede el minimo requerido para trabajar, las consultas de fechas y hashs de commits no responden, exceso de carpetas huerfanas que fueron elimanadas y no desindexadas, los commits pocos descriptivos hacen que el rastreo de los conflictos entre ramas y repositorios locales crezcan en rigor.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: Repositorio GitHub.com Testify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</si>
</sst>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C2" sqref="C2:I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  <c r="K2" t="s">
        <v>87</v>
      </c>
      <c r="L2">
        <f>COUNTIF(A2:A3,"*")</f>
        <v>1</v>
      </c>
      <c r="M2">
        <v>1</v>
      </c>
    </row>
    <row r="3" spans="1:13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  <c r="K3" t="s">
        <v>88</v>
      </c>
      <c r="L3">
        <f>COUNTIF(A4:A11,"*")</f>
        <v>0</v>
      </c>
    </row>
    <row r="4" spans="1:13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  <c r="K4" t="s">
        <v>90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91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92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workbookViewId="0">
      <selection activeCell="F11" sqref="F11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84</v>
      </c>
      <c r="B1" s="53"/>
      <c r="C1" s="53"/>
      <c r="D1" s="53"/>
      <c r="E1" s="53"/>
      <c r="F1" s="54"/>
    </row>
    <row r="2" spans="1:8" ht="60" x14ac:dyDescent="0.25">
      <c r="A2" s="27" t="s">
        <v>81</v>
      </c>
      <c r="B2" s="46" t="s">
        <v>80</v>
      </c>
      <c r="C2" s="46"/>
      <c r="D2" s="46"/>
      <c r="E2" s="46" t="s">
        <v>83</v>
      </c>
      <c r="F2" s="47" t="s">
        <v>80</v>
      </c>
      <c r="G2" s="13"/>
      <c r="H2" s="13"/>
    </row>
    <row r="3" spans="1:8" ht="15.75" thickBot="1" x14ac:dyDescent="0.3">
      <c r="A3" s="48">
        <f>SUM(APOYO!O3,Riesgos!L2,ERS!L2)</f>
        <v>19</v>
      </c>
      <c r="B3" s="28">
        <f>SUM(APOYO!N3,Riesgos!L2,ERS!L2)</f>
        <v>5</v>
      </c>
      <c r="C3" s="28"/>
      <c r="D3" s="28"/>
      <c r="E3" s="28">
        <v>2</v>
      </c>
      <c r="F3" s="29">
        <f>SUM(Riesgos!L2,ERS!L2)</f>
        <v>2</v>
      </c>
    </row>
    <row r="4" spans="1:8" ht="15.75" thickBot="1" x14ac:dyDescent="0.3">
      <c r="A4" s="52" t="s">
        <v>85</v>
      </c>
      <c r="B4" s="53"/>
      <c r="C4" s="53"/>
      <c r="D4" s="53"/>
      <c r="E4" s="53"/>
      <c r="F4" s="54"/>
    </row>
    <row r="5" spans="1:8" x14ac:dyDescent="0.25">
      <c r="A5">
        <f>SUM(APOYO!T3,MCU!M2,ERS!M2)</f>
        <v>2</v>
      </c>
      <c r="B5">
        <f>SUM(APOYO!S3,MCU!L2,ERS!L3)</f>
        <v>1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105</v>
      </c>
      <c r="B2" s="2">
        <v>1</v>
      </c>
      <c r="C2" s="8"/>
      <c r="D2" s="3"/>
      <c r="E2" s="12"/>
      <c r="F2" s="17"/>
      <c r="G2" s="3"/>
      <c r="H2" s="3"/>
      <c r="I2" s="15"/>
      <c r="K2" t="s">
        <v>94</v>
      </c>
      <c r="L2">
        <f>COUNTIF(A2:A30,"*")</f>
        <v>1</v>
      </c>
      <c r="M2">
        <v>1</v>
      </c>
    </row>
    <row r="3" spans="1:13" x14ac:dyDescent="0.25">
      <c r="A3" s="8"/>
      <c r="B3" s="2">
        <v>2</v>
      </c>
      <c r="C3" s="3"/>
      <c r="D3" s="3"/>
      <c r="E3" s="12"/>
      <c r="F3" s="17"/>
      <c r="G3" s="3"/>
      <c r="H3" s="3"/>
      <c r="I3" s="13"/>
      <c r="K3" t="s">
        <v>95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96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97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93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68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68</v>
      </c>
    </row>
    <row r="56" spans="1:1" x14ac:dyDescent="0.25">
      <c r="A56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9"/>
  <sheetViews>
    <sheetView topLeftCell="B1" zoomScale="80" zoomScaleNormal="80" workbookViewId="0">
      <selection activeCell="G3" sqref="G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ht="60" x14ac:dyDescent="0.25">
      <c r="A2" s="8" t="s">
        <v>106</v>
      </c>
      <c r="B2" s="9">
        <v>1</v>
      </c>
      <c r="C2" s="8" t="s">
        <v>107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110</v>
      </c>
      <c r="K2" t="s">
        <v>98</v>
      </c>
      <c r="L2">
        <f>COUNTIF(A2,"*")</f>
        <v>1</v>
      </c>
      <c r="M2">
        <v>1</v>
      </c>
    </row>
    <row r="3" spans="1:13" ht="60" x14ac:dyDescent="0.25">
      <c r="A3" s="8" t="s">
        <v>106</v>
      </c>
      <c r="B3" s="2">
        <v>2</v>
      </c>
      <c r="C3" s="3" t="s">
        <v>68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111</v>
      </c>
      <c r="K3" t="s">
        <v>94</v>
      </c>
      <c r="L3">
        <f>COUNTIF(A3:A6,"*")</f>
        <v>3</v>
      </c>
    </row>
    <row r="4" spans="1:13" ht="60" x14ac:dyDescent="0.25">
      <c r="A4" s="8" t="s">
        <v>106</v>
      </c>
      <c r="B4" s="2">
        <v>3</v>
      </c>
      <c r="C4" s="3" t="s">
        <v>68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112</v>
      </c>
      <c r="K4" t="s">
        <v>95</v>
      </c>
    </row>
    <row r="5" spans="1:13" ht="75" x14ac:dyDescent="0.25">
      <c r="A5" s="8" t="s">
        <v>106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109</v>
      </c>
      <c r="K5" t="s">
        <v>96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97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108</v>
      </c>
    </row>
    <row r="55" spans="1:1" x14ac:dyDescent="0.25">
      <c r="A55" t="s">
        <v>107</v>
      </c>
    </row>
    <row r="56" spans="1:1" x14ac:dyDescent="0.25">
      <c r="A56" t="s">
        <v>68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tabSelected="1" zoomScale="70" zoomScaleNormal="70" workbookViewId="0">
      <selection activeCell="H6" sqref="H6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5</v>
      </c>
      <c r="B1" s="5" t="s">
        <v>23</v>
      </c>
      <c r="C1" s="5" t="s">
        <v>6</v>
      </c>
      <c r="D1" s="4" t="s">
        <v>10</v>
      </c>
      <c r="E1" s="5" t="s">
        <v>73</v>
      </c>
      <c r="F1" s="4" t="s">
        <v>22</v>
      </c>
      <c r="G1" s="4" t="s">
        <v>7</v>
      </c>
      <c r="H1" s="4" t="s">
        <v>8</v>
      </c>
      <c r="I1" s="6" t="s">
        <v>9</v>
      </c>
      <c r="J1" s="23"/>
      <c r="K1" s="49" t="s">
        <v>99</v>
      </c>
      <c r="L1" s="50"/>
      <c r="M1" s="50"/>
      <c r="N1" s="50"/>
      <c r="O1" s="51"/>
      <c r="P1" s="49" t="s">
        <v>100</v>
      </c>
      <c r="Q1" s="50"/>
      <c r="R1" s="50"/>
      <c r="S1" s="50"/>
      <c r="T1" s="51"/>
    </row>
    <row r="2" spans="1:20" ht="76.5" thickTop="1" thickBot="1" x14ac:dyDescent="0.3">
      <c r="A2" s="19" t="s">
        <v>62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104</v>
      </c>
      <c r="J2" s="13"/>
      <c r="K2" s="24" t="s">
        <v>76</v>
      </c>
      <c r="L2" s="25" t="s">
        <v>77</v>
      </c>
      <c r="M2" s="26" t="s">
        <v>79</v>
      </c>
      <c r="N2" s="26" t="s">
        <v>82</v>
      </c>
      <c r="O2" s="25" t="s">
        <v>78</v>
      </c>
      <c r="P2" s="24" t="s">
        <v>76</v>
      </c>
      <c r="Q2" s="25" t="s">
        <v>77</v>
      </c>
      <c r="R2" s="26" t="s">
        <v>79</v>
      </c>
      <c r="S2" s="26" t="s">
        <v>82</v>
      </c>
      <c r="T2" s="25" t="s">
        <v>78</v>
      </c>
    </row>
    <row r="3" spans="1:20" ht="75" x14ac:dyDescent="0.25">
      <c r="A3" s="8" t="s">
        <v>102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103</v>
      </c>
      <c r="J3" s="13"/>
      <c r="K3" s="30" t="s">
        <v>58</v>
      </c>
      <c r="L3" s="31">
        <f>COUNTIF($A$2:$A$80, "*Estudio e Implementación UARGFLOW*")</f>
        <v>0</v>
      </c>
      <c r="M3" s="32">
        <f>SUM(L3:L80)</f>
        <v>2</v>
      </c>
      <c r="N3" s="32">
        <f>COUNTIF(A2:A80,"*")</f>
        <v>3</v>
      </c>
      <c r="O3" s="33">
        <f>COUNTIF($K$3:$K$31, "*")</f>
        <v>17</v>
      </c>
      <c r="P3" s="44" t="s">
        <v>86</v>
      </c>
      <c r="Q3" s="31">
        <f>COUNTIF($A$2:$A$80, "*Prototipo*")</f>
        <v>0</v>
      </c>
      <c r="R3" s="32">
        <f>SUM(Q3:Q80)</f>
        <v>0</v>
      </c>
      <c r="S3" s="32">
        <f>COUNTIF(A29:A90,"*")</f>
        <v>0</v>
      </c>
      <c r="T3" s="32">
        <f>COUNTIF(A29:A90,"*")</f>
        <v>0</v>
      </c>
    </row>
    <row r="4" spans="1:20" ht="90" x14ac:dyDescent="0.25">
      <c r="A4" s="8" t="s">
        <v>72</v>
      </c>
      <c r="B4" s="9">
        <v>3</v>
      </c>
      <c r="C4" s="8" t="s">
        <v>113</v>
      </c>
      <c r="D4" s="8" t="s">
        <v>13</v>
      </c>
      <c r="E4" s="11">
        <v>1.3888888888888888E-2</v>
      </c>
      <c r="F4" s="16">
        <v>45593</v>
      </c>
      <c r="G4" s="8" t="s">
        <v>17</v>
      </c>
      <c r="H4" s="8" t="s">
        <v>18</v>
      </c>
      <c r="I4" s="13" t="s">
        <v>114</v>
      </c>
      <c r="J4" s="14"/>
      <c r="K4" s="34" t="s">
        <v>69</v>
      </c>
      <c r="L4" s="35">
        <f>COUNTIF($A$2:$A$80, "*Plan de estimación*")</f>
        <v>0</v>
      </c>
      <c r="M4" s="36"/>
      <c r="N4" s="36"/>
      <c r="O4" s="37"/>
      <c r="P4" s="34"/>
      <c r="Q4" s="35"/>
      <c r="R4" s="36"/>
      <c r="S4" s="36"/>
      <c r="T4" s="37"/>
    </row>
    <row r="5" spans="1:20" x14ac:dyDescent="0.25">
      <c r="A5" s="19"/>
      <c r="B5" s="2"/>
      <c r="C5" s="8"/>
      <c r="D5" s="3"/>
      <c r="E5" s="12"/>
      <c r="F5" s="16"/>
      <c r="G5" s="3"/>
      <c r="H5" s="3"/>
      <c r="I5" s="13"/>
      <c r="J5" s="13"/>
      <c r="K5" s="38" t="s">
        <v>57</v>
      </c>
      <c r="L5" s="35">
        <f>COUNTIF($A$2:$A$80, "*Estudio de Factibilidad*")</f>
        <v>0</v>
      </c>
      <c r="M5" s="36"/>
      <c r="N5" s="36"/>
      <c r="O5" s="37"/>
      <c r="P5" s="38"/>
      <c r="Q5" s="35"/>
      <c r="R5" s="36"/>
      <c r="S5" s="36"/>
      <c r="T5" s="37"/>
    </row>
    <row r="6" spans="1:20" ht="30" x14ac:dyDescent="0.25">
      <c r="A6" s="8"/>
      <c r="B6" s="2"/>
      <c r="C6" s="8"/>
      <c r="D6" s="3"/>
      <c r="E6" s="12"/>
      <c r="F6" s="17"/>
      <c r="G6" s="3"/>
      <c r="H6" s="3"/>
      <c r="I6" s="13"/>
      <c r="J6" s="13"/>
      <c r="K6" s="34" t="s">
        <v>59</v>
      </c>
      <c r="L6" s="35">
        <f>COUNTIF($A$2:$A$80, "*Informe Final de SQA*")</f>
        <v>0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/>
      <c r="B7" s="2"/>
      <c r="C7" s="8"/>
      <c r="D7" s="3"/>
      <c r="E7" s="12"/>
      <c r="F7" s="17"/>
      <c r="G7" s="3"/>
      <c r="H7" s="3"/>
      <c r="I7" s="15"/>
      <c r="J7" s="15"/>
      <c r="K7" s="34" t="s">
        <v>60</v>
      </c>
      <c r="L7" s="35">
        <f>COUNTIF($A$2:$A$80, "*Modelo de Negocio*")</f>
        <v>0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/>
      <c r="B8" s="2"/>
      <c r="C8" s="8"/>
      <c r="D8" s="3"/>
      <c r="E8" s="12"/>
      <c r="F8" s="17"/>
      <c r="G8" s="3"/>
      <c r="H8" s="3"/>
      <c r="I8" s="15"/>
      <c r="J8" s="15"/>
      <c r="K8" s="39" t="s">
        <v>61</v>
      </c>
      <c r="L8" s="35">
        <f>COUNTIF($A$2:$A$80, "*Plan de Gestión de Configuración*")</f>
        <v>0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/>
      <c r="B9" s="2"/>
      <c r="C9" s="8"/>
      <c r="D9" s="3"/>
      <c r="E9" s="12"/>
      <c r="F9" s="17"/>
      <c r="G9" s="3"/>
      <c r="H9" s="3"/>
      <c r="I9" s="15"/>
      <c r="J9" s="15"/>
      <c r="K9" s="39" t="s">
        <v>62</v>
      </c>
      <c r="L9" s="35">
        <f>COUNTIF($A$2:$A$80, "*Plan de Iteración*")</f>
        <v>1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  <c r="K10" s="39" t="s">
        <v>63</v>
      </c>
      <c r="L10" s="35">
        <f>COUNTIF($A$2:$A$80, "*Plan de Proyecto (Ejemplo Gantt)*")</f>
        <v>0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  <c r="K11" s="39" t="s">
        <v>64</v>
      </c>
      <c r="L11" s="35">
        <f>COUNTIF($A$2:$A$80, "*Plan de Proyecto*")</f>
        <v>0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  <c r="K12" s="39" t="s">
        <v>65</v>
      </c>
      <c r="L12" s="35">
        <f>COUNTIF($A$2:$A$80, "*Propuesta de Desarrollo*")</f>
        <v>0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  <c r="K13" s="39" t="s">
        <v>66</v>
      </c>
      <c r="L13" s="35">
        <f>COUNTIF($A$2:$A$80, "*Resumen de Entrevista*")</f>
        <v>0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  <c r="K14" s="39" t="s">
        <v>67</v>
      </c>
      <c r="L14" s="35">
        <f>COUNTIF($A$2:$A$80, "*Resumen de Reunión*")</f>
        <v>0</v>
      </c>
      <c r="M14" s="36"/>
      <c r="N14" s="36"/>
      <c r="O14" s="37"/>
      <c r="P14" s="39"/>
      <c r="Q14" s="35"/>
      <c r="R14" s="36"/>
      <c r="S14" s="36"/>
      <c r="T14" s="37"/>
    </row>
    <row r="15" spans="1:2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  <c r="K15" s="39" t="s">
        <v>70</v>
      </c>
      <c r="L15" s="35">
        <f>COUNTIF($A$2:$A$80, "*Plan de Calidad*")</f>
        <v>0</v>
      </c>
      <c r="M15" s="36"/>
      <c r="N15" s="36"/>
      <c r="O15" s="37"/>
      <c r="P15" s="39"/>
      <c r="Q15" s="35"/>
      <c r="R15" s="36"/>
      <c r="S15" s="36"/>
      <c r="T15" s="37"/>
    </row>
    <row r="16" spans="1:2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  <c r="K16" s="39" t="s">
        <v>72</v>
      </c>
      <c r="L16" s="35">
        <f>COUNTIF($A$2:$A$80, "*GitHub*")</f>
        <v>1</v>
      </c>
      <c r="M16" s="36"/>
      <c r="N16" s="36"/>
      <c r="O16" s="37"/>
      <c r="P16" s="39"/>
      <c r="Q16" s="35"/>
      <c r="R16" s="36"/>
      <c r="S16" s="36"/>
      <c r="T16" s="37"/>
    </row>
    <row r="17" spans="1:20" ht="3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  <c r="K17" s="39" t="s">
        <v>71</v>
      </c>
      <c r="L17" s="35">
        <f>COUNTIF($A$2:$A$80, "*Herramientas y Tecnologias*")</f>
        <v>0</v>
      </c>
      <c r="M17" s="36"/>
      <c r="N17" s="36"/>
      <c r="O17" s="37"/>
      <c r="P17" s="39"/>
      <c r="Q17" s="35"/>
      <c r="R17" s="36"/>
      <c r="S17" s="36"/>
      <c r="T17" s="37"/>
    </row>
    <row r="18" spans="1:20" ht="6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  <c r="K18" s="39" t="s">
        <v>74</v>
      </c>
      <c r="L18" s="35">
        <f>COUNTIF($A$2:$A$80, "*Plan Cierre iteracion fase Elaboracion iteracion 1*")</f>
        <v>0</v>
      </c>
      <c r="M18" s="36"/>
      <c r="N18" s="36"/>
      <c r="O18" s="37"/>
      <c r="P18" s="39"/>
      <c r="Q18" s="35"/>
      <c r="R18" s="36"/>
      <c r="S18" s="36"/>
      <c r="T18" s="37"/>
    </row>
    <row r="19" spans="1:20" ht="15.75" thickBot="1" x14ac:dyDescent="0.3">
      <c r="A19" s="8"/>
      <c r="B19" s="2"/>
      <c r="C19" s="8"/>
      <c r="D19" s="3"/>
      <c r="E19" s="12"/>
      <c r="F19" s="17"/>
      <c r="G19" s="3"/>
      <c r="H19" s="3"/>
      <c r="I19" s="15"/>
      <c r="J19" s="15"/>
      <c r="K19" s="40" t="s">
        <v>86</v>
      </c>
      <c r="L19" s="41">
        <f>COUNTIF($A$2:$A$80, "*Prototipo*")</f>
        <v>0</v>
      </c>
      <c r="M19" s="42"/>
      <c r="N19" s="42"/>
      <c r="O19" s="43"/>
      <c r="P19" s="45"/>
      <c r="Q19" s="42"/>
      <c r="R19" s="42"/>
      <c r="S19" s="42"/>
      <c r="T19" s="43"/>
    </row>
    <row r="20" spans="1:2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  <c r="K20" s="15"/>
      <c r="L20" s="20"/>
    </row>
    <row r="21" spans="1:2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  <c r="K21" s="15"/>
      <c r="L21" s="20"/>
    </row>
    <row r="22" spans="1:2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  <c r="K22" s="15"/>
      <c r="L22" s="20"/>
    </row>
    <row r="23" spans="1:2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  <c r="K23" s="15"/>
      <c r="L23" s="20"/>
    </row>
    <row r="24" spans="1:2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  <c r="K24" s="15"/>
    </row>
    <row r="25" spans="1:2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  <c r="K25" s="15"/>
    </row>
    <row r="26" spans="1:2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  <c r="K26" s="15"/>
    </row>
    <row r="27" spans="1:2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  <c r="K27" s="15"/>
    </row>
    <row r="28" spans="1:2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  <c r="K28" s="15"/>
    </row>
    <row r="29" spans="1:20" ht="46.5" customHeight="1" x14ac:dyDescent="0.25">
      <c r="A29" s="8"/>
      <c r="B29" s="2"/>
      <c r="C29" s="8"/>
      <c r="D29" s="3"/>
      <c r="E29" s="22"/>
      <c r="F29" s="21"/>
      <c r="G29" s="3"/>
      <c r="H29" s="3"/>
      <c r="I29" s="13"/>
      <c r="J29" s="13"/>
    </row>
    <row r="30" spans="1:20" x14ac:dyDescent="0.25">
      <c r="A30" s="8"/>
      <c r="B30" s="2"/>
      <c r="C30" s="19"/>
      <c r="D30" s="3"/>
      <c r="E30" s="22"/>
      <c r="F30" s="21"/>
      <c r="G30" s="3"/>
      <c r="H30" s="3"/>
      <c r="I30" s="13"/>
      <c r="J30" s="13"/>
    </row>
    <row r="31" spans="1:2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  <c r="K31" s="15"/>
    </row>
    <row r="32" spans="1:2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  <c r="K32" s="15"/>
    </row>
    <row r="33" spans="1:11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  <c r="K33" s="15"/>
    </row>
    <row r="34" spans="1:11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  <c r="K34" s="15"/>
    </row>
    <row r="35" spans="1:11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  <c r="K35" s="15"/>
    </row>
    <row r="36" spans="1:11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  <c r="K36" s="15"/>
    </row>
    <row r="37" spans="1:11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  <c r="K37" s="15"/>
    </row>
    <row r="38" spans="1:11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  <c r="K38" s="15"/>
    </row>
    <row r="39" spans="1:11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  <c r="K39" s="15"/>
    </row>
    <row r="40" spans="1:11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mergeCells count="2">
    <mergeCell ref="K1:O1"/>
    <mergeCell ref="P1:T1"/>
  </mergeCells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2:C28 C31:C63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2024-11-01T03:48:21Z</dcterms:modified>
</cp:coreProperties>
</file>