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ancode Map" sheetId="1" r:id="rId1"/>
    <sheet name="KeyList" sheetId="2" r:id="rId2"/>
  </sheets>
  <calcPr calcId="152511"/>
</workbook>
</file>

<file path=xl/calcChain.xml><?xml version="1.0" encoding="utf-8"?>
<calcChain xmlns="http://schemas.openxmlformats.org/spreadsheetml/2006/main">
  <c r="L20" i="1" l="1"/>
  <c r="M19" i="1"/>
  <c r="L19" i="1"/>
  <c r="M18" i="1"/>
  <c r="L18" i="1"/>
  <c r="M17" i="1"/>
  <c r="L17" i="1"/>
  <c r="M16" i="1"/>
  <c r="L16" i="1"/>
  <c r="M15" i="1"/>
  <c r="L15" i="1"/>
  <c r="M14" i="1"/>
  <c r="L14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N15" i="1" l="1"/>
  <c r="N19" i="1"/>
  <c r="N17" i="1"/>
  <c r="N16" i="1"/>
  <c r="N14" i="1"/>
  <c r="N18" i="1"/>
  <c r="M13" i="1"/>
  <c r="M12" i="1"/>
  <c r="M11" i="1"/>
  <c r="M10" i="1"/>
  <c r="M9" i="1"/>
  <c r="M8" i="1"/>
  <c r="M7" i="1"/>
  <c r="M6" i="1"/>
  <c r="M5" i="1"/>
  <c r="L13" i="1"/>
  <c r="L12" i="1"/>
  <c r="L11" i="1"/>
  <c r="L10" i="1"/>
  <c r="L9" i="1"/>
  <c r="L8" i="1"/>
  <c r="L7" i="1"/>
  <c r="L6" i="1"/>
  <c r="L5" i="1"/>
  <c r="N11" i="1" l="1"/>
  <c r="N12" i="1"/>
  <c r="N6" i="1"/>
  <c r="N10" i="1"/>
  <c r="N5" i="1"/>
  <c r="N13" i="1"/>
  <c r="N7" i="1"/>
  <c r="N8" i="1"/>
  <c r="N9" i="1"/>
  <c r="E13" i="1"/>
  <c r="E12" i="1"/>
  <c r="E11" i="1"/>
  <c r="E10" i="1"/>
  <c r="E8" i="1"/>
  <c r="E7" i="1"/>
  <c r="E6" i="1"/>
  <c r="D13" i="1"/>
  <c r="D12" i="1"/>
  <c r="D11" i="1"/>
  <c r="D10" i="1"/>
  <c r="D8" i="1"/>
  <c r="D7" i="1"/>
  <c r="D6" i="1"/>
  <c r="E5" i="1"/>
  <c r="E9" i="1" l="1"/>
  <c r="D9" i="1"/>
  <c r="M20" i="1" l="1"/>
  <c r="B31" i="1" s="1"/>
  <c r="J9" i="1"/>
  <c r="J8" i="1"/>
  <c r="J7" i="1"/>
  <c r="J6" i="1"/>
  <c r="J5" i="1"/>
  <c r="I9" i="1"/>
  <c r="I8" i="1"/>
  <c r="I7" i="1"/>
  <c r="I6" i="1"/>
  <c r="H6" i="1"/>
  <c r="C13" i="1"/>
  <c r="C12" i="1"/>
  <c r="C11" i="1"/>
  <c r="C7" i="1"/>
  <c r="I5" i="1"/>
  <c r="H5" i="1"/>
  <c r="D5" i="1"/>
  <c r="C10" i="1"/>
  <c r="C9" i="1"/>
  <c r="C5" i="1"/>
  <c r="C6" i="1"/>
  <c r="H8" i="1"/>
  <c r="C8" i="1"/>
  <c r="H9" i="1" l="1"/>
  <c r="H7" i="1"/>
</calcChain>
</file>

<file path=xl/sharedStrings.xml><?xml version="1.0" encoding="utf-8"?>
<sst xmlns="http://schemas.openxmlformats.org/spreadsheetml/2006/main" count="189" uniqueCount="151">
  <si>
    <t>CapsLock</t>
    <phoneticPr fontId="2"/>
  </si>
  <si>
    <t>英数</t>
    <rPh sb="0" eb="2">
      <t>エイスウ</t>
    </rPh>
    <phoneticPr fontId="2"/>
  </si>
  <si>
    <t>かな</t>
    <phoneticPr fontId="2"/>
  </si>
  <si>
    <t>delete</t>
    <phoneticPr fontId="2"/>
  </si>
  <si>
    <t>control</t>
    <phoneticPr fontId="2"/>
  </si>
  <si>
    <t>tab</t>
    <phoneticPr fontId="2"/>
  </si>
  <si>
    <t>Mac</t>
    <phoneticPr fontId="2"/>
  </si>
  <si>
    <t>Win</t>
    <phoneticPr fontId="2"/>
  </si>
  <si>
    <t>スキャンコード</t>
    <phoneticPr fontId="2"/>
  </si>
  <si>
    <t>意味</t>
    <rPh sb="0" eb="2">
      <t>イミ</t>
    </rPh>
    <phoneticPr fontId="2"/>
  </si>
  <si>
    <t>CapsLock</t>
    <phoneticPr fontId="2"/>
  </si>
  <si>
    <t>半角/全角</t>
    <rPh sb="0" eb="2">
      <t>ハンカク</t>
    </rPh>
    <rPh sb="3" eb="5">
      <t>ゼンカク</t>
    </rPh>
    <phoneticPr fontId="2"/>
  </si>
  <si>
    <t>Backspace</t>
    <phoneticPr fontId="2"/>
  </si>
  <si>
    <t>無変換</t>
    <rPh sb="0" eb="1">
      <t>ム</t>
    </rPh>
    <rPh sb="1" eb="3">
      <t>ヘンカン</t>
    </rPh>
    <phoneticPr fontId="2"/>
  </si>
  <si>
    <t>変換</t>
    <rPh sb="0" eb="2">
      <t>ヘンカン</t>
    </rPh>
    <phoneticPr fontId="2"/>
  </si>
  <si>
    <t>カタカナ・ひらがな・ローマ字</t>
    <rPh sb="13" eb="14">
      <t>ジ</t>
    </rPh>
    <phoneticPr fontId="2"/>
  </si>
  <si>
    <t>変更前</t>
    <rPh sb="0" eb="2">
      <t>ヘンコウ</t>
    </rPh>
    <rPh sb="2" eb="3">
      <t>マエ</t>
    </rPh>
    <phoneticPr fontId="2"/>
  </si>
  <si>
    <t>Keymill というアプリでスキャンコードを知ることが出来ます。</t>
    <rPh sb="23" eb="24">
      <t>シ</t>
    </rPh>
    <rPh sb="28" eb="30">
      <t>デキ</t>
    </rPh>
    <phoneticPr fontId="2"/>
  </si>
  <si>
    <t>http://kts.sakaiweb.com/keymill.html</t>
    <phoneticPr fontId="2"/>
  </si>
  <si>
    <t>マッピングを変更するスキャンコードを入力します。シート「KeyList」に存在しない場合は適宜追加してください。</t>
    <rPh sb="6" eb="8">
      <t>ヘンコウ</t>
    </rPh>
    <rPh sb="18" eb="20">
      <t>ニュウリョク</t>
    </rPh>
    <rPh sb="37" eb="39">
      <t>ソンザイ</t>
    </rPh>
    <rPh sb="42" eb="44">
      <t>バアイ</t>
    </rPh>
    <phoneticPr fontId="2"/>
  </si>
  <si>
    <t>作業用領域</t>
    <rPh sb="0" eb="3">
      <t>サギョウヨウ</t>
    </rPh>
    <rPh sb="3" eb="5">
      <t>リョウイキ</t>
    </rPh>
    <phoneticPr fontId="2"/>
  </si>
  <si>
    <t>レジストリに貼り付ける情報</t>
    <rPh sb="6" eb="7">
      <t>ハ</t>
    </rPh>
    <rPh sb="8" eb="9">
      <t>ツ</t>
    </rPh>
    <rPh sb="11" eb="13">
      <t>ジョウホウ</t>
    </rPh>
    <phoneticPr fontId="2"/>
  </si>
  <si>
    <t>HKEY_LOCAL_MACHINE\SYSTEM\CurrentControlSet\Control\Keyboard Layout</t>
    <phoneticPr fontId="2"/>
  </si>
  <si>
    <t>Scancode Map</t>
    <phoneticPr fontId="2"/>
  </si>
  <si>
    <t>-</t>
    <phoneticPr fontId="2"/>
  </si>
  <si>
    <t>"Scancode Map"=hex:</t>
    <phoneticPr fontId="2"/>
  </si>
  <si>
    <t>[HKEY_LOCAL_MACHINE\SYSTEM\CurrentControlSet\Control\Keyboard Layout]</t>
    <phoneticPr fontId="2"/>
  </si>
  <si>
    <t>Windows Registry Editor Version 5.00</t>
    <phoneticPr fontId="2"/>
  </si>
  <si>
    <t>※Windows Registry～も含めないと、有効なファイルと認識してくれないようです。</t>
    <rPh sb="19" eb="20">
      <t>フク</t>
    </rPh>
    <rPh sb="25" eb="27">
      <t>ユウコウ</t>
    </rPh>
    <rPh sb="33" eb="35">
      <t>ニンシキ</t>
    </rPh>
    <phoneticPr fontId="2"/>
  </si>
  <si>
    <t>変更後</t>
    <rPh sb="0" eb="2">
      <t>ヘンコウ</t>
    </rPh>
    <rPh sb="2" eb="3">
      <t>アト</t>
    </rPh>
    <phoneticPr fontId="2"/>
  </si>
  <si>
    <t>0x3A</t>
    <phoneticPr fontId="2"/>
  </si>
  <si>
    <t>レジストリ
書込み値</t>
    <rPh sb="6" eb="8">
      <t>カキコ</t>
    </rPh>
    <rPh sb="9" eb="10">
      <t>アタイ</t>
    </rPh>
    <phoneticPr fontId="2"/>
  </si>
  <si>
    <t>,3a,00</t>
    <phoneticPr fontId="2"/>
  </si>
  <si>
    <t>0x38</t>
    <phoneticPr fontId="2"/>
  </si>
  <si>
    <t>,38,00</t>
    <phoneticPr fontId="2"/>
  </si>
  <si>
    <t>0x7B</t>
    <phoneticPr fontId="2"/>
  </si>
  <si>
    <t>,7b,00</t>
    <phoneticPr fontId="2"/>
  </si>
  <si>
    <t>0x70</t>
    <phoneticPr fontId="2"/>
  </si>
  <si>
    <t>,70,00</t>
    <phoneticPr fontId="2"/>
  </si>
  <si>
    <t>Alt(左)</t>
    <phoneticPr fontId="2"/>
  </si>
  <si>
    <t>Windows(左)</t>
    <rPh sb="8" eb="9">
      <t>ヒダリ</t>
    </rPh>
    <phoneticPr fontId="2"/>
  </si>
  <si>
    <t>0xE05B</t>
    <phoneticPr fontId="2"/>
  </si>
  <si>
    <t>0x79</t>
    <phoneticPr fontId="2"/>
  </si>
  <si>
    <t>,79,00</t>
    <phoneticPr fontId="2"/>
  </si>
  <si>
    <t>,5b,e0</t>
    <phoneticPr fontId="2"/>
  </si>
  <si>
    <t>Windows(右)</t>
    <rPh sb="8" eb="9">
      <t>ミギ</t>
    </rPh>
    <phoneticPr fontId="2"/>
  </si>
  <si>
    <t>0xE05C</t>
    <phoneticPr fontId="2"/>
  </si>
  <si>
    <t>,5c,e0</t>
    <phoneticPr fontId="2"/>
  </si>
  <si>
    <t>Ctrl(左)</t>
    <phoneticPr fontId="2"/>
  </si>
  <si>
    <t>Ctrl(右)</t>
    <rPh sb="5" eb="6">
      <t>ミギ</t>
    </rPh>
    <phoneticPr fontId="2"/>
  </si>
  <si>
    <t>0x1D</t>
    <phoneticPr fontId="2"/>
  </si>
  <si>
    <t>,1d,00</t>
    <phoneticPr fontId="2"/>
  </si>
  <si>
    <t>,1d,e0</t>
    <phoneticPr fontId="2"/>
  </si>
  <si>
    <t>0x0E</t>
    <phoneticPr fontId="2"/>
  </si>
  <si>
    <t>,0e,00</t>
    <phoneticPr fontId="2"/>
  </si>
  <si>
    <t>0x0F</t>
    <phoneticPr fontId="2"/>
  </si>
  <si>
    <t>,0F,00</t>
    <phoneticPr fontId="2"/>
  </si>
  <si>
    <t>0x29</t>
    <phoneticPr fontId="2"/>
  </si>
  <si>
    <t>,29,00</t>
    <phoneticPr fontId="2"/>
  </si>
  <si>
    <t>0xE053</t>
    <phoneticPr fontId="2"/>
  </si>
  <si>
    <t>,53,e0</t>
    <phoneticPr fontId="2"/>
  </si>
  <si>
    <t>※上記の枠の情報をテキストエディタに貼り付け(余計なタブは削除)。ファイルの拡張子をregに変更してダブルクリックで登録可能です。</t>
    <rPh sb="1" eb="3">
      <t>ジョウキ</t>
    </rPh>
    <rPh sb="4" eb="5">
      <t>ワク</t>
    </rPh>
    <rPh sb="6" eb="8">
      <t>ジョウホウ</t>
    </rPh>
    <rPh sb="18" eb="19">
      <t>ハ</t>
    </rPh>
    <rPh sb="20" eb="21">
      <t>ツ</t>
    </rPh>
    <rPh sb="23" eb="25">
      <t>ヨケイ</t>
    </rPh>
    <rPh sb="29" eb="31">
      <t>サクジョ</t>
    </rPh>
    <rPh sb="38" eb="41">
      <t>カクチョウシ</t>
    </rPh>
    <rPh sb="46" eb="48">
      <t>ヘンコウ</t>
    </rPh>
    <rPh sb="58" eb="60">
      <t>トウロク</t>
    </rPh>
    <rPh sb="60" eb="62">
      <t>カノウ</t>
    </rPh>
    <phoneticPr fontId="2"/>
  </si>
  <si>
    <t>※キーマッピングは変更後→変更前の順で追加していきます</t>
    <rPh sb="9" eb="11">
      <t>ヘンコウ</t>
    </rPh>
    <rPh sb="11" eb="12">
      <t>ゴ</t>
    </rPh>
    <rPh sb="13" eb="15">
      <t>ヘンコウ</t>
    </rPh>
    <rPh sb="15" eb="16">
      <t>マエ</t>
    </rPh>
    <rPh sb="17" eb="18">
      <t>ジュン</t>
    </rPh>
    <rPh sb="19" eb="21">
      <t>ツイカ</t>
    </rPh>
    <phoneticPr fontId="2"/>
  </si>
  <si>
    <t>No</t>
    <phoneticPr fontId="2"/>
  </si>
  <si>
    <t>Alt右、Windowsキー(左右)、Ctrl(右)のようにKeymillの「拡張キーフラグ」がtrueになっているものは</t>
    <rPh sb="3" eb="4">
      <t>ミギ</t>
    </rPh>
    <rPh sb="15" eb="17">
      <t>サユウ</t>
    </rPh>
    <rPh sb="24" eb="25">
      <t>ミギ</t>
    </rPh>
    <phoneticPr fontId="2"/>
  </si>
  <si>
    <t>0xE0を付与する必要があるようです。</t>
    <rPh sb="5" eb="7">
      <t>フヨ</t>
    </rPh>
    <rPh sb="9" eb="11">
      <t>ヒツヨウ</t>
    </rPh>
    <phoneticPr fontId="2"/>
  </si>
  <si>
    <t>・</t>
    <phoneticPr fontId="2"/>
  </si>
  <si>
    <t>・</t>
    <phoneticPr fontId="2"/>
  </si>
  <si>
    <t>KeyNoは１からの連番を振っているだけでです。</t>
    <phoneticPr fontId="2"/>
  </si>
  <si>
    <t>0x09</t>
    <phoneticPr fontId="2"/>
  </si>
  <si>
    <t>0xE047</t>
    <phoneticPr fontId="2"/>
  </si>
  <si>
    <t>Home</t>
    <phoneticPr fontId="2"/>
  </si>
  <si>
    <t>,47,e0</t>
    <phoneticPr fontId="2"/>
  </si>
  <si>
    <t>0xE04F</t>
    <phoneticPr fontId="2"/>
  </si>
  <si>
    <t>End</t>
    <phoneticPr fontId="2"/>
  </si>
  <si>
    <t>,4f,e0</t>
    <phoneticPr fontId="2"/>
  </si>
  <si>
    <t>0x36</t>
    <phoneticPr fontId="2"/>
  </si>
  <si>
    <t>Shift(右)</t>
    <rPh sb="6" eb="7">
      <t>ミギ</t>
    </rPh>
    <phoneticPr fontId="2"/>
  </si>
  <si>
    <t>,36,00</t>
    <phoneticPr fontId="2"/>
  </si>
  <si>
    <t>0x57</t>
    <phoneticPr fontId="2"/>
  </si>
  <si>
    <t>F11</t>
    <phoneticPr fontId="2"/>
  </si>
  <si>
    <t>,57,00</t>
    <phoneticPr fontId="2"/>
  </si>
  <si>
    <t>0x58</t>
    <phoneticPr fontId="2"/>
  </si>
  <si>
    <t>F12</t>
    <phoneticPr fontId="2"/>
  </si>
  <si>
    <t>,58,00</t>
    <phoneticPr fontId="2"/>
  </si>
  <si>
    <t>0xE049</t>
    <phoneticPr fontId="2"/>
  </si>
  <si>
    <t>0xE051</t>
    <phoneticPr fontId="2"/>
  </si>
  <si>
    <t>PageUp</t>
    <phoneticPr fontId="2"/>
  </si>
  <si>
    <t>PageDown</t>
    <phoneticPr fontId="2"/>
  </si>
  <si>
    <t>,49,e0</t>
    <phoneticPr fontId="2"/>
  </si>
  <si>
    <t>,51,e0</t>
    <phoneticPr fontId="2"/>
  </si>
  <si>
    <t>F6</t>
    <phoneticPr fontId="2"/>
  </si>
  <si>
    <t>0x40</t>
    <phoneticPr fontId="2"/>
  </si>
  <si>
    <t>,40,00</t>
    <phoneticPr fontId="2"/>
  </si>
  <si>
    <t>0(テンキー)</t>
    <phoneticPr fontId="2"/>
  </si>
  <si>
    <t>1(テンキー)</t>
  </si>
  <si>
    <t>2(テンキー)</t>
  </si>
  <si>
    <t>3(テンキー)</t>
  </si>
  <si>
    <t>4(テンキー)</t>
  </si>
  <si>
    <t>5(テンキー)</t>
  </si>
  <si>
    <t>6(テンキー)</t>
  </si>
  <si>
    <t>7(テンキー)</t>
  </si>
  <si>
    <t>8(テンキー)</t>
  </si>
  <si>
    <t>9(テンキー)</t>
  </si>
  <si>
    <t>PrintScreen</t>
    <phoneticPr fontId="2"/>
  </si>
  <si>
    <t>0x52</t>
    <phoneticPr fontId="2"/>
  </si>
  <si>
    <t>0x4F</t>
    <phoneticPr fontId="2"/>
  </si>
  <si>
    <t>0x50</t>
    <phoneticPr fontId="2"/>
  </si>
  <si>
    <t>0x51</t>
    <phoneticPr fontId="2"/>
  </si>
  <si>
    <t>0x4B</t>
    <phoneticPr fontId="2"/>
  </si>
  <si>
    <t>0x4C</t>
    <phoneticPr fontId="2"/>
  </si>
  <si>
    <t>0x4D</t>
    <phoneticPr fontId="2"/>
  </si>
  <si>
    <t>0x47</t>
    <phoneticPr fontId="2"/>
  </si>
  <si>
    <t>0x48</t>
    <phoneticPr fontId="2"/>
  </si>
  <si>
    <t>0x49</t>
    <phoneticPr fontId="2"/>
  </si>
  <si>
    <t>,52,00</t>
    <phoneticPr fontId="2"/>
  </si>
  <si>
    <t>,47,00</t>
  </si>
  <si>
    <t>,48,00</t>
  </si>
  <si>
    <t>,49,00</t>
  </si>
  <si>
    <t>,4F,00</t>
    <phoneticPr fontId="2"/>
  </si>
  <si>
    <t>,50,00</t>
    <phoneticPr fontId="2"/>
  </si>
  <si>
    <t>,51,00</t>
    <phoneticPr fontId="2"/>
  </si>
  <si>
    <t>,4B,00</t>
    <phoneticPr fontId="2"/>
  </si>
  <si>
    <t>,4C,00</t>
    <phoneticPr fontId="2"/>
  </si>
  <si>
    <t>,4D,00</t>
    <phoneticPr fontId="2"/>
  </si>
  <si>
    <t>0xE037</t>
    <phoneticPr fontId="2"/>
  </si>
  <si>
    <t>,37,e0</t>
    <phoneticPr fontId="2"/>
  </si>
  <si>
    <t>-</t>
  </si>
  <si>
    <t>0x71</t>
    <phoneticPr fontId="2"/>
  </si>
  <si>
    <t>,71,00</t>
    <phoneticPr fontId="2"/>
  </si>
  <si>
    <t>英数</t>
    <rPh sb="0" eb="2">
      <t>エイスウ</t>
    </rPh>
    <phoneticPr fontId="2"/>
  </si>
  <si>
    <t>0x72</t>
    <phoneticPr fontId="2"/>
  </si>
  <si>
    <t>かな</t>
    <phoneticPr fontId="2"/>
  </si>
  <si>
    <t>,72,00</t>
    <phoneticPr fontId="2"/>
  </si>
  <si>
    <t>0xE038</t>
    <phoneticPr fontId="2"/>
  </si>
  <si>
    <t>alt(右)</t>
    <rPh sb="4" eb="5">
      <t>ミギ</t>
    </rPh>
    <phoneticPr fontId="2"/>
  </si>
  <si>
    <t>,38,e0</t>
    <phoneticPr fontId="2"/>
  </si>
  <si>
    <t>option(左)</t>
    <rPh sb="7" eb="8">
      <t>ヒダリ</t>
    </rPh>
    <phoneticPr fontId="2"/>
  </si>
  <si>
    <t>option(右)</t>
    <rPh sb="7" eb="8">
      <t>ミギ</t>
    </rPh>
    <phoneticPr fontId="2"/>
  </si>
  <si>
    <t>command(左)</t>
    <phoneticPr fontId="2"/>
  </si>
  <si>
    <t>command(右)</t>
    <phoneticPr fontId="2"/>
  </si>
  <si>
    <t>0xE01D</t>
    <phoneticPr fontId="2"/>
  </si>
  <si>
    <t>control(右)</t>
    <rPh sb="8" eb="9">
      <t>ミギ</t>
    </rPh>
    <phoneticPr fontId="2"/>
  </si>
  <si>
    <t>-</t>
    <phoneticPr fontId="2"/>
  </si>
  <si>
    <t>,1d,e0</t>
    <phoneticPr fontId="2"/>
  </si>
  <si>
    <t>0x64</t>
    <phoneticPr fontId="2"/>
  </si>
  <si>
    <t>F13</t>
    <phoneticPr fontId="2"/>
  </si>
  <si>
    <t>,64,00</t>
    <phoneticPr fontId="2"/>
  </si>
  <si>
    <t>F14</t>
    <phoneticPr fontId="2"/>
  </si>
  <si>
    <t>0x65</t>
    <phoneticPr fontId="2"/>
  </si>
  <si>
    <t>,65,00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</si>
</sst>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6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0" borderId="0" xfId="0" applyFont="1" applyBorder="1" applyAlignment="1">
      <alignment horizontal="right"/>
    </xf>
    <xf numFmtId="0" fontId="1" fillId="0" borderId="17" xfId="0" applyFont="1" applyBorder="1"/>
    <xf numFmtId="0" fontId="6" fillId="4" borderId="0" xfId="0" applyFont="1" applyFill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</xdr:row>
      <xdr:rowOff>66675</xdr:rowOff>
    </xdr:from>
    <xdr:to>
      <xdr:col>5</xdr:col>
      <xdr:colOff>571500</xdr:colOff>
      <xdr:row>9</xdr:row>
      <xdr:rowOff>104775</xdr:rowOff>
    </xdr:to>
    <xdr:sp macro="" textlink="">
      <xdr:nvSpPr>
        <xdr:cNvPr id="2" name="右矢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467225" y="1466850"/>
          <a:ext cx="3905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ts.sakaiweb.com/keymi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workbookViewId="0"/>
  </sheetViews>
  <sheetFormatPr defaultRowHeight="15.75" x14ac:dyDescent="0.25"/>
  <cols>
    <col min="1" max="1" width="3" style="1" customWidth="1"/>
    <col min="2" max="2" width="9.125" style="1" customWidth="1"/>
    <col min="3" max="3" width="10.75" style="1" customWidth="1"/>
    <col min="4" max="4" width="16.625" style="1" bestFit="1" customWidth="1"/>
    <col min="5" max="5" width="22.625" style="1" customWidth="1"/>
    <col min="6" max="7" width="9" style="1"/>
    <col min="8" max="8" width="11.375" style="1" customWidth="1"/>
    <col min="9" max="9" width="16.625" style="1" customWidth="1"/>
    <col min="10" max="10" width="22.625" style="1" customWidth="1"/>
    <col min="11" max="11" width="9" style="1"/>
    <col min="12" max="12" width="10" style="1" bestFit="1" customWidth="1"/>
    <col min="13" max="13" width="9" style="1"/>
    <col min="14" max="14" width="14" style="1" bestFit="1" customWidth="1"/>
    <col min="15" max="16384" width="9" style="1"/>
  </cols>
  <sheetData>
    <row r="1" spans="2:14" x14ac:dyDescent="0.25">
      <c r="B1" s="11" t="s">
        <v>16</v>
      </c>
      <c r="G1" s="11" t="s">
        <v>29</v>
      </c>
      <c r="L1" s="24" t="s">
        <v>20</v>
      </c>
      <c r="M1" s="24"/>
      <c r="N1" s="24"/>
    </row>
    <row r="2" spans="2:14" ht="5.0999999999999996" customHeight="1" x14ac:dyDescent="0.25">
      <c r="L2" s="21"/>
      <c r="M2" s="21"/>
      <c r="N2" s="21"/>
    </row>
    <row r="3" spans="2:14" x14ac:dyDescent="0.25">
      <c r="B3" s="30" t="s">
        <v>63</v>
      </c>
      <c r="C3" s="30" t="s">
        <v>8</v>
      </c>
      <c r="D3" s="28" t="s">
        <v>9</v>
      </c>
      <c r="E3" s="29"/>
      <c r="G3" s="30" t="s">
        <v>63</v>
      </c>
      <c r="H3" s="30" t="s">
        <v>8</v>
      </c>
      <c r="I3" s="28" t="s">
        <v>9</v>
      </c>
      <c r="J3" s="29"/>
      <c r="L3" s="21"/>
      <c r="M3" s="21"/>
      <c r="N3" s="21"/>
    </row>
    <row r="4" spans="2:14" ht="16.5" thickBot="1" x14ac:dyDescent="0.3">
      <c r="B4" s="30"/>
      <c r="C4" s="30"/>
      <c r="D4" s="4" t="s">
        <v>6</v>
      </c>
      <c r="E4" s="4" t="s">
        <v>7</v>
      </c>
      <c r="G4" s="30"/>
      <c r="H4" s="30"/>
      <c r="I4" s="4" t="s">
        <v>6</v>
      </c>
      <c r="J4" s="4" t="s">
        <v>7</v>
      </c>
      <c r="L4" s="21"/>
      <c r="M4" s="21"/>
      <c r="N4" s="21"/>
    </row>
    <row r="5" spans="2:14" ht="16.5" thickTop="1" x14ac:dyDescent="0.25">
      <c r="B5" s="7">
        <v>1</v>
      </c>
      <c r="C5" s="12" t="str">
        <f>IF(ISERROR(VLOOKUP('Scancode Map'!B5,KeyList!$A$3:$D$132,2,FALSE)),"",VLOOKUP('Scancode Map'!B5,KeyList!$A$3:$D$132,2,FALSE))</f>
        <v>0x3A</v>
      </c>
      <c r="D5" s="10" t="str">
        <f>IF(ISERROR(VLOOKUP('Scancode Map'!B5,KeyList!$A$3:$D$132,3,TRUE)),"",VLOOKUP('Scancode Map'!B5,KeyList!$A$3:$D$132,3,FALSE))</f>
        <v>CapsLock</v>
      </c>
      <c r="E5" s="10" t="str">
        <f>IF(ISERROR(VLOOKUP('Scancode Map'!B5,KeyList!$A$3:$D$132,4,TRUE)),"",VLOOKUP('Scancode Map'!B5,KeyList!$A$3:$D$132,4,FALSE))</f>
        <v>CapsLock</v>
      </c>
      <c r="G5" s="7">
        <v>38</v>
      </c>
      <c r="H5" s="12" t="str">
        <f>IF(ISERROR(VLOOKUP('Scancode Map'!G5,KeyList!$A$3:$D$132,2,FALSE)),"",VLOOKUP('Scancode Map'!G5,KeyList!$A$3:$D$132,2,FALSE))</f>
        <v>0x64</v>
      </c>
      <c r="I5" s="10" t="str">
        <f>IF(ISERROR(VLOOKUP('Scancode Map'!G5,KeyList!$A$3:$D$132,3,FALSE)),"",VLOOKUP('Scancode Map'!G5,KeyList!$A$3:$D$132,3,FALSE))</f>
        <v>F13</v>
      </c>
      <c r="J5" s="10" t="str">
        <f>IF(ISERROR(VLOOKUP('Scancode Map'!G5,KeyList!$A$3:$D$132,4,FALSE)),"",VLOOKUP('Scancode Map'!G5,KeyList!$A$3:$D$132,4,FALSE))</f>
        <v>-</v>
      </c>
      <c r="L5" s="21" t="str">
        <f>IF(ISERROR(VLOOKUP('Scancode Map'!B5,KeyList!$A$3:$E$132,5,FALSE)),"",VLOOKUP('Scancode Map'!B5,KeyList!$A$3:$E$132,5,FALSE))</f>
        <v>,3a,00</v>
      </c>
      <c r="M5" s="21" t="str">
        <f>IF(ISERROR(VLOOKUP('Scancode Map'!G5,KeyList!$A$3:$E$132,5,FALSE)),"",VLOOKUP('Scancode Map'!G5,KeyList!$A$3:$E$132,5,FALSE))</f>
        <v>,64,00</v>
      </c>
      <c r="N5" s="21" t="str">
        <f>LOWER(CONCATENATE(M5,L5))</f>
        <v>,64,00,3a,00</v>
      </c>
    </row>
    <row r="6" spans="2:14" x14ac:dyDescent="0.25">
      <c r="B6" s="8">
        <v>22</v>
      </c>
      <c r="C6" s="12" t="str">
        <f>IF(ISERROR(VLOOKUP('Scancode Map'!B6,KeyList!$A$3:$D$132,2,FALSE)),"",VLOOKUP('Scancode Map'!B6,KeyList!$A$3:$D$132,2,FALSE))</f>
        <v>0x29</v>
      </c>
      <c r="D6" s="10" t="str">
        <f>IF(ISERROR(VLOOKUP('Scancode Map'!B6,KeyList!$A$3:$D$132,3,FALSE)),"",VLOOKUP('Scancode Map'!B6,KeyList!$A$3:$D$132,3,FALSE))</f>
        <v>-</v>
      </c>
      <c r="E6" s="10" t="str">
        <f>IF(ISERROR(VLOOKUP('Scancode Map'!B6,KeyList!$A$3:$D$132,4,FALSE)),"",VLOOKUP('Scancode Map'!B6,KeyList!$A$3:$D$132,4,FALSE))</f>
        <v>半角/全角</v>
      </c>
      <c r="G6" s="8">
        <v>6</v>
      </c>
      <c r="H6" s="12" t="str">
        <f>IF(ISERROR(VLOOKUP('Scancode Map'!G6,KeyList!$A$3:$D$132,2,FALSE)),"",VLOOKUP('Scancode Map'!G6,KeyList!$A$3:$D$132,2,FALSE))</f>
        <v>0xE05B</v>
      </c>
      <c r="I6" s="10" t="str">
        <f>IF(ISERROR(VLOOKUP('Scancode Map'!G6,KeyList!$A$3:$D$132,3,FALSE)),"",VLOOKUP('Scancode Map'!G6,KeyList!$A$3:$D$132,3,FALSE))</f>
        <v>command(左)</v>
      </c>
      <c r="J6" s="10" t="str">
        <f>IF(ISERROR(VLOOKUP('Scancode Map'!G6,KeyList!$A$3:$D$132,4,FALSE)),"",VLOOKUP('Scancode Map'!G6,KeyList!$A$3:$D$132,4,FALSE))</f>
        <v>Windows(左)</v>
      </c>
      <c r="L6" s="21" t="str">
        <f>IF(ISERROR(VLOOKUP('Scancode Map'!B6,KeyList!$A$3:$E$132,5,FALSE)),"",VLOOKUP('Scancode Map'!B6,KeyList!$A$3:$E$132,5,FALSE))</f>
        <v>,29,00</v>
      </c>
      <c r="M6" s="21" t="str">
        <f>IF(ISERROR(VLOOKUP('Scancode Map'!G6,KeyList!$A$3:$E$132,5,FALSE)),"",VLOOKUP('Scancode Map'!G6,KeyList!$A$3:$E$132,5,FALSE))</f>
        <v>,5b,e0</v>
      </c>
      <c r="N6" s="21" t="str">
        <f t="shared" ref="N6:N13" si="0">LOWER(CONCATENATE(M6,L6))</f>
        <v>,5b,e0,29,00</v>
      </c>
    </row>
    <row r="7" spans="2:14" x14ac:dyDescent="0.25">
      <c r="B7" s="8">
        <v>6</v>
      </c>
      <c r="C7" s="12" t="str">
        <f>IF(ISERROR(VLOOKUP('Scancode Map'!B7,KeyList!$A$3:$D$132,2,FALSE)),"",VLOOKUP('Scancode Map'!B7,KeyList!$A$3:$D$132,2,FALSE))</f>
        <v>0xE05B</v>
      </c>
      <c r="D7" s="10" t="str">
        <f>IF(ISERROR(VLOOKUP('Scancode Map'!B7,KeyList!$A$3:$D$132,3,FALSE)),"",VLOOKUP('Scancode Map'!B7,KeyList!$A$3:$D$132,3,FALSE))</f>
        <v>command(左)</v>
      </c>
      <c r="E7" s="10" t="str">
        <f>IF(ISERROR(VLOOKUP('Scancode Map'!B7,KeyList!$A$3:$D$132,4,FALSE)),"",VLOOKUP('Scancode Map'!B7,KeyList!$A$3:$D$132,4,FALSE))</f>
        <v>Windows(左)</v>
      </c>
      <c r="G7" s="8">
        <v>2</v>
      </c>
      <c r="H7" s="12" t="str">
        <f>IF(ISERROR(VLOOKUP('Scancode Map'!G7,KeyList!$A$3:$D$132,2,FALSE)),"",VLOOKUP('Scancode Map'!G7,KeyList!$A$3:$D$132,2,FALSE))</f>
        <v>0x38</v>
      </c>
      <c r="I7" s="10" t="str">
        <f>IF(ISERROR(VLOOKUP('Scancode Map'!G7,KeyList!$A$3:$D$132,3,FALSE)),"",VLOOKUP('Scancode Map'!G7,KeyList!$A$3:$D$132,3,FALSE))</f>
        <v>option(左)</v>
      </c>
      <c r="J7" s="10" t="str">
        <f>IF(ISERROR(VLOOKUP('Scancode Map'!G7,KeyList!$A$3:$D$132,4,FALSE)),"",VLOOKUP('Scancode Map'!G7,KeyList!$A$3:$D$132,4,FALSE))</f>
        <v>Alt(左)</v>
      </c>
      <c r="L7" s="21" t="str">
        <f>IF(ISERROR(VLOOKUP('Scancode Map'!B7,KeyList!$A$3:$E$132,5,FALSE)),"",VLOOKUP('Scancode Map'!B7,KeyList!$A$3:$E$132,5,FALSE))</f>
        <v>,5b,e0</v>
      </c>
      <c r="M7" s="21" t="str">
        <f>IF(ISERROR(VLOOKUP('Scancode Map'!G7,KeyList!$A$3:$E$132,5,FALSE)),"",VLOOKUP('Scancode Map'!G7,KeyList!$A$3:$E$132,5,FALSE))</f>
        <v>,38,00</v>
      </c>
      <c r="N7" s="21" t="str">
        <f t="shared" si="0"/>
        <v>,38,00,5b,e0</v>
      </c>
    </row>
    <row r="8" spans="2:14" x14ac:dyDescent="0.25">
      <c r="B8" s="8">
        <v>2</v>
      </c>
      <c r="C8" s="12" t="str">
        <f>IF(ISERROR(VLOOKUP('Scancode Map'!B8,KeyList!$A$3:$D$132,2,FALSE)),"",VLOOKUP('Scancode Map'!B8,KeyList!$A$3:$D$132,2,FALSE))</f>
        <v>0x38</v>
      </c>
      <c r="D8" s="10" t="str">
        <f>IF(ISERROR(VLOOKUP('Scancode Map'!B8,KeyList!$A$3:$D$132,3,FALSE)),"",VLOOKUP('Scancode Map'!B8,KeyList!$A$3:$D$132,3,FALSE))</f>
        <v>option(左)</v>
      </c>
      <c r="E8" s="10" t="str">
        <f>IF(ISERROR(VLOOKUP('Scancode Map'!B8,KeyList!$A$3:$D$132,4,FALSE)),"",VLOOKUP('Scancode Map'!B8,KeyList!$A$3:$D$132,4,FALSE))</f>
        <v>Alt(左)</v>
      </c>
      <c r="G8" s="8">
        <v>39</v>
      </c>
      <c r="H8" s="12" t="str">
        <f>IF(ISERROR(VLOOKUP('Scancode Map'!G8,KeyList!$A$3:$D$132,2,FALSE)),"",VLOOKUP('Scancode Map'!G8,KeyList!$A$3:$D$132,2,FALSE))</f>
        <v>0x65</v>
      </c>
      <c r="I8" s="10" t="str">
        <f>IF(ISERROR(VLOOKUP('Scancode Map'!G8,KeyList!$A$3:$D$132,3,FALSE)),"",VLOOKUP('Scancode Map'!G8,KeyList!$A$3:$D$132,3,FALSE))</f>
        <v>F14</v>
      </c>
      <c r="J8" s="10" t="str">
        <f>IF(ISERROR(VLOOKUP('Scancode Map'!G8,KeyList!$A$3:$D$132,4,FALSE)),"",VLOOKUP('Scancode Map'!G8,KeyList!$A$3:$D$132,4,FALSE))</f>
        <v>-</v>
      </c>
      <c r="L8" s="21" t="str">
        <f>IF(ISERROR(VLOOKUP('Scancode Map'!B8,KeyList!$A$3:$E$132,5,FALSE)),"",VLOOKUP('Scancode Map'!B8,KeyList!$A$3:$E$132,5,FALSE))</f>
        <v>,38,00</v>
      </c>
      <c r="M8" s="21" t="str">
        <f>IF(ISERROR(VLOOKUP('Scancode Map'!G8,KeyList!$A$3:$E$132,5,FALSE)),"",VLOOKUP('Scancode Map'!G8,KeyList!$A$3:$E$132,5,FALSE))</f>
        <v>,65,00</v>
      </c>
      <c r="N8" s="21" t="str">
        <f t="shared" si="0"/>
        <v>,65,00,38,00</v>
      </c>
    </row>
    <row r="9" spans="2:14" x14ac:dyDescent="0.25">
      <c r="B9" s="8"/>
      <c r="C9" s="12" t="str">
        <f>IF(ISERROR(VLOOKUP('Scancode Map'!B9,KeyList!$A$3:$D$132,2,FALSE)),"",VLOOKUP('Scancode Map'!B9,KeyList!$A$3:$D$132,2,FALSE))</f>
        <v/>
      </c>
      <c r="D9" s="10" t="str">
        <f>IF(ISERROR(VLOOKUP('Scancode Map'!B9,KeyList!$A$3:$D$132,3,FALSE)),"",VLOOKUP('Scancode Map'!B9,KeyList!$A$3:$D$132,3,FALSE))</f>
        <v/>
      </c>
      <c r="E9" s="10" t="str">
        <f>IF(ISERROR(VLOOKUP('Scancode Map'!B9,KeyList!$A$3:$D$132,4,FALSE)),"",VLOOKUP('Scancode Map'!B9,KeyList!$A$3:$D$132,4,FALSE))</f>
        <v/>
      </c>
      <c r="G9" s="8"/>
      <c r="H9" s="12" t="str">
        <f>IF(ISERROR(VLOOKUP('Scancode Map'!G9,KeyList!$A$3:$D$132,2,FALSE)),"",VLOOKUP('Scancode Map'!G9,KeyList!$A$3:$D$132,2,FALSE))</f>
        <v/>
      </c>
      <c r="I9" s="10" t="str">
        <f>IF(ISERROR(VLOOKUP('Scancode Map'!G9,KeyList!$A$3:$D$132,3,FALSE)),"",VLOOKUP('Scancode Map'!G9,KeyList!$A$3:$D$132,3,FALSE))</f>
        <v/>
      </c>
      <c r="J9" s="10" t="str">
        <f>IF(ISERROR(VLOOKUP('Scancode Map'!G9,KeyList!$A$3:$D$132,4,FALSE)),"",VLOOKUP('Scancode Map'!G9,KeyList!$A$3:$D$132,4,FALSE))</f>
        <v/>
      </c>
      <c r="L9" s="21" t="str">
        <f>IF(ISERROR(VLOOKUP('Scancode Map'!B9,KeyList!$A$3:$E$132,5,FALSE)),"",VLOOKUP('Scancode Map'!B9,KeyList!$A$3:$E$132,5,FALSE))</f>
        <v/>
      </c>
      <c r="M9" s="21" t="str">
        <f>IF(ISERROR(VLOOKUP('Scancode Map'!G9,KeyList!$A$3:$E$132,5,FALSE)),"",VLOOKUP('Scancode Map'!G9,KeyList!$A$3:$E$132,5,FALSE))</f>
        <v/>
      </c>
      <c r="N9" s="21" t="str">
        <f t="shared" si="0"/>
        <v/>
      </c>
    </row>
    <row r="10" spans="2:14" x14ac:dyDescent="0.25">
      <c r="B10" s="23"/>
      <c r="C10" s="12" t="str">
        <f>IF(ISERROR(VLOOKUP('Scancode Map'!B10,KeyList!$A$3:$D$132,2,FALSE)),"",VLOOKUP('Scancode Map'!B10,KeyList!$A$3:$D$132,2,FALSE))</f>
        <v/>
      </c>
      <c r="D10" s="10" t="str">
        <f>IF(ISERROR(VLOOKUP('Scancode Map'!B10,KeyList!$A$3:$D$132,3,FALSE)),"",VLOOKUP('Scancode Map'!B10,KeyList!$A$3:$D$132,3,FALSE))</f>
        <v/>
      </c>
      <c r="E10" s="10" t="str">
        <f>IF(ISERROR(VLOOKUP('Scancode Map'!B10,KeyList!$A$3:$D$132,4,FALSE)),"",VLOOKUP('Scancode Map'!B10,KeyList!$A$3:$D$132,4,FALSE))</f>
        <v/>
      </c>
      <c r="G10" s="23"/>
      <c r="H10" s="12" t="str">
        <f>IF(ISERROR(VLOOKUP('Scancode Map'!G10,KeyList!$A$3:$D$132,2,FALSE)),"",VLOOKUP('Scancode Map'!G10,KeyList!$A$3:$D$132,2,FALSE))</f>
        <v/>
      </c>
      <c r="I10" s="10" t="str">
        <f>IF(ISERROR(VLOOKUP('Scancode Map'!G10,KeyList!$A$3:$D$132,3,FALSE)),"",VLOOKUP('Scancode Map'!G10,KeyList!$A$3:$D$132,3,FALSE))</f>
        <v/>
      </c>
      <c r="J10" s="10" t="str">
        <f>IF(ISERROR(VLOOKUP('Scancode Map'!G10,KeyList!$A$3:$D$132,4,FALSE)),"",VLOOKUP('Scancode Map'!G10,KeyList!$A$3:$D$132,4,FALSE))</f>
        <v/>
      </c>
      <c r="L10" s="21" t="str">
        <f>IF(ISERROR(VLOOKUP('Scancode Map'!B10,KeyList!$A$3:$E$132,5,FALSE)),"",VLOOKUP('Scancode Map'!B10,KeyList!$A$3:$E$132,5,FALSE))</f>
        <v/>
      </c>
      <c r="M10" s="21" t="str">
        <f>IF(ISERROR(VLOOKUP('Scancode Map'!G10,KeyList!$A$3:$E$132,5,FALSE)),"",VLOOKUP('Scancode Map'!G10,KeyList!$A$3:$E$132,5,FALSE))</f>
        <v/>
      </c>
      <c r="N10" s="21" t="str">
        <f t="shared" si="0"/>
        <v/>
      </c>
    </row>
    <row r="11" spans="2:14" x14ac:dyDescent="0.25">
      <c r="B11" s="8"/>
      <c r="C11" s="12" t="str">
        <f>IF(ISERROR(VLOOKUP('Scancode Map'!B11,KeyList!$A$3:$D$132,2,FALSE)),"",VLOOKUP('Scancode Map'!B11,KeyList!$A$3:$D$132,2,FALSE))</f>
        <v/>
      </c>
      <c r="D11" s="10" t="str">
        <f>IF(ISERROR(VLOOKUP('Scancode Map'!B11,KeyList!$A$3:$D$132,3,FALSE)),"",VLOOKUP('Scancode Map'!B11,KeyList!$A$3:$D$132,3,FALSE))</f>
        <v/>
      </c>
      <c r="E11" s="10" t="str">
        <f>IF(ISERROR(VLOOKUP('Scancode Map'!B11,KeyList!$A$3:$D$132,4,FALSE)),"",VLOOKUP('Scancode Map'!B11,KeyList!$A$3:$D$132,4,FALSE))</f>
        <v/>
      </c>
      <c r="G11" s="8"/>
      <c r="H11" s="12" t="str">
        <f>IF(ISERROR(VLOOKUP('Scancode Map'!G11,KeyList!$A$3:$D$132,2,FALSE)),"",VLOOKUP('Scancode Map'!G11,KeyList!$A$3:$D$132,2,FALSE))</f>
        <v/>
      </c>
      <c r="I11" s="10" t="str">
        <f>IF(ISERROR(VLOOKUP('Scancode Map'!G11,KeyList!$A$3:$D$132,3,FALSE)),"",VLOOKUP('Scancode Map'!G11,KeyList!$A$3:$D$132,3,FALSE))</f>
        <v/>
      </c>
      <c r="J11" s="10" t="str">
        <f>IF(ISERROR(VLOOKUP('Scancode Map'!G11,KeyList!$A$3:$D$132,4,FALSE)),"",VLOOKUP('Scancode Map'!G11,KeyList!$A$3:$D$132,4,FALSE))</f>
        <v/>
      </c>
      <c r="L11" s="21" t="str">
        <f>IF(ISERROR(VLOOKUP('Scancode Map'!B11,KeyList!$A$3:$E$132,5,FALSE)),"",VLOOKUP('Scancode Map'!B11,KeyList!$A$3:$E$132,5,FALSE))</f>
        <v/>
      </c>
      <c r="M11" s="21" t="str">
        <f>IF(ISERROR(VLOOKUP('Scancode Map'!G11,KeyList!$A$3:$E$132,5,FALSE)),"",VLOOKUP('Scancode Map'!G11,KeyList!$A$3:$E$132,5,FALSE))</f>
        <v/>
      </c>
      <c r="N11" s="21" t="str">
        <f t="shared" si="0"/>
        <v/>
      </c>
    </row>
    <row r="12" spans="2:14" x14ac:dyDescent="0.25">
      <c r="B12" s="8"/>
      <c r="C12" s="12" t="str">
        <f>IF(ISERROR(VLOOKUP('Scancode Map'!B12,KeyList!$A$3:$D$132,2,FALSE)),"",VLOOKUP('Scancode Map'!B12,KeyList!$A$3:$D$132,2,FALSE))</f>
        <v/>
      </c>
      <c r="D12" s="10" t="str">
        <f>IF(ISERROR(VLOOKUP('Scancode Map'!B12,KeyList!$A$3:$D$132,3,FALSE)),"",VLOOKUP('Scancode Map'!B12,KeyList!$A$3:$D$132,3,FALSE))</f>
        <v/>
      </c>
      <c r="E12" s="10" t="str">
        <f>IF(ISERROR(VLOOKUP('Scancode Map'!B12,KeyList!$A$3:$D$132,4,FALSE)),"",VLOOKUP('Scancode Map'!B12,KeyList!$A$3:$D$132,4,FALSE))</f>
        <v/>
      </c>
      <c r="G12" s="8"/>
      <c r="H12" s="12" t="str">
        <f>IF(ISERROR(VLOOKUP('Scancode Map'!G12,KeyList!$A$3:$D$132,2,FALSE)),"",VLOOKUP('Scancode Map'!G12,KeyList!$A$3:$D$132,2,FALSE))</f>
        <v/>
      </c>
      <c r="I12" s="10" t="str">
        <f>IF(ISERROR(VLOOKUP('Scancode Map'!G12,KeyList!$A$3:$D$132,3,FALSE)),"",VLOOKUP('Scancode Map'!G12,KeyList!$A$3:$D$132,3,FALSE))</f>
        <v/>
      </c>
      <c r="J12" s="10" t="str">
        <f>IF(ISERROR(VLOOKUP('Scancode Map'!G12,KeyList!$A$3:$D$132,4,FALSE)),"",VLOOKUP('Scancode Map'!G12,KeyList!$A$3:$D$132,4,FALSE))</f>
        <v/>
      </c>
      <c r="L12" s="21" t="str">
        <f>IF(ISERROR(VLOOKUP('Scancode Map'!B12,KeyList!$A$3:$E$132,5,FALSE)),"",VLOOKUP('Scancode Map'!B12,KeyList!$A$3:$E$132,5,FALSE))</f>
        <v/>
      </c>
      <c r="M12" s="21" t="str">
        <f>IF(ISERROR(VLOOKUP('Scancode Map'!G12,KeyList!$A$3:$E$132,5,FALSE)),"",VLOOKUP('Scancode Map'!G12,KeyList!$A$3:$E$132,5,FALSE))</f>
        <v/>
      </c>
      <c r="N12" s="21" t="str">
        <f t="shared" si="0"/>
        <v/>
      </c>
    </row>
    <row r="13" spans="2:14" x14ac:dyDescent="0.25">
      <c r="B13" s="8"/>
      <c r="C13" s="12" t="str">
        <f>IF(ISERROR(VLOOKUP('Scancode Map'!B13,KeyList!$A$3:$D$132,2,FALSE)),"",VLOOKUP('Scancode Map'!B13,KeyList!$A$3:$D$132,2,FALSE))</f>
        <v/>
      </c>
      <c r="D13" s="10" t="str">
        <f>IF(ISERROR(VLOOKUP('Scancode Map'!B13,KeyList!$A$3:$D$132,3,FALSE)),"",VLOOKUP('Scancode Map'!B13,KeyList!$A$3:$D$132,3,FALSE))</f>
        <v/>
      </c>
      <c r="E13" s="10" t="str">
        <f>IF(ISERROR(VLOOKUP('Scancode Map'!B13,KeyList!$A$3:$D$132,4,FALSE)),"",VLOOKUP('Scancode Map'!B13,KeyList!$A$3:$D$132,4,FALSE))</f>
        <v/>
      </c>
      <c r="G13" s="8"/>
      <c r="H13" s="12" t="str">
        <f>IF(ISERROR(VLOOKUP('Scancode Map'!G13,KeyList!$A$3:$D$132,2,FALSE)),"",VLOOKUP('Scancode Map'!G13,KeyList!$A$3:$D$132,2,FALSE))</f>
        <v/>
      </c>
      <c r="I13" s="10" t="str">
        <f>IF(ISERROR(VLOOKUP('Scancode Map'!G13,KeyList!$A$3:$D$132,3,FALSE)),"",VLOOKUP('Scancode Map'!G13,KeyList!$A$3:$D$132,3,FALSE))</f>
        <v/>
      </c>
      <c r="J13" s="10" t="str">
        <f>IF(ISERROR(VLOOKUP('Scancode Map'!G13,KeyList!$A$3:$D$132,4,FALSE)),"",VLOOKUP('Scancode Map'!G13,KeyList!$A$3:$D$132,4,FALSE))</f>
        <v/>
      </c>
      <c r="L13" s="21" t="str">
        <f>IF(ISERROR(VLOOKUP('Scancode Map'!B13,KeyList!$A$3:$E$132,5,FALSE)),"",VLOOKUP('Scancode Map'!B13,KeyList!$A$3:$E$132,5,FALSE))</f>
        <v/>
      </c>
      <c r="M13" s="21" t="str">
        <f>IF(ISERROR(VLOOKUP('Scancode Map'!G13,KeyList!$A$3:$E$132,5,FALSE)),"",VLOOKUP('Scancode Map'!G13,KeyList!$A$3:$E$132,5,FALSE))</f>
        <v/>
      </c>
      <c r="N13" s="21" t="str">
        <f t="shared" si="0"/>
        <v/>
      </c>
    </row>
    <row r="14" spans="2:14" x14ac:dyDescent="0.25">
      <c r="B14" s="8"/>
      <c r="C14" s="12" t="str">
        <f>IF(ISERROR(VLOOKUP('Scancode Map'!B14,KeyList!$A$3:$D$132,2,FALSE)),"",VLOOKUP('Scancode Map'!B14,KeyList!$A$3:$D$132,2,FALSE))</f>
        <v/>
      </c>
      <c r="D14" s="10" t="str">
        <f>IF(ISERROR(VLOOKUP('Scancode Map'!B14,KeyList!$A$3:$D$132,3,FALSE)),"",VLOOKUP('Scancode Map'!B14,KeyList!$A$3:$D$132,3,FALSE))</f>
        <v/>
      </c>
      <c r="E14" s="10" t="str">
        <f>IF(ISERROR(VLOOKUP('Scancode Map'!B14,KeyList!$A$3:$D$132,4,FALSE)),"",VLOOKUP('Scancode Map'!B14,KeyList!$A$3:$D$132,4,FALSE))</f>
        <v/>
      </c>
      <c r="G14" s="8"/>
      <c r="H14" s="12" t="str">
        <f>IF(ISERROR(VLOOKUP('Scancode Map'!G14,KeyList!$A$3:$D$132,2,FALSE)),"",VLOOKUP('Scancode Map'!G14,KeyList!$A$3:$D$132,2,FALSE))</f>
        <v/>
      </c>
      <c r="I14" s="10" t="str">
        <f>IF(ISERROR(VLOOKUP('Scancode Map'!G14,KeyList!$A$3:$D$132,3,FALSE)),"",VLOOKUP('Scancode Map'!G14,KeyList!$A$3:$D$132,3,FALSE))</f>
        <v/>
      </c>
      <c r="J14" s="10" t="str">
        <f>IF(ISERROR(VLOOKUP('Scancode Map'!G14,KeyList!$A$3:$D$132,4,FALSE)),"",VLOOKUP('Scancode Map'!G14,KeyList!$A$3:$D$132,4,FALSE))</f>
        <v/>
      </c>
      <c r="L14" s="21" t="str">
        <f>IF(ISERROR(VLOOKUP('Scancode Map'!B14,KeyList!$A$3:$E$132,5,FALSE)),"",VLOOKUP('Scancode Map'!B14,KeyList!$A$3:$E$132,5,FALSE))</f>
        <v/>
      </c>
      <c r="M14" s="21" t="str">
        <f>IF(ISERROR(VLOOKUP('Scancode Map'!G14,KeyList!$A$3:$E$132,5,FALSE)),"",VLOOKUP('Scancode Map'!G14,KeyList!$A$3:$E$132,5,FALSE))</f>
        <v/>
      </c>
      <c r="N14" s="21" t="str">
        <f t="shared" ref="N14:N19" si="1">LOWER(CONCATENATE(M14,L14))</f>
        <v/>
      </c>
    </row>
    <row r="15" spans="2:14" x14ac:dyDescent="0.25">
      <c r="B15" s="8"/>
      <c r="C15" s="12" t="str">
        <f>IF(ISERROR(VLOOKUP('Scancode Map'!B15,KeyList!$A$3:$D$132,2,FALSE)),"",VLOOKUP('Scancode Map'!B15,KeyList!$A$3:$D$132,2,FALSE))</f>
        <v/>
      </c>
      <c r="D15" s="10" t="str">
        <f>IF(ISERROR(VLOOKUP('Scancode Map'!B15,KeyList!$A$3:$D$132,3,FALSE)),"",VLOOKUP('Scancode Map'!B15,KeyList!$A$3:$D$132,3,FALSE))</f>
        <v/>
      </c>
      <c r="E15" s="10" t="str">
        <f>IF(ISERROR(VLOOKUP('Scancode Map'!B15,KeyList!$A$3:$D$132,4,FALSE)),"",VLOOKUP('Scancode Map'!B15,KeyList!$A$3:$D$132,4,FALSE))</f>
        <v/>
      </c>
      <c r="G15" s="8"/>
      <c r="H15" s="12" t="str">
        <f>IF(ISERROR(VLOOKUP('Scancode Map'!G15,KeyList!$A$3:$D$132,2,FALSE)),"",VLOOKUP('Scancode Map'!G15,KeyList!$A$3:$D$132,2,FALSE))</f>
        <v/>
      </c>
      <c r="I15" s="10" t="str">
        <f>IF(ISERROR(VLOOKUP('Scancode Map'!G15,KeyList!$A$3:$D$132,3,FALSE)),"",VLOOKUP('Scancode Map'!G15,KeyList!$A$3:$D$132,3,FALSE))</f>
        <v/>
      </c>
      <c r="J15" s="10" t="str">
        <f>IF(ISERROR(VLOOKUP('Scancode Map'!G15,KeyList!$A$3:$D$132,4,FALSE)),"",VLOOKUP('Scancode Map'!G15,KeyList!$A$3:$D$132,4,FALSE))</f>
        <v/>
      </c>
      <c r="L15" s="21" t="str">
        <f>IF(ISERROR(VLOOKUP('Scancode Map'!B15,KeyList!$A$3:$E$132,5,FALSE)),"",VLOOKUP('Scancode Map'!B15,KeyList!$A$3:$E$132,5,FALSE))</f>
        <v/>
      </c>
      <c r="M15" s="21" t="str">
        <f>IF(ISERROR(VLOOKUP('Scancode Map'!G15,KeyList!$A$3:$E$132,5,FALSE)),"",VLOOKUP('Scancode Map'!G15,KeyList!$A$3:$E$132,5,FALSE))</f>
        <v/>
      </c>
      <c r="N15" s="21" t="str">
        <f t="shared" si="1"/>
        <v/>
      </c>
    </row>
    <row r="16" spans="2:14" x14ac:dyDescent="0.25">
      <c r="B16" s="23"/>
      <c r="C16" s="12" t="str">
        <f>IF(ISERROR(VLOOKUP('Scancode Map'!B16,KeyList!$A$3:$D$132,2,FALSE)),"",VLOOKUP('Scancode Map'!B16,KeyList!$A$3:$D$132,2,FALSE))</f>
        <v/>
      </c>
      <c r="D16" s="10" t="str">
        <f>IF(ISERROR(VLOOKUP('Scancode Map'!B16,KeyList!$A$3:$D$132,3,FALSE)),"",VLOOKUP('Scancode Map'!B16,KeyList!$A$3:$D$132,3,FALSE))</f>
        <v/>
      </c>
      <c r="E16" s="10" t="str">
        <f>IF(ISERROR(VLOOKUP('Scancode Map'!B16,KeyList!$A$3:$D$132,4,FALSE)),"",VLOOKUP('Scancode Map'!B16,KeyList!$A$3:$D$132,4,FALSE))</f>
        <v/>
      </c>
      <c r="G16" s="23"/>
      <c r="H16" s="12" t="str">
        <f>IF(ISERROR(VLOOKUP('Scancode Map'!G16,KeyList!$A$3:$D$132,2,FALSE)),"",VLOOKUP('Scancode Map'!G16,KeyList!$A$3:$D$132,2,FALSE))</f>
        <v/>
      </c>
      <c r="I16" s="10" t="str">
        <f>IF(ISERROR(VLOOKUP('Scancode Map'!G16,KeyList!$A$3:$D$132,3,FALSE)),"",VLOOKUP('Scancode Map'!G16,KeyList!$A$3:$D$132,3,FALSE))</f>
        <v/>
      </c>
      <c r="J16" s="10" t="str">
        <f>IF(ISERROR(VLOOKUP('Scancode Map'!G16,KeyList!$A$3:$D$132,4,FALSE)),"",VLOOKUP('Scancode Map'!G16,KeyList!$A$3:$D$132,4,FALSE))</f>
        <v/>
      </c>
      <c r="L16" s="21" t="str">
        <f>IF(ISERROR(VLOOKUP('Scancode Map'!B16,KeyList!$A$3:$E$132,5,FALSE)),"",VLOOKUP('Scancode Map'!B16,KeyList!$A$3:$E$132,5,FALSE))</f>
        <v/>
      </c>
      <c r="M16" s="21" t="str">
        <f>IF(ISERROR(VLOOKUP('Scancode Map'!G16,KeyList!$A$3:$E$132,5,FALSE)),"",VLOOKUP('Scancode Map'!G16,KeyList!$A$3:$E$132,5,FALSE))</f>
        <v/>
      </c>
      <c r="N16" s="21" t="str">
        <f t="shared" si="1"/>
        <v/>
      </c>
    </row>
    <row r="17" spans="2:14" x14ac:dyDescent="0.25">
      <c r="B17" s="23"/>
      <c r="C17" s="12" t="str">
        <f>IF(ISERROR(VLOOKUP('Scancode Map'!B17,KeyList!$A$3:$D$132,2,FALSE)),"",VLOOKUP('Scancode Map'!B17,KeyList!$A$3:$D$132,2,FALSE))</f>
        <v/>
      </c>
      <c r="D17" s="10" t="str">
        <f>IF(ISERROR(VLOOKUP('Scancode Map'!B17,KeyList!$A$3:$D$132,3,FALSE)),"",VLOOKUP('Scancode Map'!B17,KeyList!$A$3:$D$132,3,FALSE))</f>
        <v/>
      </c>
      <c r="E17" s="10" t="str">
        <f>IF(ISERROR(VLOOKUP('Scancode Map'!B17,KeyList!$A$3:$D$132,4,FALSE)),"",VLOOKUP('Scancode Map'!B17,KeyList!$A$3:$D$132,4,FALSE))</f>
        <v/>
      </c>
      <c r="G17" s="23"/>
      <c r="H17" s="12" t="str">
        <f>IF(ISERROR(VLOOKUP('Scancode Map'!G17,KeyList!$A$3:$D$132,2,FALSE)),"",VLOOKUP('Scancode Map'!G17,KeyList!$A$3:$D$132,2,FALSE))</f>
        <v/>
      </c>
      <c r="I17" s="10" t="str">
        <f>IF(ISERROR(VLOOKUP('Scancode Map'!G17,KeyList!$A$3:$D$132,3,FALSE)),"",VLOOKUP('Scancode Map'!G17,KeyList!$A$3:$D$132,3,FALSE))</f>
        <v/>
      </c>
      <c r="J17" s="10" t="str">
        <f>IF(ISERROR(VLOOKUP('Scancode Map'!G17,KeyList!$A$3:$D$132,4,FALSE)),"",VLOOKUP('Scancode Map'!G17,KeyList!$A$3:$D$132,4,FALSE))</f>
        <v/>
      </c>
      <c r="L17" s="21" t="str">
        <f>IF(ISERROR(VLOOKUP('Scancode Map'!B17,KeyList!$A$3:$E$132,5,FALSE)),"",VLOOKUP('Scancode Map'!B17,KeyList!$A$3:$E$132,5,FALSE))</f>
        <v/>
      </c>
      <c r="M17" s="21" t="str">
        <f>IF(ISERROR(VLOOKUP('Scancode Map'!G17,KeyList!$A$3:$E$132,5,FALSE)),"",VLOOKUP('Scancode Map'!G17,KeyList!$A$3:$E$132,5,FALSE))</f>
        <v/>
      </c>
      <c r="N17" s="21" t="str">
        <f t="shared" si="1"/>
        <v/>
      </c>
    </row>
    <row r="18" spans="2:14" x14ac:dyDescent="0.25">
      <c r="B18" s="23"/>
      <c r="C18" s="12" t="str">
        <f>IF(ISERROR(VLOOKUP('Scancode Map'!B18,KeyList!$A$3:$D$132,2,FALSE)),"",VLOOKUP('Scancode Map'!B18,KeyList!$A$3:$D$132,2,FALSE))</f>
        <v/>
      </c>
      <c r="D18" s="10" t="str">
        <f>IF(ISERROR(VLOOKUP('Scancode Map'!B18,KeyList!$A$3:$D$132,3,FALSE)),"",VLOOKUP('Scancode Map'!B18,KeyList!$A$3:$D$132,3,FALSE))</f>
        <v/>
      </c>
      <c r="E18" s="10" t="str">
        <f>IF(ISERROR(VLOOKUP('Scancode Map'!B18,KeyList!$A$3:$D$132,4,FALSE)),"",VLOOKUP('Scancode Map'!B18,KeyList!$A$3:$D$132,4,FALSE))</f>
        <v/>
      </c>
      <c r="G18" s="23"/>
      <c r="H18" s="12" t="str">
        <f>IF(ISERROR(VLOOKUP('Scancode Map'!G18,KeyList!$A$3:$D$132,2,FALSE)),"",VLOOKUP('Scancode Map'!G18,KeyList!$A$3:$D$132,2,FALSE))</f>
        <v/>
      </c>
      <c r="I18" s="10" t="str">
        <f>IF(ISERROR(VLOOKUP('Scancode Map'!G18,KeyList!$A$3:$D$132,3,FALSE)),"",VLOOKUP('Scancode Map'!G18,KeyList!$A$3:$D$132,3,FALSE))</f>
        <v/>
      </c>
      <c r="J18" s="10" t="str">
        <f>IF(ISERROR(VLOOKUP('Scancode Map'!G18,KeyList!$A$3:$D$132,4,FALSE)),"",VLOOKUP('Scancode Map'!G18,KeyList!$A$3:$D$132,4,FALSE))</f>
        <v/>
      </c>
      <c r="L18" s="21" t="str">
        <f>IF(ISERROR(VLOOKUP('Scancode Map'!B18,KeyList!$A$3:$E$132,5,FALSE)),"",VLOOKUP('Scancode Map'!B18,KeyList!$A$3:$E$132,5,FALSE))</f>
        <v/>
      </c>
      <c r="M18" s="21" t="str">
        <f>IF(ISERROR(VLOOKUP('Scancode Map'!G18,KeyList!$A$3:$E$132,5,FALSE)),"",VLOOKUP('Scancode Map'!G18,KeyList!$A$3:$E$132,5,FALSE))</f>
        <v/>
      </c>
      <c r="N18" s="21" t="str">
        <f t="shared" si="1"/>
        <v/>
      </c>
    </row>
    <row r="19" spans="2:14" ht="16.5" thickBot="1" x14ac:dyDescent="0.3">
      <c r="B19" s="9"/>
      <c r="C19" s="12" t="str">
        <f>IF(ISERROR(VLOOKUP('Scancode Map'!B19,KeyList!$A$3:$D$132,2,FALSE)),"",VLOOKUP('Scancode Map'!B19,KeyList!$A$3:$D$132,2,FALSE))</f>
        <v/>
      </c>
      <c r="D19" s="10" t="str">
        <f>IF(ISERROR(VLOOKUP('Scancode Map'!B19,KeyList!$A$3:$D$132,3,FALSE)),"",VLOOKUP('Scancode Map'!B19,KeyList!$A$3:$D$132,3,FALSE))</f>
        <v/>
      </c>
      <c r="E19" s="10" t="str">
        <f>IF(ISERROR(VLOOKUP('Scancode Map'!B19,KeyList!$A$3:$D$132,4,FALSE)),"",VLOOKUP('Scancode Map'!B19,KeyList!$A$3:$D$132,4,FALSE))</f>
        <v/>
      </c>
      <c r="G19" s="9"/>
      <c r="H19" s="12" t="str">
        <f>IF(ISERROR(VLOOKUP('Scancode Map'!G19,KeyList!$A$3:$D$132,2,FALSE)),"",VLOOKUP('Scancode Map'!G19,KeyList!$A$3:$D$132,2,FALSE))</f>
        <v/>
      </c>
      <c r="I19" s="10" t="str">
        <f>IF(ISERROR(VLOOKUP('Scancode Map'!G19,KeyList!$A$3:$D$132,3,FALSE)),"",VLOOKUP('Scancode Map'!G19,KeyList!$A$3:$D$132,3,FALSE))</f>
        <v/>
      </c>
      <c r="J19" s="10" t="str">
        <f>IF(ISERROR(VLOOKUP('Scancode Map'!G19,KeyList!$A$3:$D$132,4,FALSE)),"",VLOOKUP('Scancode Map'!G19,KeyList!$A$3:$D$132,4,FALSE))</f>
        <v/>
      </c>
      <c r="L19" s="21" t="str">
        <f>IF(ISERROR(VLOOKUP('Scancode Map'!B19,KeyList!$A$3:$E$132,5,FALSE)),"",VLOOKUP('Scancode Map'!B19,KeyList!$A$3:$E$132,5,FALSE))</f>
        <v/>
      </c>
      <c r="M19" s="21" t="str">
        <f>IF(ISERROR(VLOOKUP('Scancode Map'!G19,KeyList!$A$3:$E$132,5,FALSE)),"",VLOOKUP('Scancode Map'!G19,KeyList!$A$3:$E$132,5,FALSE))</f>
        <v/>
      </c>
      <c r="N19" s="21" t="str">
        <f t="shared" si="1"/>
        <v/>
      </c>
    </row>
    <row r="20" spans="2:14" ht="16.5" thickTop="1" x14ac:dyDescent="0.25">
      <c r="B20" s="1" t="s">
        <v>19</v>
      </c>
      <c r="L20" s="21">
        <f>COUNT(B5:B19)+1</f>
        <v>5</v>
      </c>
      <c r="M20" s="21" t="str">
        <f>"," &amp;RIGHT("00"&amp;DEC2HEX(L20),2)&amp;",00,00,00"</f>
        <v>,05,00,00,00</v>
      </c>
      <c r="N20" s="21"/>
    </row>
    <row r="21" spans="2:14" x14ac:dyDescent="0.25">
      <c r="L21" s="21" t="s">
        <v>25</v>
      </c>
      <c r="M21" s="21"/>
      <c r="N21" s="21"/>
    </row>
    <row r="22" spans="2:14" x14ac:dyDescent="0.25">
      <c r="L22" s="21"/>
      <c r="M22" s="21"/>
      <c r="N22" s="21"/>
    </row>
    <row r="25" spans="2:14" x14ac:dyDescent="0.25">
      <c r="B25" s="13" t="s">
        <v>21</v>
      </c>
    </row>
    <row r="26" spans="2:14" x14ac:dyDescent="0.25">
      <c r="B26" s="1" t="s">
        <v>22</v>
      </c>
    </row>
    <row r="27" spans="2:14" ht="16.5" thickBot="1" x14ac:dyDescent="0.3">
      <c r="B27" s="1" t="s">
        <v>23</v>
      </c>
    </row>
    <row r="28" spans="2:14" ht="16.5" thickTop="1" x14ac:dyDescent="0.25">
      <c r="B28" s="14" t="s">
        <v>27</v>
      </c>
      <c r="C28" s="15"/>
      <c r="D28" s="15"/>
      <c r="E28" s="15"/>
      <c r="F28" s="15"/>
      <c r="G28" s="15"/>
      <c r="H28" s="15"/>
      <c r="I28" s="15"/>
      <c r="J28" s="16"/>
    </row>
    <row r="29" spans="2:14" x14ac:dyDescent="0.25">
      <c r="B29" s="17"/>
      <c r="C29" s="18"/>
      <c r="D29" s="18"/>
      <c r="E29" s="18"/>
      <c r="F29" s="18"/>
      <c r="G29" s="18"/>
      <c r="H29" s="18"/>
      <c r="I29" s="18"/>
      <c r="J29" s="19"/>
    </row>
    <row r="30" spans="2:14" x14ac:dyDescent="0.25">
      <c r="B30" s="17" t="s">
        <v>26</v>
      </c>
      <c r="C30" s="18"/>
      <c r="D30" s="18"/>
      <c r="E30" s="18"/>
      <c r="F30" s="18"/>
      <c r="G30" s="18"/>
      <c r="H30" s="18"/>
      <c r="I30" s="18"/>
      <c r="J30" s="19"/>
    </row>
    <row r="31" spans="2:14" ht="71.25" customHeight="1" thickBot="1" x14ac:dyDescent="0.3">
      <c r="B31" s="25" t="str">
        <f>L21 &amp; "00,00,00,00,00,00,00,00" &amp; M20 &amp; CONCATENATE(N5,N6,N7,N8,N9,N10,N11,N12,N13,N14,N15,N16,N17,N18,N19) &amp; ",00,00,00,00"</f>
        <v>"Scancode Map"=hex:00,00,00,00,00,00,00,00,05,00,00,00,64,00,3a,00,5b,e0,29,00,38,00,5b,e0,65,00,38,00,00,00,00,00</v>
      </c>
      <c r="C31" s="26"/>
      <c r="D31" s="26"/>
      <c r="E31" s="26"/>
      <c r="F31" s="26"/>
      <c r="G31" s="26"/>
      <c r="H31" s="26"/>
      <c r="I31" s="26"/>
      <c r="J31" s="27"/>
    </row>
    <row r="32" spans="2:14" ht="16.5" thickTop="1" x14ac:dyDescent="0.25">
      <c r="B32" s="1" t="s">
        <v>61</v>
      </c>
    </row>
    <row r="33" spans="2:2" x14ac:dyDescent="0.25">
      <c r="B33" s="1" t="s">
        <v>28</v>
      </c>
    </row>
    <row r="34" spans="2:2" x14ac:dyDescent="0.25">
      <c r="B34" s="1" t="s">
        <v>62</v>
      </c>
    </row>
  </sheetData>
  <mergeCells count="8">
    <mergeCell ref="L1:N1"/>
    <mergeCell ref="B31:J31"/>
    <mergeCell ref="D3:E3"/>
    <mergeCell ref="I3:J3"/>
    <mergeCell ref="B3:B4"/>
    <mergeCell ref="C3:C4"/>
    <mergeCell ref="G3:G4"/>
    <mergeCell ref="H3:H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A2"/>
    </sheetView>
  </sheetViews>
  <sheetFormatPr defaultRowHeight="15.75" x14ac:dyDescent="0.25"/>
  <cols>
    <col min="1" max="1" width="6.375" style="1" customWidth="1"/>
    <col min="2" max="2" width="11.5" style="1" bestFit="1" customWidth="1"/>
    <col min="3" max="3" width="13.625" style="1" customWidth="1"/>
    <col min="4" max="4" width="22.5" style="1" bestFit="1" customWidth="1"/>
    <col min="5" max="16384" width="9" style="1"/>
  </cols>
  <sheetData>
    <row r="1" spans="1:5" x14ac:dyDescent="0.25">
      <c r="A1" s="30" t="s">
        <v>63</v>
      </c>
      <c r="B1" s="30" t="s">
        <v>8</v>
      </c>
      <c r="C1" s="28" t="s">
        <v>9</v>
      </c>
      <c r="D1" s="29"/>
      <c r="E1" s="31" t="s">
        <v>31</v>
      </c>
    </row>
    <row r="2" spans="1:5" x14ac:dyDescent="0.25">
      <c r="A2" s="30"/>
      <c r="B2" s="30"/>
      <c r="C2" s="4" t="s">
        <v>6</v>
      </c>
      <c r="D2" s="4" t="s">
        <v>7</v>
      </c>
      <c r="E2" s="32"/>
    </row>
    <row r="3" spans="1:5" x14ac:dyDescent="0.25">
      <c r="A3" s="2">
        <v>1</v>
      </c>
      <c r="B3" s="2" t="s">
        <v>30</v>
      </c>
      <c r="C3" s="5" t="s">
        <v>0</v>
      </c>
      <c r="D3" s="5" t="s">
        <v>10</v>
      </c>
      <c r="E3" s="3" t="s">
        <v>32</v>
      </c>
    </row>
    <row r="4" spans="1:5" x14ac:dyDescent="0.25">
      <c r="A4" s="2">
        <v>2</v>
      </c>
      <c r="B4" s="2" t="s">
        <v>33</v>
      </c>
      <c r="C4" s="5" t="s">
        <v>137</v>
      </c>
      <c r="D4" s="5" t="s">
        <v>39</v>
      </c>
      <c r="E4" s="3" t="s">
        <v>34</v>
      </c>
    </row>
    <row r="5" spans="1:5" x14ac:dyDescent="0.25">
      <c r="A5" s="2">
        <v>3</v>
      </c>
      <c r="B5" s="2" t="s">
        <v>35</v>
      </c>
      <c r="C5" s="5" t="s">
        <v>1</v>
      </c>
      <c r="D5" s="5" t="s">
        <v>13</v>
      </c>
      <c r="E5" s="3" t="s">
        <v>36</v>
      </c>
    </row>
    <row r="6" spans="1:5" x14ac:dyDescent="0.25">
      <c r="A6" s="2">
        <v>4</v>
      </c>
      <c r="B6" s="2" t="s">
        <v>37</v>
      </c>
      <c r="C6" s="5" t="s">
        <v>2</v>
      </c>
      <c r="D6" s="5" t="s">
        <v>15</v>
      </c>
      <c r="E6" s="3" t="s">
        <v>38</v>
      </c>
    </row>
    <row r="7" spans="1:5" x14ac:dyDescent="0.25">
      <c r="A7" s="2">
        <v>5</v>
      </c>
      <c r="B7" s="2" t="s">
        <v>42</v>
      </c>
      <c r="C7" s="5" t="s">
        <v>24</v>
      </c>
      <c r="D7" s="5" t="s">
        <v>14</v>
      </c>
      <c r="E7" s="3" t="s">
        <v>43</v>
      </c>
    </row>
    <row r="8" spans="1:5" x14ac:dyDescent="0.25">
      <c r="A8" s="2">
        <v>6</v>
      </c>
      <c r="B8" s="2" t="s">
        <v>41</v>
      </c>
      <c r="C8" s="5" t="s">
        <v>139</v>
      </c>
      <c r="D8" s="5" t="s">
        <v>40</v>
      </c>
      <c r="E8" s="3" t="s">
        <v>44</v>
      </c>
    </row>
    <row r="9" spans="1:5" x14ac:dyDescent="0.25">
      <c r="A9" s="2">
        <v>7</v>
      </c>
      <c r="B9" s="2" t="s">
        <v>46</v>
      </c>
      <c r="C9" s="5" t="s">
        <v>140</v>
      </c>
      <c r="D9" s="5" t="s">
        <v>45</v>
      </c>
      <c r="E9" s="3" t="s">
        <v>47</v>
      </c>
    </row>
    <row r="10" spans="1:5" x14ac:dyDescent="0.25">
      <c r="A10" s="2">
        <v>8</v>
      </c>
      <c r="B10" s="2" t="s">
        <v>50</v>
      </c>
      <c r="C10" s="5" t="s">
        <v>4</v>
      </c>
      <c r="D10" s="5" t="s">
        <v>48</v>
      </c>
      <c r="E10" s="3" t="s">
        <v>51</v>
      </c>
    </row>
    <row r="11" spans="1:5" x14ac:dyDescent="0.25">
      <c r="A11" s="2">
        <v>9</v>
      </c>
      <c r="B11" s="2" t="s">
        <v>69</v>
      </c>
      <c r="C11" s="5" t="s">
        <v>24</v>
      </c>
      <c r="D11" s="5" t="s">
        <v>49</v>
      </c>
      <c r="E11" s="3" t="s">
        <v>52</v>
      </c>
    </row>
    <row r="12" spans="1:5" x14ac:dyDescent="0.25">
      <c r="A12" s="2">
        <v>10</v>
      </c>
      <c r="B12" s="2" t="s">
        <v>53</v>
      </c>
      <c r="C12" s="5" t="s">
        <v>3</v>
      </c>
      <c r="D12" s="5" t="s">
        <v>12</v>
      </c>
      <c r="E12" s="3" t="s">
        <v>54</v>
      </c>
    </row>
    <row r="13" spans="1:5" x14ac:dyDescent="0.25">
      <c r="A13" s="2">
        <v>11</v>
      </c>
      <c r="B13" s="2" t="s">
        <v>59</v>
      </c>
      <c r="C13" s="5" t="s">
        <v>24</v>
      </c>
      <c r="D13" s="5" t="s">
        <v>3</v>
      </c>
      <c r="E13" s="3" t="s">
        <v>60</v>
      </c>
    </row>
    <row r="14" spans="1:5" x14ac:dyDescent="0.25">
      <c r="A14" s="2">
        <v>12</v>
      </c>
      <c r="B14" s="2" t="s">
        <v>55</v>
      </c>
      <c r="C14" s="5" t="s">
        <v>5</v>
      </c>
      <c r="D14" s="5" t="s">
        <v>24</v>
      </c>
      <c r="E14" s="3" t="s">
        <v>56</v>
      </c>
    </row>
    <row r="15" spans="1:5" x14ac:dyDescent="0.25">
      <c r="A15" s="2">
        <v>14</v>
      </c>
      <c r="B15" s="2" t="s">
        <v>70</v>
      </c>
      <c r="C15" s="3" t="s">
        <v>24</v>
      </c>
      <c r="D15" s="5" t="s">
        <v>71</v>
      </c>
      <c r="E15" s="3" t="s">
        <v>72</v>
      </c>
    </row>
    <row r="16" spans="1:5" x14ac:dyDescent="0.25">
      <c r="A16" s="2">
        <v>15</v>
      </c>
      <c r="B16" s="2" t="s">
        <v>73</v>
      </c>
      <c r="C16" s="3" t="s">
        <v>24</v>
      </c>
      <c r="D16" s="5" t="s">
        <v>74</v>
      </c>
      <c r="E16" s="3" t="s">
        <v>75</v>
      </c>
    </row>
    <row r="17" spans="1:5" x14ac:dyDescent="0.25">
      <c r="A17" s="2">
        <v>16</v>
      </c>
      <c r="B17" s="2" t="s">
        <v>76</v>
      </c>
      <c r="C17" s="3" t="s">
        <v>24</v>
      </c>
      <c r="D17" s="5" t="s">
        <v>77</v>
      </c>
      <c r="E17" s="3" t="s">
        <v>78</v>
      </c>
    </row>
    <row r="18" spans="1:5" x14ac:dyDescent="0.25">
      <c r="A18" s="2">
        <v>17</v>
      </c>
      <c r="B18" s="2" t="s">
        <v>79</v>
      </c>
      <c r="C18" s="3" t="s">
        <v>24</v>
      </c>
      <c r="D18" s="5" t="s">
        <v>80</v>
      </c>
      <c r="E18" s="3" t="s">
        <v>81</v>
      </c>
    </row>
    <row r="19" spans="1:5" x14ac:dyDescent="0.25">
      <c r="A19" s="2">
        <v>18</v>
      </c>
      <c r="B19" s="2" t="s">
        <v>82</v>
      </c>
      <c r="C19" s="3" t="s">
        <v>24</v>
      </c>
      <c r="D19" s="5" t="s">
        <v>83</v>
      </c>
      <c r="E19" s="3" t="s">
        <v>84</v>
      </c>
    </row>
    <row r="20" spans="1:5" x14ac:dyDescent="0.25">
      <c r="A20" s="2">
        <v>19</v>
      </c>
      <c r="B20" s="2" t="s">
        <v>85</v>
      </c>
      <c r="C20" s="3" t="s">
        <v>24</v>
      </c>
      <c r="D20" s="5" t="s">
        <v>87</v>
      </c>
      <c r="E20" s="3" t="s">
        <v>89</v>
      </c>
    </row>
    <row r="21" spans="1:5" x14ac:dyDescent="0.25">
      <c r="A21" s="2">
        <v>20</v>
      </c>
      <c r="B21" s="2" t="s">
        <v>86</v>
      </c>
      <c r="C21" s="3" t="s">
        <v>24</v>
      </c>
      <c r="D21" s="5" t="s">
        <v>88</v>
      </c>
      <c r="E21" s="3" t="s">
        <v>90</v>
      </c>
    </row>
    <row r="22" spans="1:5" x14ac:dyDescent="0.25">
      <c r="A22" s="2">
        <v>21</v>
      </c>
      <c r="B22" s="2" t="s">
        <v>92</v>
      </c>
      <c r="C22" s="3" t="s">
        <v>91</v>
      </c>
      <c r="D22" s="5" t="s">
        <v>91</v>
      </c>
      <c r="E22" s="3" t="s">
        <v>93</v>
      </c>
    </row>
    <row r="23" spans="1:5" x14ac:dyDescent="0.25">
      <c r="A23" s="2">
        <v>22</v>
      </c>
      <c r="B23" s="2" t="s">
        <v>57</v>
      </c>
      <c r="C23" s="3" t="s">
        <v>24</v>
      </c>
      <c r="D23" s="3" t="s">
        <v>11</v>
      </c>
      <c r="E23" s="3" t="s">
        <v>58</v>
      </c>
    </row>
    <row r="24" spans="1:5" x14ac:dyDescent="0.25">
      <c r="A24" s="2">
        <v>23</v>
      </c>
      <c r="B24" s="2" t="s">
        <v>125</v>
      </c>
      <c r="C24" s="3" t="s">
        <v>127</v>
      </c>
      <c r="D24" s="3" t="s">
        <v>104</v>
      </c>
      <c r="E24" s="3" t="s">
        <v>126</v>
      </c>
    </row>
    <row r="25" spans="1:5" x14ac:dyDescent="0.25">
      <c r="A25" s="2">
        <v>24</v>
      </c>
      <c r="B25" s="2" t="s">
        <v>128</v>
      </c>
      <c r="C25" s="3" t="s">
        <v>127</v>
      </c>
      <c r="D25" s="3" t="s">
        <v>130</v>
      </c>
      <c r="E25" s="3" t="s">
        <v>129</v>
      </c>
    </row>
    <row r="26" spans="1:5" x14ac:dyDescent="0.25">
      <c r="A26" s="2">
        <v>25</v>
      </c>
      <c r="B26" s="2" t="s">
        <v>131</v>
      </c>
      <c r="C26" s="3" t="s">
        <v>127</v>
      </c>
      <c r="D26" s="3" t="s">
        <v>132</v>
      </c>
      <c r="E26" s="3" t="s">
        <v>133</v>
      </c>
    </row>
    <row r="27" spans="1:5" x14ac:dyDescent="0.25">
      <c r="A27" s="2">
        <v>26</v>
      </c>
      <c r="B27" s="2" t="s">
        <v>105</v>
      </c>
      <c r="C27" s="3" t="s">
        <v>127</v>
      </c>
      <c r="D27" s="3" t="s">
        <v>94</v>
      </c>
      <c r="E27" s="3" t="s">
        <v>115</v>
      </c>
    </row>
    <row r="28" spans="1:5" x14ac:dyDescent="0.25">
      <c r="A28" s="2">
        <v>27</v>
      </c>
      <c r="B28" s="2" t="s">
        <v>106</v>
      </c>
      <c r="C28" s="3" t="s">
        <v>127</v>
      </c>
      <c r="D28" s="3" t="s">
        <v>95</v>
      </c>
      <c r="E28" s="3" t="s">
        <v>119</v>
      </c>
    </row>
    <row r="29" spans="1:5" x14ac:dyDescent="0.25">
      <c r="A29" s="2">
        <v>28</v>
      </c>
      <c r="B29" s="2" t="s">
        <v>107</v>
      </c>
      <c r="C29" s="3" t="s">
        <v>127</v>
      </c>
      <c r="D29" s="3" t="s">
        <v>96</v>
      </c>
      <c r="E29" s="3" t="s">
        <v>120</v>
      </c>
    </row>
    <row r="30" spans="1:5" x14ac:dyDescent="0.25">
      <c r="A30" s="2">
        <v>29</v>
      </c>
      <c r="B30" s="2" t="s">
        <v>108</v>
      </c>
      <c r="C30" s="3" t="s">
        <v>127</v>
      </c>
      <c r="D30" s="3" t="s">
        <v>97</v>
      </c>
      <c r="E30" s="3" t="s">
        <v>121</v>
      </c>
    </row>
    <row r="31" spans="1:5" x14ac:dyDescent="0.25">
      <c r="A31" s="2">
        <v>30</v>
      </c>
      <c r="B31" s="2" t="s">
        <v>109</v>
      </c>
      <c r="C31" s="3" t="s">
        <v>127</v>
      </c>
      <c r="D31" s="3" t="s">
        <v>98</v>
      </c>
      <c r="E31" s="3" t="s">
        <v>122</v>
      </c>
    </row>
    <row r="32" spans="1:5" x14ac:dyDescent="0.25">
      <c r="A32" s="2">
        <v>31</v>
      </c>
      <c r="B32" s="2" t="s">
        <v>110</v>
      </c>
      <c r="C32" s="3" t="s">
        <v>127</v>
      </c>
      <c r="D32" s="3" t="s">
        <v>99</v>
      </c>
      <c r="E32" s="3" t="s">
        <v>123</v>
      </c>
    </row>
    <row r="33" spans="1:5" x14ac:dyDescent="0.25">
      <c r="A33" s="2">
        <v>32</v>
      </c>
      <c r="B33" s="2" t="s">
        <v>111</v>
      </c>
      <c r="C33" s="3" t="s">
        <v>127</v>
      </c>
      <c r="D33" s="3" t="s">
        <v>100</v>
      </c>
      <c r="E33" s="3" t="s">
        <v>124</v>
      </c>
    </row>
    <row r="34" spans="1:5" x14ac:dyDescent="0.25">
      <c r="A34" s="2">
        <v>33</v>
      </c>
      <c r="B34" s="2" t="s">
        <v>112</v>
      </c>
      <c r="C34" s="3" t="s">
        <v>127</v>
      </c>
      <c r="D34" s="3" t="s">
        <v>101</v>
      </c>
      <c r="E34" s="3" t="s">
        <v>116</v>
      </c>
    </row>
    <row r="35" spans="1:5" x14ac:dyDescent="0.25">
      <c r="A35" s="2">
        <v>34</v>
      </c>
      <c r="B35" s="2" t="s">
        <v>113</v>
      </c>
      <c r="C35" s="3" t="s">
        <v>127</v>
      </c>
      <c r="D35" s="3" t="s">
        <v>102</v>
      </c>
      <c r="E35" s="3" t="s">
        <v>117</v>
      </c>
    </row>
    <row r="36" spans="1:5" x14ac:dyDescent="0.25">
      <c r="A36" s="2">
        <v>35</v>
      </c>
      <c r="B36" s="2" t="s">
        <v>114</v>
      </c>
      <c r="C36" s="3" t="s">
        <v>127</v>
      </c>
      <c r="D36" s="3" t="s">
        <v>103</v>
      </c>
      <c r="E36" s="3" t="s">
        <v>118</v>
      </c>
    </row>
    <row r="37" spans="1:5" x14ac:dyDescent="0.25">
      <c r="A37" s="2">
        <v>36</v>
      </c>
      <c r="B37" s="2" t="s">
        <v>134</v>
      </c>
      <c r="C37" s="3" t="s">
        <v>138</v>
      </c>
      <c r="D37" s="3" t="s">
        <v>135</v>
      </c>
      <c r="E37" s="3" t="s">
        <v>136</v>
      </c>
    </row>
    <row r="38" spans="1:5" x14ac:dyDescent="0.25">
      <c r="A38" s="2">
        <v>37</v>
      </c>
      <c r="B38" s="2" t="s">
        <v>141</v>
      </c>
      <c r="C38" s="3" t="s">
        <v>142</v>
      </c>
      <c r="D38" s="3" t="s">
        <v>143</v>
      </c>
      <c r="E38" s="3" t="s">
        <v>144</v>
      </c>
    </row>
    <row r="39" spans="1:5" x14ac:dyDescent="0.25">
      <c r="A39" s="2">
        <v>38</v>
      </c>
      <c r="B39" s="2" t="s">
        <v>145</v>
      </c>
      <c r="C39" s="3" t="s">
        <v>146</v>
      </c>
      <c r="D39" s="3" t="s">
        <v>24</v>
      </c>
      <c r="E39" s="3" t="s">
        <v>147</v>
      </c>
    </row>
    <row r="40" spans="1:5" x14ac:dyDescent="0.25">
      <c r="A40" s="2">
        <v>39</v>
      </c>
      <c r="B40" s="2" t="s">
        <v>149</v>
      </c>
      <c r="C40" s="3" t="s">
        <v>148</v>
      </c>
      <c r="D40" s="3" t="s">
        <v>143</v>
      </c>
      <c r="E40" s="3" t="s">
        <v>150</v>
      </c>
    </row>
    <row r="41" spans="1:5" x14ac:dyDescent="0.25">
      <c r="A41" s="22"/>
      <c r="B41" s="22"/>
      <c r="C41" s="18"/>
      <c r="D41" s="18"/>
      <c r="E41" s="18"/>
    </row>
    <row r="42" spans="1:5" x14ac:dyDescent="0.25">
      <c r="A42" s="22"/>
      <c r="B42" s="22"/>
      <c r="C42" s="18"/>
      <c r="D42" s="18"/>
      <c r="E42" s="18"/>
    </row>
    <row r="43" spans="1:5" x14ac:dyDescent="0.25">
      <c r="A43" s="22"/>
      <c r="B43" s="22"/>
      <c r="C43" s="18"/>
      <c r="D43" s="18"/>
      <c r="E43" s="18"/>
    </row>
    <row r="44" spans="1:5" x14ac:dyDescent="0.25">
      <c r="A44" s="22"/>
      <c r="B44" s="22"/>
      <c r="C44" s="18"/>
      <c r="D44" s="18"/>
      <c r="E44" s="18"/>
    </row>
    <row r="45" spans="1:5" x14ac:dyDescent="0.25">
      <c r="A45" s="20" t="s">
        <v>67</v>
      </c>
      <c r="B45" s="1" t="s">
        <v>68</v>
      </c>
    </row>
    <row r="46" spans="1:5" x14ac:dyDescent="0.25">
      <c r="A46" s="20"/>
    </row>
    <row r="47" spans="1:5" x14ac:dyDescent="0.25">
      <c r="A47" s="20" t="s">
        <v>66</v>
      </c>
      <c r="B47" s="1" t="s">
        <v>17</v>
      </c>
    </row>
    <row r="48" spans="1:5" x14ac:dyDescent="0.25">
      <c r="A48" s="20"/>
      <c r="B48" s="6" t="s">
        <v>18</v>
      </c>
    </row>
    <row r="49" spans="1:2" x14ac:dyDescent="0.25">
      <c r="A49" s="20"/>
    </row>
    <row r="50" spans="1:2" x14ac:dyDescent="0.25">
      <c r="A50" s="20" t="s">
        <v>66</v>
      </c>
      <c r="B50" s="1" t="s">
        <v>64</v>
      </c>
    </row>
    <row r="51" spans="1:2" x14ac:dyDescent="0.25">
      <c r="B51" s="1" t="s">
        <v>65</v>
      </c>
    </row>
  </sheetData>
  <mergeCells count="4">
    <mergeCell ref="C1:D1"/>
    <mergeCell ref="E1:E2"/>
    <mergeCell ref="B1:B2"/>
    <mergeCell ref="A1:A2"/>
  </mergeCells>
  <phoneticPr fontId="2"/>
  <hyperlinks>
    <hyperlink ref="B4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Scancode Map</vt:lpstr>
      <vt:lpstr>KeyList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2018-03-25T00:02:27Z</dcterms:modified>
</cp:coreProperties>
</file>