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ew\Desktop\DASH_2.0\"/>
    </mc:Choice>
  </mc:AlternateContent>
  <bookViews>
    <workbookView xWindow="0" yWindow="0" windowWidth="14265" windowHeight="7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6" i="1" l="1"/>
  <c r="G86" i="1"/>
  <c r="G85" i="1"/>
  <c r="G84" i="1"/>
  <c r="C84" i="1"/>
  <c r="G83" i="1"/>
  <c r="H87" i="1" s="1"/>
  <c r="C83" i="1"/>
  <c r="H80" i="1"/>
  <c r="G79" i="1"/>
  <c r="C79" i="1"/>
  <c r="G78" i="1"/>
  <c r="C78" i="1"/>
  <c r="G77" i="1"/>
  <c r="C77" i="1"/>
  <c r="G76" i="1"/>
  <c r="C76" i="1"/>
  <c r="G75" i="1"/>
  <c r="C75" i="1"/>
  <c r="G74" i="1"/>
  <c r="C74" i="1"/>
  <c r="G70" i="1"/>
  <c r="C70" i="1"/>
  <c r="G69" i="1"/>
  <c r="C69" i="1"/>
  <c r="G68" i="1"/>
  <c r="C68" i="1"/>
  <c r="G67" i="1"/>
  <c r="H71" i="1" s="1"/>
  <c r="C67" i="1"/>
  <c r="H64" i="1"/>
  <c r="G63" i="1"/>
  <c r="C63" i="1"/>
  <c r="G62" i="1"/>
  <c r="C62" i="1"/>
  <c r="G61" i="1"/>
  <c r="C61" i="1"/>
  <c r="G60" i="1"/>
  <c r="C60" i="1"/>
  <c r="G55" i="1"/>
  <c r="C55" i="1"/>
  <c r="G54" i="1"/>
  <c r="C54" i="1"/>
  <c r="G53" i="1"/>
  <c r="G52" i="1"/>
  <c r="C52" i="1"/>
  <c r="G51" i="1"/>
  <c r="H56" i="1" s="1"/>
  <c r="C51" i="1"/>
  <c r="G47" i="1"/>
  <c r="C47" i="1"/>
  <c r="G46" i="1"/>
  <c r="C46" i="1"/>
  <c r="G45" i="1"/>
  <c r="C45" i="1"/>
  <c r="G44" i="1"/>
  <c r="C44" i="1"/>
  <c r="G43" i="1"/>
  <c r="C43" i="1"/>
  <c r="G42" i="1"/>
  <c r="C42" i="1"/>
  <c r="G41" i="1"/>
  <c r="H48" i="1" s="1"/>
  <c r="C41" i="1"/>
  <c r="G37" i="1"/>
  <c r="C37" i="1"/>
  <c r="G36" i="1"/>
  <c r="C36" i="1"/>
  <c r="G35" i="1"/>
  <c r="C35" i="1"/>
  <c r="G34" i="1"/>
  <c r="C34" i="1"/>
  <c r="G33" i="1"/>
  <c r="G32" i="1"/>
  <c r="C32" i="1"/>
  <c r="G31" i="1"/>
  <c r="H38" i="1" s="1"/>
  <c r="C31" i="1"/>
  <c r="B31" i="1"/>
  <c r="G30" i="1"/>
  <c r="C30" i="1"/>
  <c r="G29" i="1"/>
  <c r="C29" i="1"/>
  <c r="G25" i="1"/>
  <c r="C25" i="1"/>
  <c r="G24" i="1"/>
  <c r="C24" i="1"/>
  <c r="G23" i="1"/>
  <c r="G22" i="1"/>
  <c r="C22" i="1"/>
  <c r="G21" i="1"/>
  <c r="H26" i="1" s="1"/>
  <c r="C21" i="1"/>
  <c r="G17" i="1"/>
  <c r="C17" i="1"/>
  <c r="G16" i="1"/>
  <c r="C16" i="1"/>
  <c r="G15" i="1"/>
  <c r="C15" i="1"/>
  <c r="G14" i="1"/>
  <c r="H18" i="1" s="1"/>
  <c r="C14" i="1"/>
  <c r="H11" i="1"/>
  <c r="H90" i="1" s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</calcChain>
</file>

<file path=xl/sharedStrings.xml><?xml version="1.0" encoding="utf-8"?>
<sst xmlns="http://schemas.openxmlformats.org/spreadsheetml/2006/main" count="237" uniqueCount="104">
  <si>
    <t>MDrive BOM</t>
  </si>
  <si>
    <t>Component</t>
  </si>
  <si>
    <t>Part #</t>
  </si>
  <si>
    <t>Supplier PN</t>
  </si>
  <si>
    <t>Supplier</t>
  </si>
  <si>
    <t>Quanity needed</t>
  </si>
  <si>
    <t>Price for 100</t>
  </si>
  <si>
    <t>TOTAL</t>
  </si>
  <si>
    <t>Motor Driver</t>
  </si>
  <si>
    <t>DRV8835DSSR</t>
  </si>
  <si>
    <t>Digikey</t>
  </si>
  <si>
    <t>P-CH Mosfet</t>
  </si>
  <si>
    <t>MTM231232LBF</t>
  </si>
  <si>
    <t>Motor Header</t>
  </si>
  <si>
    <t>SM04B-SRSS-TB(LF)(SN)</t>
  </si>
  <si>
    <t>MH crimp</t>
  </si>
  <si>
    <t>04SR-3S</t>
  </si>
  <si>
    <t>10uF</t>
  </si>
  <si>
    <t>CC0805ZKY5V6BB106</t>
  </si>
  <si>
    <t>0.1uF</t>
  </si>
  <si>
    <t>CC0603ZRY5V9BB104</t>
  </si>
  <si>
    <t>33K</t>
  </si>
  <si>
    <t>RC0603JR-0733KL</t>
  </si>
  <si>
    <t>68K</t>
  </si>
  <si>
    <t>RC0603JR-0768KL</t>
  </si>
  <si>
    <t>BOM_gyro</t>
  </si>
  <si>
    <t>Quantity Needed</t>
  </si>
  <si>
    <t>Total</t>
  </si>
  <si>
    <t>0.1uF Capacitor</t>
  </si>
  <si>
    <t>10uF Capacitor</t>
  </si>
  <si>
    <t>10nF Capacitor</t>
  </si>
  <si>
    <t>CC0603KRX7R9BB103</t>
  </si>
  <si>
    <t>3-Axis Gyro</t>
  </si>
  <si>
    <t>L3GD20HTR</t>
  </si>
  <si>
    <t>BOM_BT</t>
  </si>
  <si>
    <t>Bluetooth Module</t>
  </si>
  <si>
    <t>RN42HID-I/RM</t>
  </si>
  <si>
    <t>100K Resistor</t>
  </si>
  <si>
    <t>ERJ-3EKF1003V</t>
  </si>
  <si>
    <t>470R Resistor</t>
  </si>
  <si>
    <t>RC0603JR-07470RL</t>
  </si>
  <si>
    <t>311-470GRCT-ND</t>
  </si>
  <si>
    <t>LED Red</t>
  </si>
  <si>
    <t>LTST-C190CKT</t>
  </si>
  <si>
    <t>LED Green</t>
  </si>
  <si>
    <t>LTST-C190GKT</t>
  </si>
  <si>
    <t>BOM_Batt</t>
  </si>
  <si>
    <t>Connector Header</t>
  </si>
  <si>
    <t>SM02B-SRSS-TB(LF)(SN)</t>
  </si>
  <si>
    <t>Connector Receptacle</t>
  </si>
  <si>
    <t>02SR-3S</t>
  </si>
  <si>
    <t>Battery</t>
  </si>
  <si>
    <t>ThunderPWR</t>
  </si>
  <si>
    <t>470 resistor</t>
  </si>
  <si>
    <t>4.7uF Capacitor</t>
  </si>
  <si>
    <t>10k resistor</t>
  </si>
  <si>
    <t>RC0603JR-0710KL</t>
  </si>
  <si>
    <t>Charging IC</t>
  </si>
  <si>
    <t>MCP73831T-2ACI/OT</t>
  </si>
  <si>
    <t>BOM_AVS</t>
  </si>
  <si>
    <t>Ferrite Bead</t>
  </si>
  <si>
    <t>BLM18AG121SN1D</t>
  </si>
  <si>
    <t>Micro USB</t>
  </si>
  <si>
    <t>100k Resistor</t>
  </si>
  <si>
    <t>Schottky Diode</t>
  </si>
  <si>
    <t>SD0805S020S1R0</t>
  </si>
  <si>
    <t>TVS Diode</t>
  </si>
  <si>
    <t>PRTR5v0u2x</t>
  </si>
  <si>
    <t>BOM_Vreg</t>
  </si>
  <si>
    <t>Switch</t>
  </si>
  <si>
    <t>JS202011SCQN</t>
  </si>
  <si>
    <t>1uF Capcaitor</t>
  </si>
  <si>
    <t>LDO</t>
  </si>
  <si>
    <t>BU33SD2MG-MTR</t>
  </si>
  <si>
    <t>BOM_Mr</t>
  </si>
  <si>
    <t>Magnetic Encoder</t>
  </si>
  <si>
    <t>Pololu</t>
  </si>
  <si>
    <t>Coreless Motor</t>
  </si>
  <si>
    <t>Amazon</t>
  </si>
  <si>
    <t>Header</t>
  </si>
  <si>
    <t>Header crimp</t>
  </si>
  <si>
    <t>BOM_Ml</t>
  </si>
  <si>
    <t>BOM_Micro</t>
  </si>
  <si>
    <t>10nH Inductor</t>
  </si>
  <si>
    <t>744786110A</t>
  </si>
  <si>
    <t>Push Button</t>
  </si>
  <si>
    <t>1.14100.5030000</t>
  </si>
  <si>
    <t>ATXMega64 A4U</t>
  </si>
  <si>
    <t>ATXMEGA64A4U-AU</t>
  </si>
  <si>
    <t>32 kHz Oscillator</t>
  </si>
  <si>
    <t>FC-12M 32.7680KA-A3</t>
  </si>
  <si>
    <t>BOM_Board</t>
  </si>
  <si>
    <t>Solder Paste</t>
  </si>
  <si>
    <t>SMD291SNL</t>
  </si>
  <si>
    <t>Ribbon Cable</t>
  </si>
  <si>
    <t>3811/09 300</t>
  </si>
  <si>
    <t>Solder Stencil</t>
  </si>
  <si>
    <t>OSH Stencil</t>
  </si>
  <si>
    <t>PCB</t>
  </si>
  <si>
    <t>OSH Park</t>
  </si>
  <si>
    <t>Substitute Parts</t>
  </si>
  <si>
    <t>BT Alternate</t>
  </si>
  <si>
    <t>740-1038-ND</t>
  </si>
  <si>
    <t>Schottky Diode Alternate (500mA)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</si>
</sst>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&quot;$&quot;#,##0.00"/>
    <numFmt numFmtId="166" formatCode="#,##0.000"/>
  </numFmts>
  <fonts count="21" x14ac:knownFonts="1">
    <font>
      <sz val="10"/>
      <color rgb="FF000000"/>
      <name val="Arial"/>
    </font>
    <font>
      <b/>
      <sz val="12"/>
      <name val="Arial"/>
    </font>
    <font>
      <sz val="12"/>
      <name val="Arial"/>
    </font>
    <font>
      <b/>
      <sz val="12"/>
      <color rgb="FF000000"/>
      <name val="Arial"/>
    </font>
    <font>
      <u/>
      <sz val="12"/>
      <color rgb="FF0000FF"/>
      <name val="Arial"/>
    </font>
    <font>
      <sz val="12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rgb="FF1155CC"/>
      <name val="Arial"/>
    </font>
    <font>
      <u/>
      <sz val="12"/>
      <color rgb="FF1155CC"/>
      <name val="Arial"/>
    </font>
    <font>
      <u/>
      <sz val="12"/>
      <color rgb="FF000000"/>
      <name val="Arial"/>
    </font>
    <font>
      <sz val="12"/>
      <color rgb="FF333333"/>
      <name val="Arial"/>
    </font>
    <font>
      <u/>
      <sz val="12"/>
      <color rgb="FF1155CC"/>
      <name val="Arial"/>
    </font>
    <font>
      <u/>
      <sz val="12"/>
      <color rgb="FF000000"/>
      <name val="Arial"/>
    </font>
    <font>
      <u/>
      <sz val="9"/>
      <color rgb="FF0000FF"/>
      <name val="Arial"/>
    </font>
    <font>
      <u/>
      <sz val="9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3">
    <border>
      <left/>
      <right/>
      <top/>
      <bottom/>
      <diagonal/>
    </border>
    <border>
      <left/>
      <right/>
      <top/>
      <bottom style="thin">
        <color rgb="FFEEEEEE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2" fillId="2" borderId="0" xfId="0" applyFont="1" applyFill="1"/>
    <xf numFmtId="0" fontId="3" fillId="2" borderId="0" xfId="0" applyFont="1" applyFill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0" fontId="4" fillId="2" borderId="0" xfId="0" applyFont="1" applyFill="1" applyAlignment="1"/>
    <xf numFmtId="0" fontId="2" fillId="2" borderId="0" xfId="0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/>
    <xf numFmtId="0" fontId="7" fillId="2" borderId="0" xfId="0" applyFont="1" applyFill="1" applyAlignment="1"/>
    <xf numFmtId="0" fontId="5" fillId="2" borderId="0" xfId="0" applyFont="1" applyFill="1" applyAlignment="1">
      <alignment horizontal="left"/>
    </xf>
    <xf numFmtId="0" fontId="8" fillId="2" borderId="0" xfId="0" applyFont="1" applyFill="1" applyAlignment="1"/>
    <xf numFmtId="0" fontId="9" fillId="2" borderId="0" xfId="0" applyFont="1" applyFill="1" applyAlignment="1"/>
    <xf numFmtId="0" fontId="5" fillId="2" borderId="0" xfId="0" applyFont="1" applyFill="1" applyAlignment="1"/>
    <xf numFmtId="0" fontId="10" fillId="2" borderId="0" xfId="0" applyFont="1" applyFill="1" applyAlignment="1"/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2" fillId="2" borderId="0" xfId="0" applyFont="1" applyFill="1" applyAlignment="1"/>
    <xf numFmtId="0" fontId="11" fillId="2" borderId="0" xfId="0" applyFont="1" applyFill="1" applyAlignment="1">
      <alignment horizontal="left"/>
    </xf>
    <xf numFmtId="0" fontId="12" fillId="2" borderId="0" xfId="0" applyFont="1" applyFill="1" applyAlignment="1"/>
    <xf numFmtId="0" fontId="5" fillId="2" borderId="1" xfId="0" applyFont="1" applyFill="1" applyBorder="1" applyAlignment="1">
      <alignment horizontal="right"/>
    </xf>
    <xf numFmtId="0" fontId="13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5" fontId="2" fillId="2" borderId="0" xfId="0" applyNumberFormat="1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right"/>
    </xf>
    <xf numFmtId="0" fontId="5" fillId="2" borderId="0" xfId="0" applyFont="1" applyFill="1" applyAlignment="1"/>
    <xf numFmtId="166" fontId="2" fillId="2" borderId="0" xfId="0" applyNumberFormat="1" applyFont="1" applyFill="1" applyAlignment="1"/>
    <xf numFmtId="166" fontId="2" fillId="2" borderId="0" xfId="0" applyNumberFormat="1" applyFont="1" applyFill="1" applyAlignment="1"/>
    <xf numFmtId="0" fontId="5" fillId="2" borderId="0" xfId="0" applyFont="1" applyFill="1" applyAlignment="1"/>
    <xf numFmtId="0" fontId="15" fillId="2" borderId="0" xfId="0" applyFont="1" applyFill="1" applyAlignment="1"/>
    <xf numFmtId="0" fontId="1" fillId="2" borderId="0" xfId="0" applyFont="1" applyFill="1" applyAlignment="1">
      <alignment horizontal="right"/>
    </xf>
    <xf numFmtId="165" fontId="2" fillId="2" borderId="0" xfId="0" applyNumberFormat="1" applyFont="1" applyFill="1" applyAlignment="1"/>
    <xf numFmtId="0" fontId="16" fillId="2" borderId="0" xfId="0" applyFont="1" applyFill="1" applyAlignment="1">
      <alignment horizontal="left"/>
    </xf>
    <xf numFmtId="0" fontId="17" fillId="3" borderId="0" xfId="0" applyFont="1" applyFill="1" applyAlignment="1"/>
    <xf numFmtId="0" fontId="18" fillId="0" borderId="0" xfId="0" applyFont="1" applyAlignment="1"/>
    <xf numFmtId="0" fontId="19" fillId="2" borderId="2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/>
    </xf>
    <xf numFmtId="0" fontId="20" fillId="2" borderId="0" xfId="0" applyFont="1" applyFill="1" applyAlignment="1"/>
    <xf numFmtId="0" fontId="14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microchip-technology/RN42HID-I%2FRM/RN42HID-I%2FRM-ND/3597485" TargetMode="External"/><Relationship Id="rId18" Type="http://schemas.openxmlformats.org/officeDocument/2006/relationships/hyperlink" Target="http://www.digikey.com/product-detail/en/LTST-C190GKT/160-1183-1-ND/269255" TargetMode="External"/><Relationship Id="rId26" Type="http://schemas.openxmlformats.org/officeDocument/2006/relationships/hyperlink" Target="http://www.digikey.com/product-detail/en/885012106012/732-7909-1-ND/5454536" TargetMode="External"/><Relationship Id="rId39" Type="http://schemas.openxmlformats.org/officeDocument/2006/relationships/hyperlink" Target="http://www.digikey.com/product-detail/en/RC0603JR-07470RL/311-470GRCT-ND/729738" TargetMode="External"/><Relationship Id="rId21" Type="http://schemas.openxmlformats.org/officeDocument/2006/relationships/hyperlink" Target="http://www.thunderpowerrc.com/Products/Ultra-Micro/125mAh-1-CELL-1S-3-7V-G4-PRO-LITE-25C-LIPO-ULTRA-MICRO" TargetMode="External"/><Relationship Id="rId34" Type="http://schemas.openxmlformats.org/officeDocument/2006/relationships/hyperlink" Target="http://www.digikey.com/product-detail/en/panasonic-electronic-components/MTM231232LBF/MTM231232LBFCT-ND/4864487" TargetMode="External"/><Relationship Id="rId42" Type="http://schemas.openxmlformats.org/officeDocument/2006/relationships/hyperlink" Target="http://www.digikey.com/product-search/en?keywords=BU33SD2MGMCT-ND" TargetMode="External"/><Relationship Id="rId47" Type="http://schemas.openxmlformats.org/officeDocument/2006/relationships/hyperlink" Target="https://www.pololu.com/product/2598" TargetMode="External"/><Relationship Id="rId50" Type="http://schemas.openxmlformats.org/officeDocument/2006/relationships/hyperlink" Target="http://www.digikey.com/product-detail/en/04SR-3S/455-2185-ND/1300344" TargetMode="External"/><Relationship Id="rId55" Type="http://schemas.openxmlformats.org/officeDocument/2006/relationships/hyperlink" Target="http://www.digikey.com/product-detail/en/ATXMEGA64A4U-AU/ATXMEGA64A4U-AU-ND/4215304" TargetMode="External"/><Relationship Id="rId7" Type="http://schemas.openxmlformats.org/officeDocument/2006/relationships/hyperlink" Target="http://www.digikey.com/product-detail/en/RC0603JR-0733KL/311-33KGRCT-ND/729719" TargetMode="External"/><Relationship Id="rId2" Type="http://schemas.openxmlformats.org/officeDocument/2006/relationships/hyperlink" Target="http://www.digikey.com/product-detail/en/panasonic-electronic-components/MTM231232LBF/MTM231232LBFCT-ND/4864487" TargetMode="External"/><Relationship Id="rId16" Type="http://schemas.openxmlformats.org/officeDocument/2006/relationships/hyperlink" Target="http://www.digikey.com/product-detail/en/RC0603JR-07470RL/311-470GRCT-ND/729738" TargetMode="External"/><Relationship Id="rId20" Type="http://schemas.openxmlformats.org/officeDocument/2006/relationships/hyperlink" Target="http://www.digikey.com/product-detail/en/jst-sales-america-inc/02SR-3S/455-2183-ND/1300342" TargetMode="External"/><Relationship Id="rId29" Type="http://schemas.openxmlformats.org/officeDocument/2006/relationships/hyperlink" Target="http://www.digikey.com/product-detail/en/MCP73831T-2ACI%2FOT/MCP73831T-2ACI%2FOTCT-ND/1979802" TargetMode="External"/><Relationship Id="rId41" Type="http://schemas.openxmlformats.org/officeDocument/2006/relationships/hyperlink" Target="http://www.digikey.com/product-detail/en/885012206026/732-7945-1-ND/5454572" TargetMode="External"/><Relationship Id="rId54" Type="http://schemas.openxmlformats.org/officeDocument/2006/relationships/hyperlink" Target="http://www.digikey.com/product-detail/en/1.14100.5030000/CKN9363CT-ND/583462" TargetMode="External"/><Relationship Id="rId1" Type="http://schemas.openxmlformats.org/officeDocument/2006/relationships/hyperlink" Target="http://www.digikey.com/product-detail/en/texas-instruments/DRV8835DSSR/296-30391-1-ND/3188673" TargetMode="External"/><Relationship Id="rId6" Type="http://schemas.openxmlformats.org/officeDocument/2006/relationships/hyperlink" Target="http://www.digikey.com/product-detail/en/yageo/CC0603ZRY5V9BB104/311-1343-1-ND/2103127" TargetMode="External"/><Relationship Id="rId11" Type="http://schemas.openxmlformats.org/officeDocument/2006/relationships/hyperlink" Target="http://www.digikey.com/product-detail/en/CC0603KRX7R9BB103/311-1085-1-ND/302995" TargetMode="External"/><Relationship Id="rId24" Type="http://schemas.openxmlformats.org/officeDocument/2006/relationships/hyperlink" Target="http://www.digikey.com/product-detail/en/RC0603JR-07470RL/311-470GRCT-ND/729738" TargetMode="External"/><Relationship Id="rId32" Type="http://schemas.openxmlformats.org/officeDocument/2006/relationships/hyperlink" Target="http://www.digikey.com/product-detail/en/molex-llc/0473460001/WM17141CT-ND/1782474" TargetMode="External"/><Relationship Id="rId37" Type="http://schemas.openxmlformats.org/officeDocument/2006/relationships/hyperlink" Target="http://www.digikey.com/product-detail/en/LTST-C190GKT/160-1183-1-ND/269255" TargetMode="External"/><Relationship Id="rId40" Type="http://schemas.openxmlformats.org/officeDocument/2006/relationships/hyperlink" Target="http://www.digikey.com/product-detail/en/RC0603JR-07470RL/311-470GRCT-ND/729738" TargetMode="External"/><Relationship Id="rId45" Type="http://schemas.openxmlformats.org/officeDocument/2006/relationships/hyperlink" Target="http://www.digikey.com/product-detail/en/jst-sales-america-inc/SM04B-SRSS-TB(LF)(SN)/455-1804-1-ND/926875" TargetMode="External"/><Relationship Id="rId53" Type="http://schemas.openxmlformats.org/officeDocument/2006/relationships/hyperlink" Target="http://www.digikey.com/product-search/en?keywords=P100KHCT-ND" TargetMode="External"/><Relationship Id="rId58" Type="http://schemas.openxmlformats.org/officeDocument/2006/relationships/hyperlink" Target="http://www.digikey.com/product-detail/en/3811%2F09%20300/MC090M-5-ND/4312054" TargetMode="External"/><Relationship Id="rId5" Type="http://schemas.openxmlformats.org/officeDocument/2006/relationships/hyperlink" Target="http://www.digikey.com/product-detail/en/yageo/CC0805ZKY5V6BB106/311-1355-1-ND/2103139" TargetMode="External"/><Relationship Id="rId15" Type="http://schemas.openxmlformats.org/officeDocument/2006/relationships/hyperlink" Target="http://www.digikey.com/product-detail/en/RC0603JR-07470RL/311-470GRCT-ND/729738" TargetMode="External"/><Relationship Id="rId23" Type="http://schemas.openxmlformats.org/officeDocument/2006/relationships/hyperlink" Target="http://www.digikey.com/product-detail/en/LTST-C190GKT/160-1183-1-ND/269255" TargetMode="External"/><Relationship Id="rId28" Type="http://schemas.openxmlformats.org/officeDocument/2006/relationships/hyperlink" Target="http://www.digikey.com/product-detail/en/RC0603JR-0710KL/311-10KGRCT-ND/729647" TargetMode="External"/><Relationship Id="rId36" Type="http://schemas.openxmlformats.org/officeDocument/2006/relationships/hyperlink" Target="http://www.digikey.com/product-detail/en/nxp-semiconductors/PRTR5V0U2X,215/568-4140-1-ND/1589981" TargetMode="External"/><Relationship Id="rId49" Type="http://schemas.openxmlformats.org/officeDocument/2006/relationships/hyperlink" Target="http://www.digikey.com/product-detail/en/jst-sales-america-inc/SM04B-SRSS-TB(LF)(SN)/455-1804-1-ND/926875" TargetMode="External"/><Relationship Id="rId57" Type="http://schemas.openxmlformats.org/officeDocument/2006/relationships/hyperlink" Target="http://www.digikey.com/product-detail/en/chip-quik-inc/SMD291SNL/SMD291SNL-ND/1160001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http://www.digikey.com/product-detail/en/CC0805ZKY5V6BB106/311-1355-1-ND/2103139" TargetMode="External"/><Relationship Id="rId19" Type="http://schemas.openxmlformats.org/officeDocument/2006/relationships/hyperlink" Target="http://www.digikey.com/product-detail/en/SM02B-SRSS-TB(LF)(SN)/455-1802-1-ND/926873" TargetMode="External"/><Relationship Id="rId31" Type="http://schemas.openxmlformats.org/officeDocument/2006/relationships/hyperlink" Target="http://www.digikey.com/product-detail/en/murata-electronics-north-america/BLM18AG121SN1D/490-1011-1-ND/584459" TargetMode="External"/><Relationship Id="rId44" Type="http://schemas.openxmlformats.org/officeDocument/2006/relationships/hyperlink" Target="http://www.amazon.com/Coreless-Motor-6x12mm-DC3-7V-45000RPM/dp/B00QC2EWUO" TargetMode="External"/><Relationship Id="rId52" Type="http://schemas.openxmlformats.org/officeDocument/2006/relationships/hyperlink" Target="http://www.digikey.com/product-detail/en/744786110A/732-6263-1-ND/5087226" TargetMode="External"/><Relationship Id="rId60" Type="http://schemas.openxmlformats.org/officeDocument/2006/relationships/hyperlink" Target="http://www.digikey.com/product-detail/en/avx-corporation/SD0805S020S0R5/478-7799-1-ND/3749477" TargetMode="External"/><Relationship Id="rId4" Type="http://schemas.openxmlformats.org/officeDocument/2006/relationships/hyperlink" Target="http://www.digikey.com/product-detail/en/04SR-3S/455-2185-ND/1300344" TargetMode="External"/><Relationship Id="rId9" Type="http://schemas.openxmlformats.org/officeDocument/2006/relationships/hyperlink" Target="http://www.digikey.com/product-detail/en/CC0603ZRY5V9BB104/311-1343-1-ND/2103127" TargetMode="External"/><Relationship Id="rId14" Type="http://schemas.openxmlformats.org/officeDocument/2006/relationships/hyperlink" Target="http://www.digikey.com/product-search/en?keywords=P100KHCT-ND" TargetMode="External"/><Relationship Id="rId22" Type="http://schemas.openxmlformats.org/officeDocument/2006/relationships/hyperlink" Target="http://www.thunderpowerrc.com/Products/Ultra-Micro/125mAh-1-CELL-1S-3-7V-G4-PRO-LITE-25C-LIPO-ULTRA-MICRO" TargetMode="External"/><Relationship Id="rId27" Type="http://schemas.openxmlformats.org/officeDocument/2006/relationships/hyperlink" Target="http://www.digikey.com/product-detail/en/CC0603ZRY5V9BB104/311-1343-1-ND/2103127" TargetMode="External"/><Relationship Id="rId30" Type="http://schemas.openxmlformats.org/officeDocument/2006/relationships/hyperlink" Target="http://www.digikey.com/product-detail/en/wurth-electronics-inc/885012206014/732-7933-1-ND/5454560" TargetMode="External"/><Relationship Id="rId35" Type="http://schemas.openxmlformats.org/officeDocument/2006/relationships/hyperlink" Target="http://www.digikey.com/product-detail/en/avx-corporation/SD0805S020S1R0/478-7800-1-ND/3749510" TargetMode="External"/><Relationship Id="rId43" Type="http://schemas.openxmlformats.org/officeDocument/2006/relationships/hyperlink" Target="https://www.pololu.com/product/2598" TargetMode="External"/><Relationship Id="rId48" Type="http://schemas.openxmlformats.org/officeDocument/2006/relationships/hyperlink" Target="http://www.amazon.com/Coreless-Motor-6x12mm-DC3-7V-45000RPM/dp/B00QC2EWUO" TargetMode="External"/><Relationship Id="rId56" Type="http://schemas.openxmlformats.org/officeDocument/2006/relationships/hyperlink" Target="http://www.digikey.com/product-detail/en/FC-12M%2032.7680KA-A3/SER3672CT-ND/2403445" TargetMode="External"/><Relationship Id="rId8" Type="http://schemas.openxmlformats.org/officeDocument/2006/relationships/hyperlink" Target="http://www.digikey.com/product-detail/en/yageo/RC0603JR-0768KL/311-68KGRCT-ND/729769" TargetMode="External"/><Relationship Id="rId51" Type="http://schemas.openxmlformats.org/officeDocument/2006/relationships/hyperlink" Target="http://www.digikey.com/product-detail/en/CC0603ZRY5V9BB104/311-1343-1-ND/2103127" TargetMode="External"/><Relationship Id="rId3" Type="http://schemas.openxmlformats.org/officeDocument/2006/relationships/hyperlink" Target="http://www.digikey.com/product-detail/en/jst-sales-america-inc/SM04B-SRSS-TB(LF)(SN)/455-1804-1-ND/926875" TargetMode="External"/><Relationship Id="rId12" Type="http://schemas.openxmlformats.org/officeDocument/2006/relationships/hyperlink" Target="http://www.digikey.com/product-detail/en/stmicroelectronics/L3GD20HTR/497-13931-1-ND/4357644" TargetMode="External"/><Relationship Id="rId17" Type="http://schemas.openxmlformats.org/officeDocument/2006/relationships/hyperlink" Target="http://www.digikey.com/product-detail/en/LTST-C190CKT/160-1181-1-ND/269253" TargetMode="External"/><Relationship Id="rId25" Type="http://schemas.openxmlformats.org/officeDocument/2006/relationships/hyperlink" Target="http://www.digikey.com/product-detail/en/RC0603JR-07470RL/311-470GRCT-ND/729738" TargetMode="External"/><Relationship Id="rId33" Type="http://schemas.openxmlformats.org/officeDocument/2006/relationships/hyperlink" Target="http://www.digikey.com/product-search/en?keywords=P100KHCT-ND" TargetMode="External"/><Relationship Id="rId38" Type="http://schemas.openxmlformats.org/officeDocument/2006/relationships/hyperlink" Target="http://www.digikey.com/product-detail/en/JS202011SCQN/401-2002-1-ND/1640098" TargetMode="External"/><Relationship Id="rId46" Type="http://schemas.openxmlformats.org/officeDocument/2006/relationships/hyperlink" Target="http://www.digikey.com/product-detail/en/04SR-3S/455-2185-ND/1300344" TargetMode="External"/><Relationship Id="rId59" Type="http://schemas.openxmlformats.org/officeDocument/2006/relationships/hyperlink" Target="http://www.digikey.com/scripts/DkSearch/dksus.dll?Detail&amp;itemSeq=194547669&amp;uq=6359616465512210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5"/>
  <sheetViews>
    <sheetView tabSelected="1" topLeftCell="A35" workbookViewId="0">
      <selection activeCell="H168" sqref="H168"/>
    </sheetView>
  </sheetViews>
  <sheetFormatPr defaultColWidth="14.42578125" defaultRowHeight="15.75" customHeight="1" x14ac:dyDescent="0.2"/>
  <cols>
    <col min="1" max="1" width="23.28515625" customWidth="1"/>
    <col min="2" max="2" width="28.5703125" customWidth="1"/>
    <col min="3" max="3" width="29.5703125" customWidth="1"/>
    <col min="4" max="4" width="14.7109375" customWidth="1"/>
    <col min="5" max="5" width="19" customWidth="1"/>
    <col min="6" max="6" width="14.42578125" customWidth="1"/>
    <col min="7" max="7" width="9.28515625" customWidth="1"/>
  </cols>
  <sheetData>
    <row r="1" spans="1:24" x14ac:dyDescent="0.25">
      <c r="A1" s="1" t="s">
        <v>0</v>
      </c>
      <c r="B1" s="2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5">
      <c r="A2" s="5" t="s">
        <v>1</v>
      </c>
      <c r="B2" s="6" t="s">
        <v>2</v>
      </c>
      <c r="C2" s="1" t="s">
        <v>3</v>
      </c>
      <c r="D2" s="1" t="s">
        <v>4</v>
      </c>
      <c r="E2" s="1" t="s">
        <v>5</v>
      </c>
      <c r="F2" s="7" t="s">
        <v>6</v>
      </c>
      <c r="G2" s="7" t="s"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customHeight="1" x14ac:dyDescent="0.2">
      <c r="A3" s="3" t="s">
        <v>8</v>
      </c>
      <c r="B3" s="2" t="s">
        <v>9</v>
      </c>
      <c r="C3" s="8" t="str">
        <f>HYPERLINK("http://www.digikey.com/product-detail/en/texas-instruments/DRV8835DSSR/296-30391-1-ND/3188673","296-30391-1-ND")</f>
        <v>296-30391-1-ND</v>
      </c>
      <c r="D3" s="3" t="s">
        <v>10</v>
      </c>
      <c r="E3" s="9">
        <v>1</v>
      </c>
      <c r="F3" s="10">
        <v>1.3796999999999999</v>
      </c>
      <c r="G3" s="3">
        <f t="shared" ref="G3:G10" si="0">F3*E3</f>
        <v>1.3796999999999999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5.75" customHeight="1" x14ac:dyDescent="0.2">
      <c r="A4" s="3" t="s">
        <v>11</v>
      </c>
      <c r="B4" s="11" t="s">
        <v>12</v>
      </c>
      <c r="C4" s="12" t="str">
        <f>HYPERLINK("http://www.digikey.com/product-detail/en/panasonic-electronic-components/MTM231232LBF/MTM231232LBFCT-ND/4864487","MTM231232LBFCT-ND")</f>
        <v>MTM231232LBFCT-ND</v>
      </c>
      <c r="D4" s="3" t="s">
        <v>10</v>
      </c>
      <c r="E4" s="9">
        <v>1</v>
      </c>
      <c r="F4" s="10">
        <v>0.22140000000000001</v>
      </c>
      <c r="G4" s="3">
        <f t="shared" si="0"/>
        <v>0.22140000000000001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.75" customHeight="1" x14ac:dyDescent="0.2">
      <c r="A5" s="3" t="s">
        <v>13</v>
      </c>
      <c r="B5" s="11" t="s">
        <v>14</v>
      </c>
      <c r="C5" s="13" t="str">
        <f>HYPERLINK("http://www.digikey.com/product-detail/en/jst-sales-america-inc/SM04B-SRSS-TB(LF)(SN)/455-1804-1-ND/926875","455-1804-1-ND")</f>
        <v>455-1804-1-ND</v>
      </c>
      <c r="D5" s="3" t="s">
        <v>10</v>
      </c>
      <c r="E5" s="9">
        <v>1</v>
      </c>
      <c r="F5" s="10">
        <v>0.436</v>
      </c>
      <c r="G5" s="3">
        <f t="shared" si="0"/>
        <v>0.436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customHeight="1" x14ac:dyDescent="0.2">
      <c r="A6" s="3" t="s">
        <v>15</v>
      </c>
      <c r="B6" s="14" t="s">
        <v>16</v>
      </c>
      <c r="C6" s="15" t="str">
        <f>HYPERLINK("http://www.digikey.com/product-detail/en/04SR-3S/455-2185-ND/1300344","455-2185-ND")</f>
        <v>455-2185-ND</v>
      </c>
      <c r="D6" s="3" t="s">
        <v>10</v>
      </c>
      <c r="E6" s="9">
        <v>1</v>
      </c>
      <c r="F6" s="10">
        <v>0.2419</v>
      </c>
      <c r="G6" s="3">
        <f t="shared" si="0"/>
        <v>0.2419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5.75" customHeight="1" x14ac:dyDescent="0.2">
      <c r="A7" s="3" t="s">
        <v>17</v>
      </c>
      <c r="B7" s="11" t="s">
        <v>18</v>
      </c>
      <c r="C7" s="16" t="str">
        <f>HYPERLINK("http://www.digikey.com/product-detail/en/yageo/CC0805ZKY5V6BB106/311-1355-1-ND/2103139","311-1355-1-ND")</f>
        <v>311-1355-1-ND</v>
      </c>
      <c r="D7" s="3" t="s">
        <v>10</v>
      </c>
      <c r="E7" s="9">
        <v>1</v>
      </c>
      <c r="F7" s="10">
        <v>5.5899999999999998E-2</v>
      </c>
      <c r="G7" s="3">
        <f t="shared" si="0"/>
        <v>5.5899999999999998E-2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5.75" customHeight="1" x14ac:dyDescent="0.2">
      <c r="A8" s="3" t="s">
        <v>19</v>
      </c>
      <c r="B8" s="11" t="s">
        <v>20</v>
      </c>
      <c r="C8" s="12" t="str">
        <f>HYPERLINK("http://www.digikey.com/product-detail/en/yageo/CC0603ZRY5V9BB104/311-1343-1-ND/2103127","311-1343-1-ND")</f>
        <v>311-1343-1-ND</v>
      </c>
      <c r="D8" s="3" t="s">
        <v>10</v>
      </c>
      <c r="E8" s="9">
        <v>1</v>
      </c>
      <c r="F8" s="10">
        <v>8.2000000000000007E-3</v>
      </c>
      <c r="G8" s="3">
        <f t="shared" si="0"/>
        <v>8.2000000000000007E-3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.75" customHeight="1" x14ac:dyDescent="0.2">
      <c r="A9" s="3" t="s">
        <v>21</v>
      </c>
      <c r="B9" s="14" t="s">
        <v>22</v>
      </c>
      <c r="C9" s="15" t="str">
        <f>HYPERLINK("http://www.digikey.com/product-detail/en/RC0603JR-0733KL/311-33KGRCT-ND/729719","311-33KGRCT-ND")</f>
        <v>311-33KGRCT-ND</v>
      </c>
      <c r="D9" s="3" t="s">
        <v>10</v>
      </c>
      <c r="E9" s="9">
        <v>1</v>
      </c>
      <c r="F9" s="10">
        <v>4.4000000000000003E-3</v>
      </c>
      <c r="G9" s="3">
        <f t="shared" si="0"/>
        <v>4.4000000000000003E-3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5.75" customHeight="1" x14ac:dyDescent="0.2">
      <c r="A10" s="3" t="s">
        <v>23</v>
      </c>
      <c r="B10" s="14" t="s">
        <v>24</v>
      </c>
      <c r="C10" s="16" t="str">
        <f>HYPERLINK("http://www.digikey.com/product-detail/en/yageo/RC0603JR-0768KL/311-68KGRCT-ND/729769","311-68KGRCT-ND")</f>
        <v>311-68KGRCT-ND</v>
      </c>
      <c r="D10" s="3" t="s">
        <v>10</v>
      </c>
      <c r="E10" s="9">
        <v>1</v>
      </c>
      <c r="F10" s="10">
        <v>4.4000000000000003E-3</v>
      </c>
      <c r="G10" s="3">
        <f t="shared" si="0"/>
        <v>4.4000000000000003E-3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.75" customHeight="1" x14ac:dyDescent="0.2">
      <c r="A11" s="3"/>
      <c r="B11" s="2"/>
      <c r="C11" s="3"/>
      <c r="D11" s="3"/>
      <c r="E11" s="3"/>
      <c r="F11" s="3"/>
      <c r="G11" s="3"/>
      <c r="H11" s="4">
        <f>SUM(G3:G10)</f>
        <v>2.3518999999999997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25">
      <c r="A12" s="1" t="s">
        <v>25</v>
      </c>
      <c r="B12" s="2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5">
      <c r="A13" s="5" t="s">
        <v>1</v>
      </c>
      <c r="B13" s="6" t="s">
        <v>2</v>
      </c>
      <c r="C13" s="1" t="s">
        <v>3</v>
      </c>
      <c r="D13" s="1" t="s">
        <v>4</v>
      </c>
      <c r="E13" s="5" t="s">
        <v>26</v>
      </c>
      <c r="F13" s="7" t="s">
        <v>6</v>
      </c>
      <c r="G13" s="5" t="s">
        <v>27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customHeight="1" x14ac:dyDescent="0.2">
      <c r="A14" s="17" t="s">
        <v>28</v>
      </c>
      <c r="B14" s="11" t="s">
        <v>20</v>
      </c>
      <c r="C14" s="18" t="str">
        <f>HYPERLINK("http://www.digikey.com/product-detail/en/CC0603ZRY5V9BB104/311-1343-1-ND/2103127","311-1343-1-ND")</f>
        <v>311-1343-1-ND</v>
      </c>
      <c r="D14" s="3" t="s">
        <v>10</v>
      </c>
      <c r="E14" s="19">
        <v>1</v>
      </c>
      <c r="F14" s="10">
        <v>8.2000000000000007E-3</v>
      </c>
      <c r="G14" s="3">
        <f t="shared" ref="G14:G17" si="1">F14*E14</f>
        <v>8.2000000000000007E-3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 x14ac:dyDescent="0.2">
      <c r="A15" s="3" t="s">
        <v>29</v>
      </c>
      <c r="B15" s="11" t="s">
        <v>18</v>
      </c>
      <c r="C15" s="15" t="str">
        <f>HYPERLINK("http://www.digikey.com/product-detail/en/CC0805ZKY5V6BB106/311-1355-1-ND/2103139","311-1355-1-ND")</f>
        <v>311-1355-1-ND</v>
      </c>
      <c r="D15" s="3" t="s">
        <v>10</v>
      </c>
      <c r="E15" s="9">
        <v>1</v>
      </c>
      <c r="F15" s="10">
        <v>5.5899999999999998E-2</v>
      </c>
      <c r="G15" s="3">
        <f t="shared" si="1"/>
        <v>5.5899999999999998E-2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 x14ac:dyDescent="0.2">
      <c r="A16" s="3" t="s">
        <v>30</v>
      </c>
      <c r="B16" s="11" t="s">
        <v>31</v>
      </c>
      <c r="C16" s="15" t="str">
        <f>HYPERLINK("http://www.digikey.com/product-detail/en/CC0603KRX7R9BB103/311-1085-1-ND/302995","311-1085-1-ND")</f>
        <v>311-1085-1-ND</v>
      </c>
      <c r="D16" s="3" t="s">
        <v>10</v>
      </c>
      <c r="E16" s="9">
        <v>1</v>
      </c>
      <c r="F16" s="10">
        <v>8.0999999999999996E-3</v>
      </c>
      <c r="G16" s="3">
        <f t="shared" si="1"/>
        <v>8.0999999999999996E-3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customHeight="1" x14ac:dyDescent="0.2">
      <c r="A17" s="3" t="s">
        <v>32</v>
      </c>
      <c r="B17" s="11" t="s">
        <v>33</v>
      </c>
      <c r="C17" s="16" t="str">
        <f>HYPERLINK("http://www.digikey.com/product-detail/en/stmicroelectronics/L3GD20HTR/497-13931-1-ND/4357644","497-13931-1-ND")</f>
        <v>497-13931-1-ND</v>
      </c>
      <c r="D17" s="3" t="s">
        <v>10</v>
      </c>
      <c r="E17" s="9">
        <v>1</v>
      </c>
      <c r="F17" s="10">
        <v>2.5185</v>
      </c>
      <c r="G17" s="3">
        <f t="shared" si="1"/>
        <v>2.5185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 x14ac:dyDescent="0.2">
      <c r="A18" s="3"/>
      <c r="B18" s="2"/>
      <c r="C18" s="3"/>
      <c r="D18" s="3"/>
      <c r="E18" s="3"/>
      <c r="F18" s="3"/>
      <c r="G18" s="3"/>
      <c r="H18" s="4">
        <f>SUM(G14:G17)</f>
        <v>2.5907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5">
      <c r="A19" s="1" t="s">
        <v>34</v>
      </c>
      <c r="B19" s="2"/>
      <c r="C19" s="3"/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 s="5" t="s">
        <v>1</v>
      </c>
      <c r="B20" s="6" t="s">
        <v>2</v>
      </c>
      <c r="C20" s="1" t="s">
        <v>3</v>
      </c>
      <c r="D20" s="1" t="s">
        <v>4</v>
      </c>
      <c r="E20" s="5" t="s">
        <v>26</v>
      </c>
      <c r="F20" s="7" t="s">
        <v>6</v>
      </c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 x14ac:dyDescent="0.2">
      <c r="A21" s="3" t="s">
        <v>35</v>
      </c>
      <c r="B21" s="11" t="s">
        <v>36</v>
      </c>
      <c r="C21" s="13" t="str">
        <f>HYPERLINK("http://www.digikey.com/product-detail/en/microchip-technology/RN42HID-I%2FRM/RN42HID-I%2FRM-ND/3597485","RN42HID-I/RM-ND")</f>
        <v>RN42HID-I/RM-ND</v>
      </c>
      <c r="D21" s="3" t="s">
        <v>10</v>
      </c>
      <c r="E21" s="9">
        <v>1</v>
      </c>
      <c r="F21" s="20">
        <v>13.962400000000001</v>
      </c>
      <c r="G21" s="3">
        <f t="shared" ref="G21:G25" si="2">F21*E21</f>
        <v>13.962400000000001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customHeight="1" x14ac:dyDescent="0.2">
      <c r="A22" s="21" t="s">
        <v>37</v>
      </c>
      <c r="B22" s="11" t="s">
        <v>38</v>
      </c>
      <c r="C22" s="18" t="str">
        <f>HYPERLINK("http://www.digikey.com/product-search/en?keywords=P100KHCT-ND","P100KHCT-ND")</f>
        <v>P100KHCT-ND</v>
      </c>
      <c r="D22" s="3" t="s">
        <v>10</v>
      </c>
      <c r="E22" s="21">
        <v>2</v>
      </c>
      <c r="F22" s="20">
        <v>8.3999999999999995E-3</v>
      </c>
      <c r="G22" s="3">
        <f t="shared" si="2"/>
        <v>1.6799999999999999E-2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customHeight="1" x14ac:dyDescent="0.2">
      <c r="A23" s="21" t="s">
        <v>39</v>
      </c>
      <c r="B23" s="22" t="s">
        <v>40</v>
      </c>
      <c r="C23" s="23" t="s">
        <v>41</v>
      </c>
      <c r="D23" s="3" t="s">
        <v>10</v>
      </c>
      <c r="E23" s="21">
        <v>2</v>
      </c>
      <c r="F23" s="20">
        <v>4.4000000000000003E-3</v>
      </c>
      <c r="G23" s="3">
        <f t="shared" si="2"/>
        <v>8.8000000000000005E-3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customHeight="1" x14ac:dyDescent="0.2">
      <c r="A24" s="21" t="s">
        <v>42</v>
      </c>
      <c r="B24" s="11" t="s">
        <v>43</v>
      </c>
      <c r="C24" s="15" t="str">
        <f>HYPERLINK("http://www.digikey.com/product-detail/en/LTST-C190CKT/160-1181-1-ND/269253","160-1181-1-ND")</f>
        <v>160-1181-1-ND</v>
      </c>
      <c r="D24" s="3" t="s">
        <v>10</v>
      </c>
      <c r="E24" s="21">
        <v>1</v>
      </c>
      <c r="F24" s="20">
        <v>0.13739999999999999</v>
      </c>
      <c r="G24" s="3">
        <f t="shared" si="2"/>
        <v>0.13739999999999999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customHeight="1" x14ac:dyDescent="0.2">
      <c r="A25" s="21" t="s">
        <v>44</v>
      </c>
      <c r="B25" s="11" t="s">
        <v>45</v>
      </c>
      <c r="C25" s="15" t="str">
        <f>HYPERLINK("http://www.digikey.com/product-detail/en/LTST-C190GKT/160-1183-1-ND/269255","160-1183-1-ND")</f>
        <v>160-1183-1-ND</v>
      </c>
      <c r="D25" s="3" t="s">
        <v>10</v>
      </c>
      <c r="E25" s="21">
        <v>1</v>
      </c>
      <c r="F25" s="24">
        <v>0.1128</v>
      </c>
      <c r="G25" s="3">
        <f t="shared" si="2"/>
        <v>0.1128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customHeight="1" x14ac:dyDescent="0.2">
      <c r="A26" s="21"/>
      <c r="B26" s="2"/>
      <c r="C26" s="3"/>
      <c r="D26" s="3"/>
      <c r="E26" s="3"/>
      <c r="F26" s="4"/>
      <c r="G26" s="3"/>
      <c r="H26" s="4">
        <f>SUM(G21:G25)</f>
        <v>14.238200000000001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5">
      <c r="A27" s="1" t="s">
        <v>46</v>
      </c>
      <c r="B27" s="2"/>
      <c r="C27" s="3"/>
      <c r="D27" s="3"/>
      <c r="E27" s="3"/>
      <c r="F27" s="3"/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5">
      <c r="A28" s="5" t="s">
        <v>1</v>
      </c>
      <c r="B28" s="6" t="s">
        <v>2</v>
      </c>
      <c r="C28" s="1" t="s">
        <v>3</v>
      </c>
      <c r="D28" s="1" t="s">
        <v>4</v>
      </c>
      <c r="E28" s="5" t="s">
        <v>26</v>
      </c>
      <c r="F28" s="7" t="s">
        <v>6</v>
      </c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customHeight="1" x14ac:dyDescent="0.2">
      <c r="A29" s="3" t="s">
        <v>47</v>
      </c>
      <c r="B29" s="11" t="s">
        <v>48</v>
      </c>
      <c r="C29" s="15" t="str">
        <f>HYPERLINK("http://www.digikey.com/product-detail/en/SM02B-SRSS-TB(LF)(SN)/455-1802-1-ND/926873","455-1802-1-ND")</f>
        <v>455-1802-1-ND</v>
      </c>
      <c r="D29" s="3" t="s">
        <v>10</v>
      </c>
      <c r="E29" s="21">
        <v>1</v>
      </c>
      <c r="F29" s="10">
        <v>0.33929999999999999</v>
      </c>
      <c r="G29" s="3">
        <f t="shared" ref="G29:G37" si="3">F29*E29</f>
        <v>0.33929999999999999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customHeight="1" x14ac:dyDescent="0.2">
      <c r="A30" s="3" t="s">
        <v>49</v>
      </c>
      <c r="B30" s="11" t="s">
        <v>50</v>
      </c>
      <c r="C30" s="8" t="str">
        <f>HYPERLINK("http://www.digikey.com/product-detail/en/jst-sales-america-inc/02SR-3S/455-2183-ND/1300342","455-2183-ND")</f>
        <v>455-2183-ND</v>
      </c>
      <c r="D30" s="3" t="s">
        <v>10</v>
      </c>
      <c r="E30" s="21">
        <v>1</v>
      </c>
      <c r="F30" s="10">
        <v>0.18</v>
      </c>
      <c r="G30" s="3">
        <f t="shared" si="3"/>
        <v>0.18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customHeight="1" x14ac:dyDescent="0.2">
      <c r="A31" s="17" t="s">
        <v>51</v>
      </c>
      <c r="B31" s="25" t="str">
        <f t="shared" ref="B31:C31" si="4">HYPERLINK("http://www.thunderpowerrc.com/Products/Ultra-Micro/125mAh-1-CELL-1S-3-7V-G4-PRO-LITE-25C-LIPO-ULTRA-MICRO","TP125-1SPL25UM")</f>
        <v>TP125-1SPL25UM</v>
      </c>
      <c r="C31" s="12" t="str">
        <f t="shared" si="4"/>
        <v>TP125-1SPL25UM</v>
      </c>
      <c r="D31" s="21" t="s">
        <v>52</v>
      </c>
      <c r="E31" s="21">
        <v>1</v>
      </c>
      <c r="F31" s="26">
        <v>2.99</v>
      </c>
      <c r="G31" s="3">
        <f t="shared" si="3"/>
        <v>2.99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.75" customHeight="1" x14ac:dyDescent="0.2">
      <c r="A32" s="21" t="s">
        <v>44</v>
      </c>
      <c r="B32" s="11" t="s">
        <v>45</v>
      </c>
      <c r="C32" s="15" t="str">
        <f>HYPERLINK("http://www.digikey.com/product-detail/en/LTST-C190GKT/160-1183-1-ND/269255","160-1183-1-ND")</f>
        <v>160-1183-1-ND</v>
      </c>
      <c r="D32" s="3" t="s">
        <v>10</v>
      </c>
      <c r="E32" s="9">
        <v>1</v>
      </c>
      <c r="F32" s="27">
        <v>0.1128</v>
      </c>
      <c r="G32" s="3">
        <f t="shared" si="3"/>
        <v>0.1128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customHeight="1" x14ac:dyDescent="0.2">
      <c r="A33" s="3" t="s">
        <v>53</v>
      </c>
      <c r="B33" s="22" t="s">
        <v>40</v>
      </c>
      <c r="C33" s="23" t="s">
        <v>41</v>
      </c>
      <c r="D33" s="3" t="s">
        <v>10</v>
      </c>
      <c r="E33" s="9">
        <v>1</v>
      </c>
      <c r="F33" s="10">
        <v>4.4000000000000003E-3</v>
      </c>
      <c r="G33" s="3">
        <f t="shared" si="3"/>
        <v>4.4000000000000003E-3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.75" customHeight="1" x14ac:dyDescent="0.2">
      <c r="A34" s="17" t="s">
        <v>54</v>
      </c>
      <c r="B34" s="11">
        <v>885012106012</v>
      </c>
      <c r="C34" s="18" t="str">
        <f>HYPERLINK("http://www.digikey.com/product-detail/en/885012106012/732-7909-1-ND/5454536","732-7909-1-ND")</f>
        <v>732-7909-1-ND</v>
      </c>
      <c r="D34" s="3" t="s">
        <v>10</v>
      </c>
      <c r="E34" s="9">
        <v>2</v>
      </c>
      <c r="F34" s="10">
        <v>0.1285</v>
      </c>
      <c r="G34" s="3">
        <f t="shared" si="3"/>
        <v>0.25700000000000001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5.75" customHeight="1" x14ac:dyDescent="0.2">
      <c r="A35" s="17" t="s">
        <v>28</v>
      </c>
      <c r="B35" s="11" t="s">
        <v>20</v>
      </c>
      <c r="C35" s="18" t="str">
        <f>HYPERLINK("http://www.digikey.com/product-detail/en/CC0603ZRY5V9BB104/311-1343-1-ND/2103127","311-1343-1-ND")</f>
        <v>311-1343-1-ND</v>
      </c>
      <c r="D35" s="3" t="s">
        <v>10</v>
      </c>
      <c r="E35" s="9">
        <v>1</v>
      </c>
      <c r="F35" s="10">
        <v>8.2000000000000007E-3</v>
      </c>
      <c r="G35" s="3">
        <f t="shared" si="3"/>
        <v>8.2000000000000007E-3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5.75" customHeight="1" x14ac:dyDescent="0.2">
      <c r="A36" s="17" t="s">
        <v>55</v>
      </c>
      <c r="B36" s="14" t="s">
        <v>56</v>
      </c>
      <c r="C36" s="15" t="str">
        <f>HYPERLINK("http://www.digikey.com/product-detail/en/RC0603JR-0710KL/311-10KGRCT-ND/729647","311-10KGRCT-ND")</f>
        <v>311-10KGRCT-ND</v>
      </c>
      <c r="D36" s="3" t="s">
        <v>10</v>
      </c>
      <c r="E36" s="9">
        <v>1</v>
      </c>
      <c r="F36" s="10">
        <v>4.4000000000000003E-3</v>
      </c>
      <c r="G36" s="3">
        <f t="shared" si="3"/>
        <v>4.4000000000000003E-3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" x14ac:dyDescent="0.2">
      <c r="A37" s="17" t="s">
        <v>57</v>
      </c>
      <c r="B37" s="11" t="s">
        <v>58</v>
      </c>
      <c r="C37" s="18" t="str">
        <f>HYPERLINK("http://www.digikey.com/product-detail/en/MCP73831T-2ACI%2FOT/MCP73831T-2ACI%2FOTCT-ND/1979802","MCP73831T-2ACI/OTCT-ND")</f>
        <v>MCP73831T-2ACI/OTCT-ND</v>
      </c>
      <c r="D37" s="21" t="s">
        <v>10</v>
      </c>
      <c r="E37" s="9">
        <v>1</v>
      </c>
      <c r="F37" s="10">
        <v>0.42</v>
      </c>
      <c r="G37" s="3">
        <f t="shared" si="3"/>
        <v>0.42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" x14ac:dyDescent="0.2">
      <c r="A38" s="3"/>
      <c r="B38" s="2"/>
      <c r="C38" s="3"/>
      <c r="D38" s="3"/>
      <c r="E38" s="3"/>
      <c r="F38" s="28"/>
      <c r="G38" s="3"/>
      <c r="H38" s="4">
        <f>SUM(G29:G37)</f>
        <v>4.3161000000000005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25">
      <c r="A39" s="1" t="s">
        <v>59</v>
      </c>
      <c r="B39" s="6"/>
      <c r="C39" s="1"/>
      <c r="D39" s="1"/>
      <c r="E39" s="5"/>
      <c r="F39" s="7"/>
      <c r="G39" s="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25">
      <c r="A40" s="5" t="s">
        <v>1</v>
      </c>
      <c r="B40" s="6" t="s">
        <v>2</v>
      </c>
      <c r="C40" s="1" t="s">
        <v>3</v>
      </c>
      <c r="D40" s="1" t="s">
        <v>4</v>
      </c>
      <c r="E40" s="5" t="s">
        <v>26</v>
      </c>
      <c r="F40" s="7" t="s">
        <v>6</v>
      </c>
      <c r="G40" s="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" x14ac:dyDescent="0.2">
      <c r="A41" s="17" t="s">
        <v>30</v>
      </c>
      <c r="B41" s="11">
        <v>885012206014</v>
      </c>
      <c r="C41" s="12" t="str">
        <f>HYPERLINK("http://www.digikey.com/product-detail/en/wurth-electronics-inc/885012206014/732-7933-1-ND/5454560","732-7933-1-ND")</f>
        <v>732-7933-1-ND</v>
      </c>
      <c r="D41" s="3" t="s">
        <v>10</v>
      </c>
      <c r="E41" s="9">
        <v>1</v>
      </c>
      <c r="F41" s="10">
        <v>6.93E-2</v>
      </c>
      <c r="G41" s="3">
        <f t="shared" ref="G41:G47" si="5">F41*E41</f>
        <v>6.93E-2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" x14ac:dyDescent="0.2">
      <c r="A42" s="17" t="s">
        <v>60</v>
      </c>
      <c r="B42" s="11" t="s">
        <v>61</v>
      </c>
      <c r="C42" s="12" t="str">
        <f>HYPERLINK("http://www.digikey.com/product-detail/en/murata-electronics-north-america/BLM18AG121SN1D/490-1011-1-ND/584459","490-1011-1-ND")</f>
        <v>490-1011-1-ND</v>
      </c>
      <c r="D42" s="3" t="s">
        <v>10</v>
      </c>
      <c r="E42" s="9">
        <v>1</v>
      </c>
      <c r="F42" s="10">
        <v>4.7600000000000003E-2</v>
      </c>
      <c r="G42" s="3">
        <f t="shared" si="5"/>
        <v>4.7600000000000003E-2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" x14ac:dyDescent="0.2">
      <c r="A43" s="17" t="s">
        <v>62</v>
      </c>
      <c r="B43" s="11">
        <v>473460001</v>
      </c>
      <c r="C43" s="12" t="str">
        <f>HYPERLINK("http://www.digikey.com/product-detail/en/molex-llc/0473460001/WM17141CT-ND/1782474","WM17141CT-ND")</f>
        <v>WM17141CT-ND</v>
      </c>
      <c r="D43" s="3" t="s">
        <v>10</v>
      </c>
      <c r="E43" s="9">
        <v>1</v>
      </c>
      <c r="F43" s="10">
        <v>0.75629999999999997</v>
      </c>
      <c r="G43" s="3">
        <f t="shared" si="5"/>
        <v>0.75629999999999997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" x14ac:dyDescent="0.2">
      <c r="A44" s="17" t="s">
        <v>63</v>
      </c>
      <c r="B44" s="11" t="s">
        <v>38</v>
      </c>
      <c r="C44" s="18" t="str">
        <f>HYPERLINK("http://www.digikey.com/product-search/en?keywords=P100KHCT-ND","P100KHCT-ND")</f>
        <v>P100KHCT-ND</v>
      </c>
      <c r="D44" s="3" t="s">
        <v>10</v>
      </c>
      <c r="E44" s="9">
        <v>1</v>
      </c>
      <c r="F44" s="10">
        <v>8.3999999999999995E-3</v>
      </c>
      <c r="G44" s="3">
        <f t="shared" si="5"/>
        <v>8.3999999999999995E-3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" x14ac:dyDescent="0.2">
      <c r="A45" s="3" t="s">
        <v>11</v>
      </c>
      <c r="B45" s="11" t="s">
        <v>12</v>
      </c>
      <c r="C45" s="12" t="str">
        <f>HYPERLINK("http://www.digikey.com/product-detail/en/panasonic-electronic-components/MTM231232LBF/MTM231232LBFCT-ND/4864487","MTM231232LBFCT-ND")</f>
        <v>MTM231232LBFCT-ND</v>
      </c>
      <c r="D45" s="3" t="s">
        <v>10</v>
      </c>
      <c r="E45" s="9">
        <v>1</v>
      </c>
      <c r="F45" s="10">
        <v>0.22140000000000001</v>
      </c>
      <c r="G45" s="3">
        <f t="shared" si="5"/>
        <v>0.22140000000000001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" x14ac:dyDescent="0.2">
      <c r="A46" s="17" t="s">
        <v>64</v>
      </c>
      <c r="B46" s="11" t="s">
        <v>65</v>
      </c>
      <c r="C46" s="12" t="str">
        <f>HYPERLINK("http://www.digikey.com/product-detail/en/avx-corporation/SD0805S020S1R0/478-7800-1-ND/3749510","478-7800-1-ND")</f>
        <v>478-7800-1-ND</v>
      </c>
      <c r="D46" s="3" t="s">
        <v>10</v>
      </c>
      <c r="E46" s="9">
        <v>1</v>
      </c>
      <c r="F46" s="10">
        <v>0.21659999999999999</v>
      </c>
      <c r="G46" s="3">
        <f t="shared" si="5"/>
        <v>0.21659999999999999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" x14ac:dyDescent="0.2">
      <c r="A47" s="29" t="s">
        <v>66</v>
      </c>
      <c r="B47" s="2" t="s">
        <v>67</v>
      </c>
      <c r="C47" s="15" t="str">
        <f>HYPERLINK("http://www.digikey.com/product-detail/en/nxp-semiconductors/PRTR5V0U2X,215/568-4140-1-ND/1589981","568-4140-1-ND")</f>
        <v>568-4140-1-ND</v>
      </c>
      <c r="D47" s="29" t="s">
        <v>10</v>
      </c>
      <c r="E47" s="21">
        <v>1</v>
      </c>
      <c r="F47" s="10">
        <v>0.3347</v>
      </c>
      <c r="G47" s="3">
        <f t="shared" si="5"/>
        <v>0.3347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" x14ac:dyDescent="0.2">
      <c r="A48" s="29"/>
      <c r="B48" s="2"/>
      <c r="C48" s="15"/>
      <c r="D48" s="29"/>
      <c r="E48" s="21"/>
      <c r="F48" s="28"/>
      <c r="G48" s="3"/>
      <c r="H48" s="4">
        <f>SUM(G41:G47)</f>
        <v>1.6542999999999999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25">
      <c r="A49" s="1" t="s">
        <v>68</v>
      </c>
      <c r="B49" s="6"/>
      <c r="C49" s="1"/>
      <c r="D49" s="1"/>
      <c r="E49" s="5"/>
      <c r="F49" s="7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25">
      <c r="A50" s="5" t="s">
        <v>1</v>
      </c>
      <c r="B50" s="6" t="s">
        <v>2</v>
      </c>
      <c r="C50" s="1" t="s">
        <v>3</v>
      </c>
      <c r="D50" s="1" t="s">
        <v>4</v>
      </c>
      <c r="E50" s="5" t="s">
        <v>26</v>
      </c>
      <c r="F50" s="7" t="s">
        <v>6</v>
      </c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5" x14ac:dyDescent="0.2">
      <c r="A51" s="21" t="s">
        <v>44</v>
      </c>
      <c r="B51" s="11" t="s">
        <v>45</v>
      </c>
      <c r="C51" s="15" t="str">
        <f>HYPERLINK("http://www.digikey.com/product-detail/en/LTST-C190GKT/160-1183-1-ND/269255","160-1183-1-ND")</f>
        <v>160-1183-1-ND</v>
      </c>
      <c r="D51" s="3" t="s">
        <v>10</v>
      </c>
      <c r="E51" s="9">
        <v>1</v>
      </c>
      <c r="F51" s="27">
        <v>0.1128</v>
      </c>
      <c r="G51" s="3">
        <f t="shared" ref="G51:G55" si="6">F51*E51</f>
        <v>0.1128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" x14ac:dyDescent="0.2">
      <c r="A52" s="17" t="s">
        <v>69</v>
      </c>
      <c r="B52" s="11" t="s">
        <v>70</v>
      </c>
      <c r="C52" s="18" t="str">
        <f>HYPERLINK("http://www.digikey.com/product-detail/en/JS202011SCQN/401-2002-1-ND/1640098","401-2002-1-ND")</f>
        <v>401-2002-1-ND</v>
      </c>
      <c r="D52" s="3" t="s">
        <v>10</v>
      </c>
      <c r="E52" s="9">
        <v>1</v>
      </c>
      <c r="F52" s="10">
        <v>0.3674</v>
      </c>
      <c r="G52" s="3">
        <f t="shared" si="6"/>
        <v>0.3674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5" x14ac:dyDescent="0.2">
      <c r="A53" s="3" t="s">
        <v>53</v>
      </c>
      <c r="B53" s="22" t="s">
        <v>40</v>
      </c>
      <c r="C53" s="23" t="s">
        <v>41</v>
      </c>
      <c r="D53" s="3" t="s">
        <v>10</v>
      </c>
      <c r="E53" s="9">
        <v>1</v>
      </c>
      <c r="F53" s="10">
        <v>4.4000000000000003E-3</v>
      </c>
      <c r="G53" s="3">
        <f t="shared" si="6"/>
        <v>4.4000000000000003E-3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5" x14ac:dyDescent="0.2">
      <c r="A54" s="17" t="s">
        <v>71</v>
      </c>
      <c r="B54" s="11">
        <v>885012206026</v>
      </c>
      <c r="C54" s="18" t="str">
        <f>HYPERLINK("http://www.digikey.com/product-detail/en/885012206026/732-7945-1-ND/5454572","732-7945-1-ND")</f>
        <v>732-7945-1-ND</v>
      </c>
      <c r="D54" s="3" t="s">
        <v>10</v>
      </c>
      <c r="E54" s="30">
        <v>3</v>
      </c>
      <c r="F54" s="10">
        <v>7.9600000000000004E-2</v>
      </c>
      <c r="G54" s="3">
        <f t="shared" si="6"/>
        <v>0.23880000000000001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5" x14ac:dyDescent="0.2">
      <c r="A55" s="17" t="s">
        <v>72</v>
      </c>
      <c r="B55" s="11" t="s">
        <v>73</v>
      </c>
      <c r="C55" s="18" t="str">
        <f>HYPERLINK("http://www.digikey.com/product-search/en?keywords=BU33SD2MGMCT-ND","BU33SD2MGMCT-ND")</f>
        <v>BU33SD2MGMCT-ND</v>
      </c>
      <c r="D55" s="3" t="s">
        <v>10</v>
      </c>
      <c r="E55" s="9">
        <v>1</v>
      </c>
      <c r="F55" s="10">
        <v>0.36990000000000001</v>
      </c>
      <c r="G55" s="3">
        <f t="shared" si="6"/>
        <v>0.36990000000000001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" x14ac:dyDescent="0.2">
      <c r="A56" s="3"/>
      <c r="B56" s="2"/>
      <c r="C56" s="3"/>
      <c r="D56" s="3"/>
      <c r="E56" s="3"/>
      <c r="F56" s="28"/>
      <c r="G56" s="3"/>
      <c r="H56" s="4">
        <f>SUM(G51:G55)</f>
        <v>1.0933000000000002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" x14ac:dyDescent="0.2">
      <c r="A57" s="3"/>
      <c r="B57" s="2"/>
      <c r="C57" s="3"/>
      <c r="D57" s="3"/>
      <c r="E57" s="3"/>
      <c r="F57" s="28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25">
      <c r="A58" s="1" t="s">
        <v>74</v>
      </c>
      <c r="B58" s="6"/>
      <c r="C58" s="1"/>
      <c r="D58" s="1"/>
      <c r="E58" s="5"/>
      <c r="F58" s="7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25">
      <c r="A59" s="5" t="s">
        <v>1</v>
      </c>
      <c r="B59" s="6" t="s">
        <v>2</v>
      </c>
      <c r="C59" s="1" t="s">
        <v>3</v>
      </c>
      <c r="D59" s="1" t="s">
        <v>4</v>
      </c>
      <c r="E59" s="5" t="s">
        <v>26</v>
      </c>
      <c r="F59" s="7" t="s">
        <v>6</v>
      </c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" x14ac:dyDescent="0.2">
      <c r="A60" s="31" t="s">
        <v>75</v>
      </c>
      <c r="B60" s="44">
        <v>2598</v>
      </c>
      <c r="C60" s="43" t="str">
        <f>HYPERLINK("https://www.pololu.com/product/2598","Pololu")</f>
        <v>Pololu</v>
      </c>
      <c r="D60" s="2" t="s">
        <v>76</v>
      </c>
      <c r="E60" s="9">
        <v>1</v>
      </c>
      <c r="F60" s="32">
        <v>5.95</v>
      </c>
      <c r="G60" s="3">
        <f t="shared" ref="G60:G63" si="7">F60*E60</f>
        <v>5.95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" x14ac:dyDescent="0.2">
      <c r="A61" s="17" t="s">
        <v>77</v>
      </c>
      <c r="B61" s="2"/>
      <c r="C61" s="18" t="str">
        <f>HYPERLINK("http://www.amazon.com/Coreless-Motor-6x12mm-DC3-7V-45000RPM/dp/B00QC2EWUO","Amazon")</f>
        <v>Amazon</v>
      </c>
      <c r="D61" s="2" t="s">
        <v>78</v>
      </c>
      <c r="E61" s="9">
        <v>1</v>
      </c>
      <c r="F61" s="32">
        <v>4.51</v>
      </c>
      <c r="G61" s="3">
        <f t="shared" si="7"/>
        <v>4.51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" x14ac:dyDescent="0.2">
      <c r="A62" s="21" t="s">
        <v>79</v>
      </c>
      <c r="B62" s="11" t="s">
        <v>14</v>
      </c>
      <c r="C62" s="13" t="str">
        <f>HYPERLINK("http://www.digikey.com/product-detail/en/jst-sales-america-inc/SM04B-SRSS-TB(LF)(SN)/455-1804-1-ND/926875","455-1804-1-ND")</f>
        <v>455-1804-1-ND</v>
      </c>
      <c r="D62" s="3" t="s">
        <v>10</v>
      </c>
      <c r="E62" s="30">
        <v>2</v>
      </c>
      <c r="F62" s="10">
        <v>0.436</v>
      </c>
      <c r="G62" s="3">
        <f t="shared" si="7"/>
        <v>0.872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" x14ac:dyDescent="0.2">
      <c r="A63" s="21" t="s">
        <v>80</v>
      </c>
      <c r="B63" s="14" t="s">
        <v>16</v>
      </c>
      <c r="C63" s="15" t="str">
        <f>HYPERLINK("http://www.digikey.com/product-detail/en/04SR-3S/455-2185-ND/1300344","455-2185-ND")</f>
        <v>455-2185-ND</v>
      </c>
      <c r="D63" s="3" t="s">
        <v>10</v>
      </c>
      <c r="E63" s="30">
        <v>2</v>
      </c>
      <c r="F63" s="10">
        <v>0.2419</v>
      </c>
      <c r="G63" s="3">
        <f t="shared" si="7"/>
        <v>0.48380000000000001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" x14ac:dyDescent="0.2">
      <c r="A64" s="3"/>
      <c r="B64" s="14"/>
      <c r="C64" s="15"/>
      <c r="D64" s="3"/>
      <c r="E64" s="9"/>
      <c r="F64" s="10"/>
      <c r="G64" s="3"/>
      <c r="H64" s="4">
        <f>SUM(G60:G63)</f>
        <v>11.815800000000001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25">
      <c r="A65" s="1" t="s">
        <v>81</v>
      </c>
      <c r="B65" s="6"/>
      <c r="C65" s="1"/>
      <c r="D65" s="1"/>
      <c r="E65" s="5"/>
      <c r="F65" s="7"/>
      <c r="G65" s="3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25">
      <c r="A66" s="5" t="s">
        <v>1</v>
      </c>
      <c r="B66" s="6" t="s">
        <v>2</v>
      </c>
      <c r="C66" s="1" t="s">
        <v>3</v>
      </c>
      <c r="D66" s="1" t="s">
        <v>4</v>
      </c>
      <c r="E66" s="5" t="s">
        <v>26</v>
      </c>
      <c r="F66" s="7" t="s">
        <v>6</v>
      </c>
      <c r="G66" s="3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" x14ac:dyDescent="0.2">
      <c r="A67" s="34" t="s">
        <v>75</v>
      </c>
      <c r="B67" s="44">
        <v>2598</v>
      </c>
      <c r="C67" s="43" t="str">
        <f>HYPERLINK("https://www.pololu.com/product/2598","Pololu")</f>
        <v>Pololu</v>
      </c>
      <c r="D67" s="2" t="s">
        <v>76</v>
      </c>
      <c r="E67" s="9">
        <v>1</v>
      </c>
      <c r="F67" s="32">
        <v>5.95</v>
      </c>
      <c r="G67" s="3">
        <f t="shared" ref="G67:G70" si="8">F67*E67</f>
        <v>5.95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" x14ac:dyDescent="0.2">
      <c r="A68" s="17" t="s">
        <v>77</v>
      </c>
      <c r="B68" s="2"/>
      <c r="C68" s="18" t="str">
        <f>HYPERLINK("http://www.amazon.com/Coreless-Motor-6x12mm-DC3-7V-45000RPM/dp/B00QC2EWUO","Amazon")</f>
        <v>Amazon</v>
      </c>
      <c r="D68" s="2" t="s">
        <v>78</v>
      </c>
      <c r="E68" s="9">
        <v>1</v>
      </c>
      <c r="F68" s="32">
        <v>4.51</v>
      </c>
      <c r="G68" s="3">
        <f t="shared" si="8"/>
        <v>4.51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" x14ac:dyDescent="0.2">
      <c r="A69" s="21" t="s">
        <v>79</v>
      </c>
      <c r="B69" s="11" t="s">
        <v>14</v>
      </c>
      <c r="C69" s="13" t="str">
        <f>HYPERLINK("http://www.digikey.com/product-detail/en/jst-sales-america-inc/SM04B-SRSS-TB(LF)(SN)/455-1804-1-ND/926875","455-1804-1-ND")</f>
        <v>455-1804-1-ND</v>
      </c>
      <c r="D69" s="3" t="s">
        <v>10</v>
      </c>
      <c r="E69" s="30">
        <v>2</v>
      </c>
      <c r="F69" s="10">
        <v>0.436</v>
      </c>
      <c r="G69" s="3">
        <f t="shared" si="8"/>
        <v>0.872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" x14ac:dyDescent="0.2">
      <c r="A70" s="21" t="s">
        <v>80</v>
      </c>
      <c r="B70" s="14" t="s">
        <v>16</v>
      </c>
      <c r="C70" s="15" t="str">
        <f>HYPERLINK("http://www.digikey.com/product-detail/en/04SR-3S/455-2185-ND/1300344","455-2185-ND")</f>
        <v>455-2185-ND</v>
      </c>
      <c r="D70" s="3" t="s">
        <v>10</v>
      </c>
      <c r="E70" s="30">
        <v>2</v>
      </c>
      <c r="F70" s="10">
        <v>0.2419</v>
      </c>
      <c r="G70" s="3">
        <f t="shared" si="8"/>
        <v>0.48380000000000001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" x14ac:dyDescent="0.2">
      <c r="A71" s="3"/>
      <c r="B71" s="14"/>
      <c r="C71" s="15"/>
      <c r="D71" s="3"/>
      <c r="E71" s="9"/>
      <c r="F71" s="10"/>
      <c r="G71" s="3"/>
      <c r="H71" s="4">
        <f>SUM(G67:G70)</f>
        <v>11.815800000000001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25">
      <c r="A72" s="1" t="s">
        <v>82</v>
      </c>
      <c r="B72" s="6"/>
      <c r="C72" s="1"/>
      <c r="D72" s="1"/>
      <c r="E72" s="5"/>
      <c r="F72" s="7"/>
      <c r="G72" s="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25">
      <c r="A73" s="5" t="s">
        <v>1</v>
      </c>
      <c r="B73" s="6" t="s">
        <v>2</v>
      </c>
      <c r="C73" s="1" t="s">
        <v>3</v>
      </c>
      <c r="D73" s="1" t="s">
        <v>4</v>
      </c>
      <c r="E73" s="5" t="s">
        <v>26</v>
      </c>
      <c r="F73" s="7" t="s">
        <v>6</v>
      </c>
      <c r="G73" s="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" x14ac:dyDescent="0.2">
      <c r="A74" s="3" t="s">
        <v>28</v>
      </c>
      <c r="B74" s="34" t="s">
        <v>20</v>
      </c>
      <c r="C74" s="35" t="str">
        <f>HYPERLINK("http://www.digikey.com/product-detail/en/CC0603ZRY5V9BB104/311-1343-1-ND/2103127","311-1343-1-ND")</f>
        <v>311-1343-1-ND</v>
      </c>
      <c r="D74" s="3" t="s">
        <v>10</v>
      </c>
      <c r="E74" s="30">
        <v>4</v>
      </c>
      <c r="F74" s="10">
        <v>8.2000000000000007E-3</v>
      </c>
      <c r="G74" s="3">
        <f t="shared" ref="G74:G79" si="9">F74*E74</f>
        <v>3.2800000000000003E-2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" x14ac:dyDescent="0.2">
      <c r="A75" s="3" t="s">
        <v>83</v>
      </c>
      <c r="B75" s="34" t="s">
        <v>84</v>
      </c>
      <c r="C75" s="35" t="str">
        <f>HYPERLINK("http://www.digikey.com/product-detail/en/744786110A/732-6263-1-ND/5087226","732-6263-1-ND")</f>
        <v>732-6263-1-ND</v>
      </c>
      <c r="D75" s="3" t="s">
        <v>10</v>
      </c>
      <c r="E75" s="9">
        <v>1</v>
      </c>
      <c r="F75" s="10">
        <v>9.5000000000000001E-2</v>
      </c>
      <c r="G75" s="3">
        <f t="shared" si="9"/>
        <v>9.5000000000000001E-2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5" x14ac:dyDescent="0.2">
      <c r="A76" s="21" t="s">
        <v>37</v>
      </c>
      <c r="B76" s="11" t="s">
        <v>38</v>
      </c>
      <c r="C76" s="18" t="str">
        <f>HYPERLINK("http://www.digikey.com/product-search/en?keywords=P100KHCT-ND","P100KHCT-ND")</f>
        <v>P100KHCT-ND</v>
      </c>
      <c r="D76" s="3" t="s">
        <v>10</v>
      </c>
      <c r="E76" s="21">
        <v>2</v>
      </c>
      <c r="F76" s="10">
        <v>8.3999999999999995E-3</v>
      </c>
      <c r="G76" s="3">
        <f t="shared" si="9"/>
        <v>1.6799999999999999E-2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" x14ac:dyDescent="0.2">
      <c r="A77" s="3" t="s">
        <v>85</v>
      </c>
      <c r="B77" s="34" t="s">
        <v>86</v>
      </c>
      <c r="C77" s="35" t="str">
        <f>HYPERLINK("http://www.digikey.com/product-detail/en/1.14100.5030000/CKN9363CT-ND/583462","CKN9363CT-ND")</f>
        <v>CKN9363CT-ND</v>
      </c>
      <c r="D77" s="3" t="s">
        <v>10</v>
      </c>
      <c r="E77" s="9">
        <v>1</v>
      </c>
      <c r="F77" s="10">
        <v>2.0004</v>
      </c>
      <c r="G77" s="3">
        <f t="shared" si="9"/>
        <v>2.0004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" x14ac:dyDescent="0.2">
      <c r="A78" s="3" t="s">
        <v>87</v>
      </c>
      <c r="B78" s="2" t="s">
        <v>88</v>
      </c>
      <c r="C78" s="35" t="str">
        <f>HYPERLINK("http://www.digikey.com/product-detail/en/ATXMEGA64A4U-AU/ATXMEGA64A4U-AU-ND/4215304","ATXMEGA64A4U-AU-ND")</f>
        <v>ATXMEGA64A4U-AU-ND</v>
      </c>
      <c r="D78" s="3" t="s">
        <v>10</v>
      </c>
      <c r="E78" s="9">
        <v>1</v>
      </c>
      <c r="F78" s="10">
        <v>3.5461</v>
      </c>
      <c r="G78" s="3">
        <f t="shared" si="9"/>
        <v>3.5461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" x14ac:dyDescent="0.2">
      <c r="A79" s="3" t="s">
        <v>89</v>
      </c>
      <c r="B79" s="3" t="s">
        <v>90</v>
      </c>
      <c r="C79" s="35" t="str">
        <f>HYPERLINK("http://www.digikey.com/product-detail/en/FC-12M%2032.7680KA-A3/SER3672CT-ND/2403445","SER3672CT-ND")</f>
        <v>SER3672CT-ND</v>
      </c>
      <c r="D79" s="3" t="s">
        <v>10</v>
      </c>
      <c r="E79" s="21">
        <v>1</v>
      </c>
      <c r="F79" s="20">
        <v>1.512</v>
      </c>
      <c r="G79" s="3">
        <f t="shared" si="9"/>
        <v>1.512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" x14ac:dyDescent="0.2">
      <c r="A80" s="3"/>
      <c r="B80" s="2"/>
      <c r="C80" s="3"/>
      <c r="D80" s="3"/>
      <c r="E80" s="3"/>
      <c r="F80" s="3"/>
      <c r="G80" s="3"/>
      <c r="H80" s="4">
        <f>SUM(G76:G79)</f>
        <v>7.0753000000000004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25">
      <c r="A81" s="7" t="s">
        <v>91</v>
      </c>
      <c r="B81" s="6"/>
      <c r="C81" s="1"/>
      <c r="D81" s="1"/>
      <c r="E81" s="5"/>
      <c r="F81" s="7"/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25">
      <c r="A82" s="5" t="s">
        <v>1</v>
      </c>
      <c r="B82" s="6" t="s">
        <v>2</v>
      </c>
      <c r="C82" s="1" t="s">
        <v>3</v>
      </c>
      <c r="D82" s="1" t="s">
        <v>4</v>
      </c>
      <c r="E82" s="5" t="s">
        <v>26</v>
      </c>
      <c r="F82" s="7" t="s">
        <v>6</v>
      </c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" x14ac:dyDescent="0.2">
      <c r="A83" s="21" t="s">
        <v>92</v>
      </c>
      <c r="B83" s="34" t="s">
        <v>93</v>
      </c>
      <c r="C83" s="13" t="str">
        <f>HYPERLINK("http://www.digikey.com/product-detail/en/chip-quik-inc/SMD291SNL/SMD291SNL-ND/1160001","SMD291SNL-ND")</f>
        <v>SMD291SNL-ND</v>
      </c>
      <c r="D83" s="21" t="s">
        <v>10</v>
      </c>
      <c r="E83" s="21">
        <v>1</v>
      </c>
      <c r="F83" s="21">
        <v>15.3</v>
      </c>
      <c r="G83" s="3">
        <f t="shared" ref="G83:G86" si="10">F83*E83</f>
        <v>15.3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" x14ac:dyDescent="0.2">
      <c r="A84" s="21" t="s">
        <v>94</v>
      </c>
      <c r="B84" s="34" t="s">
        <v>95</v>
      </c>
      <c r="C84" s="13" t="str">
        <f>HYPERLINK("http://www.digikey.com/product-detail/en/3811%2F09%20300/MC090M-5-ND/4312054","MC090M-5-ND")</f>
        <v>MC090M-5-ND</v>
      </c>
      <c r="D84" s="21" t="s">
        <v>10</v>
      </c>
      <c r="E84" s="21">
        <v>3</v>
      </c>
      <c r="F84" s="20">
        <v>2.8620000000000001</v>
      </c>
      <c r="G84" s="3">
        <f t="shared" si="10"/>
        <v>8.5860000000000003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" x14ac:dyDescent="0.2">
      <c r="A85" s="21" t="s">
        <v>96</v>
      </c>
      <c r="B85" s="2"/>
      <c r="C85" s="4"/>
      <c r="D85" s="21" t="s">
        <v>97</v>
      </c>
      <c r="E85" s="21">
        <v>1</v>
      </c>
      <c r="F85" s="21">
        <v>5.85</v>
      </c>
      <c r="G85" s="3">
        <f t="shared" si="10"/>
        <v>5.85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" x14ac:dyDescent="0.2">
      <c r="A86" s="21" t="s">
        <v>98</v>
      </c>
      <c r="B86" s="2"/>
      <c r="C86" s="4"/>
      <c r="D86" s="21" t="s">
        <v>99</v>
      </c>
      <c r="E86" s="21">
        <v>1</v>
      </c>
      <c r="F86" s="21">
        <v>11.67</v>
      </c>
      <c r="G86" s="3">
        <f t="shared" si="10"/>
        <v>11.67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" x14ac:dyDescent="0.2">
      <c r="A87" s="3"/>
      <c r="B87" s="2"/>
      <c r="C87" s="3"/>
      <c r="D87" s="3"/>
      <c r="E87" s="3"/>
      <c r="F87" s="3"/>
      <c r="G87" s="3"/>
      <c r="H87" s="4">
        <f>SUM(G83:G86)</f>
        <v>41.406000000000006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" x14ac:dyDescent="0.2">
      <c r="A88" s="3"/>
      <c r="B88" s="2"/>
      <c r="C88" s="3"/>
      <c r="D88" s="3"/>
      <c r="E88" s="3"/>
      <c r="F88" s="3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25">
      <c r="D89" s="3"/>
      <c r="E89" s="3"/>
      <c r="F89" s="3"/>
      <c r="G89" s="3"/>
      <c r="H89" s="36" t="s">
        <v>27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" x14ac:dyDescent="0.2">
      <c r="D90" s="3"/>
      <c r="E90" s="3"/>
      <c r="F90" s="3"/>
      <c r="G90" s="3"/>
      <c r="H90" s="37">
        <f>SUM(H1:H88)</f>
        <v>98.357400000000013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" x14ac:dyDescent="0.2">
      <c r="A91" s="3"/>
      <c r="B91" s="2"/>
      <c r="C91" s="3"/>
      <c r="D91" s="3"/>
      <c r="E91" s="3"/>
      <c r="F91" s="3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" x14ac:dyDescent="0.2">
      <c r="A92" s="3"/>
      <c r="B92" s="2"/>
      <c r="C92" s="3"/>
      <c r="D92" s="3"/>
      <c r="E92" s="3"/>
      <c r="F92" s="3"/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" x14ac:dyDescent="0.2">
      <c r="A93" s="3"/>
      <c r="B93" s="2"/>
      <c r="C93" s="3"/>
      <c r="D93" s="3"/>
      <c r="E93" s="3"/>
      <c r="F93" s="3"/>
      <c r="G93" s="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25">
      <c r="A94" s="7" t="s">
        <v>100</v>
      </c>
      <c r="B94" s="38"/>
      <c r="C94" s="3"/>
      <c r="D94" s="3"/>
      <c r="E94" s="3"/>
      <c r="F94" s="3"/>
      <c r="G94" s="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5" x14ac:dyDescent="0.2">
      <c r="A95" s="21" t="s">
        <v>101</v>
      </c>
      <c r="B95" s="2"/>
      <c r="C95" s="39" t="s">
        <v>102</v>
      </c>
      <c r="D95" s="3"/>
      <c r="E95" s="3"/>
      <c r="F95" s="3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5" x14ac:dyDescent="0.2">
      <c r="A96" s="21" t="s">
        <v>103</v>
      </c>
      <c r="B96" s="2"/>
      <c r="C96" s="40" t="str">
        <f>HYPERLINK("http://www.digikey.com/product-detail/en/avx-corporation/SD0805S020S0R5/478-7799-1-ND/3749477","478-7799-1-ND")</f>
        <v>478-7799-1-ND</v>
      </c>
      <c r="D96" s="3"/>
      <c r="E96" s="3"/>
      <c r="F96" s="3"/>
      <c r="G96" s="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5" x14ac:dyDescent="0.2">
      <c r="A97" s="3"/>
      <c r="B97" s="2"/>
      <c r="C97" s="3"/>
      <c r="D97" s="3"/>
      <c r="E97" s="3"/>
      <c r="F97" s="3"/>
      <c r="G97" s="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5" x14ac:dyDescent="0.2">
      <c r="A98" s="3"/>
      <c r="B98" s="2"/>
      <c r="C98" s="3"/>
      <c r="D98" s="3"/>
      <c r="E98" s="3"/>
      <c r="F98" s="3"/>
      <c r="G98" s="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5" x14ac:dyDescent="0.2">
      <c r="A99" s="3"/>
      <c r="B99" s="2"/>
      <c r="C99" s="3"/>
      <c r="D99" s="3"/>
      <c r="E99" s="3"/>
      <c r="F99" s="3"/>
      <c r="G99" s="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" x14ac:dyDescent="0.2">
      <c r="A100" s="3"/>
      <c r="B100" s="38"/>
      <c r="C100" s="3"/>
      <c r="D100" s="3"/>
      <c r="E100" s="3"/>
      <c r="F100" s="3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" x14ac:dyDescent="0.2">
      <c r="A101" s="14"/>
      <c r="B101" s="38"/>
      <c r="C101" s="3"/>
      <c r="D101" s="3"/>
      <c r="E101" s="3"/>
      <c r="F101" s="3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" x14ac:dyDescent="0.2">
      <c r="A102" s="14"/>
      <c r="B102" s="38"/>
      <c r="C102" s="3"/>
      <c r="D102" s="3"/>
      <c r="E102" s="3"/>
      <c r="F102" s="3"/>
      <c r="G102" s="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" x14ac:dyDescent="0.2">
      <c r="A103" s="14"/>
      <c r="B103" s="38"/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" x14ac:dyDescent="0.2">
      <c r="A104" s="14"/>
      <c r="B104" s="38"/>
      <c r="C104" s="3"/>
      <c r="D104" s="3"/>
      <c r="E104" s="3"/>
      <c r="F104" s="3"/>
      <c r="G104" s="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" x14ac:dyDescent="0.2">
      <c r="A105" s="3"/>
      <c r="B105" s="41"/>
      <c r="C105" s="3"/>
      <c r="D105" s="3"/>
      <c r="E105" s="3"/>
      <c r="F105" s="3"/>
      <c r="G105" s="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" x14ac:dyDescent="0.2">
      <c r="A106" s="3"/>
      <c r="B106" s="38"/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" x14ac:dyDescent="0.2">
      <c r="A107" s="3"/>
      <c r="B107" s="2"/>
      <c r="C107" s="3"/>
      <c r="D107" s="3"/>
      <c r="E107" s="3"/>
      <c r="F107" s="3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5" x14ac:dyDescent="0.2">
      <c r="A108" s="3"/>
      <c r="B108" s="2"/>
      <c r="C108" s="3"/>
      <c r="D108" s="3"/>
      <c r="E108" s="3"/>
      <c r="F108" s="3"/>
      <c r="G108" s="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5" x14ac:dyDescent="0.2">
      <c r="A109" s="3"/>
      <c r="B109" s="2"/>
      <c r="C109" s="3"/>
      <c r="D109" s="3"/>
      <c r="E109" s="3"/>
      <c r="F109" s="3"/>
      <c r="G109" s="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" x14ac:dyDescent="0.2">
      <c r="A110" s="3"/>
      <c r="B110" s="2"/>
      <c r="C110" s="3"/>
      <c r="D110" s="3"/>
      <c r="E110" s="3"/>
      <c r="F110" s="3"/>
      <c r="G110" s="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" x14ac:dyDescent="0.2">
      <c r="A111" s="3"/>
      <c r="B111" s="2"/>
      <c r="C111" s="3"/>
      <c r="D111" s="3"/>
      <c r="E111" s="3"/>
      <c r="F111" s="3"/>
      <c r="G111" s="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" x14ac:dyDescent="0.2">
      <c r="A112" s="4"/>
      <c r="B112" s="42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" x14ac:dyDescent="0.2">
      <c r="A113" s="4"/>
      <c r="B113" s="42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" x14ac:dyDescent="0.2">
      <c r="A114" s="4"/>
      <c r="B114" s="42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" x14ac:dyDescent="0.2">
      <c r="A115" s="4"/>
      <c r="B115" s="42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" x14ac:dyDescent="0.2">
      <c r="A116" s="4"/>
      <c r="B116" s="42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" x14ac:dyDescent="0.2">
      <c r="A117" s="4"/>
      <c r="B117" s="42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" x14ac:dyDescent="0.2">
      <c r="A118" s="4"/>
      <c r="B118" s="42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" x14ac:dyDescent="0.2">
      <c r="A119" s="4"/>
      <c r="B119" s="42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" x14ac:dyDescent="0.2">
      <c r="A120" s="4"/>
      <c r="B120" s="42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" x14ac:dyDescent="0.2">
      <c r="A121" s="4"/>
      <c r="B121" s="42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" x14ac:dyDescent="0.2">
      <c r="A122" s="4"/>
      <c r="B122" s="42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" x14ac:dyDescent="0.2">
      <c r="A123" s="4"/>
      <c r="B123" s="42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" x14ac:dyDescent="0.2">
      <c r="A124" s="4"/>
      <c r="B124" s="42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" x14ac:dyDescent="0.2">
      <c r="A125" s="4"/>
      <c r="B125" s="42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" x14ac:dyDescent="0.2">
      <c r="A126" s="4"/>
      <c r="B126" s="42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" x14ac:dyDescent="0.2">
      <c r="A127" s="4"/>
      <c r="B127" s="42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" x14ac:dyDescent="0.2">
      <c r="A128" s="4"/>
      <c r="B128" s="42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" x14ac:dyDescent="0.2">
      <c r="A129" s="4"/>
      <c r="B129" s="42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" x14ac:dyDescent="0.2">
      <c r="A130" s="4"/>
      <c r="B130" s="42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" x14ac:dyDescent="0.2">
      <c r="A131" s="4"/>
      <c r="B131" s="42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" x14ac:dyDescent="0.2">
      <c r="A132" s="4"/>
      <c r="B132" s="42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" x14ac:dyDescent="0.2">
      <c r="A133" s="4"/>
      <c r="B133" s="42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" x14ac:dyDescent="0.2">
      <c r="A134" s="4"/>
      <c r="B134" s="42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" x14ac:dyDescent="0.2">
      <c r="A135" s="4"/>
      <c r="B135" s="42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" x14ac:dyDescent="0.2">
      <c r="A136" s="4"/>
      <c r="B136" s="42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" x14ac:dyDescent="0.2">
      <c r="A137" s="4"/>
      <c r="B137" s="42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" x14ac:dyDescent="0.2">
      <c r="A138" s="4"/>
      <c r="B138" s="42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" x14ac:dyDescent="0.2">
      <c r="A139" s="4"/>
      <c r="B139" s="42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" x14ac:dyDescent="0.2">
      <c r="A140" s="4"/>
      <c r="B140" s="42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" x14ac:dyDescent="0.2">
      <c r="A141" s="4"/>
      <c r="B141" s="42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" x14ac:dyDescent="0.2">
      <c r="A142" s="4"/>
      <c r="B142" s="42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" x14ac:dyDescent="0.2">
      <c r="A143" s="4"/>
      <c r="B143" s="42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" x14ac:dyDescent="0.2">
      <c r="A144" s="4"/>
      <c r="B144" s="42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" x14ac:dyDescent="0.2">
      <c r="A145" s="4"/>
      <c r="B145" s="42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" x14ac:dyDescent="0.2">
      <c r="A146" s="4"/>
      <c r="B146" s="42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" x14ac:dyDescent="0.2">
      <c r="A147" s="4"/>
      <c r="B147" s="42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" x14ac:dyDescent="0.2">
      <c r="A148" s="4"/>
      <c r="B148" s="42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" x14ac:dyDescent="0.2">
      <c r="A149" s="4"/>
      <c r="B149" s="42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" x14ac:dyDescent="0.2">
      <c r="A150" s="4"/>
      <c r="B150" s="42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" x14ac:dyDescent="0.2">
      <c r="A151" s="4"/>
      <c r="B151" s="42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" x14ac:dyDescent="0.2">
      <c r="A152" s="4"/>
      <c r="B152" s="42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" x14ac:dyDescent="0.2">
      <c r="A153" s="4"/>
      <c r="B153" s="42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" x14ac:dyDescent="0.2">
      <c r="A154" s="4"/>
      <c r="B154" s="42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" x14ac:dyDescent="0.2">
      <c r="A155" s="4"/>
      <c r="B155" s="42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" x14ac:dyDescent="0.2">
      <c r="A156" s="4"/>
      <c r="B156" s="42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" x14ac:dyDescent="0.2">
      <c r="A157" s="4"/>
      <c r="B157" s="42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" x14ac:dyDescent="0.2">
      <c r="A158" s="4"/>
      <c r="B158" s="42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" x14ac:dyDescent="0.2">
      <c r="A159" s="4"/>
      <c r="B159" s="42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" x14ac:dyDescent="0.2">
      <c r="A160" s="4"/>
      <c r="B160" s="42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" x14ac:dyDescent="0.2">
      <c r="A161" s="4"/>
      <c r="B161" s="42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" x14ac:dyDescent="0.2">
      <c r="A162" s="4"/>
      <c r="B162" s="42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" x14ac:dyDescent="0.2">
      <c r="A163" s="4"/>
      <c r="B163" s="42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" x14ac:dyDescent="0.2">
      <c r="A164" s="4"/>
      <c r="B164" s="42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" x14ac:dyDescent="0.2">
      <c r="A165" s="4"/>
      <c r="B165" s="42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" x14ac:dyDescent="0.2">
      <c r="A166" s="4"/>
      <c r="B166" s="42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" x14ac:dyDescent="0.2">
      <c r="A167" s="4"/>
      <c r="B167" s="42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" x14ac:dyDescent="0.2">
      <c r="A168" s="4"/>
      <c r="B168" s="42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" x14ac:dyDescent="0.2">
      <c r="A169" s="4"/>
      <c r="B169" s="42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" x14ac:dyDescent="0.2">
      <c r="A170" s="4"/>
      <c r="B170" s="42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" x14ac:dyDescent="0.2">
      <c r="A171" s="4"/>
      <c r="B171" s="42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" x14ac:dyDescent="0.2">
      <c r="A172" s="4"/>
      <c r="B172" s="42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" x14ac:dyDescent="0.2">
      <c r="A173" s="4"/>
      <c r="B173" s="42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" x14ac:dyDescent="0.2">
      <c r="A174" s="4"/>
      <c r="B174" s="42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" x14ac:dyDescent="0.2">
      <c r="A175" s="4"/>
      <c r="B175" s="42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" x14ac:dyDescent="0.2">
      <c r="A176" s="4"/>
      <c r="B176" s="42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" x14ac:dyDescent="0.2">
      <c r="A177" s="4"/>
      <c r="B177" s="42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" x14ac:dyDescent="0.2">
      <c r="A178" s="4"/>
      <c r="B178" s="42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" x14ac:dyDescent="0.2">
      <c r="A179" s="4"/>
      <c r="B179" s="42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" x14ac:dyDescent="0.2">
      <c r="A180" s="4"/>
      <c r="B180" s="42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" x14ac:dyDescent="0.2">
      <c r="A181" s="4"/>
      <c r="B181" s="42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" x14ac:dyDescent="0.2">
      <c r="A182" s="4"/>
      <c r="B182" s="42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" x14ac:dyDescent="0.2">
      <c r="A183" s="4"/>
      <c r="B183" s="42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" x14ac:dyDescent="0.2">
      <c r="A184" s="4"/>
      <c r="B184" s="42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" x14ac:dyDescent="0.2">
      <c r="A185" s="4"/>
      <c r="B185" s="42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" x14ac:dyDescent="0.2">
      <c r="A186" s="4"/>
      <c r="B186" s="42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" x14ac:dyDescent="0.2">
      <c r="A187" s="4"/>
      <c r="B187" s="42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" x14ac:dyDescent="0.2">
      <c r="A188" s="4"/>
      <c r="B188" s="42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" x14ac:dyDescent="0.2">
      <c r="A189" s="4"/>
      <c r="B189" s="42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" x14ac:dyDescent="0.2">
      <c r="A190" s="4"/>
      <c r="B190" s="42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" x14ac:dyDescent="0.2">
      <c r="A191" s="4"/>
      <c r="B191" s="42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" x14ac:dyDescent="0.2">
      <c r="A192" s="4"/>
      <c r="B192" s="42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" x14ac:dyDescent="0.2">
      <c r="A193" s="4"/>
      <c r="B193" s="42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" x14ac:dyDescent="0.2">
      <c r="A194" s="4"/>
      <c r="B194" s="42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" x14ac:dyDescent="0.2">
      <c r="A195" s="4"/>
      <c r="B195" s="42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" x14ac:dyDescent="0.2">
      <c r="A196" s="4"/>
      <c r="B196" s="42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" x14ac:dyDescent="0.2">
      <c r="A197" s="4"/>
      <c r="B197" s="42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" x14ac:dyDescent="0.2">
      <c r="A198" s="4"/>
      <c r="B198" s="42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" x14ac:dyDescent="0.2">
      <c r="A199" s="4"/>
      <c r="B199" s="42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" x14ac:dyDescent="0.2">
      <c r="A200" s="4"/>
      <c r="B200" s="42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" x14ac:dyDescent="0.2">
      <c r="A201" s="4"/>
      <c r="B201" s="42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" x14ac:dyDescent="0.2">
      <c r="A202" s="4"/>
      <c r="B202" s="42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" x14ac:dyDescent="0.2">
      <c r="A203" s="4"/>
      <c r="B203" s="42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" x14ac:dyDescent="0.2">
      <c r="A204" s="4"/>
      <c r="B204" s="42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" x14ac:dyDescent="0.2">
      <c r="A205" s="4"/>
      <c r="B205" s="42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" x14ac:dyDescent="0.2">
      <c r="A206" s="4"/>
      <c r="B206" s="42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" x14ac:dyDescent="0.2">
      <c r="A207" s="4"/>
      <c r="B207" s="42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" x14ac:dyDescent="0.2">
      <c r="A208" s="4"/>
      <c r="B208" s="42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" x14ac:dyDescent="0.2">
      <c r="A209" s="4"/>
      <c r="B209" s="42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" x14ac:dyDescent="0.2">
      <c r="A210" s="4"/>
      <c r="B210" s="42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" x14ac:dyDescent="0.2">
      <c r="A211" s="4"/>
      <c r="B211" s="42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5" x14ac:dyDescent="0.2">
      <c r="A212" s="4"/>
      <c r="B212" s="42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5" x14ac:dyDescent="0.2">
      <c r="A213" s="4"/>
      <c r="B213" s="42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5" x14ac:dyDescent="0.2">
      <c r="A214" s="4"/>
      <c r="B214" s="42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5" x14ac:dyDescent="0.2">
      <c r="A215" s="4"/>
      <c r="B215" s="42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" x14ac:dyDescent="0.2">
      <c r="A216" s="4"/>
      <c r="B216" s="42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" x14ac:dyDescent="0.2">
      <c r="A217" s="4"/>
      <c r="B217" s="42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" x14ac:dyDescent="0.2">
      <c r="A218" s="4"/>
      <c r="B218" s="42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" x14ac:dyDescent="0.2">
      <c r="A219" s="4"/>
      <c r="B219" s="42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" x14ac:dyDescent="0.2">
      <c r="A220" s="4"/>
      <c r="B220" s="42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5" x14ac:dyDescent="0.2">
      <c r="A221" s="4"/>
      <c r="B221" s="42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5" x14ac:dyDescent="0.2">
      <c r="A222" s="4"/>
      <c r="B222" s="42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5" x14ac:dyDescent="0.2">
      <c r="A223" s="4"/>
      <c r="B223" s="42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5" x14ac:dyDescent="0.2">
      <c r="A224" s="4"/>
      <c r="B224" s="42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5" x14ac:dyDescent="0.2">
      <c r="A225" s="4"/>
      <c r="B225" s="42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5" x14ac:dyDescent="0.2">
      <c r="A226" s="4"/>
      <c r="B226" s="42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5" x14ac:dyDescent="0.2">
      <c r="A227" s="4"/>
      <c r="B227" s="42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5" x14ac:dyDescent="0.2">
      <c r="A228" s="4"/>
      <c r="B228" s="42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5" x14ac:dyDescent="0.2">
      <c r="A229" s="4"/>
      <c r="B229" s="42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5" x14ac:dyDescent="0.2">
      <c r="A230" s="4"/>
      <c r="B230" s="42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5" x14ac:dyDescent="0.2">
      <c r="A231" s="4"/>
      <c r="B231" s="42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5" x14ac:dyDescent="0.2">
      <c r="A232" s="4"/>
      <c r="B232" s="42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5" x14ac:dyDescent="0.2">
      <c r="A233" s="4"/>
      <c r="B233" s="42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5" x14ac:dyDescent="0.2">
      <c r="A234" s="4"/>
      <c r="B234" s="42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5" x14ac:dyDescent="0.2">
      <c r="A235" s="4"/>
      <c r="B235" s="42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5" x14ac:dyDescent="0.2">
      <c r="A236" s="4"/>
      <c r="B236" s="42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5" x14ac:dyDescent="0.2">
      <c r="A237" s="4"/>
      <c r="B237" s="42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5" x14ac:dyDescent="0.2">
      <c r="A238" s="4"/>
      <c r="B238" s="42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5" x14ac:dyDescent="0.2">
      <c r="A239" s="4"/>
      <c r="B239" s="42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5" x14ac:dyDescent="0.2">
      <c r="A240" s="4"/>
      <c r="B240" s="42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5" x14ac:dyDescent="0.2">
      <c r="A241" s="4"/>
      <c r="B241" s="42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5" x14ac:dyDescent="0.2">
      <c r="A242" s="4"/>
      <c r="B242" s="42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5" x14ac:dyDescent="0.2">
      <c r="A243" s="4"/>
      <c r="B243" s="42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5" x14ac:dyDescent="0.2">
      <c r="A244" s="4"/>
      <c r="B244" s="42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5" x14ac:dyDescent="0.2">
      <c r="A245" s="4"/>
      <c r="B245" s="42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5" x14ac:dyDescent="0.2">
      <c r="A246" s="4"/>
      <c r="B246" s="42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5" x14ac:dyDescent="0.2">
      <c r="A247" s="4"/>
      <c r="B247" s="42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5" x14ac:dyDescent="0.2">
      <c r="A248" s="4"/>
      <c r="B248" s="42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5" x14ac:dyDescent="0.2">
      <c r="A249" s="4"/>
      <c r="B249" s="42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5" x14ac:dyDescent="0.2">
      <c r="A250" s="4"/>
      <c r="B250" s="42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5" x14ac:dyDescent="0.2">
      <c r="A251" s="4"/>
      <c r="B251" s="42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5" x14ac:dyDescent="0.2">
      <c r="A252" s="4"/>
      <c r="B252" s="42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5" x14ac:dyDescent="0.2">
      <c r="A253" s="4"/>
      <c r="B253" s="42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5" x14ac:dyDescent="0.2">
      <c r="A254" s="4"/>
      <c r="B254" s="42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5" x14ac:dyDescent="0.2">
      <c r="A255" s="4"/>
      <c r="B255" s="42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5" x14ac:dyDescent="0.2">
      <c r="A256" s="4"/>
      <c r="B256" s="42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5" x14ac:dyDescent="0.2">
      <c r="A257" s="4"/>
      <c r="B257" s="42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5" x14ac:dyDescent="0.2">
      <c r="A258" s="4"/>
      <c r="B258" s="42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5" x14ac:dyDescent="0.2">
      <c r="A259" s="4"/>
      <c r="B259" s="42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5" x14ac:dyDescent="0.2">
      <c r="A260" s="4"/>
      <c r="B260" s="42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5" x14ac:dyDescent="0.2">
      <c r="A261" s="4"/>
      <c r="B261" s="42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5" x14ac:dyDescent="0.2">
      <c r="A262" s="4"/>
      <c r="B262" s="42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5" x14ac:dyDescent="0.2">
      <c r="A263" s="4"/>
      <c r="B263" s="42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5" x14ac:dyDescent="0.2">
      <c r="A264" s="4"/>
      <c r="B264" s="42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5" x14ac:dyDescent="0.2">
      <c r="A265" s="4"/>
      <c r="B265" s="42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5" x14ac:dyDescent="0.2">
      <c r="A266" s="4"/>
      <c r="B266" s="42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5" x14ac:dyDescent="0.2">
      <c r="A267" s="4"/>
      <c r="B267" s="42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5" x14ac:dyDescent="0.2">
      <c r="A268" s="4"/>
      <c r="B268" s="42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5" x14ac:dyDescent="0.2">
      <c r="A269" s="4"/>
      <c r="B269" s="42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5" x14ac:dyDescent="0.2">
      <c r="A270" s="4"/>
      <c r="B270" s="42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5" x14ac:dyDescent="0.2">
      <c r="A271" s="4"/>
      <c r="B271" s="42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5" x14ac:dyDescent="0.2">
      <c r="A272" s="4"/>
      <c r="B272" s="42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5" x14ac:dyDescent="0.2">
      <c r="A273" s="4"/>
      <c r="B273" s="42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5" x14ac:dyDescent="0.2">
      <c r="A274" s="4"/>
      <c r="B274" s="42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5" x14ac:dyDescent="0.2">
      <c r="A275" s="4"/>
      <c r="B275" s="42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5" x14ac:dyDescent="0.2">
      <c r="A276" s="4"/>
      <c r="B276" s="42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5" x14ac:dyDescent="0.2">
      <c r="A277" s="4"/>
      <c r="B277" s="42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5" x14ac:dyDescent="0.2">
      <c r="A278" s="4"/>
      <c r="B278" s="42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5" x14ac:dyDescent="0.2">
      <c r="A279" s="4"/>
      <c r="B279" s="42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5" x14ac:dyDescent="0.2">
      <c r="A280" s="4"/>
      <c r="B280" s="42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5" x14ac:dyDescent="0.2">
      <c r="A281" s="4"/>
      <c r="B281" s="42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5" x14ac:dyDescent="0.2">
      <c r="A282" s="4"/>
      <c r="B282" s="42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5" x14ac:dyDescent="0.2">
      <c r="A283" s="4"/>
      <c r="B283" s="42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5" x14ac:dyDescent="0.2">
      <c r="A284" s="4"/>
      <c r="B284" s="42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5" x14ac:dyDescent="0.2">
      <c r="A285" s="4"/>
      <c r="B285" s="42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5" x14ac:dyDescent="0.2">
      <c r="A286" s="4"/>
      <c r="B286" s="42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5" x14ac:dyDescent="0.2">
      <c r="A287" s="4"/>
      <c r="B287" s="42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5" x14ac:dyDescent="0.2">
      <c r="A288" s="4"/>
      <c r="B288" s="42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5" x14ac:dyDescent="0.2">
      <c r="A289" s="4"/>
      <c r="B289" s="42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5" x14ac:dyDescent="0.2">
      <c r="A290" s="4"/>
      <c r="B290" s="42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5" x14ac:dyDescent="0.2">
      <c r="A291" s="4"/>
      <c r="B291" s="42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5" x14ac:dyDescent="0.2">
      <c r="A292" s="4"/>
      <c r="B292" s="42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5" x14ac:dyDescent="0.2">
      <c r="A293" s="4"/>
      <c r="B293" s="42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5" x14ac:dyDescent="0.2">
      <c r="A294" s="4"/>
      <c r="B294" s="42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5" x14ac:dyDescent="0.2">
      <c r="A295" s="4"/>
      <c r="B295" s="42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5" x14ac:dyDescent="0.2">
      <c r="A296" s="4"/>
      <c r="B296" s="42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5" x14ac:dyDescent="0.2">
      <c r="A297" s="4"/>
      <c r="B297" s="42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5" x14ac:dyDescent="0.2">
      <c r="A298" s="4"/>
      <c r="B298" s="42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5" x14ac:dyDescent="0.2">
      <c r="A299" s="4"/>
      <c r="B299" s="42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5" x14ac:dyDescent="0.2">
      <c r="A300" s="4"/>
      <c r="B300" s="42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5" x14ac:dyDescent="0.2">
      <c r="A301" s="4"/>
      <c r="B301" s="42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5" x14ac:dyDescent="0.2">
      <c r="A302" s="4"/>
      <c r="B302" s="42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5" x14ac:dyDescent="0.2">
      <c r="A303" s="4"/>
      <c r="B303" s="42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5" x14ac:dyDescent="0.2">
      <c r="A304" s="4"/>
      <c r="B304" s="42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5" x14ac:dyDescent="0.2">
      <c r="A305" s="4"/>
      <c r="B305" s="42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5" x14ac:dyDescent="0.2">
      <c r="A306" s="4"/>
      <c r="B306" s="42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5" x14ac:dyDescent="0.2">
      <c r="A307" s="4"/>
      <c r="B307" s="42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5" x14ac:dyDescent="0.2">
      <c r="A308" s="4"/>
      <c r="B308" s="42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5" x14ac:dyDescent="0.2">
      <c r="A309" s="4"/>
      <c r="B309" s="42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5" x14ac:dyDescent="0.2">
      <c r="A310" s="4"/>
      <c r="B310" s="42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5" x14ac:dyDescent="0.2">
      <c r="A311" s="4"/>
      <c r="B311" s="42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5" x14ac:dyDescent="0.2">
      <c r="A312" s="4"/>
      <c r="B312" s="42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5" x14ac:dyDescent="0.2">
      <c r="A313" s="4"/>
      <c r="B313" s="42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5" x14ac:dyDescent="0.2">
      <c r="A314" s="4"/>
      <c r="B314" s="42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5" x14ac:dyDescent="0.2">
      <c r="A315" s="4"/>
      <c r="B315" s="42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5" x14ac:dyDescent="0.2">
      <c r="A316" s="4"/>
      <c r="B316" s="42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5" x14ac:dyDescent="0.2">
      <c r="A317" s="4"/>
      <c r="B317" s="42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5" x14ac:dyDescent="0.2">
      <c r="A318" s="4"/>
      <c r="B318" s="42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5" x14ac:dyDescent="0.2">
      <c r="A319" s="4"/>
      <c r="B319" s="42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5" x14ac:dyDescent="0.2">
      <c r="A320" s="4"/>
      <c r="B320" s="42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5" x14ac:dyDescent="0.2">
      <c r="A321" s="4"/>
      <c r="B321" s="42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5" x14ac:dyDescent="0.2">
      <c r="A322" s="4"/>
      <c r="B322" s="42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5" x14ac:dyDescent="0.2">
      <c r="A323" s="4"/>
      <c r="B323" s="42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5" x14ac:dyDescent="0.2">
      <c r="A324" s="4"/>
      <c r="B324" s="42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5" x14ac:dyDescent="0.2">
      <c r="A325" s="4"/>
      <c r="B325" s="42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5" x14ac:dyDescent="0.2">
      <c r="A326" s="4"/>
      <c r="B326" s="42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5" x14ac:dyDescent="0.2">
      <c r="A327" s="4"/>
      <c r="B327" s="42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5" x14ac:dyDescent="0.2">
      <c r="A328" s="4"/>
      <c r="B328" s="42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5" x14ac:dyDescent="0.2">
      <c r="A329" s="4"/>
      <c r="B329" s="42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5" x14ac:dyDescent="0.2">
      <c r="A330" s="4"/>
      <c r="B330" s="42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5" x14ac:dyDescent="0.2">
      <c r="A331" s="4"/>
      <c r="B331" s="42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5" x14ac:dyDescent="0.2">
      <c r="A332" s="4"/>
      <c r="B332" s="42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5" x14ac:dyDescent="0.2">
      <c r="A333" s="4"/>
      <c r="B333" s="42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5" x14ac:dyDescent="0.2">
      <c r="A334" s="4"/>
      <c r="B334" s="42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5" x14ac:dyDescent="0.2">
      <c r="A335" s="4"/>
      <c r="B335" s="42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5" x14ac:dyDescent="0.2">
      <c r="A336" s="4"/>
      <c r="B336" s="42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5" x14ac:dyDescent="0.2">
      <c r="A337" s="4"/>
      <c r="B337" s="42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5" x14ac:dyDescent="0.2">
      <c r="A338" s="4"/>
      <c r="B338" s="42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5" x14ac:dyDescent="0.2">
      <c r="A339" s="4"/>
      <c r="B339" s="42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5" x14ac:dyDescent="0.2">
      <c r="A340" s="4"/>
      <c r="B340" s="42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5" x14ac:dyDescent="0.2">
      <c r="A341" s="4"/>
      <c r="B341" s="42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5" x14ac:dyDescent="0.2">
      <c r="A342" s="4"/>
      <c r="B342" s="42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5" x14ac:dyDescent="0.2">
      <c r="A343" s="4"/>
      <c r="B343" s="42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5" x14ac:dyDescent="0.2">
      <c r="A344" s="4"/>
      <c r="B344" s="42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5" x14ac:dyDescent="0.2">
      <c r="A345" s="4"/>
      <c r="B345" s="42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5" x14ac:dyDescent="0.2">
      <c r="A346" s="4"/>
      <c r="B346" s="42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5" x14ac:dyDescent="0.2">
      <c r="A347" s="4"/>
      <c r="B347" s="42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5" x14ac:dyDescent="0.2">
      <c r="A348" s="4"/>
      <c r="B348" s="42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5" x14ac:dyDescent="0.2">
      <c r="A349" s="4"/>
      <c r="B349" s="42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5" x14ac:dyDescent="0.2">
      <c r="A350" s="4"/>
      <c r="B350" s="42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5" x14ac:dyDescent="0.2">
      <c r="A351" s="4"/>
      <c r="B351" s="42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5" x14ac:dyDescent="0.2">
      <c r="A352" s="4"/>
      <c r="B352" s="42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5" x14ac:dyDescent="0.2">
      <c r="A353" s="4"/>
      <c r="B353" s="42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5" x14ac:dyDescent="0.2">
      <c r="A354" s="4"/>
      <c r="B354" s="42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5" x14ac:dyDescent="0.2">
      <c r="A355" s="4"/>
      <c r="B355" s="42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5" x14ac:dyDescent="0.2">
      <c r="A356" s="4"/>
      <c r="B356" s="42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5" x14ac:dyDescent="0.2">
      <c r="A357" s="4"/>
      <c r="B357" s="42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5" x14ac:dyDescent="0.2">
      <c r="A358" s="4"/>
      <c r="B358" s="42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5" x14ac:dyDescent="0.2">
      <c r="A359" s="4"/>
      <c r="B359" s="42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5" x14ac:dyDescent="0.2">
      <c r="A360" s="4"/>
      <c r="B360" s="42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5" x14ac:dyDescent="0.2">
      <c r="A361" s="4"/>
      <c r="B361" s="42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5" x14ac:dyDescent="0.2">
      <c r="A362" s="4"/>
      <c r="B362" s="42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5" x14ac:dyDescent="0.2">
      <c r="A363" s="4"/>
      <c r="B363" s="42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5" x14ac:dyDescent="0.2">
      <c r="A364" s="4"/>
      <c r="B364" s="42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5" x14ac:dyDescent="0.2">
      <c r="A365" s="4"/>
      <c r="B365" s="42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5" x14ac:dyDescent="0.2">
      <c r="A366" s="4"/>
      <c r="B366" s="42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5" x14ac:dyDescent="0.2">
      <c r="A367" s="4"/>
      <c r="B367" s="42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5" x14ac:dyDescent="0.2">
      <c r="A368" s="4"/>
      <c r="B368" s="42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5" x14ac:dyDescent="0.2">
      <c r="A369" s="4"/>
      <c r="B369" s="42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5" x14ac:dyDescent="0.2">
      <c r="A370" s="4"/>
      <c r="B370" s="42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5" x14ac:dyDescent="0.2">
      <c r="A371" s="4"/>
      <c r="B371" s="42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5" x14ac:dyDescent="0.2">
      <c r="A372" s="4"/>
      <c r="B372" s="42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5" x14ac:dyDescent="0.2">
      <c r="A373" s="4"/>
      <c r="B373" s="42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5" x14ac:dyDescent="0.2">
      <c r="A374" s="4"/>
      <c r="B374" s="42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5" x14ac:dyDescent="0.2">
      <c r="A375" s="4"/>
      <c r="B375" s="42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5" x14ac:dyDescent="0.2">
      <c r="A376" s="4"/>
      <c r="B376" s="42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5" x14ac:dyDescent="0.2">
      <c r="A377" s="4"/>
      <c r="B377" s="42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5" x14ac:dyDescent="0.2">
      <c r="A378" s="4"/>
      <c r="B378" s="42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5" x14ac:dyDescent="0.2">
      <c r="A379" s="4"/>
      <c r="B379" s="42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5" x14ac:dyDescent="0.2">
      <c r="A380" s="4"/>
      <c r="B380" s="42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5" x14ac:dyDescent="0.2">
      <c r="A381" s="4"/>
      <c r="B381" s="42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5" x14ac:dyDescent="0.2">
      <c r="A382" s="4"/>
      <c r="B382" s="42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5" x14ac:dyDescent="0.2">
      <c r="A383" s="4"/>
      <c r="B383" s="42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5" x14ac:dyDescent="0.2">
      <c r="A384" s="4"/>
      <c r="B384" s="42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5" x14ac:dyDescent="0.2">
      <c r="A385" s="4"/>
      <c r="B385" s="42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5" x14ac:dyDescent="0.2">
      <c r="A386" s="4"/>
      <c r="B386" s="42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5" x14ac:dyDescent="0.2">
      <c r="A387" s="4"/>
      <c r="B387" s="42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5" x14ac:dyDescent="0.2">
      <c r="A388" s="4"/>
      <c r="B388" s="42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5" x14ac:dyDescent="0.2">
      <c r="A389" s="4"/>
      <c r="B389" s="42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5" x14ac:dyDescent="0.2">
      <c r="A390" s="4"/>
      <c r="B390" s="42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5" x14ac:dyDescent="0.2">
      <c r="A391" s="4"/>
      <c r="B391" s="42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5" x14ac:dyDescent="0.2">
      <c r="A392" s="4"/>
      <c r="B392" s="42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5" x14ac:dyDescent="0.2">
      <c r="A393" s="4"/>
      <c r="B393" s="42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5" x14ac:dyDescent="0.2">
      <c r="A394" s="4"/>
      <c r="B394" s="42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5" x14ac:dyDescent="0.2">
      <c r="A395" s="4"/>
      <c r="B395" s="42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5" x14ac:dyDescent="0.2">
      <c r="A396" s="4"/>
      <c r="B396" s="42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5" x14ac:dyDescent="0.2">
      <c r="A397" s="4"/>
      <c r="B397" s="42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5" x14ac:dyDescent="0.2">
      <c r="A398" s="4"/>
      <c r="B398" s="42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5" x14ac:dyDescent="0.2">
      <c r="A399" s="4"/>
      <c r="B399" s="42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5" x14ac:dyDescent="0.2">
      <c r="A400" s="4"/>
      <c r="B400" s="42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5" x14ac:dyDescent="0.2">
      <c r="A401" s="4"/>
      <c r="B401" s="42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5" x14ac:dyDescent="0.2">
      <c r="A402" s="4"/>
      <c r="B402" s="42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5" x14ac:dyDescent="0.2">
      <c r="A403" s="4"/>
      <c r="B403" s="42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5" x14ac:dyDescent="0.2">
      <c r="A404" s="4"/>
      <c r="B404" s="42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5" x14ac:dyDescent="0.2">
      <c r="A405" s="4"/>
      <c r="B405" s="42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5" x14ac:dyDescent="0.2">
      <c r="A406" s="4"/>
      <c r="B406" s="42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5" x14ac:dyDescent="0.2">
      <c r="A407" s="4"/>
      <c r="B407" s="42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5" x14ac:dyDescent="0.2">
      <c r="A408" s="4"/>
      <c r="B408" s="42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5" x14ac:dyDescent="0.2">
      <c r="A409" s="4"/>
      <c r="B409" s="42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5" x14ac:dyDescent="0.2">
      <c r="A410" s="4"/>
      <c r="B410" s="42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5" x14ac:dyDescent="0.2">
      <c r="A411" s="4"/>
      <c r="B411" s="42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5" x14ac:dyDescent="0.2">
      <c r="A412" s="4"/>
      <c r="B412" s="42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5" x14ac:dyDescent="0.2">
      <c r="A413" s="4"/>
      <c r="B413" s="42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5" x14ac:dyDescent="0.2">
      <c r="A414" s="4"/>
      <c r="B414" s="42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5" x14ac:dyDescent="0.2">
      <c r="A415" s="4"/>
      <c r="B415" s="42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5" x14ac:dyDescent="0.2">
      <c r="A416" s="4"/>
      <c r="B416" s="42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5" x14ac:dyDescent="0.2">
      <c r="A417" s="4"/>
      <c r="B417" s="42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5" x14ac:dyDescent="0.2">
      <c r="A418" s="4"/>
      <c r="B418" s="42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5" x14ac:dyDescent="0.2">
      <c r="A419" s="4"/>
      <c r="B419" s="42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5" x14ac:dyDescent="0.2">
      <c r="A420" s="4"/>
      <c r="B420" s="42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5" x14ac:dyDescent="0.2">
      <c r="A421" s="4"/>
      <c r="B421" s="42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5" x14ac:dyDescent="0.2">
      <c r="A422" s="4"/>
      <c r="B422" s="42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5" x14ac:dyDescent="0.2">
      <c r="A423" s="4"/>
      <c r="B423" s="42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5" x14ac:dyDescent="0.2">
      <c r="A424" s="4"/>
      <c r="B424" s="42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5" x14ac:dyDescent="0.2">
      <c r="A425" s="4"/>
      <c r="B425" s="42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5" x14ac:dyDescent="0.2">
      <c r="A426" s="4"/>
      <c r="B426" s="42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5" x14ac:dyDescent="0.2">
      <c r="A427" s="4"/>
      <c r="B427" s="42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5" x14ac:dyDescent="0.2">
      <c r="A428" s="4"/>
      <c r="B428" s="42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5" x14ac:dyDescent="0.2">
      <c r="A429" s="4"/>
      <c r="B429" s="42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5" x14ac:dyDescent="0.2">
      <c r="A430" s="4"/>
      <c r="B430" s="42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5" x14ac:dyDescent="0.2">
      <c r="A431" s="4"/>
      <c r="B431" s="42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5" x14ac:dyDescent="0.2">
      <c r="A432" s="4"/>
      <c r="B432" s="42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5" x14ac:dyDescent="0.2">
      <c r="A433" s="4"/>
      <c r="B433" s="42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5" x14ac:dyDescent="0.2">
      <c r="A434" s="4"/>
      <c r="B434" s="42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5" x14ac:dyDescent="0.2">
      <c r="A435" s="4"/>
      <c r="B435" s="42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5" x14ac:dyDescent="0.2">
      <c r="A436" s="4"/>
      <c r="B436" s="42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5" x14ac:dyDescent="0.2">
      <c r="A437" s="4"/>
      <c r="B437" s="42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5" x14ac:dyDescent="0.2">
      <c r="A438" s="4"/>
      <c r="B438" s="42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5" x14ac:dyDescent="0.2">
      <c r="A439" s="4"/>
      <c r="B439" s="42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5" x14ac:dyDescent="0.2">
      <c r="A440" s="4"/>
      <c r="B440" s="42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5" x14ac:dyDescent="0.2">
      <c r="A441" s="4"/>
      <c r="B441" s="42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5" x14ac:dyDescent="0.2">
      <c r="A442" s="4"/>
      <c r="B442" s="42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5" x14ac:dyDescent="0.2">
      <c r="A443" s="4"/>
      <c r="B443" s="42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5" x14ac:dyDescent="0.2">
      <c r="A444" s="4"/>
      <c r="B444" s="42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5" x14ac:dyDescent="0.2">
      <c r="A445" s="4"/>
      <c r="B445" s="42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5" x14ac:dyDescent="0.2">
      <c r="A446" s="4"/>
      <c r="B446" s="42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5" x14ac:dyDescent="0.2">
      <c r="A447" s="4"/>
      <c r="B447" s="42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5" x14ac:dyDescent="0.2">
      <c r="A448" s="4"/>
      <c r="B448" s="42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5" x14ac:dyDescent="0.2">
      <c r="A449" s="4"/>
      <c r="B449" s="42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5" x14ac:dyDescent="0.2">
      <c r="A450" s="4"/>
      <c r="B450" s="42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5" x14ac:dyDescent="0.2">
      <c r="A451" s="4"/>
      <c r="B451" s="42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5" x14ac:dyDescent="0.2">
      <c r="A452" s="4"/>
      <c r="B452" s="42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5" x14ac:dyDescent="0.2">
      <c r="A453" s="4"/>
      <c r="B453" s="42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5" x14ac:dyDescent="0.2">
      <c r="A454" s="4"/>
      <c r="B454" s="42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5" x14ac:dyDescent="0.2">
      <c r="A455" s="4"/>
      <c r="B455" s="42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5" x14ac:dyDescent="0.2">
      <c r="A456" s="4"/>
      <c r="B456" s="42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5" x14ac:dyDescent="0.2">
      <c r="A457" s="4"/>
      <c r="B457" s="42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5" x14ac:dyDescent="0.2">
      <c r="A458" s="4"/>
      <c r="B458" s="42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5" x14ac:dyDescent="0.2">
      <c r="A459" s="4"/>
      <c r="B459" s="42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5" x14ac:dyDescent="0.2">
      <c r="A460" s="4"/>
      <c r="B460" s="42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5" x14ac:dyDescent="0.2">
      <c r="A461" s="4"/>
      <c r="B461" s="42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5" x14ac:dyDescent="0.2">
      <c r="A462" s="4"/>
      <c r="B462" s="42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5" x14ac:dyDescent="0.2">
      <c r="A463" s="4"/>
      <c r="B463" s="42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5" x14ac:dyDescent="0.2">
      <c r="A464" s="4"/>
      <c r="B464" s="42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5" x14ac:dyDescent="0.2">
      <c r="A465" s="4"/>
      <c r="B465" s="42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5" x14ac:dyDescent="0.2">
      <c r="A466" s="4"/>
      <c r="B466" s="42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5" x14ac:dyDescent="0.2">
      <c r="A467" s="4"/>
      <c r="B467" s="42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5" x14ac:dyDescent="0.2">
      <c r="A468" s="4"/>
      <c r="B468" s="42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5" x14ac:dyDescent="0.2">
      <c r="A469" s="4"/>
      <c r="B469" s="42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5" x14ac:dyDescent="0.2">
      <c r="A470" s="4"/>
      <c r="B470" s="42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5" x14ac:dyDescent="0.2">
      <c r="A471" s="4"/>
      <c r="B471" s="42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5" x14ac:dyDescent="0.2">
      <c r="A472" s="4"/>
      <c r="B472" s="42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5" x14ac:dyDescent="0.2">
      <c r="A473" s="4"/>
      <c r="B473" s="42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5" x14ac:dyDescent="0.2">
      <c r="A474" s="4"/>
      <c r="B474" s="42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5" x14ac:dyDescent="0.2">
      <c r="A475" s="4"/>
      <c r="B475" s="42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5" x14ac:dyDescent="0.2">
      <c r="A476" s="4"/>
      <c r="B476" s="42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5" x14ac:dyDescent="0.2">
      <c r="A477" s="4"/>
      <c r="B477" s="42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5" x14ac:dyDescent="0.2">
      <c r="A478" s="4"/>
      <c r="B478" s="42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5" x14ac:dyDescent="0.2">
      <c r="A479" s="4"/>
      <c r="B479" s="42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5" x14ac:dyDescent="0.2">
      <c r="A480" s="4"/>
      <c r="B480" s="42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5" x14ac:dyDescent="0.2">
      <c r="A481" s="4"/>
      <c r="B481" s="42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5" x14ac:dyDescent="0.2">
      <c r="A482" s="4"/>
      <c r="B482" s="42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5" x14ac:dyDescent="0.2">
      <c r="A483" s="4"/>
      <c r="B483" s="42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5" x14ac:dyDescent="0.2">
      <c r="A484" s="4"/>
      <c r="B484" s="42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5" x14ac:dyDescent="0.2">
      <c r="A485" s="4"/>
      <c r="B485" s="42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5" x14ac:dyDescent="0.2">
      <c r="A486" s="4"/>
      <c r="B486" s="42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5" x14ac:dyDescent="0.2">
      <c r="A487" s="4"/>
      <c r="B487" s="42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5" x14ac:dyDescent="0.2">
      <c r="A488" s="4"/>
      <c r="B488" s="42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5" x14ac:dyDescent="0.2">
      <c r="A489" s="4"/>
      <c r="B489" s="42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5" x14ac:dyDescent="0.2">
      <c r="A490" s="4"/>
      <c r="B490" s="42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5" x14ac:dyDescent="0.2">
      <c r="A491" s="4"/>
      <c r="B491" s="42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5" x14ac:dyDescent="0.2">
      <c r="A492" s="4"/>
      <c r="B492" s="42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5" x14ac:dyDescent="0.2">
      <c r="A493" s="4"/>
      <c r="B493" s="42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5" x14ac:dyDescent="0.2">
      <c r="A494" s="4"/>
      <c r="B494" s="42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5" x14ac:dyDescent="0.2">
      <c r="A495" s="4"/>
      <c r="B495" s="42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5" x14ac:dyDescent="0.2">
      <c r="A496" s="4"/>
      <c r="B496" s="42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5" x14ac:dyDescent="0.2">
      <c r="A497" s="4"/>
      <c r="B497" s="42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5" x14ac:dyDescent="0.2">
      <c r="A498" s="4"/>
      <c r="B498" s="42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5" x14ac:dyDescent="0.2">
      <c r="A499" s="4"/>
      <c r="B499" s="42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5" x14ac:dyDescent="0.2">
      <c r="A500" s="4"/>
      <c r="B500" s="42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5" x14ac:dyDescent="0.2">
      <c r="A501" s="4"/>
      <c r="B501" s="42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5" x14ac:dyDescent="0.2">
      <c r="A502" s="4"/>
      <c r="B502" s="42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5" x14ac:dyDescent="0.2">
      <c r="A503" s="4"/>
      <c r="B503" s="42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5" x14ac:dyDescent="0.2">
      <c r="A504" s="4"/>
      <c r="B504" s="42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5" x14ac:dyDescent="0.2">
      <c r="A505" s="4"/>
      <c r="B505" s="42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5" x14ac:dyDescent="0.2">
      <c r="A506" s="4"/>
      <c r="B506" s="42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5" x14ac:dyDescent="0.2">
      <c r="A507" s="4"/>
      <c r="B507" s="42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5" x14ac:dyDescent="0.2">
      <c r="A508" s="4"/>
      <c r="B508" s="42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5" x14ac:dyDescent="0.2">
      <c r="A509" s="4"/>
      <c r="B509" s="42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5" x14ac:dyDescent="0.2">
      <c r="A510" s="4"/>
      <c r="B510" s="42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5" x14ac:dyDescent="0.2">
      <c r="A511" s="4"/>
      <c r="B511" s="42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5" x14ac:dyDescent="0.2">
      <c r="A512" s="4"/>
      <c r="B512" s="42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5" x14ac:dyDescent="0.2">
      <c r="A513" s="4"/>
      <c r="B513" s="42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5" x14ac:dyDescent="0.2">
      <c r="A514" s="4"/>
      <c r="B514" s="42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5" x14ac:dyDescent="0.2">
      <c r="A515" s="4"/>
      <c r="B515" s="42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5" x14ac:dyDescent="0.2">
      <c r="A516" s="4"/>
      <c r="B516" s="42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5" x14ac:dyDescent="0.2">
      <c r="A517" s="4"/>
      <c r="B517" s="42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5" x14ac:dyDescent="0.2">
      <c r="A518" s="4"/>
      <c r="B518" s="42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5" x14ac:dyDescent="0.2">
      <c r="A519" s="4"/>
      <c r="B519" s="42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5" x14ac:dyDescent="0.2">
      <c r="A520" s="4"/>
      <c r="B520" s="42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5" x14ac:dyDescent="0.2">
      <c r="A521" s="4"/>
      <c r="B521" s="42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5" x14ac:dyDescent="0.2">
      <c r="A522" s="4"/>
      <c r="B522" s="42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5" x14ac:dyDescent="0.2">
      <c r="A523" s="4"/>
      <c r="B523" s="42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5" x14ac:dyDescent="0.2">
      <c r="A524" s="4"/>
      <c r="B524" s="42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5" x14ac:dyDescent="0.2">
      <c r="A525" s="4"/>
      <c r="B525" s="42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5" x14ac:dyDescent="0.2">
      <c r="A526" s="4"/>
      <c r="B526" s="42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5" x14ac:dyDescent="0.2">
      <c r="A527" s="4"/>
      <c r="B527" s="42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5" x14ac:dyDescent="0.2">
      <c r="A528" s="4"/>
      <c r="B528" s="42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5" x14ac:dyDescent="0.2">
      <c r="A529" s="4"/>
      <c r="B529" s="42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5" x14ac:dyDescent="0.2">
      <c r="A530" s="4"/>
      <c r="B530" s="42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5" x14ac:dyDescent="0.2">
      <c r="A531" s="4"/>
      <c r="B531" s="42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5" x14ac:dyDescent="0.2">
      <c r="A532" s="4"/>
      <c r="B532" s="42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5" x14ac:dyDescent="0.2">
      <c r="A533" s="4"/>
      <c r="B533" s="42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5" x14ac:dyDescent="0.2">
      <c r="A534" s="4"/>
      <c r="B534" s="42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5" x14ac:dyDescent="0.2">
      <c r="A535" s="4"/>
      <c r="B535" s="42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5" x14ac:dyDescent="0.2">
      <c r="A536" s="4"/>
      <c r="B536" s="42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5" x14ac:dyDescent="0.2">
      <c r="A537" s="4"/>
      <c r="B537" s="42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5" x14ac:dyDescent="0.2">
      <c r="A538" s="4"/>
      <c r="B538" s="42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5" x14ac:dyDescent="0.2">
      <c r="A539" s="4"/>
      <c r="B539" s="42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5" x14ac:dyDescent="0.2">
      <c r="A540" s="4"/>
      <c r="B540" s="42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5" x14ac:dyDescent="0.2">
      <c r="A541" s="4"/>
      <c r="B541" s="42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5" x14ac:dyDescent="0.2">
      <c r="A542" s="4"/>
      <c r="B542" s="42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5" x14ac:dyDescent="0.2">
      <c r="A543" s="4"/>
      <c r="B543" s="42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5" x14ac:dyDescent="0.2">
      <c r="A544" s="4"/>
      <c r="B544" s="42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5" x14ac:dyDescent="0.2">
      <c r="A545" s="4"/>
      <c r="B545" s="42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5" x14ac:dyDescent="0.2">
      <c r="A546" s="4"/>
      <c r="B546" s="42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5" x14ac:dyDescent="0.2">
      <c r="A547" s="4"/>
      <c r="B547" s="42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5" x14ac:dyDescent="0.2">
      <c r="A548" s="4"/>
      <c r="B548" s="42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5" x14ac:dyDescent="0.2">
      <c r="A549" s="4"/>
      <c r="B549" s="42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5" x14ac:dyDescent="0.2">
      <c r="A550" s="4"/>
      <c r="B550" s="42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5" x14ac:dyDescent="0.2">
      <c r="A551" s="4"/>
      <c r="B551" s="42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5" x14ac:dyDescent="0.2">
      <c r="A552" s="4"/>
      <c r="B552" s="42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5" x14ac:dyDescent="0.2">
      <c r="A553" s="4"/>
      <c r="B553" s="42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5" x14ac:dyDescent="0.2">
      <c r="A554" s="4"/>
      <c r="B554" s="42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5" x14ac:dyDescent="0.2">
      <c r="A555" s="4"/>
      <c r="B555" s="42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5" x14ac:dyDescent="0.2">
      <c r="A556" s="4"/>
      <c r="B556" s="42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5" x14ac:dyDescent="0.2">
      <c r="A557" s="4"/>
      <c r="B557" s="42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5" x14ac:dyDescent="0.2">
      <c r="A558" s="4"/>
      <c r="B558" s="42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5" x14ac:dyDescent="0.2">
      <c r="A559" s="4"/>
      <c r="B559" s="42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5" x14ac:dyDescent="0.2">
      <c r="A560" s="4"/>
      <c r="B560" s="42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5" x14ac:dyDescent="0.2">
      <c r="A561" s="4"/>
      <c r="B561" s="42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5" x14ac:dyDescent="0.2">
      <c r="A562" s="4"/>
      <c r="B562" s="42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5" x14ac:dyDescent="0.2">
      <c r="A563" s="4"/>
      <c r="B563" s="42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5" x14ac:dyDescent="0.2">
      <c r="A564" s="4"/>
      <c r="B564" s="42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5" x14ac:dyDescent="0.2">
      <c r="A565" s="4"/>
      <c r="B565" s="42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5" x14ac:dyDescent="0.2">
      <c r="A566" s="4"/>
      <c r="B566" s="42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5" x14ac:dyDescent="0.2">
      <c r="A567" s="4"/>
      <c r="B567" s="42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5" x14ac:dyDescent="0.2">
      <c r="A568" s="4"/>
      <c r="B568" s="42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5" x14ac:dyDescent="0.2">
      <c r="A569" s="4"/>
      <c r="B569" s="42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5" x14ac:dyDescent="0.2">
      <c r="A570" s="4"/>
      <c r="B570" s="42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5" x14ac:dyDescent="0.2">
      <c r="A571" s="4"/>
      <c r="B571" s="42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5" x14ac:dyDescent="0.2">
      <c r="A572" s="4"/>
      <c r="B572" s="42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5" x14ac:dyDescent="0.2">
      <c r="A573" s="4"/>
      <c r="B573" s="42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5" x14ac:dyDescent="0.2">
      <c r="A574" s="4"/>
      <c r="B574" s="42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5" x14ac:dyDescent="0.2">
      <c r="A575" s="4"/>
      <c r="B575" s="42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5" x14ac:dyDescent="0.2">
      <c r="A576" s="4"/>
      <c r="B576" s="42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5" x14ac:dyDescent="0.2">
      <c r="A577" s="4"/>
      <c r="B577" s="42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5" x14ac:dyDescent="0.2">
      <c r="A578" s="4"/>
      <c r="B578" s="42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5" x14ac:dyDescent="0.2">
      <c r="A579" s="4"/>
      <c r="B579" s="42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5" x14ac:dyDescent="0.2">
      <c r="A580" s="4"/>
      <c r="B580" s="42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5" x14ac:dyDescent="0.2">
      <c r="A581" s="4"/>
      <c r="B581" s="42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5" x14ac:dyDescent="0.2">
      <c r="A582" s="4"/>
      <c r="B582" s="42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5" x14ac:dyDescent="0.2">
      <c r="A583" s="4"/>
      <c r="B583" s="42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5" x14ac:dyDescent="0.2">
      <c r="A584" s="4"/>
      <c r="B584" s="42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5" x14ac:dyDescent="0.2">
      <c r="A585" s="4"/>
      <c r="B585" s="42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5" x14ac:dyDescent="0.2">
      <c r="A586" s="4"/>
      <c r="B586" s="42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5" x14ac:dyDescent="0.2">
      <c r="A587" s="4"/>
      <c r="B587" s="42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5" x14ac:dyDescent="0.2">
      <c r="A588" s="4"/>
      <c r="B588" s="42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5" x14ac:dyDescent="0.2">
      <c r="A589" s="4"/>
      <c r="B589" s="42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5" x14ac:dyDescent="0.2">
      <c r="A590" s="4"/>
      <c r="B590" s="42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5" x14ac:dyDescent="0.2">
      <c r="A591" s="4"/>
      <c r="B591" s="42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5" x14ac:dyDescent="0.2">
      <c r="A592" s="4"/>
      <c r="B592" s="42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5" x14ac:dyDescent="0.2">
      <c r="A593" s="4"/>
      <c r="B593" s="42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5" x14ac:dyDescent="0.2">
      <c r="A594" s="4"/>
      <c r="B594" s="42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5" x14ac:dyDescent="0.2">
      <c r="A595" s="4"/>
      <c r="B595" s="42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5" x14ac:dyDescent="0.2">
      <c r="A596" s="4"/>
      <c r="B596" s="42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5" x14ac:dyDescent="0.2">
      <c r="A597" s="4"/>
      <c r="B597" s="42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5" x14ac:dyDescent="0.2">
      <c r="A598" s="4"/>
      <c r="B598" s="42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5" x14ac:dyDescent="0.2">
      <c r="A599" s="4"/>
      <c r="B599" s="42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5" x14ac:dyDescent="0.2">
      <c r="A600" s="4"/>
      <c r="B600" s="42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5" x14ac:dyDescent="0.2">
      <c r="A601" s="4"/>
      <c r="B601" s="42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5" x14ac:dyDescent="0.2">
      <c r="A602" s="4"/>
      <c r="B602" s="42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5" x14ac:dyDescent="0.2">
      <c r="A603" s="4"/>
      <c r="B603" s="42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5" x14ac:dyDescent="0.2">
      <c r="A604" s="4"/>
      <c r="B604" s="42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5" x14ac:dyDescent="0.2">
      <c r="A605" s="4"/>
      <c r="B605" s="42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5" x14ac:dyDescent="0.2">
      <c r="A606" s="4"/>
      <c r="B606" s="42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5" x14ac:dyDescent="0.2">
      <c r="A607" s="4"/>
      <c r="B607" s="42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5" x14ac:dyDescent="0.2">
      <c r="A608" s="4"/>
      <c r="B608" s="42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5" x14ac:dyDescent="0.2">
      <c r="A609" s="4"/>
      <c r="B609" s="42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5" x14ac:dyDescent="0.2">
      <c r="A610" s="4"/>
      <c r="B610" s="42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5" x14ac:dyDescent="0.2">
      <c r="A611" s="4"/>
      <c r="B611" s="42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5" x14ac:dyDescent="0.2">
      <c r="A612" s="4"/>
      <c r="B612" s="42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5" x14ac:dyDescent="0.2">
      <c r="A613" s="4"/>
      <c r="B613" s="42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5" x14ac:dyDescent="0.2">
      <c r="A614" s="4"/>
      <c r="B614" s="42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5" x14ac:dyDescent="0.2">
      <c r="A615" s="4"/>
      <c r="B615" s="42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5" x14ac:dyDescent="0.2">
      <c r="A616" s="4"/>
      <c r="B616" s="42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5" x14ac:dyDescent="0.2">
      <c r="A617" s="4"/>
      <c r="B617" s="42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5" x14ac:dyDescent="0.2">
      <c r="A618" s="4"/>
      <c r="B618" s="42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5" x14ac:dyDescent="0.2">
      <c r="A619" s="4"/>
      <c r="B619" s="42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5" x14ac:dyDescent="0.2">
      <c r="A620" s="4"/>
      <c r="B620" s="42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5" x14ac:dyDescent="0.2">
      <c r="A621" s="4"/>
      <c r="B621" s="42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5" x14ac:dyDescent="0.2">
      <c r="A622" s="4"/>
      <c r="B622" s="42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5" x14ac:dyDescent="0.2">
      <c r="A623" s="4"/>
      <c r="B623" s="42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5" x14ac:dyDescent="0.2">
      <c r="A624" s="4"/>
      <c r="B624" s="42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5" x14ac:dyDescent="0.2">
      <c r="A625" s="4"/>
      <c r="B625" s="42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5" x14ac:dyDescent="0.2">
      <c r="A626" s="4"/>
      <c r="B626" s="42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5" x14ac:dyDescent="0.2">
      <c r="A627" s="4"/>
      <c r="B627" s="42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5" x14ac:dyDescent="0.2">
      <c r="A628" s="4"/>
      <c r="B628" s="42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5" x14ac:dyDescent="0.2">
      <c r="A629" s="4"/>
      <c r="B629" s="42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5" x14ac:dyDescent="0.2">
      <c r="A630" s="4"/>
      <c r="B630" s="42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5" x14ac:dyDescent="0.2">
      <c r="A631" s="4"/>
      <c r="B631" s="42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5" x14ac:dyDescent="0.2">
      <c r="A632" s="4"/>
      <c r="B632" s="42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5" x14ac:dyDescent="0.2">
      <c r="A633" s="4"/>
      <c r="B633" s="42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5" x14ac:dyDescent="0.2">
      <c r="A634" s="4"/>
      <c r="B634" s="42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5" x14ac:dyDescent="0.2">
      <c r="A635" s="4"/>
      <c r="B635" s="42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5" x14ac:dyDescent="0.2">
      <c r="A636" s="4"/>
      <c r="B636" s="42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5" x14ac:dyDescent="0.2">
      <c r="A637" s="4"/>
      <c r="B637" s="42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5" x14ac:dyDescent="0.2">
      <c r="A638" s="4"/>
      <c r="B638" s="42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5" x14ac:dyDescent="0.2">
      <c r="A639" s="4"/>
      <c r="B639" s="42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5" x14ac:dyDescent="0.2">
      <c r="A640" s="4"/>
      <c r="B640" s="42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5" x14ac:dyDescent="0.2">
      <c r="A641" s="4"/>
      <c r="B641" s="42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5" x14ac:dyDescent="0.2">
      <c r="A642" s="4"/>
      <c r="B642" s="42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5" x14ac:dyDescent="0.2">
      <c r="A643" s="4"/>
      <c r="B643" s="42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5" x14ac:dyDescent="0.2">
      <c r="A644" s="4"/>
      <c r="B644" s="42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5" x14ac:dyDescent="0.2">
      <c r="A645" s="4"/>
      <c r="B645" s="42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5" x14ac:dyDescent="0.2">
      <c r="A646" s="4"/>
      <c r="B646" s="42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5" x14ac:dyDescent="0.2">
      <c r="A647" s="4"/>
      <c r="B647" s="42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5" x14ac:dyDescent="0.2">
      <c r="A648" s="4"/>
      <c r="B648" s="42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5" x14ac:dyDescent="0.2">
      <c r="A649" s="4"/>
      <c r="B649" s="42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5" x14ac:dyDescent="0.2">
      <c r="A650" s="4"/>
      <c r="B650" s="42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5" x14ac:dyDescent="0.2">
      <c r="A651" s="4"/>
      <c r="B651" s="42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5" x14ac:dyDescent="0.2">
      <c r="A652" s="4"/>
      <c r="B652" s="42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5" x14ac:dyDescent="0.2">
      <c r="A653" s="4"/>
      <c r="B653" s="42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5" x14ac:dyDescent="0.2">
      <c r="A654" s="4"/>
      <c r="B654" s="42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5" x14ac:dyDescent="0.2">
      <c r="A655" s="4"/>
      <c r="B655" s="42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5" x14ac:dyDescent="0.2">
      <c r="A656" s="4"/>
      <c r="B656" s="42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5" x14ac:dyDescent="0.2">
      <c r="A657" s="4"/>
      <c r="B657" s="42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5" x14ac:dyDescent="0.2">
      <c r="A658" s="4"/>
      <c r="B658" s="42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5" x14ac:dyDescent="0.2">
      <c r="A659" s="4"/>
      <c r="B659" s="42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5" x14ac:dyDescent="0.2">
      <c r="A660" s="4"/>
      <c r="B660" s="42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5" x14ac:dyDescent="0.2">
      <c r="A661" s="4"/>
      <c r="B661" s="42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5" x14ac:dyDescent="0.2">
      <c r="A662" s="4"/>
      <c r="B662" s="42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5" x14ac:dyDescent="0.2">
      <c r="A663" s="4"/>
      <c r="B663" s="42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5" x14ac:dyDescent="0.2">
      <c r="A664" s="4"/>
      <c r="B664" s="42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5" x14ac:dyDescent="0.2">
      <c r="A665" s="4"/>
      <c r="B665" s="42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5" x14ac:dyDescent="0.2">
      <c r="A666" s="4"/>
      <c r="B666" s="42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5" x14ac:dyDescent="0.2">
      <c r="A667" s="4"/>
      <c r="B667" s="42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5" x14ac:dyDescent="0.2">
      <c r="A668" s="4"/>
      <c r="B668" s="42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5" x14ac:dyDescent="0.2">
      <c r="A669" s="4"/>
      <c r="B669" s="42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5" x14ac:dyDescent="0.2">
      <c r="A670" s="4"/>
      <c r="B670" s="42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5" x14ac:dyDescent="0.2">
      <c r="A671" s="4"/>
      <c r="B671" s="42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5" x14ac:dyDescent="0.2">
      <c r="A672" s="4"/>
      <c r="B672" s="42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5" x14ac:dyDescent="0.2">
      <c r="A673" s="4"/>
      <c r="B673" s="42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5" x14ac:dyDescent="0.2">
      <c r="A674" s="4"/>
      <c r="B674" s="42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5" x14ac:dyDescent="0.2">
      <c r="A675" s="4"/>
      <c r="B675" s="42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5" x14ac:dyDescent="0.2">
      <c r="A676" s="4"/>
      <c r="B676" s="42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5" x14ac:dyDescent="0.2">
      <c r="A677" s="4"/>
      <c r="B677" s="42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5" x14ac:dyDescent="0.2">
      <c r="A678" s="4"/>
      <c r="B678" s="42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5" x14ac:dyDescent="0.2">
      <c r="A679" s="4"/>
      <c r="B679" s="42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5" x14ac:dyDescent="0.2">
      <c r="A680" s="4"/>
      <c r="B680" s="42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5" x14ac:dyDescent="0.2">
      <c r="A681" s="4"/>
      <c r="B681" s="42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5" x14ac:dyDescent="0.2">
      <c r="A682" s="4"/>
      <c r="B682" s="42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5" x14ac:dyDescent="0.2">
      <c r="A683" s="4"/>
      <c r="B683" s="42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5" x14ac:dyDescent="0.2">
      <c r="A684" s="4"/>
      <c r="B684" s="42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5" x14ac:dyDescent="0.2">
      <c r="A685" s="4"/>
      <c r="B685" s="42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5" x14ac:dyDescent="0.2">
      <c r="A686" s="4"/>
      <c r="B686" s="42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5" x14ac:dyDescent="0.2">
      <c r="A687" s="4"/>
      <c r="B687" s="42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5" x14ac:dyDescent="0.2">
      <c r="A688" s="4"/>
      <c r="B688" s="42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5" x14ac:dyDescent="0.2">
      <c r="A689" s="4"/>
      <c r="B689" s="42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5" x14ac:dyDescent="0.2">
      <c r="A690" s="4"/>
      <c r="B690" s="42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5" x14ac:dyDescent="0.2">
      <c r="A691" s="4"/>
      <c r="B691" s="42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5" x14ac:dyDescent="0.2">
      <c r="A692" s="4"/>
      <c r="B692" s="42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5" x14ac:dyDescent="0.2">
      <c r="A693" s="4"/>
      <c r="B693" s="42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5" x14ac:dyDescent="0.2">
      <c r="A694" s="4"/>
      <c r="B694" s="42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5" x14ac:dyDescent="0.2">
      <c r="A695" s="4"/>
      <c r="B695" s="42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5" x14ac:dyDescent="0.2">
      <c r="A696" s="4"/>
      <c r="B696" s="42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5" x14ac:dyDescent="0.2">
      <c r="A697" s="4"/>
      <c r="B697" s="42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5" x14ac:dyDescent="0.2">
      <c r="A698" s="4"/>
      <c r="B698" s="42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5" x14ac:dyDescent="0.2">
      <c r="A699" s="4"/>
      <c r="B699" s="42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5" x14ac:dyDescent="0.2">
      <c r="A700" s="4"/>
      <c r="B700" s="42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5" x14ac:dyDescent="0.2">
      <c r="A701" s="4"/>
      <c r="B701" s="42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5" x14ac:dyDescent="0.2">
      <c r="A702" s="4"/>
      <c r="B702" s="42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5" x14ac:dyDescent="0.2">
      <c r="A703" s="4"/>
      <c r="B703" s="42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5" x14ac:dyDescent="0.2">
      <c r="A704" s="4"/>
      <c r="B704" s="42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5" x14ac:dyDescent="0.2">
      <c r="A705" s="4"/>
      <c r="B705" s="42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5" x14ac:dyDescent="0.2">
      <c r="A706" s="4"/>
      <c r="B706" s="42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5" x14ac:dyDescent="0.2">
      <c r="A707" s="4"/>
      <c r="B707" s="42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5" x14ac:dyDescent="0.2">
      <c r="A708" s="4"/>
      <c r="B708" s="42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5" x14ac:dyDescent="0.2">
      <c r="A709" s="4"/>
      <c r="B709" s="42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5" x14ac:dyDescent="0.2">
      <c r="A710" s="4"/>
      <c r="B710" s="42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5" x14ac:dyDescent="0.2">
      <c r="A711" s="4"/>
      <c r="B711" s="42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5" x14ac:dyDescent="0.2">
      <c r="A712" s="4"/>
      <c r="B712" s="42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5" x14ac:dyDescent="0.2">
      <c r="A713" s="4"/>
      <c r="B713" s="42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5" x14ac:dyDescent="0.2">
      <c r="A714" s="4"/>
      <c r="B714" s="42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5" x14ac:dyDescent="0.2">
      <c r="A715" s="4"/>
      <c r="B715" s="42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5" x14ac:dyDescent="0.2">
      <c r="A716" s="4"/>
      <c r="B716" s="42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5" x14ac:dyDescent="0.2">
      <c r="A717" s="4"/>
      <c r="B717" s="42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5" x14ac:dyDescent="0.2">
      <c r="A718" s="4"/>
      <c r="B718" s="42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5" x14ac:dyDescent="0.2">
      <c r="A719" s="4"/>
      <c r="B719" s="42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5" x14ac:dyDescent="0.2">
      <c r="A720" s="4"/>
      <c r="B720" s="42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5" x14ac:dyDescent="0.2">
      <c r="A721" s="4"/>
      <c r="B721" s="42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5" x14ac:dyDescent="0.2">
      <c r="A722" s="4"/>
      <c r="B722" s="42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5" x14ac:dyDescent="0.2">
      <c r="A723" s="4"/>
      <c r="B723" s="42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5" x14ac:dyDescent="0.2">
      <c r="A724" s="4"/>
      <c r="B724" s="42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5" x14ac:dyDescent="0.2">
      <c r="A725" s="4"/>
      <c r="B725" s="42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5" x14ac:dyDescent="0.2">
      <c r="A726" s="4"/>
      <c r="B726" s="42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5" x14ac:dyDescent="0.2">
      <c r="A727" s="4"/>
      <c r="B727" s="42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5" x14ac:dyDescent="0.2">
      <c r="A728" s="4"/>
      <c r="B728" s="42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5" x14ac:dyDescent="0.2">
      <c r="A729" s="4"/>
      <c r="B729" s="42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5" x14ac:dyDescent="0.2">
      <c r="A730" s="4"/>
      <c r="B730" s="42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5" x14ac:dyDescent="0.2">
      <c r="A731" s="4"/>
      <c r="B731" s="42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5" x14ac:dyDescent="0.2">
      <c r="A732" s="4"/>
      <c r="B732" s="42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5" x14ac:dyDescent="0.2">
      <c r="A733" s="4"/>
      <c r="B733" s="42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5" x14ac:dyDescent="0.2">
      <c r="A734" s="4"/>
      <c r="B734" s="42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5" x14ac:dyDescent="0.2">
      <c r="A735" s="4"/>
      <c r="B735" s="42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5" x14ac:dyDescent="0.2">
      <c r="A736" s="4"/>
      <c r="B736" s="42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5" x14ac:dyDescent="0.2">
      <c r="A737" s="4"/>
      <c r="B737" s="42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5" x14ac:dyDescent="0.2">
      <c r="A738" s="4"/>
      <c r="B738" s="42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5" x14ac:dyDescent="0.2">
      <c r="A739" s="4"/>
      <c r="B739" s="42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5" x14ac:dyDescent="0.2">
      <c r="A740" s="4"/>
      <c r="B740" s="42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5" x14ac:dyDescent="0.2">
      <c r="A741" s="4"/>
      <c r="B741" s="42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5" x14ac:dyDescent="0.2">
      <c r="A742" s="4"/>
      <c r="B742" s="42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5" x14ac:dyDescent="0.2">
      <c r="A743" s="4"/>
      <c r="B743" s="42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5" x14ac:dyDescent="0.2">
      <c r="A744" s="4"/>
      <c r="B744" s="42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5" x14ac:dyDescent="0.2">
      <c r="A745" s="4"/>
      <c r="B745" s="42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5" x14ac:dyDescent="0.2">
      <c r="A746" s="4"/>
      <c r="B746" s="42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5" x14ac:dyDescent="0.2">
      <c r="A747" s="4"/>
      <c r="B747" s="42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5" x14ac:dyDescent="0.2">
      <c r="A748" s="4"/>
      <c r="B748" s="42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5" x14ac:dyDescent="0.2">
      <c r="A749" s="4"/>
      <c r="B749" s="42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5" x14ac:dyDescent="0.2">
      <c r="A750" s="4"/>
      <c r="B750" s="42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5" x14ac:dyDescent="0.2">
      <c r="A751" s="4"/>
      <c r="B751" s="42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5" x14ac:dyDescent="0.2">
      <c r="A752" s="4"/>
      <c r="B752" s="42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5" x14ac:dyDescent="0.2">
      <c r="A753" s="4"/>
      <c r="B753" s="42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5" x14ac:dyDescent="0.2">
      <c r="A754" s="4"/>
      <c r="B754" s="42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5" x14ac:dyDescent="0.2">
      <c r="A755" s="4"/>
      <c r="B755" s="42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5" x14ac:dyDescent="0.2">
      <c r="A756" s="4"/>
      <c r="B756" s="42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5" x14ac:dyDescent="0.2">
      <c r="A757" s="4"/>
      <c r="B757" s="42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5" x14ac:dyDescent="0.2">
      <c r="A758" s="4"/>
      <c r="B758" s="42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5" x14ac:dyDescent="0.2">
      <c r="A759" s="4"/>
      <c r="B759" s="42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5" x14ac:dyDescent="0.2">
      <c r="A760" s="4"/>
      <c r="B760" s="42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5" x14ac:dyDescent="0.2">
      <c r="A761" s="4"/>
      <c r="B761" s="42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5" x14ac:dyDescent="0.2">
      <c r="A762" s="4"/>
      <c r="B762" s="42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5" x14ac:dyDescent="0.2">
      <c r="A763" s="4"/>
      <c r="B763" s="42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5" x14ac:dyDescent="0.2">
      <c r="A764" s="4"/>
      <c r="B764" s="42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5" x14ac:dyDescent="0.2">
      <c r="A765" s="4"/>
      <c r="B765" s="42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5" x14ac:dyDescent="0.2">
      <c r="A766" s="4"/>
      <c r="B766" s="42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5" x14ac:dyDescent="0.2">
      <c r="A767" s="4"/>
      <c r="B767" s="42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5" x14ac:dyDescent="0.2">
      <c r="A768" s="4"/>
      <c r="B768" s="42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5" x14ac:dyDescent="0.2">
      <c r="A769" s="4"/>
      <c r="B769" s="42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5" x14ac:dyDescent="0.2">
      <c r="A770" s="4"/>
      <c r="B770" s="42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5" x14ac:dyDescent="0.2">
      <c r="A771" s="4"/>
      <c r="B771" s="42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5" x14ac:dyDescent="0.2">
      <c r="A772" s="4"/>
      <c r="B772" s="42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5" x14ac:dyDescent="0.2">
      <c r="A773" s="4"/>
      <c r="B773" s="42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5" x14ac:dyDescent="0.2">
      <c r="A774" s="4"/>
      <c r="B774" s="42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5" x14ac:dyDescent="0.2">
      <c r="A775" s="4"/>
      <c r="B775" s="42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5" x14ac:dyDescent="0.2">
      <c r="A776" s="4"/>
      <c r="B776" s="42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5" x14ac:dyDescent="0.2">
      <c r="A777" s="4"/>
      <c r="B777" s="42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5" x14ac:dyDescent="0.2">
      <c r="A778" s="4"/>
      <c r="B778" s="42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5" x14ac:dyDescent="0.2">
      <c r="A779" s="4"/>
      <c r="B779" s="42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5" x14ac:dyDescent="0.2">
      <c r="A780" s="4"/>
      <c r="B780" s="42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5" x14ac:dyDescent="0.2">
      <c r="A781" s="4"/>
      <c r="B781" s="42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5" x14ac:dyDescent="0.2">
      <c r="A782" s="4"/>
      <c r="B782" s="42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5" x14ac:dyDescent="0.2">
      <c r="A783" s="4"/>
      <c r="B783" s="42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5" x14ac:dyDescent="0.2">
      <c r="A784" s="4"/>
      <c r="B784" s="42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5" x14ac:dyDescent="0.2">
      <c r="A785" s="4"/>
      <c r="B785" s="42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5" x14ac:dyDescent="0.2">
      <c r="A786" s="4"/>
      <c r="B786" s="42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5" x14ac:dyDescent="0.2">
      <c r="A787" s="4"/>
      <c r="B787" s="42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5" x14ac:dyDescent="0.2">
      <c r="A788" s="4"/>
      <c r="B788" s="42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5" x14ac:dyDescent="0.2">
      <c r="A789" s="4"/>
      <c r="B789" s="42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5" x14ac:dyDescent="0.2">
      <c r="A790" s="4"/>
      <c r="B790" s="42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5" x14ac:dyDescent="0.2">
      <c r="A791" s="4"/>
      <c r="B791" s="42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5" x14ac:dyDescent="0.2">
      <c r="A792" s="4"/>
      <c r="B792" s="42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5" x14ac:dyDescent="0.2">
      <c r="A793" s="4"/>
      <c r="B793" s="42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5" x14ac:dyDescent="0.2">
      <c r="A794" s="4"/>
      <c r="B794" s="42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5" x14ac:dyDescent="0.2">
      <c r="A795" s="4"/>
      <c r="B795" s="42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5" x14ac:dyDescent="0.2">
      <c r="A796" s="4"/>
      <c r="B796" s="42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5" x14ac:dyDescent="0.2">
      <c r="A797" s="4"/>
      <c r="B797" s="42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5" x14ac:dyDescent="0.2">
      <c r="A798" s="4"/>
      <c r="B798" s="42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5" x14ac:dyDescent="0.2">
      <c r="A799" s="4"/>
      <c r="B799" s="42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5" x14ac:dyDescent="0.2">
      <c r="A800" s="4"/>
      <c r="B800" s="42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5" x14ac:dyDescent="0.2">
      <c r="A801" s="4"/>
      <c r="B801" s="42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5" x14ac:dyDescent="0.2">
      <c r="A802" s="4"/>
      <c r="B802" s="42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5" x14ac:dyDescent="0.2">
      <c r="A803" s="4"/>
      <c r="B803" s="42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5" x14ac:dyDescent="0.2">
      <c r="A804" s="4"/>
      <c r="B804" s="42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5" x14ac:dyDescent="0.2">
      <c r="A805" s="4"/>
      <c r="B805" s="42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5" x14ac:dyDescent="0.2">
      <c r="A806" s="4"/>
      <c r="B806" s="42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5" x14ac:dyDescent="0.2">
      <c r="A807" s="4"/>
      <c r="B807" s="42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5" x14ac:dyDescent="0.2">
      <c r="A808" s="4"/>
      <c r="B808" s="42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5" x14ac:dyDescent="0.2">
      <c r="A809" s="4"/>
      <c r="B809" s="42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5" x14ac:dyDescent="0.2">
      <c r="A810" s="4"/>
      <c r="B810" s="42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5" x14ac:dyDescent="0.2">
      <c r="A811" s="4"/>
      <c r="B811" s="42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5" x14ac:dyDescent="0.2">
      <c r="A812" s="4"/>
      <c r="B812" s="42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5" x14ac:dyDescent="0.2">
      <c r="A813" s="4"/>
      <c r="B813" s="42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5" x14ac:dyDescent="0.2">
      <c r="A814" s="4"/>
      <c r="B814" s="42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5" x14ac:dyDescent="0.2">
      <c r="A815" s="4"/>
      <c r="B815" s="42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5" x14ac:dyDescent="0.2">
      <c r="A816" s="4"/>
      <c r="B816" s="42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5" x14ac:dyDescent="0.2">
      <c r="A817" s="4"/>
      <c r="B817" s="42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5" x14ac:dyDescent="0.2">
      <c r="A818" s="4"/>
      <c r="B818" s="42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5" x14ac:dyDescent="0.2">
      <c r="A819" s="4"/>
      <c r="B819" s="42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5" x14ac:dyDescent="0.2">
      <c r="A820" s="4"/>
      <c r="B820" s="42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5" x14ac:dyDescent="0.2">
      <c r="A821" s="4"/>
      <c r="B821" s="42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5" x14ac:dyDescent="0.2">
      <c r="A822" s="4"/>
      <c r="B822" s="42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5" x14ac:dyDescent="0.2">
      <c r="A823" s="4"/>
      <c r="B823" s="42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5" x14ac:dyDescent="0.2">
      <c r="A824" s="4"/>
      <c r="B824" s="42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5" x14ac:dyDescent="0.2">
      <c r="A825" s="4"/>
      <c r="B825" s="42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5" x14ac:dyDescent="0.2">
      <c r="A826" s="4"/>
      <c r="B826" s="42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5" x14ac:dyDescent="0.2">
      <c r="A827" s="4"/>
      <c r="B827" s="42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5" x14ac:dyDescent="0.2">
      <c r="A828" s="4"/>
      <c r="B828" s="42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5" x14ac:dyDescent="0.2">
      <c r="A829" s="4"/>
      <c r="B829" s="42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5" x14ac:dyDescent="0.2">
      <c r="A830" s="4"/>
      <c r="B830" s="42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5" x14ac:dyDescent="0.2">
      <c r="A831" s="4"/>
      <c r="B831" s="42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5" x14ac:dyDescent="0.2">
      <c r="A832" s="4"/>
      <c r="B832" s="42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5" x14ac:dyDescent="0.2">
      <c r="A833" s="4"/>
      <c r="B833" s="42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5" x14ac:dyDescent="0.2">
      <c r="A834" s="4"/>
      <c r="B834" s="42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5" x14ac:dyDescent="0.2">
      <c r="A835" s="4"/>
      <c r="B835" s="42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5" x14ac:dyDescent="0.2">
      <c r="A836" s="4"/>
      <c r="B836" s="42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5" x14ac:dyDescent="0.2">
      <c r="A837" s="4"/>
      <c r="B837" s="42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5" x14ac:dyDescent="0.2">
      <c r="A838" s="4"/>
      <c r="B838" s="42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5" x14ac:dyDescent="0.2">
      <c r="A839" s="4"/>
      <c r="B839" s="42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5" x14ac:dyDescent="0.2">
      <c r="A840" s="4"/>
      <c r="B840" s="42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5" x14ac:dyDescent="0.2">
      <c r="A841" s="4"/>
      <c r="B841" s="42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5" x14ac:dyDescent="0.2">
      <c r="A842" s="4"/>
      <c r="B842" s="42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5" x14ac:dyDescent="0.2">
      <c r="A843" s="4"/>
      <c r="B843" s="42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5" x14ac:dyDescent="0.2">
      <c r="A844" s="4"/>
      <c r="B844" s="42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5" x14ac:dyDescent="0.2">
      <c r="A845" s="4"/>
      <c r="B845" s="42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5" x14ac:dyDescent="0.2">
      <c r="A846" s="4"/>
      <c r="B846" s="42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5" x14ac:dyDescent="0.2">
      <c r="A847" s="4"/>
      <c r="B847" s="42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5" x14ac:dyDescent="0.2">
      <c r="A848" s="4"/>
      <c r="B848" s="42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5" x14ac:dyDescent="0.2">
      <c r="A849" s="4"/>
      <c r="B849" s="42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5" x14ac:dyDescent="0.2">
      <c r="A850" s="4"/>
      <c r="B850" s="42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5" x14ac:dyDescent="0.2">
      <c r="A851" s="4"/>
      <c r="B851" s="42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5" x14ac:dyDescent="0.2">
      <c r="A852" s="4"/>
      <c r="B852" s="42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5" x14ac:dyDescent="0.2">
      <c r="A853" s="4"/>
      <c r="B853" s="42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5" x14ac:dyDescent="0.2">
      <c r="A854" s="4"/>
      <c r="B854" s="42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5" x14ac:dyDescent="0.2">
      <c r="A855" s="4"/>
      <c r="B855" s="42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5" x14ac:dyDescent="0.2">
      <c r="A856" s="4"/>
      <c r="B856" s="42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5" x14ac:dyDescent="0.2">
      <c r="A857" s="4"/>
      <c r="B857" s="42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5" x14ac:dyDescent="0.2">
      <c r="A858" s="4"/>
      <c r="B858" s="42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5" x14ac:dyDescent="0.2">
      <c r="A859" s="4"/>
      <c r="B859" s="42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5" x14ac:dyDescent="0.2">
      <c r="A860" s="4"/>
      <c r="B860" s="42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5" x14ac:dyDescent="0.2">
      <c r="A861" s="4"/>
      <c r="B861" s="42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5" x14ac:dyDescent="0.2">
      <c r="A862" s="4"/>
      <c r="B862" s="42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5" x14ac:dyDescent="0.2">
      <c r="A863" s="4"/>
      <c r="B863" s="42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5" x14ac:dyDescent="0.2">
      <c r="A864" s="4"/>
      <c r="B864" s="42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5" x14ac:dyDescent="0.2">
      <c r="A865" s="4"/>
      <c r="B865" s="42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5" x14ac:dyDescent="0.2">
      <c r="A866" s="4"/>
      <c r="B866" s="42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5" x14ac:dyDescent="0.2">
      <c r="A867" s="4"/>
      <c r="B867" s="42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5" x14ac:dyDescent="0.2">
      <c r="A868" s="4"/>
      <c r="B868" s="42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5" x14ac:dyDescent="0.2">
      <c r="A869" s="4"/>
      <c r="B869" s="42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5" x14ac:dyDescent="0.2">
      <c r="A870" s="4"/>
      <c r="B870" s="42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5" x14ac:dyDescent="0.2">
      <c r="A871" s="4"/>
      <c r="B871" s="42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5" x14ac:dyDescent="0.2">
      <c r="A872" s="4"/>
      <c r="B872" s="42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5" x14ac:dyDescent="0.2">
      <c r="A873" s="4"/>
      <c r="B873" s="42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5" x14ac:dyDescent="0.2">
      <c r="A874" s="4"/>
      <c r="B874" s="42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5" x14ac:dyDescent="0.2">
      <c r="A875" s="4"/>
      <c r="B875" s="42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5" x14ac:dyDescent="0.2">
      <c r="A876" s="4"/>
      <c r="B876" s="42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5" x14ac:dyDescent="0.2">
      <c r="A877" s="4"/>
      <c r="B877" s="42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5" x14ac:dyDescent="0.2">
      <c r="A878" s="4"/>
      <c r="B878" s="42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5" x14ac:dyDescent="0.2">
      <c r="A879" s="4"/>
      <c r="B879" s="42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5" x14ac:dyDescent="0.2">
      <c r="A880" s="4"/>
      <c r="B880" s="42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5" x14ac:dyDescent="0.2">
      <c r="A881" s="4"/>
      <c r="B881" s="42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5" x14ac:dyDescent="0.2">
      <c r="A882" s="4"/>
      <c r="B882" s="42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5" x14ac:dyDescent="0.2">
      <c r="A883" s="4"/>
      <c r="B883" s="42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5" x14ac:dyDescent="0.2">
      <c r="A884" s="4"/>
      <c r="B884" s="42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5" x14ac:dyDescent="0.2">
      <c r="A885" s="4"/>
      <c r="B885" s="42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5" x14ac:dyDescent="0.2">
      <c r="A886" s="4"/>
      <c r="B886" s="42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5" x14ac:dyDescent="0.2">
      <c r="A887" s="4"/>
      <c r="B887" s="42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5" x14ac:dyDescent="0.2">
      <c r="A888" s="4"/>
      <c r="B888" s="42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5" x14ac:dyDescent="0.2">
      <c r="A889" s="4"/>
      <c r="B889" s="42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5" x14ac:dyDescent="0.2">
      <c r="A890" s="4"/>
      <c r="B890" s="42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5" x14ac:dyDescent="0.2">
      <c r="A891" s="4"/>
      <c r="B891" s="42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5" x14ac:dyDescent="0.2">
      <c r="A892" s="4"/>
      <c r="B892" s="42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5" x14ac:dyDescent="0.2">
      <c r="A893" s="4"/>
      <c r="B893" s="42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5" x14ac:dyDescent="0.2">
      <c r="A894" s="4"/>
      <c r="B894" s="42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5" x14ac:dyDescent="0.2">
      <c r="A895" s="4"/>
      <c r="B895" s="42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5" x14ac:dyDescent="0.2">
      <c r="A896" s="4"/>
      <c r="B896" s="42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5" x14ac:dyDescent="0.2">
      <c r="A897" s="4"/>
      <c r="B897" s="42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5" x14ac:dyDescent="0.2">
      <c r="A898" s="4"/>
      <c r="B898" s="42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5" x14ac:dyDescent="0.2">
      <c r="A899" s="4"/>
      <c r="B899" s="42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5" x14ac:dyDescent="0.2">
      <c r="A900" s="4"/>
      <c r="B900" s="42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5" x14ac:dyDescent="0.2">
      <c r="A901" s="4"/>
      <c r="B901" s="42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5" x14ac:dyDescent="0.2">
      <c r="A902" s="4"/>
      <c r="B902" s="42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5" x14ac:dyDescent="0.2">
      <c r="A903" s="4"/>
      <c r="B903" s="42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5" x14ac:dyDescent="0.2">
      <c r="A904" s="4"/>
      <c r="B904" s="42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5" x14ac:dyDescent="0.2">
      <c r="A905" s="4"/>
      <c r="B905" s="42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5" x14ac:dyDescent="0.2">
      <c r="A906" s="4"/>
      <c r="B906" s="42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5" x14ac:dyDescent="0.2">
      <c r="A907" s="4"/>
      <c r="B907" s="42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5" x14ac:dyDescent="0.2">
      <c r="A908" s="4"/>
      <c r="B908" s="42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5" x14ac:dyDescent="0.2">
      <c r="A909" s="4"/>
      <c r="B909" s="42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5" x14ac:dyDescent="0.2">
      <c r="A910" s="4"/>
      <c r="B910" s="42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5" x14ac:dyDescent="0.2">
      <c r="A911" s="4"/>
      <c r="B911" s="42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5" x14ac:dyDescent="0.2">
      <c r="A912" s="4"/>
      <c r="B912" s="42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5" x14ac:dyDescent="0.2">
      <c r="A913" s="4"/>
      <c r="B913" s="42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5" x14ac:dyDescent="0.2">
      <c r="A914" s="4"/>
      <c r="B914" s="42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5" x14ac:dyDescent="0.2">
      <c r="A915" s="4"/>
      <c r="B915" s="42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5" x14ac:dyDescent="0.2">
      <c r="A916" s="4"/>
      <c r="B916" s="42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5" x14ac:dyDescent="0.2">
      <c r="A917" s="4"/>
      <c r="B917" s="42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5" x14ac:dyDescent="0.2">
      <c r="A918" s="4"/>
      <c r="B918" s="42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5" x14ac:dyDescent="0.2">
      <c r="A919" s="4"/>
      <c r="B919" s="42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5" x14ac:dyDescent="0.2">
      <c r="A920" s="4"/>
      <c r="B920" s="42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5" x14ac:dyDescent="0.2">
      <c r="A921" s="4"/>
      <c r="B921" s="42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5" x14ac:dyDescent="0.2">
      <c r="A922" s="4"/>
      <c r="B922" s="42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5" x14ac:dyDescent="0.2">
      <c r="A923" s="4"/>
      <c r="B923" s="42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5" x14ac:dyDescent="0.2">
      <c r="A924" s="4"/>
      <c r="B924" s="42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5" x14ac:dyDescent="0.2">
      <c r="A925" s="4"/>
      <c r="B925" s="42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5" x14ac:dyDescent="0.2">
      <c r="A926" s="4"/>
      <c r="B926" s="42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5" x14ac:dyDescent="0.2">
      <c r="A927" s="4"/>
      <c r="B927" s="42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5" x14ac:dyDescent="0.2">
      <c r="A928" s="4"/>
      <c r="B928" s="42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5" x14ac:dyDescent="0.2">
      <c r="A929" s="4"/>
      <c r="B929" s="42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5" x14ac:dyDescent="0.2">
      <c r="A930" s="4"/>
      <c r="B930" s="42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5" x14ac:dyDescent="0.2">
      <c r="A931" s="4"/>
      <c r="B931" s="42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5" x14ac:dyDescent="0.2">
      <c r="A932" s="4"/>
      <c r="B932" s="42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5" x14ac:dyDescent="0.2">
      <c r="A933" s="4"/>
      <c r="B933" s="42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5" x14ac:dyDescent="0.2">
      <c r="A934" s="4"/>
      <c r="B934" s="42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5" x14ac:dyDescent="0.2">
      <c r="A935" s="4"/>
      <c r="B935" s="42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5" x14ac:dyDescent="0.2">
      <c r="A936" s="4"/>
      <c r="B936" s="42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5" x14ac:dyDescent="0.2">
      <c r="A937" s="4"/>
      <c r="B937" s="42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5" x14ac:dyDescent="0.2">
      <c r="A938" s="4"/>
      <c r="B938" s="42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5" x14ac:dyDescent="0.2">
      <c r="A939" s="4"/>
      <c r="B939" s="42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5" x14ac:dyDescent="0.2">
      <c r="A940" s="4"/>
      <c r="B940" s="42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5" x14ac:dyDescent="0.2">
      <c r="A941" s="4"/>
      <c r="B941" s="42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5" x14ac:dyDescent="0.2">
      <c r="A942" s="4"/>
      <c r="B942" s="42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5" x14ac:dyDescent="0.2">
      <c r="A943" s="4"/>
      <c r="B943" s="42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5" x14ac:dyDescent="0.2">
      <c r="A944" s="4"/>
      <c r="B944" s="42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5" x14ac:dyDescent="0.2">
      <c r="A945" s="4"/>
      <c r="B945" s="42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5" x14ac:dyDescent="0.2">
      <c r="A946" s="4"/>
      <c r="B946" s="42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5" x14ac:dyDescent="0.2">
      <c r="A947" s="4"/>
      <c r="B947" s="42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5" x14ac:dyDescent="0.2">
      <c r="A948" s="4"/>
      <c r="B948" s="42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5" x14ac:dyDescent="0.2">
      <c r="A949" s="4"/>
      <c r="B949" s="42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5" x14ac:dyDescent="0.2">
      <c r="A950" s="4"/>
      <c r="B950" s="42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5" x14ac:dyDescent="0.2">
      <c r="A951" s="4"/>
      <c r="B951" s="42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5" x14ac:dyDescent="0.2">
      <c r="A952" s="4"/>
      <c r="B952" s="42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5" x14ac:dyDescent="0.2">
      <c r="A953" s="4"/>
      <c r="B953" s="42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5" x14ac:dyDescent="0.2">
      <c r="A954" s="4"/>
      <c r="B954" s="42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5" x14ac:dyDescent="0.2">
      <c r="A955" s="4"/>
      <c r="B955" s="42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5" x14ac:dyDescent="0.2">
      <c r="A956" s="4"/>
      <c r="B956" s="42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5" x14ac:dyDescent="0.2">
      <c r="A957" s="4"/>
      <c r="B957" s="42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5" x14ac:dyDescent="0.2">
      <c r="A958" s="4"/>
      <c r="B958" s="42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5" x14ac:dyDescent="0.2">
      <c r="A959" s="4"/>
      <c r="B959" s="42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5" x14ac:dyDescent="0.2">
      <c r="A960" s="4"/>
      <c r="B960" s="42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5" x14ac:dyDescent="0.2">
      <c r="A961" s="4"/>
      <c r="B961" s="42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5" x14ac:dyDescent="0.2">
      <c r="A962" s="4"/>
      <c r="B962" s="42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5" x14ac:dyDescent="0.2">
      <c r="A963" s="4"/>
      <c r="B963" s="42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5" x14ac:dyDescent="0.2">
      <c r="A964" s="4"/>
      <c r="B964" s="42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5" x14ac:dyDescent="0.2">
      <c r="A965" s="4"/>
      <c r="B965" s="42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5" x14ac:dyDescent="0.2">
      <c r="A966" s="4"/>
      <c r="B966" s="42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5" x14ac:dyDescent="0.2">
      <c r="A967" s="4"/>
      <c r="B967" s="42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5" x14ac:dyDescent="0.2">
      <c r="A968" s="4"/>
      <c r="B968" s="42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5" x14ac:dyDescent="0.2">
      <c r="A969" s="4"/>
      <c r="B969" s="42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5" x14ac:dyDescent="0.2">
      <c r="A970" s="4"/>
      <c r="B970" s="42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5" x14ac:dyDescent="0.2">
      <c r="A971" s="4"/>
      <c r="B971" s="42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5" x14ac:dyDescent="0.2">
      <c r="A972" s="4"/>
      <c r="B972" s="42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5" x14ac:dyDescent="0.2">
      <c r="A973" s="4"/>
      <c r="B973" s="42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5" x14ac:dyDescent="0.2">
      <c r="A974" s="4"/>
      <c r="B974" s="42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5" x14ac:dyDescent="0.2">
      <c r="A975" s="4"/>
      <c r="B975" s="42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5" x14ac:dyDescent="0.2">
      <c r="A976" s="4"/>
      <c r="B976" s="42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5" x14ac:dyDescent="0.2">
      <c r="A977" s="4"/>
      <c r="B977" s="42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5" x14ac:dyDescent="0.2">
      <c r="A978" s="4"/>
      <c r="B978" s="42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5" x14ac:dyDescent="0.2">
      <c r="A979" s="4"/>
      <c r="B979" s="42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5" x14ac:dyDescent="0.2">
      <c r="A980" s="4"/>
      <c r="B980" s="42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5" x14ac:dyDescent="0.2">
      <c r="A981" s="4"/>
      <c r="B981" s="42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5" x14ac:dyDescent="0.2">
      <c r="A982" s="4"/>
      <c r="B982" s="42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5" x14ac:dyDescent="0.2">
      <c r="A983" s="4"/>
      <c r="B983" s="42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5" x14ac:dyDescent="0.2">
      <c r="A984" s="4"/>
      <c r="B984" s="42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5" x14ac:dyDescent="0.2">
      <c r="A985" s="4"/>
      <c r="B985" s="42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</sheetData>
  <hyperlinks>
    <hyperlink ref="C3" r:id="rId1" display="http://www.digikey.com/product-detail/en/texas-instruments/DRV8835DSSR/296-30391-1-ND/3188673"/>
    <hyperlink ref="C4" r:id="rId2" display="http://www.digikey.com/product-detail/en/panasonic-electronic-components/MTM231232LBF/MTM231232LBFCT-ND/4864487"/>
    <hyperlink ref="C5" r:id="rId3" display="http://www.digikey.com/product-detail/en/jst-sales-america-inc/SM04B-SRSS-TB(LF)(SN)/455-1804-1-ND/926875"/>
    <hyperlink ref="C6" r:id="rId4" display="http://www.digikey.com/product-detail/en/04SR-3S/455-2185-ND/1300344"/>
    <hyperlink ref="C7" r:id="rId5" display="http://www.digikey.com/product-detail/en/yageo/CC0805ZKY5V6BB106/311-1355-1-ND/2103139"/>
    <hyperlink ref="C8" r:id="rId6" display="http://www.digikey.com/product-detail/en/yageo/CC0603ZRY5V9BB104/311-1343-1-ND/2103127"/>
    <hyperlink ref="C9" r:id="rId7" display="http://www.digikey.com/product-detail/en/RC0603JR-0733KL/311-33KGRCT-ND/729719"/>
    <hyperlink ref="C10" r:id="rId8" display="http://www.digikey.com/product-detail/en/yageo/RC0603JR-0768KL/311-68KGRCT-ND/729769"/>
    <hyperlink ref="C14" r:id="rId9" display="http://www.digikey.com/product-detail/en/CC0603ZRY5V9BB104/311-1343-1-ND/2103127"/>
    <hyperlink ref="C15" r:id="rId10" display="http://www.digikey.com/product-detail/en/CC0805ZKY5V6BB106/311-1355-1-ND/2103139"/>
    <hyperlink ref="C16" r:id="rId11" display="http://www.digikey.com/product-detail/en/CC0603KRX7R9BB103/311-1085-1-ND/302995"/>
    <hyperlink ref="C17" r:id="rId12" display="http://www.digikey.com/product-detail/en/stmicroelectronics/L3GD20HTR/497-13931-1-ND/4357644"/>
    <hyperlink ref="C21" r:id="rId13" display="http://www.digikey.com/product-detail/en/microchip-technology/RN42HID-I%2FRM/RN42HID-I%2FRM-ND/3597485"/>
    <hyperlink ref="C22" r:id="rId14" display="http://www.digikey.com/product-search/en?keywords=P100KHCT-ND"/>
    <hyperlink ref="B23" r:id="rId15"/>
    <hyperlink ref="C23" r:id="rId16"/>
    <hyperlink ref="C24" r:id="rId17" display="http://www.digikey.com/product-detail/en/LTST-C190CKT/160-1181-1-ND/269253"/>
    <hyperlink ref="C25" r:id="rId18" display="http://www.digikey.com/product-detail/en/LTST-C190GKT/160-1183-1-ND/269255"/>
    <hyperlink ref="C29" r:id="rId19" display="http://www.digikey.com/product-detail/en/SM02B-SRSS-TB(LF)(SN)/455-1802-1-ND/926873"/>
    <hyperlink ref="C30" r:id="rId20" display="http://www.digikey.com/product-detail/en/jst-sales-america-inc/02SR-3S/455-2183-ND/1300342"/>
    <hyperlink ref="B31" r:id="rId21" display="http://www.thunderpowerrc.com/Products/Ultra-Micro/125mAh-1-CELL-1S-3-7V-G4-PRO-LITE-25C-LIPO-ULTRA-MICRO"/>
    <hyperlink ref="C31" r:id="rId22" display="http://www.thunderpowerrc.com/Products/Ultra-Micro/125mAh-1-CELL-1S-3-7V-G4-PRO-LITE-25C-LIPO-ULTRA-MICRO"/>
    <hyperlink ref="C32" r:id="rId23" display="http://www.digikey.com/product-detail/en/LTST-C190GKT/160-1183-1-ND/269255"/>
    <hyperlink ref="B33" r:id="rId24"/>
    <hyperlink ref="C33" r:id="rId25"/>
    <hyperlink ref="C34" r:id="rId26" display="http://www.digikey.com/product-detail/en/885012106012/732-7909-1-ND/5454536"/>
    <hyperlink ref="C35" r:id="rId27" display="http://www.digikey.com/product-detail/en/CC0603ZRY5V9BB104/311-1343-1-ND/2103127"/>
    <hyperlink ref="C36" r:id="rId28" display="http://www.digikey.com/product-detail/en/RC0603JR-0710KL/311-10KGRCT-ND/729647"/>
    <hyperlink ref="C37" r:id="rId29" display="http://www.digikey.com/product-detail/en/MCP73831T-2ACI%2FOT/MCP73831T-2ACI%2FOTCT-ND/1979802"/>
    <hyperlink ref="C41" r:id="rId30" display="http://www.digikey.com/product-detail/en/wurth-electronics-inc/885012206014/732-7933-1-ND/5454560"/>
    <hyperlink ref="C42" r:id="rId31" display="http://www.digikey.com/product-detail/en/murata-electronics-north-america/BLM18AG121SN1D/490-1011-1-ND/584459"/>
    <hyperlink ref="C43" r:id="rId32" display="http://www.digikey.com/product-detail/en/molex-llc/0473460001/WM17141CT-ND/1782474"/>
    <hyperlink ref="C44" r:id="rId33" display="http://www.digikey.com/product-search/en?keywords=P100KHCT-ND"/>
    <hyperlink ref="C45" r:id="rId34" display="http://www.digikey.com/product-detail/en/panasonic-electronic-components/MTM231232LBF/MTM231232LBFCT-ND/4864487"/>
    <hyperlink ref="C46" r:id="rId35" display="http://www.digikey.com/product-detail/en/avx-corporation/SD0805S020S1R0/478-7800-1-ND/3749510"/>
    <hyperlink ref="C47" r:id="rId36" display="http://www.digikey.com/product-detail/en/nxp-semiconductors/PRTR5V0U2X,215/568-4140-1-ND/1589981"/>
    <hyperlink ref="C51" r:id="rId37" display="http://www.digikey.com/product-detail/en/LTST-C190GKT/160-1183-1-ND/269255"/>
    <hyperlink ref="C52" r:id="rId38" display="http://www.digikey.com/product-detail/en/JS202011SCQN/401-2002-1-ND/1640098"/>
    <hyperlink ref="B53" r:id="rId39"/>
    <hyperlink ref="C53" r:id="rId40"/>
    <hyperlink ref="C54" r:id="rId41" display="http://www.digikey.com/product-detail/en/885012206026/732-7945-1-ND/5454572"/>
    <hyperlink ref="C55" r:id="rId42" display="http://www.digikey.com/product-search/en?keywords=BU33SD2MGMCT-ND"/>
    <hyperlink ref="C60" r:id="rId43" display="https://www.pololu.com/product/2598"/>
    <hyperlink ref="C61" r:id="rId44" display="http://www.amazon.com/Coreless-Motor-6x12mm-DC3-7V-45000RPM/dp/B00QC2EWUO"/>
    <hyperlink ref="C62" r:id="rId45" display="http://www.digikey.com/product-detail/en/jst-sales-america-inc/SM04B-SRSS-TB(LF)(SN)/455-1804-1-ND/926875"/>
    <hyperlink ref="C63" r:id="rId46" display="http://www.digikey.com/product-detail/en/04SR-3S/455-2185-ND/1300344"/>
    <hyperlink ref="C67" r:id="rId47" display="https://www.pololu.com/product/2598"/>
    <hyperlink ref="C68" r:id="rId48" display="http://www.amazon.com/Coreless-Motor-6x12mm-DC3-7V-45000RPM/dp/B00QC2EWUO"/>
    <hyperlink ref="C69" r:id="rId49" display="http://www.digikey.com/product-detail/en/jst-sales-america-inc/SM04B-SRSS-TB(LF)(SN)/455-1804-1-ND/926875"/>
    <hyperlink ref="C70" r:id="rId50" display="http://www.digikey.com/product-detail/en/04SR-3S/455-2185-ND/1300344"/>
    <hyperlink ref="C74" r:id="rId51" display="http://www.digikey.com/product-detail/en/CC0603ZRY5V9BB104/311-1343-1-ND/2103127"/>
    <hyperlink ref="C75" r:id="rId52" display="http://www.digikey.com/product-detail/en/744786110A/732-6263-1-ND/5087226"/>
    <hyperlink ref="C76" r:id="rId53" display="http://www.digikey.com/product-search/en?keywords=P100KHCT-ND"/>
    <hyperlink ref="C77" r:id="rId54" display="http://www.digikey.com/product-detail/en/1.14100.5030000/CKN9363CT-ND/583462"/>
    <hyperlink ref="C78" r:id="rId55" display="http://www.digikey.com/product-detail/en/ATXMEGA64A4U-AU/ATXMEGA64A4U-AU-ND/4215304"/>
    <hyperlink ref="C79" r:id="rId56" display="http://www.digikey.com/product-detail/en/FC-12M 32.7680KA-A3/SER3672CT-ND/2403445"/>
    <hyperlink ref="C83" r:id="rId57" display="http://www.digikey.com/product-detail/en/chip-quik-inc/SMD291SNL/SMD291SNL-ND/1160001"/>
    <hyperlink ref="C84" r:id="rId58" display="http://www.digikey.com/product-detail/en/3811%2F09 300/MC090M-5-ND/4312054"/>
    <hyperlink ref="C95" r:id="rId59"/>
    <hyperlink ref="C96" r:id="rId60" display="http://www.digikey.com/product-detail/en/avx-corporation/SD0805S020S0R5/478-7799-1-ND/3749477"/>
  </hyperlinks>
  <pageMargins left="0.7" right="0.7" top="0.75" bottom="0.75" header="0.3" footer="0.3"/>
  <pageSetup orientation="portrait" horizontalDpi="4294967292" verticalDpi="0"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Drew</cp:lastModifiedBy>
  <dcterms:modified xsi:type="dcterms:W3CDTF">2016-06-07T18:01:50Z</dcterms:modified>
</cp:coreProperties>
</file>