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comments4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02"/>
  <workbookPr updateLinks="always" hidePivotFieldList="1"/>
  <mc:AlternateContent xmlns:mc="http://schemas.openxmlformats.org/markup-compatibility/2006">
    <mc:Choice Requires="x15">
      <x15ac:absPath xmlns:x15ac="http://schemas.microsoft.com/office/spreadsheetml/2010/11/ac" url="C:\Users\ahgua\Documents\Website-visual\static\"/>
    </mc:Choice>
  </mc:AlternateContent>
  <xr:revisionPtr revIDLastSave="0" documentId="8_{56E83B39-8C54-40CA-8D51-7C1640D5CB2A}" xr6:coauthVersionLast="47" xr6:coauthVersionMax="47" xr10:uidLastSave="{00000000-0000-0000-0000-000000000000}"/>
  <bookViews>
    <workbookView xWindow="-98" yWindow="-98" windowWidth="19396" windowHeight="11475" firstSheet="6" activeTab="6" xr2:uid="{F4BF78D5-8B5C-4BB9-93C1-6E240CAC3F49}"/>
  </bookViews>
  <sheets>
    <sheet name="Staff Main" sheetId="9" state="hidden" r:id="rId1"/>
    <sheet name="Staff List" sheetId="8" state="hidden" r:id="rId2"/>
    <sheet name="Main Page" sheetId="4" r:id="rId3"/>
    <sheet name="P1-3 (YOU)" sheetId="1" r:id="rId4"/>
    <sheet name="P1-3 (YOC)" sheetId="2" r:id="rId5"/>
    <sheet name="MC Consolidation (P1-3)" sheetId="6" r:id="rId6"/>
    <sheet name="P4-6" sheetId="3" r:id="rId7"/>
    <sheet name="MC Consolidation (P4-6)" sheetId="7" r:id="rId8"/>
    <sheet name="Data" sheetId="5" r:id="rId9"/>
    <sheet name="Employee Data" sheetId="11" state="hidden" r:id="rId10"/>
    <sheet name="Leave Management" sheetId="10" r:id="rId11"/>
  </sheets>
  <definedNames>
    <definedName name="_xlnm._FilterDatabase" localSheetId="4" hidden="1">'P1-3 (YOC)'!$A$1:$BS$1</definedName>
    <definedName name="_xlnm._FilterDatabase" localSheetId="6" hidden="1">'P4-6'!$A$1:$AR$55</definedName>
    <definedName name="_xlnm._FilterDatabase" localSheetId="1" hidden="1">'Staff List'!$A$1:$I$74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55" i="3" l="1"/>
  <c r="Y3" i="11"/>
  <c r="P8" i="11" s="1"/>
  <c r="Z3" i="11"/>
  <c r="Q8" i="11" s="1"/>
  <c r="Q10" i="11" s="1"/>
  <c r="AT2" i="1"/>
  <c r="M9" i="11"/>
  <c r="M10" i="11"/>
  <c r="O10" i="11" s="1" a="1"/>
  <c r="O10" i="11" s="1"/>
  <c r="M11" i="11"/>
  <c r="O11" i="11" s="1" a="1"/>
  <c r="O11" i="11" s="1"/>
  <c r="M12" i="11"/>
  <c r="M13" i="11"/>
  <c r="O13" i="11" s="1" a="1"/>
  <c r="O13" i="11" s="1"/>
  <c r="M14" i="11"/>
  <c r="M15" i="11"/>
  <c r="O15" i="11" s="1" a="1"/>
  <c r="O15" i="11" s="1"/>
  <c r="M16" i="11"/>
  <c r="O16" i="11" s="1" a="1"/>
  <c r="O16" i="11" s="1"/>
  <c r="M17" i="11"/>
  <c r="O17" i="11" s="1" a="1"/>
  <c r="O17" i="11" s="1"/>
  <c r="M18" i="11"/>
  <c r="O18" i="11" s="1" a="1"/>
  <c r="O18" i="11" s="1"/>
  <c r="M19" i="11"/>
  <c r="O19" i="11" s="1" a="1"/>
  <c r="O19" i="11" s="1"/>
  <c r="M20" i="11"/>
  <c r="O20" i="11" s="1" a="1"/>
  <c r="O20" i="11" s="1"/>
  <c r="O9" i="11" a="1"/>
  <c r="O9" i="11" s="1"/>
  <c r="O14" i="11" a="1"/>
  <c r="O14" i="11" s="1"/>
  <c r="O12" i="11" a="1"/>
  <c r="O12" i="11" s="1"/>
  <c r="Q37" i="10" a="1"/>
  <c r="Q37" i="10" s="1"/>
  <c r="P37" i="10" a="1"/>
  <c r="P37" i="10" s="1"/>
  <c r="O37" i="10" a="1"/>
  <c r="O37" i="10" s="1"/>
  <c r="N37" i="10" a="1"/>
  <c r="N37" i="10" s="1"/>
  <c r="AT3" i="1"/>
  <c r="C37" i="10" a="1"/>
  <c r="C37" i="10" s="1"/>
  <c r="D37" i="10" a="1"/>
  <c r="D37" i="10" s="1"/>
  <c r="E37" i="10" a="1"/>
  <c r="E37" i="10" s="1"/>
  <c r="F37" i="10" a="1"/>
  <c r="F37" i="10" s="1"/>
  <c r="G37" i="10" a="1"/>
  <c r="G37" i="10" s="1"/>
  <c r="H37" i="10" a="1"/>
  <c r="H37" i="10" s="1"/>
  <c r="I37" i="10" a="1"/>
  <c r="I37" i="10" s="1"/>
  <c r="J37" i="10" a="1"/>
  <c r="J37" i="10" s="1"/>
  <c r="K37" i="10" a="1"/>
  <c r="K37" i="10" s="1"/>
  <c r="L37" i="10" a="1"/>
  <c r="L37" i="10" s="1"/>
  <c r="M37" i="10" a="1"/>
  <c r="M37" i="10" s="1"/>
  <c r="B37" i="10" a="1"/>
  <c r="B37" i="10" s="1"/>
  <c r="H8" i="10"/>
  <c r="N6" i="11"/>
  <c r="N7" i="11" s="1" a="1"/>
  <c r="N7" i="11" s="1"/>
  <c r="O6" i="11"/>
  <c r="O7" i="11" s="1" a="1"/>
  <c r="O7" i="11" s="1"/>
  <c r="P6" i="11"/>
  <c r="P7" i="11" s="1" a="1"/>
  <c r="P7" i="11" s="1"/>
  <c r="Q6" i="11"/>
  <c r="Q7" i="11" s="1" a="1"/>
  <c r="Q7" i="11" s="1"/>
  <c r="R6" i="11"/>
  <c r="R7" i="11" s="1" a="1"/>
  <c r="R7" i="11" s="1"/>
  <c r="S6" i="11"/>
  <c r="S7" i="11" s="1" a="1"/>
  <c r="S7" i="11" s="1"/>
  <c r="T6" i="11"/>
  <c r="T7" i="11" s="1" a="1"/>
  <c r="T7" i="11" s="1"/>
  <c r="U6" i="11"/>
  <c r="U7" i="11" s="1" a="1"/>
  <c r="U7" i="11" s="1"/>
  <c r="V6" i="11"/>
  <c r="V7" i="11" s="1" a="1"/>
  <c r="V7" i="11" s="1"/>
  <c r="W6" i="11"/>
  <c r="W7" i="11" s="1" a="1"/>
  <c r="W7" i="11" s="1"/>
  <c r="X6" i="11"/>
  <c r="X7" i="11" s="1" a="1"/>
  <c r="X7" i="11" s="1"/>
  <c r="M6" i="11"/>
  <c r="M7" i="11" s="1" a="1"/>
  <c r="M7" i="11" s="1"/>
  <c r="N4" i="11"/>
  <c r="N5" i="11" s="1" a="1"/>
  <c r="N5" i="11" s="1"/>
  <c r="O4" i="11"/>
  <c r="O5" i="11" s="1" a="1"/>
  <c r="O5" i="11" s="1"/>
  <c r="P4" i="11"/>
  <c r="P5" i="11" s="1" a="1"/>
  <c r="P5" i="11" s="1"/>
  <c r="Q4" i="11"/>
  <c r="Q5" i="11" s="1" a="1"/>
  <c r="Q5" i="11" s="1"/>
  <c r="R4" i="11"/>
  <c r="R5" i="11" s="1" a="1"/>
  <c r="R5" i="11" s="1"/>
  <c r="S4" i="11"/>
  <c r="S5" i="11" s="1" a="1"/>
  <c r="S5" i="11" s="1"/>
  <c r="T4" i="11"/>
  <c r="T5" i="11" s="1" a="1"/>
  <c r="T5" i="11" s="1"/>
  <c r="U4" i="11"/>
  <c r="U5" i="11" s="1" a="1"/>
  <c r="U5" i="11" s="1"/>
  <c r="V4" i="11"/>
  <c r="V5" i="11" s="1" a="1"/>
  <c r="V5" i="11" s="1"/>
  <c r="W4" i="11"/>
  <c r="W5" i="11" s="1" a="1"/>
  <c r="W5" i="11" s="1"/>
  <c r="X4" i="11"/>
  <c r="X5" i="11" s="1" a="1"/>
  <c r="X5" i="11" s="1"/>
  <c r="M4" i="11"/>
  <c r="M5" i="11" s="1" a="1"/>
  <c r="M5" i="11" s="1"/>
  <c r="N2" i="11"/>
  <c r="N3" i="11" s="1" a="1"/>
  <c r="N3" i="11" s="1"/>
  <c r="O2" i="11"/>
  <c r="O3" i="11" s="1" a="1"/>
  <c r="O3" i="11" s="1"/>
  <c r="P2" i="11"/>
  <c r="P3" i="11" s="1" a="1"/>
  <c r="P3" i="11" s="1"/>
  <c r="Q2" i="11"/>
  <c r="Q3" i="11" s="1" a="1"/>
  <c r="Q3" i="11" s="1"/>
  <c r="R2" i="11"/>
  <c r="R3" i="11" s="1" a="1"/>
  <c r="R3" i="11" s="1"/>
  <c r="S2" i="11"/>
  <c r="S3" i="11" s="1" a="1"/>
  <c r="S3" i="11" s="1"/>
  <c r="T2" i="11"/>
  <c r="T3" i="11" s="1" a="1"/>
  <c r="T3" i="11" s="1"/>
  <c r="U2" i="11"/>
  <c r="U3" i="11" s="1" a="1"/>
  <c r="U3" i="11" s="1"/>
  <c r="V2" i="11"/>
  <c r="V3" i="11" s="1" a="1"/>
  <c r="V3" i="11" s="1"/>
  <c r="W2" i="11"/>
  <c r="W3" i="11" s="1" a="1"/>
  <c r="W3" i="11" s="1"/>
  <c r="X2" i="11"/>
  <c r="X3" i="11" s="1" a="1"/>
  <c r="X3" i="11" s="1"/>
  <c r="M2" i="11"/>
  <c r="M3" i="11" s="1" a="1"/>
  <c r="M3" i="11" s="1"/>
  <c r="K19" i="10"/>
  <c r="G19" i="10"/>
  <c r="B19" i="10"/>
  <c r="AD8" i="10"/>
  <c r="AD7" i="10"/>
  <c r="AD6" i="10"/>
  <c r="B17" i="10"/>
  <c r="AD4" i="10"/>
  <c r="L19" i="10" s="1" a="1"/>
  <c r="L19" i="10" s="1"/>
  <c r="AD3" i="10"/>
  <c r="H19" i="10" s="1" a="1"/>
  <c r="H19" i="10" s="1"/>
  <c r="AD2" i="10"/>
  <c r="C19" i="10" s="1" a="1"/>
  <c r="C19" i="10" s="1"/>
  <c r="AR2" i="1"/>
  <c r="J4" i="10"/>
  <c r="H13" i="10"/>
  <c r="I2" i="11" a="1"/>
  <c r="I2" i="11" s="1"/>
  <c r="AP2" i="1"/>
  <c r="AT18" i="3" a="1"/>
  <c r="AT18" i="3" s="1"/>
  <c r="AT19" i="3" a="1"/>
  <c r="AT19" i="3" s="1"/>
  <c r="AS3" i="3" a="1"/>
  <c r="AS3" i="3" s="1"/>
  <c r="AS4" i="3" a="1"/>
  <c r="AS4" i="3" s="1"/>
  <c r="AS5" i="3" a="1"/>
  <c r="AS5" i="3" s="1"/>
  <c r="AS6" i="3" a="1"/>
  <c r="AS6" i="3" s="1"/>
  <c r="AS7" i="3" a="1"/>
  <c r="AS7" i="3" s="1"/>
  <c r="AS8" i="3" a="1"/>
  <c r="AS8" i="3" s="1"/>
  <c r="AS9" i="3" a="1"/>
  <c r="AS9" i="3" s="1"/>
  <c r="AS10" i="3" a="1"/>
  <c r="AS10" i="3" s="1"/>
  <c r="AS11" i="3" a="1"/>
  <c r="AS11" i="3" s="1"/>
  <c r="AS12" i="3" a="1"/>
  <c r="AS12" i="3" s="1"/>
  <c r="AS13" i="3" a="1"/>
  <c r="AS13" i="3" s="1"/>
  <c r="AS14" i="3" a="1"/>
  <c r="AS14" i="3" s="1"/>
  <c r="AS2" i="3" a="1"/>
  <c r="AS2" i="3" s="1"/>
  <c r="AS2" i="1"/>
  <c r="AT3" i="3" a="1"/>
  <c r="AT3" i="3" s="1"/>
  <c r="AT4" i="3" a="1"/>
  <c r="AT4" i="3" s="1"/>
  <c r="AT5" i="3" a="1"/>
  <c r="AT5" i="3" s="1"/>
  <c r="AT6" i="3" a="1"/>
  <c r="AT6" i="3" s="1"/>
  <c r="AT7" i="3" a="1"/>
  <c r="AT7" i="3" s="1"/>
  <c r="AT8" i="3" a="1"/>
  <c r="AT8" i="3" s="1"/>
  <c r="AT9" i="3" a="1"/>
  <c r="AT9" i="3" s="1"/>
  <c r="AT10" i="3" a="1"/>
  <c r="AT10" i="3" s="1"/>
  <c r="AT11" i="3" a="1"/>
  <c r="AT11" i="3" s="1"/>
  <c r="AT12" i="3" a="1"/>
  <c r="AT12" i="3" s="1"/>
  <c r="AT13" i="3" a="1"/>
  <c r="AT13" i="3" s="1"/>
  <c r="AT14" i="3" a="1"/>
  <c r="AT14" i="3" s="1"/>
  <c r="AT15" i="3" a="1"/>
  <c r="AT15" i="3" s="1"/>
  <c r="AT16" i="3" a="1"/>
  <c r="AT16" i="3" s="1"/>
  <c r="AT17" i="3" a="1"/>
  <c r="AT17" i="3" s="1"/>
  <c r="AT20" i="3" a="1"/>
  <c r="AT20" i="3" s="1"/>
  <c r="AT21" i="3" a="1"/>
  <c r="AT21" i="3" s="1"/>
  <c r="AT22" i="3" a="1"/>
  <c r="AT22" i="3" s="1"/>
  <c r="AT23" i="3" a="1"/>
  <c r="AT23" i="3" s="1"/>
  <c r="AT24" i="3" a="1"/>
  <c r="AT24" i="3" s="1"/>
  <c r="AT25" i="3" a="1"/>
  <c r="AT25" i="3" s="1"/>
  <c r="AT26" i="3" a="1"/>
  <c r="AT26" i="3" s="1"/>
  <c r="AT27" i="3" a="1"/>
  <c r="AT27" i="3" s="1"/>
  <c r="AT28" i="3" a="1"/>
  <c r="AT28" i="3" s="1"/>
  <c r="AT29" i="3" a="1"/>
  <c r="AT29" i="3" s="1"/>
  <c r="AT30" i="3" a="1"/>
  <c r="AT30" i="3" s="1"/>
  <c r="AT31" i="3" a="1"/>
  <c r="AT31" i="3" s="1"/>
  <c r="AT32" i="3" a="1"/>
  <c r="AT32" i="3" s="1"/>
  <c r="AT33" i="3" a="1"/>
  <c r="AT33" i="3" s="1"/>
  <c r="AT34" i="3" a="1"/>
  <c r="AT34" i="3" s="1"/>
  <c r="AT35" i="3" a="1"/>
  <c r="AT35" i="3" s="1"/>
  <c r="AT36" i="3" a="1"/>
  <c r="AT36" i="3" s="1"/>
  <c r="AT37" i="3" a="1"/>
  <c r="AT37" i="3" s="1"/>
  <c r="AT38" i="3" a="1"/>
  <c r="AT38" i="3" s="1"/>
  <c r="AT39" i="3" a="1"/>
  <c r="AT39" i="3" s="1"/>
  <c r="AT40" i="3" a="1"/>
  <c r="AT40" i="3" s="1"/>
  <c r="AT41" i="3" a="1"/>
  <c r="AT41" i="3" s="1"/>
  <c r="AT42" i="3" a="1"/>
  <c r="AT42" i="3" s="1"/>
  <c r="AT43" i="3" a="1"/>
  <c r="AT43" i="3" s="1"/>
  <c r="AT44" i="3" a="1"/>
  <c r="AT44" i="3" s="1"/>
  <c r="AT45" i="3" a="1"/>
  <c r="AT45" i="3" s="1"/>
  <c r="AT46" i="3" a="1"/>
  <c r="AT46" i="3" s="1"/>
  <c r="AT47" i="3" a="1"/>
  <c r="AT47" i="3" s="1"/>
  <c r="AT48" i="3" a="1"/>
  <c r="AT48" i="3" s="1"/>
  <c r="AT49" i="3" a="1"/>
  <c r="AT49" i="3" s="1"/>
  <c r="AT50" i="3" a="1"/>
  <c r="AT50" i="3" s="1"/>
  <c r="AT51" i="3" a="1"/>
  <c r="AT51" i="3" s="1"/>
  <c r="AT52" i="3" a="1"/>
  <c r="AT52" i="3" s="1"/>
  <c r="AT53" i="3" a="1"/>
  <c r="AT53" i="3" s="1"/>
  <c r="AT54" i="3" a="1"/>
  <c r="AT54" i="3" s="1"/>
  <c r="AT2" i="3" a="1"/>
  <c r="AT2" i="3" s="1"/>
  <c r="AS15" i="3" a="1"/>
  <c r="AS15" i="3" s="1"/>
  <c r="AS16" i="3" a="1"/>
  <c r="AS16" i="3" s="1"/>
  <c r="AS17" i="3" a="1"/>
  <c r="AS17" i="3" s="1"/>
  <c r="AS18" i="3" a="1"/>
  <c r="AS18" i="3" s="1"/>
  <c r="AS19" i="3" a="1"/>
  <c r="AS19" i="3" s="1"/>
  <c r="AS20" i="3" a="1"/>
  <c r="AS20" i="3" s="1"/>
  <c r="AS21" i="3" a="1"/>
  <c r="AS21" i="3" s="1"/>
  <c r="AS22" i="3" a="1"/>
  <c r="AS22" i="3" s="1"/>
  <c r="AS23" i="3" a="1"/>
  <c r="AS23" i="3" s="1"/>
  <c r="AS24" i="3" a="1"/>
  <c r="AS24" i="3" s="1"/>
  <c r="AS25" i="3" a="1"/>
  <c r="AS25" i="3" s="1"/>
  <c r="AS26" i="3" a="1"/>
  <c r="AS26" i="3" s="1"/>
  <c r="AS27" i="3" a="1"/>
  <c r="AS27" i="3" s="1"/>
  <c r="AS28" i="3" a="1"/>
  <c r="AS28" i="3" s="1"/>
  <c r="AS29" i="3" a="1"/>
  <c r="AS29" i="3" s="1"/>
  <c r="AS30" i="3" a="1"/>
  <c r="AS30" i="3" s="1"/>
  <c r="AS31" i="3" a="1"/>
  <c r="AS31" i="3" s="1"/>
  <c r="AS32" i="3" a="1"/>
  <c r="AS32" i="3" s="1"/>
  <c r="AS33" i="3" a="1"/>
  <c r="AS33" i="3" s="1"/>
  <c r="AS34" i="3" a="1"/>
  <c r="AS34" i="3" s="1"/>
  <c r="AS35" i="3" a="1"/>
  <c r="AS35" i="3" s="1"/>
  <c r="AS36" i="3" a="1"/>
  <c r="AS36" i="3" s="1"/>
  <c r="AS37" i="3" a="1"/>
  <c r="AS37" i="3" s="1"/>
  <c r="AS38" i="3" a="1"/>
  <c r="AS38" i="3" s="1"/>
  <c r="AS39" i="3" a="1"/>
  <c r="AS39" i="3" s="1"/>
  <c r="AS40" i="3" a="1"/>
  <c r="AS40" i="3" s="1"/>
  <c r="AS41" i="3" a="1"/>
  <c r="AS41" i="3" s="1"/>
  <c r="AS42" i="3" a="1"/>
  <c r="AS42" i="3" s="1"/>
  <c r="AS43" i="3" a="1"/>
  <c r="AS43" i="3" s="1"/>
  <c r="AS44" i="3" a="1"/>
  <c r="AS44" i="3" s="1"/>
  <c r="AS45" i="3" a="1"/>
  <c r="AS45" i="3" s="1"/>
  <c r="AS46" i="3" a="1"/>
  <c r="AS46" i="3" s="1"/>
  <c r="AS47" i="3" a="1"/>
  <c r="AS47" i="3" s="1"/>
  <c r="AS48" i="3" a="1"/>
  <c r="AS48" i="3" s="1"/>
  <c r="AS49" i="3" a="1"/>
  <c r="AS49" i="3" s="1"/>
  <c r="AS50" i="3" a="1"/>
  <c r="AS50" i="3" s="1"/>
  <c r="AS51" i="3" a="1"/>
  <c r="AS51" i="3" s="1"/>
  <c r="AS52" i="3" a="1"/>
  <c r="AS52" i="3" s="1"/>
  <c r="AS53" i="3" a="1"/>
  <c r="AS53" i="3" s="1"/>
  <c r="AS54" i="3" a="1"/>
  <c r="AS54" i="3" s="1"/>
  <c r="AS55" i="3" a="1"/>
  <c r="AS55" i="3" s="1"/>
  <c r="AS29" i="1"/>
  <c r="AS30" i="1"/>
  <c r="AS31" i="1"/>
  <c r="AS32" i="1"/>
  <c r="AS33" i="1"/>
  <c r="AS34" i="1"/>
  <c r="AS35" i="1"/>
  <c r="AS36" i="1"/>
  <c r="AS37" i="1"/>
  <c r="AS38" i="1"/>
  <c r="AT6" i="2"/>
  <c r="AT29" i="2"/>
  <c r="AT11" i="2"/>
  <c r="AT31" i="2"/>
  <c r="AT4" i="2"/>
  <c r="AT38" i="2"/>
  <c r="AT19" i="2"/>
  <c r="AT37" i="2"/>
  <c r="AT36" i="2"/>
  <c r="AT30" i="2"/>
  <c r="AT40" i="2"/>
  <c r="AT39" i="2"/>
  <c r="AT3" i="2"/>
  <c r="AT18" i="2"/>
  <c r="AT25" i="2"/>
  <c r="AT17" i="2"/>
  <c r="AT24" i="2"/>
  <c r="AT14" i="2"/>
  <c r="AT9" i="2"/>
  <c r="AT8" i="2"/>
  <c r="AT13" i="2"/>
  <c r="AT15" i="2"/>
  <c r="AT23" i="2"/>
  <c r="AT5" i="2"/>
  <c r="AT33" i="2"/>
  <c r="AT10" i="2"/>
  <c r="AT32" i="2"/>
  <c r="AT7" i="2"/>
  <c r="AT12" i="2"/>
  <c r="AT35" i="2"/>
  <c r="AT27" i="2"/>
  <c r="AT28" i="2"/>
  <c r="AT21" i="2"/>
  <c r="AT34" i="2"/>
  <c r="AT2" i="2"/>
  <c r="AT22" i="2"/>
  <c r="AT16" i="2"/>
  <c r="AT26" i="2"/>
  <c r="AT20" i="2"/>
  <c r="AT28" i="1"/>
  <c r="AT31" i="1"/>
  <c r="AT32" i="1"/>
  <c r="AT33" i="1"/>
  <c r="AT34" i="1"/>
  <c r="AT35" i="1"/>
  <c r="AT36" i="1"/>
  <c r="AT37" i="1"/>
  <c r="AT38" i="1"/>
  <c r="AT39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4" i="1"/>
  <c r="AT5" i="1"/>
  <c r="AT6" i="1"/>
  <c r="AT7" i="1"/>
  <c r="B3" i="9"/>
  <c r="AP9" i="2"/>
  <c r="AS26" i="2"/>
  <c r="AS6" i="2"/>
  <c r="AS29" i="2"/>
  <c r="AS11" i="2"/>
  <c r="AS31" i="2"/>
  <c r="AS4" i="2"/>
  <c r="AS38" i="2"/>
  <c r="AS19" i="2"/>
  <c r="AS37" i="2"/>
  <c r="AS36" i="2"/>
  <c r="AS30" i="2"/>
  <c r="AS25" i="2"/>
  <c r="AS17" i="2"/>
  <c r="AS24" i="2"/>
  <c r="AS14" i="2"/>
  <c r="AS9" i="2"/>
  <c r="AS8" i="2"/>
  <c r="AS13" i="2"/>
  <c r="AS15" i="2"/>
  <c r="AS23" i="2"/>
  <c r="AS5" i="2"/>
  <c r="AS33" i="2"/>
  <c r="AS10" i="2"/>
  <c r="AS32" i="2"/>
  <c r="AS7" i="2"/>
  <c r="AS12" i="2"/>
  <c r="AS35" i="2"/>
  <c r="AS27" i="2"/>
  <c r="AS28" i="2"/>
  <c r="AS21" i="2"/>
  <c r="AS34" i="2"/>
  <c r="AS2" i="2"/>
  <c r="AS22" i="2"/>
  <c r="AS16" i="2"/>
  <c r="AS3" i="2"/>
  <c r="AS18" i="2"/>
  <c r="AS20" i="2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4" i="1"/>
  <c r="AS3" i="1"/>
  <c r="F28" i="9"/>
  <c r="G26" i="9"/>
  <c r="K3" i="9"/>
  <c r="E24" i="9"/>
  <c r="D24" i="9"/>
  <c r="C24" i="9"/>
  <c r="B24" i="9"/>
  <c r="M3" i="9"/>
  <c r="L3" i="9"/>
  <c r="F6" i="9"/>
  <c r="F5" i="9"/>
  <c r="F4" i="9"/>
  <c r="F3" i="9"/>
  <c r="E6" i="9"/>
  <c r="E5" i="9"/>
  <c r="E4" i="9"/>
  <c r="E3" i="9"/>
  <c r="D6" i="9"/>
  <c r="D5" i="9"/>
  <c r="D4" i="9"/>
  <c r="D3" i="9"/>
  <c r="C5" i="9"/>
  <c r="C6" i="9"/>
  <c r="C4" i="9"/>
  <c r="C3" i="9"/>
  <c r="B6" i="9"/>
  <c r="B5" i="9"/>
  <c r="B4" i="9"/>
  <c r="AR28" i="1"/>
  <c r="AQ28" i="1"/>
  <c r="AP28" i="1"/>
  <c r="O25" i="6" s="1"/>
  <c r="AP9" i="1"/>
  <c r="O29" i="6" s="1"/>
  <c r="AR21" i="2"/>
  <c r="AQ21" i="2"/>
  <c r="AP21" i="2"/>
  <c r="AR37" i="2"/>
  <c r="AQ37" i="2"/>
  <c r="AP37" i="2"/>
  <c r="AR26" i="1"/>
  <c r="AQ26" i="1"/>
  <c r="AP26" i="1"/>
  <c r="AR10" i="1"/>
  <c r="AQ10" i="1"/>
  <c r="AP10" i="1"/>
  <c r="AR38" i="2"/>
  <c r="AQ38" i="2"/>
  <c r="AP38" i="2"/>
  <c r="AP18" i="3"/>
  <c r="AR10" i="2"/>
  <c r="AQ10" i="2"/>
  <c r="AP10" i="2"/>
  <c r="O33" i="6" s="1"/>
  <c r="AR24" i="2"/>
  <c r="AQ24" i="2"/>
  <c r="AP24" i="2"/>
  <c r="O10" i="6" s="1"/>
  <c r="AR11" i="1"/>
  <c r="AQ11" i="1"/>
  <c r="AP11" i="1"/>
  <c r="O21" i="6" s="1"/>
  <c r="Q9" i="11" l="1"/>
  <c r="Q20" i="11"/>
  <c r="Q19" i="11"/>
  <c r="Q18" i="11"/>
  <c r="Q17" i="11"/>
  <c r="Q16" i="11"/>
  <c r="Q15" i="11"/>
  <c r="Q14" i="11"/>
  <c r="Q13" i="11"/>
  <c r="Q12" i="11"/>
  <c r="Q11" i="11"/>
  <c r="N3" i="9"/>
  <c r="G24" i="9"/>
  <c r="F8" i="9"/>
  <c r="G3" i="9"/>
  <c r="C25" i="9" s="1"/>
  <c r="C28" i="9" s="1"/>
  <c r="C8" i="9"/>
  <c r="G6" i="9"/>
  <c r="B25" i="9" s="1"/>
  <c r="B28" i="9" s="1"/>
  <c r="G5" i="9"/>
  <c r="E25" i="9" s="1"/>
  <c r="E28" i="9" s="1"/>
  <c r="G4" i="9"/>
  <c r="D25" i="9" s="1"/>
  <c r="D8" i="9"/>
  <c r="E8" i="9"/>
  <c r="B8" i="9"/>
  <c r="O20" i="6"/>
  <c r="AP31" i="2"/>
  <c r="AQ31" i="2"/>
  <c r="AR31" i="2"/>
  <c r="AP32" i="2"/>
  <c r="O32" i="6" s="1"/>
  <c r="AQ32" i="2"/>
  <c r="AR32" i="2"/>
  <c r="AP33" i="2"/>
  <c r="O27" i="6" s="1"/>
  <c r="AQ33" i="2"/>
  <c r="AR33" i="2"/>
  <c r="AP34" i="2"/>
  <c r="AQ34" i="2"/>
  <c r="AR34" i="2"/>
  <c r="AP35" i="2"/>
  <c r="AQ35" i="2"/>
  <c r="AR35" i="2"/>
  <c r="AP36" i="2"/>
  <c r="AQ36" i="2"/>
  <c r="AR36" i="2"/>
  <c r="F39" i="2"/>
  <c r="AR30" i="2"/>
  <c r="AQ30" i="2"/>
  <c r="AP30" i="2"/>
  <c r="AQ2" i="2"/>
  <c r="AP2" i="2"/>
  <c r="AR3" i="2"/>
  <c r="AQ3" i="2"/>
  <c r="AP3" i="2"/>
  <c r="O3" i="6" s="1"/>
  <c r="AR29" i="2"/>
  <c r="AR28" i="2"/>
  <c r="AR27" i="2"/>
  <c r="AR26" i="2"/>
  <c r="AR25" i="2"/>
  <c r="AR23" i="2"/>
  <c r="AR22" i="2"/>
  <c r="AR20" i="2"/>
  <c r="AR19" i="2"/>
  <c r="AR18" i="2"/>
  <c r="AR17" i="2"/>
  <c r="AR16" i="2"/>
  <c r="AR15" i="2"/>
  <c r="AR14" i="2"/>
  <c r="AR13" i="2"/>
  <c r="AR12" i="2"/>
  <c r="AR11" i="2"/>
  <c r="AR9" i="2"/>
  <c r="AR8" i="2"/>
  <c r="AR7" i="2"/>
  <c r="AR6" i="2"/>
  <c r="AR5" i="2"/>
  <c r="AR4" i="2"/>
  <c r="AR2" i="2"/>
  <c r="AQ29" i="2"/>
  <c r="AQ28" i="2"/>
  <c r="AQ27" i="2"/>
  <c r="AQ26" i="2"/>
  <c r="AQ25" i="2"/>
  <c r="AQ23" i="2"/>
  <c r="AQ22" i="2"/>
  <c r="AQ20" i="2"/>
  <c r="AQ19" i="2"/>
  <c r="AQ18" i="2"/>
  <c r="AQ17" i="2"/>
  <c r="AQ16" i="2"/>
  <c r="AQ15" i="2"/>
  <c r="AQ14" i="2"/>
  <c r="AQ13" i="2"/>
  <c r="AQ12" i="2"/>
  <c r="AQ11" i="2"/>
  <c r="AQ9" i="2"/>
  <c r="AQ8" i="2"/>
  <c r="AQ7" i="2"/>
  <c r="AQ6" i="2"/>
  <c r="AQ5" i="2"/>
  <c r="AQ4" i="2"/>
  <c r="AP29" i="2"/>
  <c r="AP28" i="2"/>
  <c r="AP27" i="2"/>
  <c r="AP26" i="2"/>
  <c r="AP25" i="2"/>
  <c r="O9" i="6" s="1"/>
  <c r="AP23" i="2"/>
  <c r="O26" i="6" s="1"/>
  <c r="AP22" i="2"/>
  <c r="AP20" i="2"/>
  <c r="O2" i="6" s="1"/>
  <c r="AP19" i="2"/>
  <c r="AP18" i="2"/>
  <c r="O5" i="6" s="1"/>
  <c r="AP17" i="2"/>
  <c r="O11" i="6" s="1"/>
  <c r="AP16" i="2"/>
  <c r="AP15" i="2"/>
  <c r="O24" i="6" s="1"/>
  <c r="AP14" i="2"/>
  <c r="O15" i="6" s="1"/>
  <c r="AP13" i="2"/>
  <c r="O19" i="6" s="1"/>
  <c r="AP12" i="2"/>
  <c r="O35" i="6" s="1"/>
  <c r="AP11" i="2"/>
  <c r="O13" i="6"/>
  <c r="AP8" i="2"/>
  <c r="O18" i="6" s="1"/>
  <c r="AP7" i="2"/>
  <c r="AP6" i="2"/>
  <c r="AP5" i="2"/>
  <c r="O34" i="6" s="1"/>
  <c r="AP4" i="2"/>
  <c r="AP12" i="1"/>
  <c r="AR12" i="1"/>
  <c r="AQ12" i="1"/>
  <c r="G55" i="3"/>
  <c r="C19" i="5" s="1"/>
  <c r="H55" i="3"/>
  <c r="D19" i="5" s="1"/>
  <c r="I55" i="3"/>
  <c r="B20" i="5" s="1"/>
  <c r="J55" i="3"/>
  <c r="C20" i="5" s="1"/>
  <c r="K55" i="3"/>
  <c r="D20" i="5" s="1"/>
  <c r="L55" i="3"/>
  <c r="B21" i="5" s="1"/>
  <c r="M55" i="3"/>
  <c r="C21" i="5" s="1"/>
  <c r="N55" i="3"/>
  <c r="D21" i="5" s="1"/>
  <c r="O55" i="3"/>
  <c r="B22" i="5" s="1"/>
  <c r="P55" i="3"/>
  <c r="C22" i="5" s="1"/>
  <c r="Q55" i="3"/>
  <c r="D22" i="5" s="1"/>
  <c r="R55" i="3"/>
  <c r="B23" i="5" s="1"/>
  <c r="S55" i="3"/>
  <c r="C23" i="5" s="1"/>
  <c r="T55" i="3"/>
  <c r="D23" i="5" s="1"/>
  <c r="U55" i="3"/>
  <c r="B24" i="5" s="1"/>
  <c r="V55" i="3"/>
  <c r="C24" i="5" s="1"/>
  <c r="W55" i="3"/>
  <c r="D24" i="5" s="1"/>
  <c r="X55" i="3"/>
  <c r="B25" i="5" s="1"/>
  <c r="Y55" i="3"/>
  <c r="C25" i="5" s="1"/>
  <c r="Z55" i="3"/>
  <c r="D25" i="5" s="1"/>
  <c r="AA55" i="3"/>
  <c r="B26" i="5" s="1"/>
  <c r="AB55" i="3"/>
  <c r="C26" i="5" s="1"/>
  <c r="AC55" i="3"/>
  <c r="D26" i="5" s="1"/>
  <c r="AD55" i="3"/>
  <c r="B27" i="5" s="1"/>
  <c r="AE55" i="3"/>
  <c r="C27" i="5" s="1"/>
  <c r="AF55" i="3"/>
  <c r="D27" i="5" s="1"/>
  <c r="B28" i="5"/>
  <c r="AH55" i="3"/>
  <c r="C28" i="5" s="1"/>
  <c r="AI55" i="3"/>
  <c r="D28" i="5" s="1"/>
  <c r="AJ55" i="3"/>
  <c r="B29" i="5" s="1"/>
  <c r="AK55" i="3"/>
  <c r="AL55" i="3"/>
  <c r="AM55" i="3"/>
  <c r="B30" i="5" s="1"/>
  <c r="AN55" i="3"/>
  <c r="C30" i="5" s="1"/>
  <c r="AO55" i="3"/>
  <c r="D30" i="5" s="1"/>
  <c r="F55" i="3"/>
  <c r="B19" i="5" s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F39" i="1"/>
  <c r="B3" i="5" s="1"/>
  <c r="AP32" i="3"/>
  <c r="AQ32" i="3"/>
  <c r="AR32" i="3"/>
  <c r="AP33" i="3"/>
  <c r="AQ33" i="3"/>
  <c r="AR33" i="3"/>
  <c r="AP34" i="3"/>
  <c r="Q7" i="7" s="1"/>
  <c r="AQ34" i="3"/>
  <c r="AR34" i="3"/>
  <c r="AP35" i="3"/>
  <c r="AQ35" i="3"/>
  <c r="AR35" i="3"/>
  <c r="AP36" i="3"/>
  <c r="AQ36" i="3"/>
  <c r="AR36" i="3"/>
  <c r="AP37" i="3"/>
  <c r="AQ37" i="3"/>
  <c r="AR37" i="3"/>
  <c r="AP38" i="3"/>
  <c r="AQ38" i="3"/>
  <c r="AR38" i="3"/>
  <c r="AP39" i="3"/>
  <c r="Q18" i="7" s="1"/>
  <c r="AQ39" i="3"/>
  <c r="AR39" i="3"/>
  <c r="AP34" i="1"/>
  <c r="AQ34" i="1"/>
  <c r="AR34" i="1"/>
  <c r="AP33" i="1"/>
  <c r="O8" i="6" s="1"/>
  <c r="AQ33" i="1"/>
  <c r="AR33" i="1"/>
  <c r="AP37" i="1"/>
  <c r="AQ37" i="1"/>
  <c r="AR37" i="1"/>
  <c r="AP38" i="1"/>
  <c r="AQ38" i="1"/>
  <c r="AR38" i="1"/>
  <c r="AP32" i="1"/>
  <c r="AQ32" i="1"/>
  <c r="AR32" i="1"/>
  <c r="AP35" i="1"/>
  <c r="O17" i="6" s="1"/>
  <c r="AQ35" i="1"/>
  <c r="AR35" i="1"/>
  <c r="AP36" i="1"/>
  <c r="AQ36" i="1"/>
  <c r="AR36" i="1"/>
  <c r="AR31" i="1"/>
  <c r="AQ31" i="1"/>
  <c r="AP31" i="1"/>
  <c r="O31" i="6" s="1"/>
  <c r="AP3" i="1"/>
  <c r="O36" i="6" s="1"/>
  <c r="AQ3" i="1"/>
  <c r="AR3" i="1"/>
  <c r="AP7" i="1"/>
  <c r="O4" i="6" s="1"/>
  <c r="AQ7" i="1"/>
  <c r="AR7" i="1"/>
  <c r="AP4" i="1"/>
  <c r="O23" i="6" s="1"/>
  <c r="AQ4" i="1"/>
  <c r="AR4" i="1"/>
  <c r="AP5" i="1"/>
  <c r="O22" i="6" s="1"/>
  <c r="AQ5" i="1"/>
  <c r="AR5" i="1"/>
  <c r="AP8" i="1"/>
  <c r="O7" i="6" s="1"/>
  <c r="AQ8" i="1"/>
  <c r="AR8" i="1"/>
  <c r="AQ9" i="1"/>
  <c r="AR9" i="1"/>
  <c r="AP16" i="1"/>
  <c r="AQ16" i="1"/>
  <c r="AR16" i="1"/>
  <c r="AP22" i="1"/>
  <c r="AQ22" i="1"/>
  <c r="AR22" i="1"/>
  <c r="AP13" i="1"/>
  <c r="AQ13" i="1"/>
  <c r="AR13" i="1"/>
  <c r="AP14" i="1"/>
  <c r="O37" i="6" s="1"/>
  <c r="AQ14" i="1"/>
  <c r="AR14" i="1"/>
  <c r="AP25" i="1"/>
  <c r="AQ25" i="1"/>
  <c r="AR25" i="1"/>
  <c r="AP15" i="1"/>
  <c r="O38" i="6" s="1"/>
  <c r="AQ15" i="1"/>
  <c r="AR15" i="1"/>
  <c r="AP18" i="1"/>
  <c r="AQ18" i="1"/>
  <c r="AR18" i="1"/>
  <c r="AP19" i="1"/>
  <c r="AQ19" i="1"/>
  <c r="AR19" i="1"/>
  <c r="AP20" i="1"/>
  <c r="AQ20" i="1"/>
  <c r="AR20" i="1"/>
  <c r="AP21" i="1"/>
  <c r="O30" i="6" s="1"/>
  <c r="AQ21" i="1"/>
  <c r="AR21" i="1"/>
  <c r="AP27" i="1"/>
  <c r="O6" i="6" s="1"/>
  <c r="AQ27" i="1"/>
  <c r="AR27" i="1"/>
  <c r="AP23" i="1"/>
  <c r="AQ23" i="1"/>
  <c r="AR23" i="1"/>
  <c r="AP24" i="1"/>
  <c r="AQ24" i="1"/>
  <c r="AR24" i="1"/>
  <c r="AP6" i="1"/>
  <c r="O14" i="6" s="1"/>
  <c r="AQ6" i="1"/>
  <c r="AR6" i="1"/>
  <c r="AP17" i="1"/>
  <c r="O16" i="6" s="1"/>
  <c r="AQ17" i="1"/>
  <c r="AR17" i="1"/>
  <c r="AQ2" i="1"/>
  <c r="O12" i="6"/>
  <c r="AR54" i="3"/>
  <c r="AQ54" i="3"/>
  <c r="AP54" i="3"/>
  <c r="AR53" i="3"/>
  <c r="AQ53" i="3"/>
  <c r="AP53" i="3"/>
  <c r="AR52" i="3"/>
  <c r="AQ52" i="3"/>
  <c r="AP52" i="3"/>
  <c r="AR51" i="3"/>
  <c r="AQ51" i="3"/>
  <c r="AP51" i="3"/>
  <c r="Q20" i="7" s="1"/>
  <c r="AR50" i="3"/>
  <c r="AQ50" i="3"/>
  <c r="AP50" i="3"/>
  <c r="AR49" i="3"/>
  <c r="AQ49" i="3"/>
  <c r="AP49" i="3"/>
  <c r="AR48" i="3"/>
  <c r="AQ48" i="3"/>
  <c r="AP48" i="3"/>
  <c r="Q19" i="7" s="1"/>
  <c r="AR47" i="3"/>
  <c r="AQ47" i="3"/>
  <c r="AP47" i="3"/>
  <c r="Q5" i="7" s="1"/>
  <c r="AR46" i="3"/>
  <c r="AQ46" i="3"/>
  <c r="AP46" i="3"/>
  <c r="Q8" i="7" s="1"/>
  <c r="AR45" i="3"/>
  <c r="AQ45" i="3"/>
  <c r="AP45" i="3"/>
  <c r="AR44" i="3"/>
  <c r="AQ44" i="3"/>
  <c r="AP44" i="3"/>
  <c r="Q12" i="7" s="1"/>
  <c r="AR43" i="3"/>
  <c r="AQ43" i="3"/>
  <c r="AP43" i="3"/>
  <c r="AR42" i="3"/>
  <c r="AQ42" i="3"/>
  <c r="AP42" i="3"/>
  <c r="Q2" i="7" s="1"/>
  <c r="AR41" i="3"/>
  <c r="AQ41" i="3"/>
  <c r="AP41" i="3"/>
  <c r="Q6" i="7" s="1"/>
  <c r="AR40" i="3"/>
  <c r="AQ40" i="3"/>
  <c r="AP40" i="3"/>
  <c r="Q17" i="7" s="1"/>
  <c r="AR31" i="3"/>
  <c r="AQ31" i="3"/>
  <c r="AP31" i="3"/>
  <c r="AR30" i="3"/>
  <c r="AQ30" i="3"/>
  <c r="AP30" i="3"/>
  <c r="AR29" i="3"/>
  <c r="AQ29" i="3"/>
  <c r="AP29" i="3"/>
  <c r="Q4" i="7" s="1"/>
  <c r="AR28" i="3"/>
  <c r="AQ28" i="3"/>
  <c r="AP28" i="3"/>
  <c r="Q24" i="7" s="1"/>
  <c r="AR27" i="3"/>
  <c r="AQ27" i="3"/>
  <c r="AP27" i="3"/>
  <c r="Q3" i="7" s="1"/>
  <c r="AR26" i="3"/>
  <c r="AQ26" i="3"/>
  <c r="AP26" i="3"/>
  <c r="AR25" i="3"/>
  <c r="AQ25" i="3"/>
  <c r="AP25" i="3"/>
  <c r="AR24" i="3"/>
  <c r="AQ24" i="3"/>
  <c r="AP24" i="3"/>
  <c r="AR23" i="3"/>
  <c r="AQ23" i="3"/>
  <c r="AP23" i="3"/>
  <c r="AR22" i="3"/>
  <c r="AQ22" i="3"/>
  <c r="AP22" i="3"/>
  <c r="AR21" i="3"/>
  <c r="AQ21" i="3"/>
  <c r="AP21" i="3"/>
  <c r="Q11" i="7" s="1"/>
  <c r="AR20" i="3"/>
  <c r="AQ20" i="3"/>
  <c r="AP20" i="3"/>
  <c r="Q9" i="7" s="1"/>
  <c r="AR19" i="3"/>
  <c r="AQ19" i="3"/>
  <c r="AP19" i="3"/>
  <c r="AR18" i="3"/>
  <c r="AQ18" i="3"/>
  <c r="AR17" i="3"/>
  <c r="AQ17" i="3"/>
  <c r="AP17" i="3"/>
  <c r="Q15" i="7" s="1"/>
  <c r="AR16" i="3"/>
  <c r="AQ16" i="3"/>
  <c r="AP16" i="3"/>
  <c r="AR15" i="3"/>
  <c r="AQ15" i="3"/>
  <c r="AP15" i="3"/>
  <c r="AR14" i="3"/>
  <c r="AQ14" i="3"/>
  <c r="AP14" i="3"/>
  <c r="AR13" i="3"/>
  <c r="AQ13" i="3"/>
  <c r="AP13" i="3"/>
  <c r="Q21" i="7" s="1"/>
  <c r="AR12" i="3"/>
  <c r="AQ12" i="3"/>
  <c r="AP12" i="3"/>
  <c r="Q22" i="7" s="1"/>
  <c r="AR11" i="3"/>
  <c r="AQ11" i="3"/>
  <c r="AP11" i="3"/>
  <c r="AR10" i="3"/>
  <c r="AQ10" i="3"/>
  <c r="AP10" i="3"/>
  <c r="Q14" i="7" s="1"/>
  <c r="AR9" i="3"/>
  <c r="AQ9" i="3"/>
  <c r="AP9" i="3"/>
  <c r="AR8" i="3"/>
  <c r="AQ8" i="3"/>
  <c r="AP8" i="3"/>
  <c r="AR7" i="3"/>
  <c r="AQ7" i="3"/>
  <c r="AP7" i="3"/>
  <c r="AR6" i="3"/>
  <c r="AQ6" i="3"/>
  <c r="AP6" i="3"/>
  <c r="Q16" i="7" s="1"/>
  <c r="AR5" i="3"/>
  <c r="AQ5" i="3"/>
  <c r="AP5" i="3"/>
  <c r="AR4" i="3"/>
  <c r="AQ4" i="3"/>
  <c r="AP4" i="3"/>
  <c r="AR3" i="3"/>
  <c r="AQ3" i="3"/>
  <c r="AP3" i="3"/>
  <c r="Q13" i="7" s="1"/>
  <c r="AR2" i="3"/>
  <c r="AQ2" i="3"/>
  <c r="AP2" i="3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D6" i="5" s="1"/>
  <c r="P39" i="2"/>
  <c r="O39" i="2"/>
  <c r="N39" i="2"/>
  <c r="M39" i="2"/>
  <c r="L39" i="2"/>
  <c r="K39" i="2"/>
  <c r="J39" i="2"/>
  <c r="I39" i="2"/>
  <c r="G39" i="2"/>
  <c r="H39" i="2"/>
  <c r="P10" i="11" l="1"/>
  <c r="P11" i="11"/>
  <c r="P12" i="11"/>
  <c r="P13" i="11"/>
  <c r="P14" i="11"/>
  <c r="P15" i="11"/>
  <c r="P16" i="11"/>
  <c r="P17" i="11"/>
  <c r="P18" i="11"/>
  <c r="P19" i="11"/>
  <c r="P20" i="11"/>
  <c r="P9" i="11"/>
  <c r="D38" i="5"/>
  <c r="H27" i="10" a="1"/>
  <c r="H27" i="10" s="1"/>
  <c r="L27" i="10" a="1"/>
  <c r="L27" i="10" s="1"/>
  <c r="Q10" i="7"/>
  <c r="C27" i="10" a="1"/>
  <c r="C27" i="10" s="1"/>
  <c r="Q25" i="7"/>
  <c r="Q23" i="7"/>
  <c r="G25" i="9"/>
  <c r="G28" i="9" s="1"/>
  <c r="G8" i="9"/>
  <c r="D28" i="9"/>
  <c r="D29" i="5"/>
  <c r="D31" i="5" s="1"/>
  <c r="C29" i="5"/>
  <c r="C31" i="5" s="1"/>
  <c r="AQ39" i="1"/>
  <c r="AR39" i="1"/>
  <c r="B35" i="5"/>
  <c r="D14" i="5"/>
  <c r="D46" i="5" s="1"/>
  <c r="C14" i="5"/>
  <c r="C46" i="5" s="1"/>
  <c r="B14" i="5"/>
  <c r="B46" i="5" s="1"/>
  <c r="D13" i="5"/>
  <c r="C13" i="5"/>
  <c r="B13" i="5"/>
  <c r="B45" i="5" s="1"/>
  <c r="D12" i="5"/>
  <c r="D44" i="5" s="1"/>
  <c r="C12" i="5"/>
  <c r="C44" i="5" s="1"/>
  <c r="B12" i="5"/>
  <c r="B44" i="5" s="1"/>
  <c r="D11" i="5"/>
  <c r="D43" i="5" s="1"/>
  <c r="C11" i="5"/>
  <c r="C43" i="5" s="1"/>
  <c r="B11" i="5"/>
  <c r="B43" i="5" s="1"/>
  <c r="D10" i="5"/>
  <c r="D42" i="5" s="1"/>
  <c r="C10" i="5"/>
  <c r="C42" i="5" s="1"/>
  <c r="B10" i="5"/>
  <c r="B42" i="5" s="1"/>
  <c r="D9" i="5"/>
  <c r="D41" i="5" s="1"/>
  <c r="C9" i="5"/>
  <c r="C41" i="5" s="1"/>
  <c r="B9" i="5"/>
  <c r="B41" i="5" s="1"/>
  <c r="D8" i="5"/>
  <c r="D40" i="5" s="1"/>
  <c r="C8" i="5"/>
  <c r="C40" i="5" s="1"/>
  <c r="B8" i="5"/>
  <c r="B40" i="5" s="1"/>
  <c r="D7" i="5"/>
  <c r="D39" i="5" s="1"/>
  <c r="B7" i="5"/>
  <c r="B39" i="5" s="1"/>
  <c r="D4" i="5"/>
  <c r="D36" i="5" s="1"/>
  <c r="C4" i="5"/>
  <c r="C36" i="5" s="1"/>
  <c r="B4" i="5"/>
  <c r="B36" i="5" s="1"/>
  <c r="D3" i="5"/>
  <c r="D35" i="5" s="1"/>
  <c r="C3" i="5"/>
  <c r="C35" i="5" s="1"/>
  <c r="C7" i="5"/>
  <c r="C39" i="5" s="1"/>
  <c r="B6" i="5"/>
  <c r="B38" i="5" s="1"/>
  <c r="C6" i="5"/>
  <c r="C38" i="5" s="1"/>
  <c r="C5" i="5"/>
  <c r="C37" i="5" s="1"/>
  <c r="D5" i="5"/>
  <c r="D37" i="5" s="1"/>
  <c r="B5" i="5"/>
  <c r="B37" i="5" s="1"/>
  <c r="B31" i="5"/>
  <c r="AP39" i="1"/>
  <c r="AQ55" i="3"/>
  <c r="AR55" i="3"/>
  <c r="AP55" i="3"/>
  <c r="AR39" i="2"/>
  <c r="AQ39" i="2"/>
  <c r="AP39" i="2"/>
  <c r="C45" i="5" l="1"/>
  <c r="D45" i="5"/>
  <c r="C15" i="5"/>
  <c r="D15" i="5"/>
  <c r="B1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HAZIQ BIN ISHAK, YOD</author>
    <author>REYNILDA RAHAYU BINTE OSMAN, YOD</author>
  </authors>
  <commentList>
    <comment ref="R3" authorId="0" shapeId="0" xr:uid="{8D374AA9-C0E7-4D63-BCE0-53603A01EC64}">
      <text>
        <r>
          <rPr>
            <sz val="11"/>
            <color theme="1"/>
            <rFont val="Aptos Narrow"/>
            <family val="2"/>
            <scheme val="minor"/>
          </rPr>
          <t>HAZIQ BIN ISHAK, YOD:
1-22 - Hospitalisation Leave</t>
        </r>
      </text>
    </comment>
    <comment ref="AG3" authorId="1" shapeId="0" xr:uid="{F62BFEBB-48C0-4E09-85DE-0B90547EF6BA}">
      <text>
        <r>
          <rPr>
            <sz val="11"/>
            <color theme="1"/>
            <rFont val="Aptos Narrow"/>
            <family val="2"/>
            <scheme val="minor"/>
          </rPr>
          <t>REYNILDA RAHAYU BINTE OSMAN, YOD:
2 days HL</t>
        </r>
      </text>
    </comment>
    <comment ref="F6" authorId="0" shapeId="0" xr:uid="{135A33C0-524A-4EB2-8BEF-C4DED615DCB8}">
      <text>
        <r>
          <rPr>
            <sz val="11"/>
            <color theme="1"/>
            <rFont val="Aptos Narrow"/>
            <family val="2"/>
            <scheme val="minor"/>
          </rPr>
          <t>HAZIQ BIN ISHAK, YOD:
2 - FLU, COUGH AND SORE THROAT
4 - ASTHMA AND COUGH
13-14 - LUNG INFECTION</t>
        </r>
      </text>
    </comment>
    <comment ref="I6" authorId="0" shapeId="0" xr:uid="{4A7FEFED-B46D-472B-A88E-556EFB2D5961}">
      <text>
        <r>
          <rPr>
            <sz val="11"/>
            <color theme="1"/>
            <rFont val="Aptos Narrow"/>
            <family val="2"/>
            <scheme val="minor"/>
          </rPr>
          <t>HAZIQ BIN ISHAK, YOD:
26-27 - FOOD POISONING</t>
        </r>
      </text>
    </comment>
    <comment ref="O6" authorId="0" shapeId="0" xr:uid="{AC15B1F8-4ADE-4AF1-B43D-253042DEBF13}">
      <text>
        <r>
          <rPr>
            <sz val="11"/>
            <color theme="1"/>
            <rFont val="Aptos Narrow"/>
            <family val="2"/>
            <scheme val="minor"/>
          </rPr>
          <t>HAZIQ BIN ISHAK, YOD:
2 - Flu</t>
        </r>
      </text>
    </comment>
    <comment ref="AD7" authorId="1" shapeId="0" xr:uid="{1E5B42E7-D478-4447-973F-52A90F1F8054}">
      <text>
        <r>
          <rPr>
            <sz val="11"/>
            <color theme="1"/>
            <rFont val="Aptos Narrow"/>
            <family val="2"/>
            <scheme val="minor"/>
          </rPr>
          <t>REYNILDA RAHAYU BINTE OSMAN, YOD:
14 days HL</t>
        </r>
      </text>
    </comment>
    <comment ref="O13" authorId="0" shapeId="0" xr:uid="{D7983F78-7C93-4A47-B5E0-3E06B2954EA2}">
      <text>
        <r>
          <rPr>
            <sz val="11"/>
            <color theme="1"/>
            <rFont val="Aptos Narrow"/>
            <family val="2"/>
            <scheme val="minor"/>
          </rPr>
          <t>HAZIQ BIN ISHAK, YOD:
4-6 - WISDOM TOOTH EXTRACTION</t>
        </r>
      </text>
    </comment>
    <comment ref="R17" authorId="0" shapeId="0" xr:uid="{5F4AF7E0-3EE3-4B8C-A36E-19B4A1F1F7D2}">
      <text>
        <r>
          <rPr>
            <sz val="11"/>
            <color theme="1"/>
            <rFont val="Aptos Narrow"/>
            <family val="2"/>
            <scheme val="minor"/>
          </rPr>
          <t>HAZIQ BIN ISHAK, YOD:
26-30 (5 Days) - HL (Eye Infection)</t>
        </r>
      </text>
    </comment>
    <comment ref="U17" authorId="0" shapeId="0" xr:uid="{B9C92339-E582-48EA-B1B9-09B3905AB82E}">
      <text>
        <r>
          <rPr>
            <b/>
            <sz val="9"/>
            <color indexed="81"/>
            <rFont val="Tahoma"/>
            <family val="2"/>
          </rPr>
          <t>HAZIQ BIN ISHAK, YOD:</t>
        </r>
        <r>
          <rPr>
            <sz val="9"/>
            <color indexed="81"/>
            <rFont val="Tahoma"/>
            <family val="2"/>
          </rPr>
          <t xml:space="preserve">
2-10 - Orbital Fracture
11-30 - Hospitalisation Leave</t>
        </r>
      </text>
    </comment>
    <comment ref="X17" authorId="0" shapeId="0" xr:uid="{AC449B33-2510-402D-865F-A33EA762CCEC}">
      <text>
        <r>
          <rPr>
            <b/>
            <sz val="9"/>
            <color indexed="81"/>
            <rFont val="Tahoma"/>
            <family val="2"/>
          </rPr>
          <t>HAZIQ BIN ISHAK, YOD:</t>
        </r>
        <r>
          <rPr>
            <sz val="9"/>
            <color indexed="81"/>
            <rFont val="Tahoma"/>
            <family val="2"/>
          </rPr>
          <t xml:space="preserve">
2-14 HL</t>
        </r>
      </text>
    </comment>
    <comment ref="L27" authorId="0" shapeId="0" xr:uid="{4E4EB8BE-7BC3-40C5-BFFF-DBD45FB1D6AB}">
      <text>
        <r>
          <rPr>
            <sz val="11"/>
            <color theme="1"/>
            <rFont val="Aptos Narrow"/>
            <family val="2"/>
            <scheme val="minor"/>
          </rPr>
          <t>HAZIQ BIN ISHAK, YOD:
11 - Flu
19-21 Conjunctivitis
24-26 Conjunctivitis</t>
        </r>
      </text>
    </comment>
    <comment ref="O27" authorId="0" shapeId="0" xr:uid="{A0BBDEBA-3824-4C48-8074-286F37BD7D8F}">
      <text>
        <r>
          <rPr>
            <b/>
            <sz val="9"/>
            <color indexed="81"/>
            <rFont val="Tahoma"/>
            <family val="2"/>
          </rPr>
          <t>HAZIQ BIN ISHAK, YOD:</t>
        </r>
        <r>
          <rPr>
            <sz val="9"/>
            <color indexed="81"/>
            <rFont val="Tahoma"/>
            <family val="2"/>
          </rPr>
          <t xml:space="preserve">
4 - Flu
25 - Fever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HAZIQ BIN ISHAK, YOD</author>
    <author>MUHAMMAD SYAWAL BIN ABU TALIB, P1SE</author>
    <author>JEFF TANG, P1SE</author>
  </authors>
  <commentList>
    <comment ref="F3" authorId="0" shapeId="0" xr:uid="{B8EA8423-0B49-4B85-BD78-2383D68A40AD}">
      <text>
        <r>
          <rPr>
            <b/>
            <sz val="9"/>
            <color indexed="81"/>
            <rFont val="Tahoma"/>
            <family val="2"/>
          </rPr>
          <t>HAZIQ BIN ISHAK, YOD:</t>
        </r>
        <r>
          <rPr>
            <sz val="9"/>
            <color indexed="81"/>
            <rFont val="Tahoma"/>
            <family val="2"/>
          </rPr>
          <t xml:space="preserve">
23 - Flu</t>
        </r>
      </text>
    </comment>
    <comment ref="I3" authorId="0" shapeId="0" xr:uid="{11D4620B-76F6-4B12-90FB-96060C50A878}">
      <text>
        <r>
          <rPr>
            <b/>
            <sz val="9"/>
            <color indexed="81"/>
            <rFont val="Tahoma"/>
            <family val="2"/>
          </rPr>
          <t>HAZIQ BIN ISHAK, YOD:</t>
        </r>
        <r>
          <rPr>
            <sz val="9"/>
            <color indexed="81"/>
            <rFont val="Tahoma"/>
            <family val="2"/>
          </rPr>
          <t xml:space="preserve">
15,16 - Backache
27 - Medical Appointment</t>
        </r>
      </text>
    </comment>
    <comment ref="L3" authorId="0" shapeId="0" xr:uid="{22C19731-7BDA-49EA-9443-985B6DF2AB13}">
      <text>
        <r>
          <rPr>
            <b/>
            <sz val="9"/>
            <color indexed="81"/>
            <rFont val="Tahoma"/>
            <family val="2"/>
          </rPr>
          <t>HAZIQ BIN ISHAK, YOD:</t>
        </r>
        <r>
          <rPr>
            <sz val="9"/>
            <color indexed="81"/>
            <rFont val="Tahoma"/>
            <family val="2"/>
          </rPr>
          <t xml:space="preserve">
12,13 - Neck Ache</t>
        </r>
      </text>
    </comment>
    <comment ref="O3" authorId="0" shapeId="0" xr:uid="{51274312-4815-47E6-B89A-6AE3A27AF3F4}">
      <text>
        <r>
          <rPr>
            <b/>
            <sz val="9"/>
            <color indexed="81"/>
            <rFont val="Tahoma"/>
            <family val="2"/>
          </rPr>
          <t>HAZIQ BIN ISHAK, YOD:</t>
        </r>
        <r>
          <rPr>
            <sz val="9"/>
            <color indexed="81"/>
            <rFont val="Tahoma"/>
            <family val="2"/>
          </rPr>
          <t xml:space="preserve">
28 - Back Ache</t>
        </r>
      </text>
    </comment>
    <comment ref="L9" authorId="1" shapeId="0" xr:uid="{127377BF-C588-4147-AA07-7BED831A6608}">
      <text>
        <r>
          <rPr>
            <sz val="11"/>
            <color theme="1"/>
            <rFont val="Aptos Narrow"/>
            <family val="2"/>
            <scheme val="minor"/>
          </rPr>
          <t>MUHAMMAD SYAWAL BIN ABU TALIB, P1SE:
5 Days HL
1 day MC</t>
        </r>
      </text>
    </comment>
    <comment ref="D10" authorId="2" shapeId="0" xr:uid="{8943181C-18E1-4A2B-A4B7-C332023F318F}">
      <text>
        <r>
          <rPr>
            <sz val="11"/>
            <color theme="1"/>
            <rFont val="Aptos Narrow"/>
            <family val="2"/>
            <scheme val="minor"/>
          </rPr>
          <t>JEFF TANG, P1SE:
(YOC WEF Jul)</t>
        </r>
      </text>
    </comment>
    <comment ref="O12" authorId="1" shapeId="0" xr:uid="{42F36B4C-B7D3-4AA3-8EBF-47C233C60CC5}">
      <text>
        <r>
          <rPr>
            <sz val="11"/>
            <color theme="1"/>
            <rFont val="Aptos Narrow"/>
            <family val="2"/>
            <scheme val="minor"/>
          </rPr>
          <t>MUHAMMAD SYAWAL BIN ABU TALIB, P1SE:
HL 15DAYS</t>
        </r>
      </text>
    </comment>
    <comment ref="U12" authorId="1" shapeId="0" xr:uid="{743D7AB6-3BF2-4547-9392-9E99D4DE50A3}">
      <text>
        <r>
          <rPr>
            <sz val="11"/>
            <color theme="1"/>
            <rFont val="Aptos Narrow"/>
            <family val="2"/>
            <scheme val="minor"/>
          </rPr>
          <t>MUHAMMAD SYAWAL BIN ABU TALIB, P1SE:
HL 10 days</t>
        </r>
      </text>
    </comment>
    <comment ref="AB13" authorId="2" shapeId="0" xr:uid="{0F7987CA-3A17-4E71-A750-48CC13AA8F38}">
      <text>
        <r>
          <rPr>
            <sz val="11"/>
            <color theme="1"/>
            <rFont val="Aptos Narrow"/>
            <family val="2"/>
            <scheme val="minor"/>
          </rPr>
          <t>JEFF TANG, P1SE:
APPROVED BY GUIRU</t>
        </r>
      </text>
    </comment>
    <comment ref="Q18" authorId="1" shapeId="0" xr:uid="{3DCC10B6-8A75-4CB9-8CC2-C6A764782804}">
      <text>
        <r>
          <rPr>
            <sz val="11"/>
            <color theme="1"/>
            <rFont val="Aptos Narrow"/>
            <family val="2"/>
            <scheme val="minor"/>
          </rPr>
          <t>MUHAMMAD SYAWAL BIN ABU TALIB, P1SE:
13&amp;28</t>
        </r>
      </text>
    </comment>
    <comment ref="Y20" authorId="1" shapeId="0" xr:uid="{31F28269-92A9-4D7B-AE52-1B8E7739861E}">
      <text>
        <r>
          <rPr>
            <sz val="11"/>
            <color theme="1"/>
            <rFont val="Aptos Narrow"/>
            <family val="2"/>
            <scheme val="minor"/>
          </rPr>
          <t>MUHAMMAD SYAWAL BIN ABU TALIB, P1SE:
document send on 3 July</t>
        </r>
      </text>
    </comment>
    <comment ref="D21" authorId="2" shapeId="0" xr:uid="{1E703794-22DB-4CB9-9915-D744B6DFA341}">
      <text>
        <r>
          <rPr>
            <sz val="11"/>
            <color theme="1"/>
            <rFont val="Aptos Narrow"/>
            <family val="2"/>
            <scheme val="minor"/>
          </rPr>
          <t>JEFF TANG, P1SE:
(YOC WEF Aug)</t>
        </r>
      </text>
    </comment>
    <comment ref="D24" authorId="2" shapeId="0" xr:uid="{5964A223-0DE4-4EF7-85DD-57BAFDD826E8}">
      <text>
        <r>
          <rPr>
            <sz val="11"/>
            <color theme="1"/>
            <rFont val="Aptos Narrow"/>
            <family val="2"/>
            <scheme val="minor"/>
          </rPr>
          <t>JEFF TANG, P1SE:
(YOC WEF 16 Jun)</t>
        </r>
      </text>
    </comment>
    <comment ref="D30" authorId="2" shapeId="0" xr:uid="{FFCBBAD4-88D4-4B88-845D-5538C723D265}">
      <text>
        <r>
          <rPr>
            <sz val="11"/>
            <color theme="1"/>
            <rFont val="Aptos Narrow"/>
            <family val="2"/>
            <scheme val="minor"/>
          </rPr>
          <t>JEFF TANG, P1SE:
(YOC WEF Feb)</t>
        </r>
      </text>
    </comment>
    <comment ref="AG31" authorId="1" shapeId="0" xr:uid="{BD4CA153-DA10-4677-97C9-4CC067EED8BF}">
      <text>
        <r>
          <rPr>
            <sz val="11"/>
            <color theme="1"/>
            <rFont val="Aptos Narrow"/>
            <family val="2"/>
            <scheme val="minor"/>
          </rPr>
          <t>MUHAMMAD SYAWAL BIN ABU TALIB, P1SE:
HL 15-16</t>
        </r>
      </text>
    </comment>
    <comment ref="AD32" authorId="1" shapeId="0" xr:uid="{4D1E886E-1F60-4D46-A1D5-AF426A979FBA}">
      <text>
        <r>
          <rPr>
            <sz val="11"/>
            <color theme="1"/>
            <rFont val="Aptos Narrow"/>
            <family val="2"/>
            <scheme val="minor"/>
          </rPr>
          <t>MUHAMMAD SYAWAL BIN ABU TALIB, P1SE:
HL 10 days 4-13</t>
        </r>
      </text>
    </comment>
    <comment ref="U35" authorId="1" shapeId="0" xr:uid="{9DD1B59F-3544-4404-9794-92824395ACE3}">
      <text>
        <r>
          <rPr>
            <sz val="11"/>
            <color theme="1"/>
            <rFont val="Aptos Narrow"/>
            <family val="2"/>
            <scheme val="minor"/>
          </rPr>
          <t>MUHAMMAD SYAWAL BIN ABU TALIB, P1SE:
HL 26-5 July. 10 days</t>
        </r>
      </text>
    </comment>
    <comment ref="AA36" authorId="1" shapeId="0" xr:uid="{D1FA9040-D1FB-4F95-A1FB-5A8BA0295DB3}">
      <text>
        <r>
          <rPr>
            <sz val="11"/>
            <color theme="1"/>
            <rFont val="Aptos Narrow"/>
            <family val="2"/>
            <scheme val="minor"/>
          </rPr>
          <t>MUHAMMAD SYAWAL BIN ABU TALIB, P1SE:
HL 21(days) 16Aug - 05 Oct</t>
        </r>
      </text>
    </comment>
    <comment ref="AD36" authorId="1" shapeId="0" xr:uid="{56F46101-717B-4173-AE25-27FA6411E152}">
      <text>
        <r>
          <rPr>
            <sz val="11"/>
            <color theme="1"/>
            <rFont val="Aptos Narrow"/>
            <family val="2"/>
            <scheme val="minor"/>
          </rPr>
          <t>MUHAMMAD SYAWAL BIN ABU TALIB, P1SE:
HL 29days 02 - 30 sept</t>
        </r>
      </text>
    </comment>
    <comment ref="AG36" authorId="1" shapeId="0" xr:uid="{3FC0E17C-DB3F-4887-BD8A-FC946EA524A7}">
      <text>
        <r>
          <rPr>
            <sz val="11"/>
            <color theme="1"/>
            <rFont val="Aptos Narrow"/>
            <family val="2"/>
            <scheme val="minor"/>
          </rPr>
          <t>MUHAMMAD SYAWAL BIN ABU TALIB, P1SE:
HL 19(days) 01 - 19 Oct</t>
        </r>
      </text>
    </comment>
    <comment ref="D37" authorId="2" shapeId="0" xr:uid="{2CBD7734-21BA-4875-B365-E8CE3878E106}">
      <text>
        <r>
          <rPr>
            <sz val="11"/>
            <color theme="1"/>
            <rFont val="Aptos Narrow"/>
            <family val="2"/>
            <scheme val="minor"/>
          </rPr>
          <t>JEFF TANG, P1SE:
(YOC WEF Aug)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tc={ED7029D0-F43C-4665-9366-0A34382F8E05}</author>
    <author>tc={B8927460-A699-440A-BE75-737A4E03EC0C}</author>
    <author>tc={67B46F80-5D97-44C3-B0A3-CDA391419DAC}</author>
    <author>tc={9E713155-7155-4FF3-B5C8-05A0A4422E73}</author>
    <author>tc={86D2F1EB-EA9B-4D22-84D9-869999A7AF87}</author>
    <author>tc={D1E32498-BFFC-4852-9874-BCBFD76FD6BE}</author>
    <author>tc={B601F1EE-FACC-4790-AB6C-30D119881CD7}</author>
    <author>tc={CB4058EB-DF1B-4A81-923F-8DFB54D779B2}</author>
    <author>tc={95558F0D-CACB-4AD4-B6A1-ABAA799AB154}</author>
    <author>tc={F5771BD3-E012-4FEB-A402-0216EB531A5B}</author>
    <author>tc={B23489D4-06B7-451D-B7F2-7824C3A5D17A}</author>
    <author>tc={8B5590D7-3587-4BE1-8755-C574E7BFCD2B}</author>
    <author>tc={E2887C05-A809-4C2F-BF12-6D3C012C587E}</author>
    <author>tc={B6E18A5E-751E-4BE5-8FF0-3925F50B03BF}</author>
    <author>tc={F145CE2E-1818-434A-A25C-1C4960D61CFE}</author>
    <author>tc={49287904-31BE-46D2-A950-929C52A1D37F}</author>
  </authors>
  <commentList>
    <comment ref="AG7" authorId="0" shapeId="0" xr:uid="{ED7029D0-F43C-4665-9366-0A34382F8E05}">
      <text>
        <t>[Threaded comment]
Your version of Excel allows you to read this threaded comment; however, any edits to it will get removed if the file is opened in a newer version of Excel. Learn more: https://go.microsoft.com/fwlink/?linkid=870924
Comment:
    17days HL</t>
      </text>
    </comment>
    <comment ref="AJ7" authorId="1" shapeId="0" xr:uid="{B8927460-A699-440A-BE75-737A4E03EC0C}">
      <text>
        <t>[Threaded comment]
Your version of Excel allows you to read this threaded comment; however, any edits to it will get removed if the file is opened in a newer version of Excel. Learn more: https://go.microsoft.com/fwlink/?linkid=870924
Comment:
    30days HL</t>
      </text>
    </comment>
    <comment ref="AM7" authorId="2" shapeId="0" xr:uid="{67B46F80-5D97-44C3-B0A3-CDA391419D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12days HL</t>
      </text>
    </comment>
    <comment ref="O8" authorId="3" shapeId="0" xr:uid="{9E713155-7155-4FF3-B5C8-05A0A4422E73}">
      <text>
        <t>[Threaded comment]
Your version of Excel allows you to read this threaded comment; however, any edits to it will get removed if the file is opened in a newer version of Excel. Learn more: https://go.microsoft.com/fwlink/?linkid=870924
Comment:
    HL- 5 days</t>
      </text>
    </comment>
    <comment ref="AG17" authorId="4" shapeId="0" xr:uid="{86D2F1EB-EA9B-4D22-84D9-869999A7AF87}">
      <text>
        <t>[Threaded comment]
Your version of Excel allows you to read this threaded comment; however, any edits to it will get removed if the file is opened in a newer version of Excel. Learn more: https://go.microsoft.com/fwlink/?linkid=870924
Comment:
    12days of HL</t>
      </text>
    </comment>
    <comment ref="AD18" authorId="5" shapeId="0" xr:uid="{D1E32498-BFFC-4852-9874-BCBFD76FD6BE}">
      <text>
        <t>[Threaded comment]
Your version of Excel allows you to read this threaded comment; however, any edits to it will get removed if the file is opened in a newer version of Excel. Learn more: https://go.microsoft.com/fwlink/?linkid=870924
Comment:
    14days of HL</t>
      </text>
    </comment>
    <comment ref="I27" authorId="6" shapeId="0" xr:uid="{B601F1EE-FACC-4790-AB6C-30D119881CD7}">
      <text>
        <t>[Threaded comment]
Your version of Excel allows you to read this threaded comment; however, any edits to it will get removed if the file is opened in a newer version of Excel. Learn more: https://go.microsoft.com/fwlink/?linkid=870924
Comment:
    4 days HL</t>
      </text>
    </comment>
    <comment ref="L27" authorId="7" shapeId="0" xr:uid="{CB4058EB-DF1B-4A81-923F-8DFB54D779B2}">
      <text>
        <t>[Threaded comment]
Your version of Excel allows you to read this threaded comment; however, any edits to it will get removed if the file is opened in a newer version of Excel. Learn more: https://go.microsoft.com/fwlink/?linkid=870924
Comment:
    HL- 9 days</t>
      </text>
    </comment>
    <comment ref="O29" authorId="8" shapeId="0" xr:uid="{95558F0D-CACB-4AD4-B6A1-ABAA799AB154}">
      <text>
        <t>[Threaded comment]
Your version of Excel allows you to read this threaded comment; however, any edits to it will get removed if the file is opened in a newer version of Excel. Learn more: https://go.microsoft.com/fwlink/?linkid=870924
Comment:
    HL-8 days</t>
      </text>
    </comment>
    <comment ref="O34" authorId="9" shapeId="0" xr:uid="{F5771BD3-E012-4FEB-A402-0216EB531A5B}">
      <text>
        <t>[Threaded comment]
Your version of Excel allows you to read this threaded comment; however, any edits to it will get removed if the file is opened in a newer version of Excel. Learn more: https://go.microsoft.com/fwlink/?linkid=870924
Comment:
    HL- 6 days</t>
      </text>
    </comment>
    <comment ref="L35" authorId="10" shapeId="0" xr:uid="{B23489D4-06B7-451D-B7F2-7824C3A5D17A}">
      <text>
        <t>[Threaded comment]
Your version of Excel allows you to read this threaded comment; however, any edits to it will get removed if the file is opened in a newer version of Excel. Learn more: https://go.microsoft.com/fwlink/?linkid=870924
Comment:
    HL-27 days</t>
      </text>
    </comment>
    <comment ref="AG38" authorId="11" shapeId="0" xr:uid="{8B5590D7-3587-4BE1-8755-C574E7BFCD2B}">
      <text>
        <t>[Threaded comment]
Your version of Excel allows you to read this threaded comment; however, any edits to it will get removed if the file is opened in a newer version of Excel. Learn more: https://go.microsoft.com/fwlink/?linkid=870924
Comment:
    4days of HL</t>
      </text>
    </comment>
    <comment ref="R41" authorId="12" shapeId="0" xr:uid="{E2887C05-A809-4C2F-BF12-6D3C012C587E}">
      <text>
        <t>[Threaded comment]
Your version of Excel allows you to read this threaded comment; however, any edits to it will get removed if the file is opened in a newer version of Excel. Learn more: https://go.microsoft.com/fwlink/?linkid=870924
Comment:
    Covid-19</t>
      </text>
    </comment>
    <comment ref="I42" authorId="13" shapeId="0" xr:uid="{B6E18A5E-751E-4BE5-8FF0-3925F50B03BF}">
      <text>
        <t>[Threaded comment]
Your version of Excel allows you to read this threaded comment; however, any edits to it will get removed if the file is opened in a newer version of Excel. Learn more: https://go.microsoft.com/fwlink/?linkid=870924
Comment:
    HL-2days</t>
      </text>
    </comment>
    <comment ref="L42" authorId="14" shapeId="0" xr:uid="{F145CE2E-1818-434A-A25C-1C4960D61CFE}">
      <text>
        <t>[Threaded comment]
Your version of Excel allows you to read this threaded comment; however, any edits to it will get removed if the file is opened in a newer version of Excel. Learn more: https://go.microsoft.com/fwlink/?linkid=870924
Comment:
    HL 2 days</t>
      </text>
    </comment>
    <comment ref="U42" authorId="15" shapeId="0" xr:uid="{49287904-31BE-46D2-A950-929C52A1D37F}">
      <text>
        <t>[Threaded comment]
Your version of Excel allows you to read this threaded comment; however, any edits to it will get removed if the file is opened in a newer version of Excel. Learn more: https://go.microsoft.com/fwlink/?linkid=870924
Comment:
    HL-14days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JEFF TANG, P1SE</author>
  </authors>
  <commentList>
    <comment ref="C47" authorId="0" shapeId="0" xr:uid="{D1A65923-A8C5-4C31-B8D1-D1112DB0213D}">
      <text>
        <r>
          <rPr>
            <sz val="11"/>
            <color theme="1"/>
            <rFont val="Aptos Narrow"/>
            <family val="2"/>
            <scheme val="minor"/>
          </rPr>
          <t>JEFF TANG, P1SE:
(YOC WEF Jul)</t>
        </r>
      </text>
    </comment>
    <comment ref="C58" authorId="0" shapeId="0" xr:uid="{00B5EE9F-7D11-4FEE-8A98-5527BA7BA9BF}">
      <text>
        <r>
          <rPr>
            <sz val="11"/>
            <color theme="1"/>
            <rFont val="Aptos Narrow"/>
            <family val="2"/>
            <scheme val="minor"/>
          </rPr>
          <t>JEFF TANG, P1SE:
(YOC WEF Aug)</t>
        </r>
      </text>
    </comment>
    <comment ref="C61" authorId="0" shapeId="0" xr:uid="{EA9FCB75-3168-4085-9B3C-7A7B7739DCCC}">
      <text>
        <r>
          <rPr>
            <sz val="11"/>
            <color theme="1"/>
            <rFont val="Aptos Narrow"/>
            <family val="2"/>
            <scheme val="minor"/>
          </rPr>
          <t>JEFF TANG, P1SE:
(YOC WEF 16 Jun)</t>
        </r>
      </text>
    </comment>
    <comment ref="C67" authorId="0" shapeId="0" xr:uid="{65B7C910-70B2-4C59-ACCF-03C5559B4F90}">
      <text>
        <r>
          <rPr>
            <sz val="11"/>
            <color theme="1"/>
            <rFont val="Aptos Narrow"/>
            <family val="2"/>
            <scheme val="minor"/>
          </rPr>
          <t>JEFF TANG, P1SE:
(YOC WEF Feb)</t>
        </r>
      </text>
    </comment>
    <comment ref="C74" authorId="0" shapeId="0" xr:uid="{9CD08E8C-8765-49BC-8213-580A02ABCC7B}">
      <text>
        <r>
          <rPr>
            <sz val="11"/>
            <color theme="1"/>
            <rFont val="Aptos Narrow"/>
            <family val="2"/>
            <scheme val="minor"/>
          </rPr>
          <t>JEFF TANG, P1SE:
(YOC WEF Aug)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12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</valueMetadata>
</metadata>
</file>

<file path=xl/sharedStrings.xml><?xml version="1.0" encoding="utf-8"?>
<sst xmlns="http://schemas.openxmlformats.org/spreadsheetml/2006/main" count="2274" uniqueCount="895">
  <si>
    <t>POOL</t>
  </si>
  <si>
    <t>YC</t>
  </si>
  <si>
    <t>OS</t>
  </si>
  <si>
    <t>AOE1</t>
  </si>
  <si>
    <t>AOE2</t>
  </si>
  <si>
    <t>DYOE</t>
  </si>
  <si>
    <t>TOTAL MANNING (JO)</t>
  </si>
  <si>
    <t>OE</t>
  </si>
  <si>
    <t>SOE</t>
  </si>
  <si>
    <t>AM</t>
  </si>
  <si>
    <t>TOTAL MANNING (SO)</t>
  </si>
  <si>
    <t>T1</t>
  </si>
  <si>
    <t>YOU</t>
  </si>
  <si>
    <t>T2</t>
  </si>
  <si>
    <t>T3</t>
  </si>
  <si>
    <t>TOTAL</t>
  </si>
  <si>
    <t>Non Shift</t>
  </si>
  <si>
    <t>YODM</t>
  </si>
  <si>
    <t>RCS</t>
  </si>
  <si>
    <t>AOC6A</t>
  </si>
  <si>
    <t>AOC PPT3</t>
  </si>
  <si>
    <t>JO Non-Shift</t>
  </si>
  <si>
    <t>YODM/YOIC</t>
  </si>
  <si>
    <t>YOC1</t>
  </si>
  <si>
    <t>AOC6B</t>
  </si>
  <si>
    <t>YOC4 + YOC 5</t>
  </si>
  <si>
    <t>YAS3</t>
  </si>
  <si>
    <t>YOC3A</t>
  </si>
  <si>
    <t>YAS6</t>
  </si>
  <si>
    <t>YOC3B</t>
  </si>
  <si>
    <t>YAS PPT3</t>
  </si>
  <si>
    <t>YMS</t>
  </si>
  <si>
    <t>SS</t>
  </si>
  <si>
    <t>ITT</t>
  </si>
  <si>
    <t>IYS</t>
  </si>
  <si>
    <t>Per Shift Manning Required</t>
  </si>
  <si>
    <t>Total Available Hdct We Have</t>
  </si>
  <si>
    <t>Budget Hdct</t>
  </si>
  <si>
    <t>Shortfall/Surplus</t>
  </si>
  <si>
    <t>S/N</t>
  </si>
  <si>
    <t>Employee ID</t>
  </si>
  <si>
    <t>Staff ID</t>
  </si>
  <si>
    <t>Staff Nme</t>
  </si>
  <si>
    <t>Pool</t>
  </si>
  <si>
    <t>Rank</t>
  </si>
  <si>
    <t>Officer Type</t>
  </si>
  <si>
    <t>Date Joined</t>
  </si>
  <si>
    <t>Status</t>
  </si>
  <si>
    <t>Rank List</t>
  </si>
  <si>
    <t>P1131491J</t>
  </si>
  <si>
    <t>ZB871</t>
  </si>
  <si>
    <t>AHMAD FARIS LAILY BIN RAMLAILI</t>
  </si>
  <si>
    <t>JO</t>
  </si>
  <si>
    <t>In Service</t>
  </si>
  <si>
    <t>P1140203H</t>
  </si>
  <si>
    <t>ZD809</t>
  </si>
  <si>
    <t xml:space="preserve">AMIRATUL AKHIRUN BINTE ZULKIFLI </t>
  </si>
  <si>
    <t>Resigned</t>
  </si>
  <si>
    <t>P1126745I</t>
  </si>
  <si>
    <t>ZC972</t>
  </si>
  <si>
    <t>CHIA CHI HOWE</t>
  </si>
  <si>
    <t>P1126225B</t>
  </si>
  <si>
    <t>ZD988</t>
  </si>
  <si>
    <t>CHU JUI SIANG, ALEX</t>
  </si>
  <si>
    <t>P1133706F</t>
  </si>
  <si>
    <t>ZB943</t>
  </si>
  <si>
    <t>FAIZ BIN MAZLAN</t>
  </si>
  <si>
    <t>P1144944A</t>
  </si>
  <si>
    <t>ZD891</t>
  </si>
  <si>
    <t>IFAN QAFILA BIN JUMA''AT</t>
  </si>
  <si>
    <t>P1142118J</t>
  </si>
  <si>
    <t>ZD893</t>
  </si>
  <si>
    <t>IQBAL 'AQIL BIN HASNY</t>
  </si>
  <si>
    <t>P1140349B</t>
  </si>
  <si>
    <t>ZC899</t>
  </si>
  <si>
    <t>IRSYAD FADZLI BIN ZAINI</t>
  </si>
  <si>
    <t>P1145378C</t>
  </si>
  <si>
    <t>ZD813</t>
  </si>
  <si>
    <t>KANAGAISWARI</t>
  </si>
  <si>
    <t>P1144126B</t>
  </si>
  <si>
    <t>ZA955</t>
  </si>
  <si>
    <t>LIN DILONG</t>
  </si>
  <si>
    <t>P1138279G</t>
  </si>
  <si>
    <t>ZC981</t>
  </si>
  <si>
    <t>MAS AMIRULHAYAT BIN MASSAHARI</t>
  </si>
  <si>
    <t>P1124652D</t>
  </si>
  <si>
    <t>YD812</t>
  </si>
  <si>
    <t>MOHAMED HAFIZ BIN HOSNEN</t>
  </si>
  <si>
    <t>P1145521B</t>
  </si>
  <si>
    <t>ZB801</t>
  </si>
  <si>
    <t>MOHAMED HASIF BIN MOHAMED NORSANI</t>
  </si>
  <si>
    <t>P1129089B</t>
  </si>
  <si>
    <t>ZE749</t>
  </si>
  <si>
    <t>MOHAMED NOOR AZHAR HISHAMUDIN B*</t>
  </si>
  <si>
    <t>P1139792A</t>
  </si>
  <si>
    <t>ZC850</t>
  </si>
  <si>
    <t>MOHAMMAD SHAHIH BIN MOHAMED ISNEN</t>
  </si>
  <si>
    <t>P1138395E</t>
  </si>
  <si>
    <t>ZA853</t>
  </si>
  <si>
    <t>MUHAMAD AFIQ BIN RAMLEE</t>
  </si>
  <si>
    <t>P1144561F</t>
  </si>
  <si>
    <t>ZC833</t>
  </si>
  <si>
    <t>MUHAMAD KHIR BIN MUHAMAD HAFIDZ</t>
  </si>
  <si>
    <t>P1141635G</t>
  </si>
  <si>
    <t>ZE954</t>
  </si>
  <si>
    <t>MUHAMMAD AFIQ BIN ZAINAL</t>
  </si>
  <si>
    <t>P1145273F</t>
  </si>
  <si>
    <t>ZD952</t>
  </si>
  <si>
    <t>MUHAMMAD AFIQ SYAHMI</t>
  </si>
  <si>
    <t>P1139810C</t>
  </si>
  <si>
    <t>ZE986</t>
  </si>
  <si>
    <t>MUHAMMAD AIDIL BIN AZMAN</t>
  </si>
  <si>
    <t>P1139271G</t>
  </si>
  <si>
    <t>ZC886</t>
  </si>
  <si>
    <t>MUHAMMAD DANIAL BIN ZULKEPLEEY</t>
  </si>
  <si>
    <t>P1144518G</t>
  </si>
  <si>
    <t>ZD877</t>
  </si>
  <si>
    <t>MUHAMMAD HAFIRUL HYRIIL BIN MUHTADIIN</t>
  </si>
  <si>
    <t>P1142096F</t>
  </si>
  <si>
    <t>ZD857</t>
  </si>
  <si>
    <t>MUHAMMAD HAFIZ BIN ADAM</t>
  </si>
  <si>
    <t>P1142435Z</t>
  </si>
  <si>
    <t>ZA897</t>
  </si>
  <si>
    <t>MUHAMMAD KHIDHIR BIN MOHAMAD ZAKI</t>
  </si>
  <si>
    <t>P1143084H</t>
  </si>
  <si>
    <t>ZB828</t>
  </si>
  <si>
    <t>MUHAMMAD RAFIE BIN MOHAMAD SUIB</t>
  </si>
  <si>
    <t>P1142101F</t>
  </si>
  <si>
    <t>ZE856</t>
  </si>
  <si>
    <t>MUHAMMAD SYAHMI BIN JAFRIDEN</t>
  </si>
  <si>
    <t>P1144509H</t>
  </si>
  <si>
    <t>ZC953</t>
  </si>
  <si>
    <t>MUHAMMAD ZUL HILMI BIN JUMARI</t>
  </si>
  <si>
    <t>P1145193D</t>
  </si>
  <si>
    <t>ZB899</t>
  </si>
  <si>
    <t>NADIA SHAIK</t>
  </si>
  <si>
    <t>P1139994J</t>
  </si>
  <si>
    <t>ZA872</t>
  </si>
  <si>
    <t>NAJEEB BIN GAZALI</t>
  </si>
  <si>
    <t>P1145270A</t>
  </si>
  <si>
    <t>ZC885</t>
  </si>
  <si>
    <t>NUR FARAH IWANI</t>
  </si>
  <si>
    <t>P1140950D</t>
  </si>
  <si>
    <t>ZE850</t>
  </si>
  <si>
    <t>NURFIRDAUS BIN OMAR</t>
  </si>
  <si>
    <t>P1142807Z</t>
  </si>
  <si>
    <t>ZC855</t>
  </si>
  <si>
    <t>RANO RAGIANO BIN HAJI RAGIMAN</t>
  </si>
  <si>
    <t>P1132873C</t>
  </si>
  <si>
    <t>ZD808</t>
  </si>
  <si>
    <t>SHARIFAH NURATIKAH BINTE SYED ALWI</t>
  </si>
  <si>
    <t>P1145518B</t>
  </si>
  <si>
    <t>ZD788</t>
  </si>
  <si>
    <t>SURIYAA S/O THANASEGERAN</t>
  </si>
  <si>
    <t>P1123059H</t>
  </si>
  <si>
    <t>ZA610</t>
  </si>
  <si>
    <t>TAN WEI BENG, ALEX</t>
  </si>
  <si>
    <t>P1145478Z</t>
  </si>
  <si>
    <t>ZC892</t>
  </si>
  <si>
    <t>ZUKHAIRIE BIN BAKHTIAR</t>
  </si>
  <si>
    <t>P1130751E</t>
  </si>
  <si>
    <t>ZB910</t>
  </si>
  <si>
    <t>ABDUL RAHIM BIN MOHAMED YUNOS</t>
  </si>
  <si>
    <t>19/08/2013</t>
  </si>
  <si>
    <t>P1112432A</t>
  </si>
  <si>
    <t>ZA857</t>
  </si>
  <si>
    <t>AMBO ROSLAN BIN MOHAMMAD</t>
  </si>
  <si>
    <t>P1134602B</t>
  </si>
  <si>
    <t>ZB968</t>
  </si>
  <si>
    <t>CHEONG KOK LOON</t>
  </si>
  <si>
    <t>P1128657G</t>
  </si>
  <si>
    <t>ZC986</t>
  </si>
  <si>
    <t>CHUA CHEE SIONG</t>
  </si>
  <si>
    <t>P1111610H</t>
  </si>
  <si>
    <t>ZE836</t>
  </si>
  <si>
    <t>ITHNIN BIN OMAR</t>
  </si>
  <si>
    <t>P1125764Z</t>
  </si>
  <si>
    <t>ZA864</t>
  </si>
  <si>
    <t>MA JINXIANG KEITH</t>
  </si>
  <si>
    <t>P1140027B</t>
  </si>
  <si>
    <t>ZB904</t>
  </si>
  <si>
    <t xml:space="preserve">MUHAMMAD AFFAN BIN MOHD SULAIMAN </t>
  </si>
  <si>
    <t>P1140135Z</t>
  </si>
  <si>
    <t>ZC994</t>
  </si>
  <si>
    <t>MUHAMMAD IDZHAR BIN MOHAMED SHAHREN</t>
  </si>
  <si>
    <t>P1133187D</t>
  </si>
  <si>
    <t>ZD978</t>
  </si>
  <si>
    <t>MUHAMMAD ZHAFRAN BIN ZAINUDIN</t>
  </si>
  <si>
    <t>P1136178A</t>
  </si>
  <si>
    <t>ZE950</t>
  </si>
  <si>
    <t>SHAJAHAN</t>
  </si>
  <si>
    <t>P1139995I</t>
  </si>
  <si>
    <t>ZC889</t>
  </si>
  <si>
    <t xml:space="preserve">SITI KAMALIAH BINTE KAMSARI </t>
  </si>
  <si>
    <t>P1138561C</t>
  </si>
  <si>
    <t>ZD899</t>
  </si>
  <si>
    <t xml:space="preserve">SORNA LATHA D/O KALAISELVAN </t>
  </si>
  <si>
    <t>P1132666H</t>
  </si>
  <si>
    <t>ZE962</t>
  </si>
  <si>
    <t>TAJINDERJIT SINGH S/O SARDARA S*</t>
  </si>
  <si>
    <t>P1132277H</t>
  </si>
  <si>
    <t>ZA919</t>
  </si>
  <si>
    <t>TAN KIAN WEE STANLEY</t>
  </si>
  <si>
    <t>P1110199B</t>
  </si>
  <si>
    <t>ZD984</t>
  </si>
  <si>
    <t>TAN POH HUAT</t>
  </si>
  <si>
    <t>P1121341C</t>
  </si>
  <si>
    <t>ZE967</t>
  </si>
  <si>
    <t>WONG CHEE HONG, ROY</t>
  </si>
  <si>
    <t>P1127101D</t>
  </si>
  <si>
    <t>ZB883</t>
  </si>
  <si>
    <t>IRFAN BIN RAHMAN</t>
  </si>
  <si>
    <t>P1117976B</t>
  </si>
  <si>
    <t>ZA862</t>
  </si>
  <si>
    <t>LIM CHIN YEOW, ALVIN</t>
  </si>
  <si>
    <t>P1117819G</t>
  </si>
  <si>
    <t>ZA935</t>
  </si>
  <si>
    <t>LIM SANG TENG</t>
  </si>
  <si>
    <t>P1123971D</t>
  </si>
  <si>
    <t>ZD787</t>
  </si>
  <si>
    <t>ROCKY YAP</t>
  </si>
  <si>
    <t>P1125067Z</t>
  </si>
  <si>
    <t>ZD864</t>
  </si>
  <si>
    <t>SAHALZAT BIN SALIM</t>
  </si>
  <si>
    <t>AA394</t>
  </si>
  <si>
    <t>HAIDAR BIN JUNIDI</t>
  </si>
  <si>
    <t>SO</t>
  </si>
  <si>
    <t>AB226</t>
  </si>
  <si>
    <t>JACINTA NISHANTHI D/O DHARMARAJ</t>
  </si>
  <si>
    <t>AD875</t>
  </si>
  <si>
    <t>MOHAMMAD ABDUL RAHIMI BIN RAHMAT</t>
  </si>
  <si>
    <t>P1122444Z</t>
  </si>
  <si>
    <t>YB889</t>
  </si>
  <si>
    <t>CHAN SENG HUAT, ANDY</t>
  </si>
  <si>
    <t>P1120896G</t>
  </si>
  <si>
    <t>YA340</t>
  </si>
  <si>
    <t xml:space="preserve">ER HAN LOON PATRICK </t>
  </si>
  <si>
    <t>P1122661B</t>
  </si>
  <si>
    <t>YB400</t>
  </si>
  <si>
    <t xml:space="preserve">LEONG WEI HUA </t>
  </si>
  <si>
    <t>P1125805J</t>
  </si>
  <si>
    <t>YE310</t>
  </si>
  <si>
    <t>MUHAMMAD FAREEZ BIN M NAZARI</t>
  </si>
  <si>
    <t>P1125913H</t>
  </si>
  <si>
    <t>YD312</t>
  </si>
  <si>
    <t>ROHAIZAD BIN SULAIMAN</t>
  </si>
  <si>
    <t>P1142304C</t>
  </si>
  <si>
    <t>YC751</t>
  </si>
  <si>
    <t>SYED LUQMAN HAKIM BIN SYED HALID AL-ATTAS</t>
  </si>
  <si>
    <t>AB299</t>
  </si>
  <si>
    <t>ABDUL HAKIM BIN YUSOF</t>
  </si>
  <si>
    <t>AD300</t>
  </si>
  <si>
    <t xml:space="preserve">AUSTIN CHUE </t>
  </si>
  <si>
    <t>AA913</t>
  </si>
  <si>
    <t>CALVIN HO</t>
  </si>
  <si>
    <t>AB832</t>
  </si>
  <si>
    <t>CHNG MING HAO</t>
  </si>
  <si>
    <t>AC181</t>
  </si>
  <si>
    <t>MERVIN HO</t>
  </si>
  <si>
    <t>AC940</t>
  </si>
  <si>
    <t>MUHAMMAD JAMALULLAIL BIN MAHADI</t>
  </si>
  <si>
    <t>P1117750F</t>
  </si>
  <si>
    <t>YC450</t>
  </si>
  <si>
    <t>YEU KIM SOON</t>
  </si>
  <si>
    <t>S/N No.</t>
  </si>
  <si>
    <t>Staff No</t>
  </si>
  <si>
    <t>Staff Name (JO)</t>
  </si>
  <si>
    <t>Pic</t>
  </si>
  <si>
    <t>Jan_MC</t>
  </si>
  <si>
    <t>Jan_UL</t>
  </si>
  <si>
    <t>Jan_Turnout</t>
  </si>
  <si>
    <t>Feb_MC</t>
  </si>
  <si>
    <t>Feb_UL</t>
  </si>
  <si>
    <t>Feb_Turnout</t>
  </si>
  <si>
    <t>Mar_MC</t>
  </si>
  <si>
    <t>Mar_UL</t>
  </si>
  <si>
    <t>Mar_Turnout</t>
  </si>
  <si>
    <t>Apr_MC</t>
  </si>
  <si>
    <t>Apr_UL</t>
  </si>
  <si>
    <t>Apr_Turnout</t>
  </si>
  <si>
    <t>May_MC</t>
  </si>
  <si>
    <t>May_UL</t>
  </si>
  <si>
    <t>May_Turnout</t>
  </si>
  <si>
    <t>Jun_MC</t>
  </si>
  <si>
    <t>Jun_UL</t>
  </si>
  <si>
    <t>Jun_Turnout</t>
  </si>
  <si>
    <t>Jul_MC</t>
  </si>
  <si>
    <t>Jul_UL</t>
  </si>
  <si>
    <t>Jul_Turnout</t>
  </si>
  <si>
    <t>Aug_MC</t>
  </si>
  <si>
    <t>Aug_UL</t>
  </si>
  <si>
    <t>Aug_Turnout</t>
  </si>
  <si>
    <t>Sep_MC</t>
  </si>
  <si>
    <t>Sep_  UL</t>
  </si>
  <si>
    <t>Sep_ Turnout</t>
  </si>
  <si>
    <t>Oct_MC</t>
  </si>
  <si>
    <t>Oct_UL</t>
  </si>
  <si>
    <t>Oct_Turnout</t>
  </si>
  <si>
    <t>Nov_MC</t>
  </si>
  <si>
    <t>Nov_UL</t>
  </si>
  <si>
    <t>Nov_Turnout</t>
  </si>
  <si>
    <t>Dec_MC</t>
  </si>
  <si>
    <t>Dec_UL</t>
  </si>
  <si>
    <t>Dec_Turnout</t>
  </si>
  <si>
    <t>Total_MC</t>
  </si>
  <si>
    <t>Total_UL</t>
  </si>
  <si>
    <t>Total_Turnout</t>
  </si>
  <si>
    <t>Health Tips</t>
  </si>
  <si>
    <t>HA (1)</t>
  </si>
  <si>
    <t>MUHAMMAD KHIDHIR BIN MOHAMAD ZAKI (YOU WEF Jul)</t>
  </si>
  <si>
    <t>P1145806H</t>
  </si>
  <si>
    <t>TAN WEI QUAN</t>
  </si>
  <si>
    <t>P1145795I</t>
  </si>
  <si>
    <t>DANIEL ABDULLAH HARUN</t>
  </si>
  <si>
    <t>Total</t>
  </si>
  <si>
    <t>SEP_MC</t>
  </si>
  <si>
    <t>Sep_UL</t>
  </si>
  <si>
    <t>Sep_Turnout</t>
  </si>
  <si>
    <t>ZC610</t>
  </si>
  <si>
    <t>ALEX_TAN WEI BENG</t>
  </si>
  <si>
    <t>YC340</t>
  </si>
  <si>
    <t xml:space="preserve">ER HAN LOON_PATRICK </t>
  </si>
  <si>
    <t>LIM CHIN YEOW</t>
  </si>
  <si>
    <t>ZD955</t>
  </si>
  <si>
    <t>CHAN SENG HUAT ANDY</t>
  </si>
  <si>
    <t>MUHAMMAD AFFAN BIN MOHD SULAIMAN</t>
  </si>
  <si>
    <t>ZA866</t>
  </si>
  <si>
    <t>YA751</t>
  </si>
  <si>
    <t>ZA953</t>
  </si>
  <si>
    <t>YD314</t>
  </si>
  <si>
    <t>ZC893</t>
  </si>
  <si>
    <t>IQBAL ''AQIL BIN HASNY</t>
  </si>
  <si>
    <t>AMIRATUL AKHIRUN BINTE ZULKIFLI</t>
  </si>
  <si>
    <t>ZD812</t>
  </si>
  <si>
    <t>ROY WONG CHEE HONG</t>
  </si>
  <si>
    <t>MOHAMED NOOR AZHAR HISHAMUDIN</t>
  </si>
  <si>
    <t>MUHAMMAD FAREEZ B MOHD NAZARI</t>
  </si>
  <si>
    <t>Alex_CHU JUI SIANG</t>
  </si>
  <si>
    <t>ZA885</t>
  </si>
  <si>
    <t>NUR FARAH IWANI BINTE MOHAMMAD SUFIYAN</t>
  </si>
  <si>
    <t>MUHAMMAD AFIQ SYAHMI BIN MAHADI</t>
  </si>
  <si>
    <t>LEONG WEI HUA</t>
  </si>
  <si>
    <t>Staff Name</t>
  </si>
  <si>
    <t>Jan</t>
  </si>
  <si>
    <t>Feb</t>
  </si>
  <si>
    <t>Mar</t>
  </si>
  <si>
    <t>Apr</t>
  </si>
  <si>
    <t>May</t>
  </si>
  <si>
    <t>June</t>
  </si>
  <si>
    <t>July</t>
  </si>
  <si>
    <t>Aug</t>
  </si>
  <si>
    <t>Sep</t>
  </si>
  <si>
    <t>Oct</t>
  </si>
  <si>
    <t>Total MC</t>
  </si>
  <si>
    <t>H.A. (1)</t>
  </si>
  <si>
    <t>H.A. (2)</t>
  </si>
  <si>
    <t>Remarks</t>
  </si>
  <si>
    <t>5 - Diarrhoea (1 Day)
13-14 - Diarrhoea (2 Days)</t>
  </si>
  <si>
    <t>22-23 - Flu &amp; Cough (2 Days)
24 - Flu &amp; Cough (1 Day)</t>
  </si>
  <si>
    <t>5-6 - Rashes (2 Days)
11 - Rashes (1 Day)
21 - Rashes (1 Day)
24 - Rashes (1 Day)</t>
  </si>
  <si>
    <t>5 - Diarrhoea (1 Day)
14 - Food Poisoning (1 Days)
19 - Fever (1 Day)
20 - Fever (1 Day)</t>
  </si>
  <si>
    <t>18-19 - Headache (2 Days)
20 - Headache (1 Day)</t>
  </si>
  <si>
    <t>2 - Diarrhoea (1 Day)
4 - Headache (1 Day)
7 - Headache (1 Day)
13 - Diarrhoea (1 Day)
29 - Backpain (1 Day)</t>
  </si>
  <si>
    <t>1-2 - Vomit (2 days)
3 - Vomit (1 Day)
6 - Diarrhoea (1 Day)
7-8 - Diarrhoea (2 Day)</t>
  </si>
  <si>
    <t>20 - Fever(2days)
25 - Fever(1day)</t>
  </si>
  <si>
    <r>
      <rPr>
        <sz val="10"/>
        <color rgb="FFFF0000"/>
        <rFont val="Calibri"/>
        <family val="2"/>
      </rPr>
      <t xml:space="preserve">23 occurrences
</t>
    </r>
    <r>
      <rPr>
        <sz val="10"/>
        <color rgb="FF000000"/>
        <rFont val="Calibri"/>
        <family val="2"/>
      </rPr>
      <t>Health meet up email sent on 12 Aug by Jon</t>
    </r>
  </si>
  <si>
    <t>23 - Flu (1 Day)</t>
  </si>
  <si>
    <t>15-16 - Backache (2 Days)
27 - Medical Appointment (1 Day)</t>
  </si>
  <si>
    <t>12-13 - Neckache (2 Days)</t>
  </si>
  <si>
    <t>28 - Backache (1 Day)</t>
  </si>
  <si>
    <t>23 - Cough (1 Day)
26-27 - Cough (2 Days)
28 - Cough (1 Day)</t>
  </si>
  <si>
    <t>27 - Backpain(2days)</t>
  </si>
  <si>
    <t>01 - Backpain(2days)</t>
  </si>
  <si>
    <t>3 occurrence (5 days MC) chronic illness (Backache, Neckache)
4 occurrences in common illness:
1 occurrence medical appointment:
6 days MC of common illness &amp; MA.</t>
  </si>
  <si>
    <t>27 - Lower Back Pain (1 Day)</t>
  </si>
  <si>
    <t>22-23 - Flu, Cough, Lower Back Pain, Gout (2 Days)</t>
  </si>
  <si>
    <t>26-27 - Sore Throat (2 Days)</t>
  </si>
  <si>
    <t>7 - Dislocated Shoulder (1 Day)
31 - Right Shoulder Pain (1 Day)</t>
  </si>
  <si>
    <t>26 - Shoulder Pain (1 Day)</t>
  </si>
  <si>
    <t>5-6 - Leg Pain (2 Days)
15 - Medical Appointment (1 Day)</t>
  </si>
  <si>
    <t>19-20 headache/eye pain (2 days)</t>
  </si>
  <si>
    <t>2 - flu (1 day)</t>
  </si>
  <si>
    <t>To Issue HA</t>
  </si>
  <si>
    <t>7 Occurrences. 
2 lower back pain. 
3 shoulder pain.
1 leg pain.
1 occurrence of common illness.</t>
  </si>
  <si>
    <t>5 - Food Poisoning (1 Day)
15-16 - Fever (2 Days)
25 - Gastric (1 Day)</t>
  </si>
  <si>
    <t>8 - Fever (1 Day)</t>
  </si>
  <si>
    <t>5 - Fever (1 Day)
6-7 - Fever (2 Days)
16 - Flu (1 Day)</t>
  </si>
  <si>
    <t>26 - Fever (1 Day)</t>
  </si>
  <si>
    <t>31 - Flu (1 Day)</t>
  </si>
  <si>
    <t>13 - Fever(1 day)</t>
  </si>
  <si>
    <t>2 - Asthma (1 day)</t>
  </si>
  <si>
    <t>Health tips email sent on 22 Aug by Jon</t>
  </si>
  <si>
    <t>ZD985</t>
  </si>
  <si>
    <t>11 - Flu (1 Day)
19-21 - Conjunctivitis (3 Days)
24-26 - Conjunctivitis (3 Days)</t>
  </si>
  <si>
    <t>4 - Flu (1 Day)
25 - Fever (1 Day)</t>
  </si>
  <si>
    <t>10 - Cough &amp; Flu (1 Day)</t>
  </si>
  <si>
    <t>4-5 - Fever(2 days)</t>
  </si>
  <si>
    <t xml:space="preserve">6 occurences.  High MC due to 6 days (2 Cycle) - Conjunctivitis
</t>
  </si>
  <si>
    <t>7 - Asthma (1 Day)
27 - Headache (1 Day)</t>
  </si>
  <si>
    <t>14 - Road Traffic Accident - Left Upper Back Pain (1 Day)</t>
  </si>
  <si>
    <t>8 - Headache &amp; Fever (1 Day)</t>
  </si>
  <si>
    <t>5 - Headache (1 Day)
16 - Fever (1 Day)</t>
  </si>
  <si>
    <t>4-6 - Knee Injury (3 Days)</t>
  </si>
  <si>
    <t>6-Knee oain (1 day)</t>
  </si>
  <si>
    <t>5 - Headache (1 Day)</t>
  </si>
  <si>
    <t>4-food poisoning (2 days)</t>
  </si>
  <si>
    <t>Consider</t>
  </si>
  <si>
    <t>8 occurrences. 
5 occurrences (6 Days) of which are common illness.</t>
  </si>
  <si>
    <t>P1136662G</t>
  </si>
  <si>
    <t>13-14 - Viral Infection (2 Days)</t>
  </si>
  <si>
    <t>2-3 - Bronchitis (2 Days)</t>
  </si>
  <si>
    <t>22 - Flu &amp; Cough (1 Day)</t>
  </si>
  <si>
    <t>6 - Flu &amp; Cough (1 Day)
22-23 - Fever &amp; Sore Throat (2 Days)</t>
  </si>
  <si>
    <t>23 - Diarrhea (1 Day)</t>
  </si>
  <si>
    <t>7 occurences due to common illness</t>
  </si>
  <si>
    <t>YD804</t>
  </si>
  <si>
    <t>2 - Fever (1 Day)
9 - Cramps (1 Day)</t>
  </si>
  <si>
    <t>4 - Period Cramps (1 Day)
15-16 - Period Cramps (2 Days)</t>
  </si>
  <si>
    <t>5 - Sore Eyes (1 Day)
20 - Headache (1 Day)</t>
  </si>
  <si>
    <t>10 - Cramps (1 Day)</t>
  </si>
  <si>
    <t>4 - Headache(1 Day)
24 - Headache(1 Day)</t>
  </si>
  <si>
    <t>11 - Vomit(1day)
12 - Vomit(1day)</t>
  </si>
  <si>
    <t>11 occurences due to common illness</t>
  </si>
  <si>
    <t>1 - (1day) cramps / backpain
12 - 1(day)</t>
  </si>
  <si>
    <t>26 - 1(day) hives / food poisoning</t>
  </si>
  <si>
    <t>15 - (1day) migraine</t>
  </si>
  <si>
    <t>9 - (1day) fever</t>
  </si>
  <si>
    <t>2 - Fever(1day)</t>
  </si>
  <si>
    <t>3 - Fever(1day)
31 - Fever(1 day)</t>
  </si>
  <si>
    <t>01-Fever(1day)
02-Fever(1day)
30 - Backpain</t>
  </si>
  <si>
    <t>10 occurences due to common illness</t>
  </si>
  <si>
    <t>23 - Flu (2 Days)</t>
  </si>
  <si>
    <t>26 - Diarrhoea (1 Day)</t>
  </si>
  <si>
    <t>21 - Food Poisoning (1 Day)</t>
  </si>
  <si>
    <t>14 - Fever (2 Days)</t>
  </si>
  <si>
    <t>5 - Fever,Flu (1 Day)</t>
  </si>
  <si>
    <t>31 - Knee PAin (1 day)</t>
  </si>
  <si>
    <t>28 - Fever(3days)</t>
  </si>
  <si>
    <t>16-17 - Fever (2 Days)</t>
  </si>
  <si>
    <t>7-8 - Flu (2 Days)
16-17 - Headache (2 Days)</t>
  </si>
  <si>
    <t>21 - Medical Appointment (1 Day)
22 - Stomach Pain (1 Day)</t>
  </si>
  <si>
    <t>9-radiology appt(1 day) ,                        10-stomach pain(1 day) ,                                            29-medical appt</t>
  </si>
  <si>
    <t>8-stomach cramps (1day)</t>
  </si>
  <si>
    <t xml:space="preserve">
 6 occurrences common illness. (9 Days)
3 occurrence medical appointment ( 3 days)</t>
  </si>
  <si>
    <t>26 - Flu (1 Day)</t>
  </si>
  <si>
    <t>15 - Fever (1 Day)
21 - Cough (1 Day)</t>
  </si>
  <si>
    <r>
      <rPr>
        <b/>
        <sz val="10"/>
        <color rgb="FF000000"/>
        <rFont val="Calibri"/>
        <family val="2"/>
      </rPr>
      <t>1-5 - Cellulitis (5 Days HL)</t>
    </r>
    <r>
      <rPr>
        <sz val="10"/>
        <color rgb="FF000000"/>
        <rFont val="Calibri"/>
        <family val="2"/>
      </rPr>
      <t xml:space="preserve">
22 -  Flu (1 Day)</t>
    </r>
  </si>
  <si>
    <t>21 - Flu (1 Day)</t>
  </si>
  <si>
    <t>5 - Flu(1Day)
20 - Heartburn(1Day)</t>
  </si>
  <si>
    <t>25 - Headache (1 day)</t>
  </si>
  <si>
    <t>19 - Flu(1day)</t>
  </si>
  <si>
    <t>9 occurences of common illness (9 days)           1 occurence of hearburn (1 day)</t>
  </si>
  <si>
    <t>ZE878</t>
  </si>
  <si>
    <t>2 - Flu, Cough And Sore Throat (1 Day)
4 - Asthma And Cough (1 Day)
13-14 - Lung Infection (2 Days)</t>
  </si>
  <si>
    <t>26-27 - Food Poisoning (2 Days)</t>
  </si>
  <si>
    <t>2 - Flu (1 Day)</t>
  </si>
  <si>
    <t>5 - Migraine (1 Day)</t>
  </si>
  <si>
    <t>3 sept- Fever/flu (1day)</t>
  </si>
  <si>
    <t>5 occurrences. 1 occurrence of lung infection.
5 occurrences (6 Days) of common illness.</t>
  </si>
  <si>
    <t>25-26 - Fever (2 Days)</t>
  </si>
  <si>
    <t>3 - Fever (1 Day)</t>
  </si>
  <si>
    <t/>
  </si>
  <si>
    <t>19 - Food Poison (1 Day)
26 - Sore Throat (1 Day)</t>
  </si>
  <si>
    <t>25 - Cough (1 Day)
31 - Diarrhoea (1 Day)</t>
  </si>
  <si>
    <t>27 - Fever, Sore throat(1day)</t>
  </si>
  <si>
    <t>31 - Flu(1day)</t>
  </si>
  <si>
    <t>9 occurences of common illness</t>
  </si>
  <si>
    <t>YN450</t>
  </si>
  <si>
    <t>26-30 - Orbital Fracture (5 Days)</t>
  </si>
  <si>
    <r>
      <t xml:space="preserve">2-10 - Orbital Fracture MC Extension (9 Days)
</t>
    </r>
    <r>
      <rPr>
        <b/>
        <sz val="10"/>
        <color rgb="FF000000"/>
        <rFont val="Calibri"/>
        <family val="2"/>
      </rPr>
      <t>11-30 - Hospitalisation Leave (21 Days - End HL on 01/07)</t>
    </r>
  </si>
  <si>
    <t>2-14 - Hospitalisation Leave Extension (13 Days)</t>
  </si>
  <si>
    <t>Monitor</t>
  </si>
  <si>
    <t>4 Occurrences due to orbital fracture.
2 Occurrence MC - 14 Days
2 Occurrence HL - 34 Days</t>
  </si>
  <si>
    <t>P1130536I</t>
  </si>
  <si>
    <t>18 - Chest Pain (1 Day)</t>
  </si>
  <si>
    <t>8 - Flu &amp; Cough (1 Day)</t>
  </si>
  <si>
    <t>27 - Medical Appointment (1 Day)</t>
  </si>
  <si>
    <t>4 - Flu &amp; Cough (1 Day)
13 - Strained Neck (1 Day)
24 - Medical Appointment (1 Day)</t>
  </si>
  <si>
    <t>2 - Medical Appointment (1 Day)</t>
  </si>
  <si>
    <t>29 - Fever (1 Day)</t>
  </si>
  <si>
    <t>8 occurrences. 3 of which are scheduled medical appointments.</t>
  </si>
  <si>
    <t>22-Headache(1 Day)</t>
  </si>
  <si>
    <t>24 - Flu, Sore Throat (1 Day)</t>
  </si>
  <si>
    <t>8 - Flu (1 Day)</t>
  </si>
  <si>
    <t>17 - Flu (1 Day)</t>
  </si>
  <si>
    <t>16 - Headache, Sore Throat(1 day)
17 - Flu (1day)</t>
  </si>
  <si>
    <t>14 - Diarrhoea (1 Day)
21 - Back pain(1day)</t>
  </si>
  <si>
    <t>3 - Sorethroat(1day)
13 - Flu(1day)</t>
  </si>
  <si>
    <t>7 occurrences (7 days MC). All of which are common illnesses.</t>
  </si>
  <si>
    <t>2-Rashes (1 Day)
16-17 -Flu( 2 days)</t>
  </si>
  <si>
    <t>25-26 Fever (2 days)</t>
  </si>
  <si>
    <t>25 - Diarrhoea (1 days)</t>
  </si>
  <si>
    <t>23-24 - Vomit (2 days)</t>
  </si>
  <si>
    <t>13 - Migraine(1 day)</t>
  </si>
  <si>
    <t>5 occurences.</t>
  </si>
  <si>
    <t>ZB896</t>
  </si>
  <si>
    <t>7- Fever (1 Day)
22 - Diarrhoea (1 Day)</t>
  </si>
  <si>
    <t>21 - Fever (1 Day)</t>
  </si>
  <si>
    <t>16 - Diarrhoea (1 Day)
22 - Fever (1 Day)</t>
  </si>
  <si>
    <t>20 - Headache (1 Day)</t>
  </si>
  <si>
    <t>31 - Diarrhoea (1 Day)</t>
  </si>
  <si>
    <t>6 occurences</t>
  </si>
  <si>
    <t>16 - Cough and Flu - (1 Day)</t>
  </si>
  <si>
    <t>21 - Medical Appointment (1 Day)</t>
  </si>
  <si>
    <t>7-8 - Fever (2 Days)</t>
  </si>
  <si>
    <t>2-3 - Fever, Cough and Flu (2 Day)</t>
  </si>
  <si>
    <t>15-16 - Nausea, Cough and Flu (2 Days)</t>
  </si>
  <si>
    <t>5 Occurrences.
4 common illness. (7 Days)
1 medical appointment. (1 Day)</t>
  </si>
  <si>
    <t>18 - Fever and Migraine (1 Day)</t>
  </si>
  <si>
    <t>27 - Sore Throat and Cough (1 Day)</t>
  </si>
  <si>
    <t>1 - Flu (1 Day)
22-23 - Fever (2 Days)</t>
  </si>
  <si>
    <t>11 - Flu (1 Day)</t>
  </si>
  <si>
    <t>15-16 - Fever, Cough, Flu, Sorethroat, Gout</t>
  </si>
  <si>
    <t>5 common illness occurrences. Staff have pre-existing conition: Gout &amp; Tonsilitis</t>
  </si>
  <si>
    <t>13-Flu (1 Day)
20-Cough, Headache (1 Day)</t>
  </si>
  <si>
    <t>1-Cough (1 Day)
16-Headache (1 Day)</t>
  </si>
  <si>
    <t>14-Fever (1 Day)</t>
  </si>
  <si>
    <t>16-Headache, Neck Pain (1 Day)</t>
  </si>
  <si>
    <t>18-Headache (1 Day)</t>
  </si>
  <si>
    <t>14 - Fever(1Day)</t>
  </si>
  <si>
    <t>10 - Fever(1day)</t>
  </si>
  <si>
    <t>17-Flu (1 day)</t>
  </si>
  <si>
    <t>18-Flu (1 day)</t>
  </si>
  <si>
    <t>27-Flu (1 day)</t>
  </si>
  <si>
    <t>12-13 Fever(2 days)</t>
  </si>
  <si>
    <t>12-Flu (1 day)</t>
  </si>
  <si>
    <t>6 common illness occurrences.</t>
  </si>
  <si>
    <t>12 - Cough, Flu (1 DAY)</t>
  </si>
  <si>
    <t>19-20 Cough (2 DAYS)</t>
  </si>
  <si>
    <t>30 - Sore Eyes (1 DAY)</t>
  </si>
  <si>
    <t>1 - Fever (1 day)
23 - Fever (1 DAY)</t>
  </si>
  <si>
    <t>4-5 Fever (2 days)</t>
  </si>
  <si>
    <t>5 common illness occurences 
1 sore eye occurences</t>
  </si>
  <si>
    <t>23-25 wisdom infection</t>
  </si>
  <si>
    <t>14 - Diarrhoea (1day)</t>
  </si>
  <si>
    <t>24 - Fever (1day)</t>
  </si>
  <si>
    <t>3 - Gastric Pain(1day)
18 - Vomit(1day)</t>
  </si>
  <si>
    <t>7 - Fever(1day)</t>
  </si>
  <si>
    <t>5 - Flu (1 Day)</t>
  </si>
  <si>
    <t>9-10 - Fever (2 Days)</t>
  </si>
  <si>
    <t>20 - Flu (1 Day)</t>
  </si>
  <si>
    <t>18 - Fever (1 Day)</t>
  </si>
  <si>
    <t>27-Diarrhoea (1 day)</t>
  </si>
  <si>
    <t>6-Flu (1 day)</t>
  </si>
  <si>
    <t>8-migrane (1 day)</t>
  </si>
  <si>
    <t>22-Flu (1 day)</t>
  </si>
  <si>
    <t>1-flu (1 day)</t>
  </si>
  <si>
    <t>13-sore eyes (1 day)</t>
  </si>
  <si>
    <t>7 common illness occurences</t>
  </si>
  <si>
    <t>3-stomach pain (1 day)</t>
  </si>
  <si>
    <t>13-flu (2 days)</t>
  </si>
  <si>
    <t>27-flu (1 day)</t>
  </si>
  <si>
    <t>11-headache (2 days)</t>
  </si>
  <si>
    <t xml:space="preserve">5 common illness occurences </t>
  </si>
  <si>
    <t>5-flu (2 days) / 25-flu (2 days)</t>
  </si>
  <si>
    <t>28-29 - fever (2 days)</t>
  </si>
  <si>
    <t>4 common illness occurences</t>
  </si>
  <si>
    <t>20-COugh(1day)
30-Headache(1day)</t>
  </si>
  <si>
    <t>14-Fever(1day)</t>
  </si>
  <si>
    <t>12-cough,Flu(1day)
29-Sorethroat</t>
  </si>
  <si>
    <t>31-Cough,Flu(1day)</t>
  </si>
  <si>
    <r>
      <rPr>
        <sz val="10"/>
        <color rgb="FF000000"/>
        <rFont val="Calibri"/>
        <family val="2"/>
      </rPr>
      <t xml:space="preserve">02-Piles(1Day)
</t>
    </r>
    <r>
      <rPr>
        <b/>
        <sz val="10"/>
        <color rgb="FF000000"/>
        <rFont val="Calibri"/>
        <family val="2"/>
      </rPr>
      <t>04-13(10days HL)</t>
    </r>
  </si>
  <si>
    <t>10 days - HL due to piles</t>
  </si>
  <si>
    <t>06(1day) flu
16(1day) fever</t>
  </si>
  <si>
    <t>22(1day) fever</t>
  </si>
  <si>
    <t>06(1day) fever</t>
  </si>
  <si>
    <t>24-Flu(1day)</t>
  </si>
  <si>
    <t>18-Diarrhoes(2days)</t>
  </si>
  <si>
    <t>To Issue HT</t>
  </si>
  <si>
    <t>13 - Flu(1day)
17 - Flu(2days)</t>
  </si>
  <si>
    <t>12 - Flu(1day)</t>
  </si>
  <si>
    <t>27 - Cough,Flu(1day)</t>
  </si>
  <si>
    <t>05 - Dairrhoea(1day)</t>
  </si>
  <si>
    <t>04 - Diarrhoea(1day)</t>
  </si>
  <si>
    <t>10-11 Flu(2 days)</t>
  </si>
  <si>
    <t>2-Flu (1 day)
17-Flu (1 day)
26-Flu (1 day)</t>
  </si>
  <si>
    <t>3-18 HL(16 days)</t>
  </si>
  <si>
    <t>20-30 HL(11 days)</t>
  </si>
  <si>
    <t>14-Flu (1 day)</t>
  </si>
  <si>
    <t>11 - Flu(1day)</t>
  </si>
  <si>
    <t>5 common illness occurrences
2 HL occasions for piles
3-18 Apr
20-30 Jun</t>
  </si>
  <si>
    <t>28 - Piles (1 Day)</t>
  </si>
  <si>
    <t>1-22 - Piles Surgery (22 Days HL)</t>
  </si>
  <si>
    <r>
      <t xml:space="preserve">2 occurences. 
</t>
    </r>
    <r>
      <rPr>
        <b/>
        <sz val="10"/>
        <color rgb="FF000000"/>
        <rFont val="Calibri"/>
        <family val="2"/>
      </rPr>
      <t>1 occurrence of which is HL. (22 Days)
1 occurrence is MC. (1 Day)</t>
    </r>
  </si>
  <si>
    <t>1 day</t>
  </si>
  <si>
    <t>1-fever(1 day)</t>
  </si>
  <si>
    <t>24-unwell (2 days)</t>
  </si>
  <si>
    <t>5 - fever (1day),                                   24-headache(1 day)</t>
  </si>
  <si>
    <t>26 - haemerroids (1 day)</t>
  </si>
  <si>
    <t>2 - flu (1 day) ,                                     17 - stomach cramp (1 day)</t>
  </si>
  <si>
    <t>14 - diarrhoea (1 day),                  25 - flu (1 day)</t>
  </si>
  <si>
    <t>15-stomach cramp(1 day),     28 - flu(1 day)</t>
  </si>
  <si>
    <t>24 - cough (1day)</t>
  </si>
  <si>
    <t>13 - stomach cramps (1 day)</t>
  </si>
  <si>
    <t>8 common illness occurences</t>
  </si>
  <si>
    <t>Group</t>
  </si>
  <si>
    <t>ZA965</t>
  </si>
  <si>
    <t>DANISH SYAFI BIN MOHAMMAD NUZEE</t>
  </si>
  <si>
    <t>ZA275</t>
  </si>
  <si>
    <t>SITI UMAIRAH ZULKIFLI</t>
  </si>
  <si>
    <t>ZA197</t>
  </si>
  <si>
    <t>MUN GUAN DA MARK</t>
  </si>
  <si>
    <t>ZA191</t>
  </si>
  <si>
    <t>DESMOND PENG CHEE MENG</t>
  </si>
  <si>
    <t>ZA190</t>
  </si>
  <si>
    <t>JURAIMI BIN ABDUL KADIR</t>
  </si>
  <si>
    <t>ZA186</t>
  </si>
  <si>
    <t>GOH CHEOW ZONG ELSON</t>
  </si>
  <si>
    <t>ZA185</t>
  </si>
  <si>
    <t>FOO MENG KONG</t>
  </si>
  <si>
    <t>YA197</t>
  </si>
  <si>
    <t>IMRAN BIN ARIF</t>
  </si>
  <si>
    <t>YA207</t>
  </si>
  <si>
    <t>CLARENCE CHAN CHUN KWONG</t>
  </si>
  <si>
    <t>ZB213</t>
  </si>
  <si>
    <t>JOYCE CHEW</t>
  </si>
  <si>
    <t>ZB259</t>
  </si>
  <si>
    <t>MUHAMMAD IRFAN BIN MOHMAD KHALID</t>
  </si>
  <si>
    <t>ZB215</t>
  </si>
  <si>
    <t>MUHAMMAD ZULFIQAR BIN AFFENDI</t>
  </si>
  <si>
    <t>ZB188</t>
  </si>
  <si>
    <t>CAI ZHENQIANG</t>
  </si>
  <si>
    <t>YB195</t>
  </si>
  <si>
    <t>MUHAMMAD SHOHIDIN IBNU SAMSUDIN</t>
  </si>
  <si>
    <t>YB193</t>
  </si>
  <si>
    <t>TAY HAN MENG</t>
  </si>
  <si>
    <t>ZC218</t>
  </si>
  <si>
    <t>MUHAMMAD FAIZAL BIN JUNAIDI</t>
  </si>
  <si>
    <t>ZC210</t>
  </si>
  <si>
    <t>CHEANG KAI LOONG ALAN</t>
  </si>
  <si>
    <t>ZC190</t>
  </si>
  <si>
    <t>JAMES TAN CHIN SIONG</t>
  </si>
  <si>
    <t>ZC189</t>
  </si>
  <si>
    <t>GHAZALI BIN LATIFF</t>
  </si>
  <si>
    <t>ZC188</t>
  </si>
  <si>
    <t>DARSHAN S/O KUNASEGARAN</t>
  </si>
  <si>
    <t>ZC185</t>
  </si>
  <si>
    <t>LIM ZHI XUAN</t>
  </si>
  <si>
    <t>ZC183</t>
  </si>
  <si>
    <t>PANNERCHILVAM S/O MUTHU</t>
  </si>
  <si>
    <t>ZC182</t>
  </si>
  <si>
    <t>KANG LEONG GUAN</t>
  </si>
  <si>
    <t>YC174</t>
  </si>
  <si>
    <t>MICHAEL WONG</t>
  </si>
  <si>
    <t>ZD263</t>
  </si>
  <si>
    <t xml:space="preserve">MUHAMMAD ZUL HILMI BIN JASMAN </t>
  </si>
  <si>
    <t>ZD216</t>
  </si>
  <si>
    <t>MARTIN POH KIAT YEU</t>
  </si>
  <si>
    <t>ZD210</t>
  </si>
  <si>
    <t>MUHAMMAD FAIZAL BIN MOHD SALEH</t>
  </si>
  <si>
    <t>ANTHONY TOH</t>
  </si>
  <si>
    <t>ZD197</t>
  </si>
  <si>
    <t>MUHAMMAD "ASRI BIN ISA</t>
  </si>
  <si>
    <t>ZD189</t>
  </si>
  <si>
    <t>TAUFIK BIN MOHAMED</t>
  </si>
  <si>
    <t>ZD185</t>
  </si>
  <si>
    <t>LI JIANGLIN</t>
  </si>
  <si>
    <t>YD174</t>
  </si>
  <si>
    <t>BERNARD LEAN</t>
  </si>
  <si>
    <t>ZE276</t>
  </si>
  <si>
    <t>DINA DIYANA BINTE MOHAMED AYOB</t>
  </si>
  <si>
    <t>ZE214</t>
  </si>
  <si>
    <t>MUHAMMAD FAUZI BIN SUANDI*</t>
  </si>
  <si>
    <t>ZE212</t>
  </si>
  <si>
    <t>MOHAMED SAH BIN BANI</t>
  </si>
  <si>
    <t>ZE194</t>
  </si>
  <si>
    <t>MUHAMMAD FAKHRUL SHAH BIN ABDUL AZIZ</t>
  </si>
  <si>
    <t>ZE193</t>
  </si>
  <si>
    <t>TEE LOO YUEN</t>
  </si>
  <si>
    <t>ZE191</t>
  </si>
  <si>
    <t>MOHAMED KHAIRUL BIN KAMARUDIN</t>
  </si>
  <si>
    <t>ZE185</t>
  </si>
  <si>
    <t>MUHAMMAD SYAFIQ BIN ADBUL JALIL</t>
  </si>
  <si>
    <t>AA192</t>
  </si>
  <si>
    <t xml:space="preserve">WAN ZULHELMI BIN WAN ZULKEFLI </t>
  </si>
  <si>
    <t>AA200</t>
  </si>
  <si>
    <t>VELSON HO</t>
  </si>
  <si>
    <t>AA223</t>
  </si>
  <si>
    <t>LAI LI HONG</t>
  </si>
  <si>
    <t>AB203</t>
  </si>
  <si>
    <t>TAN JIAN HONG</t>
  </si>
  <si>
    <t>AB233</t>
  </si>
  <si>
    <t>MUHAMMAD FAUZI BIN MURAT</t>
  </si>
  <si>
    <t>AC199</t>
  </si>
  <si>
    <t>JOHNNY TAN KHOON CHYE</t>
  </si>
  <si>
    <t>AC290</t>
  </si>
  <si>
    <t>NOOR MUHAMMAD FARZHANI BIN SHALEH</t>
  </si>
  <si>
    <t>AC307</t>
  </si>
  <si>
    <t>JOE CHAN JIA JIN</t>
  </si>
  <si>
    <t>AD192</t>
  </si>
  <si>
    <t>LIM CHUN SERN</t>
  </si>
  <si>
    <t>AD224</t>
  </si>
  <si>
    <t>TOH CHEE CHONG</t>
  </si>
  <si>
    <t>AD541</t>
  </si>
  <si>
    <t xml:space="preserve">ADNAN FAISHAL TAUFIQ </t>
  </si>
  <si>
    <t>Jun</t>
  </si>
  <si>
    <t>Jul</t>
  </si>
  <si>
    <t>Nov</t>
  </si>
  <si>
    <t>Dec</t>
  </si>
  <si>
    <t>P1124769E</t>
  </si>
  <si>
    <t>17 - Normal Sickness 1 Day</t>
  </si>
  <si>
    <t> 27/28- HL due to bad migraine (2 days)</t>
  </si>
  <si>
    <t>01/02 HL due to bad migraine (2 days)                                        05/06 - Bad Migraine 2 Days                                       29/30 - Unwell 2 Days</t>
  </si>
  <si>
    <t>09 - Not Well 1 Day</t>
  </si>
  <si>
    <t>03-18 HL - 14 Days</t>
  </si>
  <si>
    <t>Had 18 days hospitalisation leave in Feb - Apr</t>
  </si>
  <si>
    <t>P1120219E</t>
  </si>
  <si>
    <t>POH KIAT YEU</t>
  </si>
  <si>
    <t>03/04 - 2 Days                                         07/08/09 - 3 Days                                                   25-28 - Injured Finger HL 4 Days</t>
  </si>
  <si>
    <t>1-6 HL Injured Finger 6 Days                        9-11 HL Injured Finger 3 Days                                                     24/25 - Backpain 2 Days</t>
  </si>
  <si>
    <t>24 - 1 Day</t>
  </si>
  <si>
    <t>Had 9 days hospitalisation leave in March</t>
  </si>
  <si>
    <t>P1137092F</t>
  </si>
  <si>
    <t>ZD164</t>
  </si>
  <si>
    <t>TOH SHI YONG ANTHONY</t>
  </si>
  <si>
    <t>5 - Flu 1 Day</t>
  </si>
  <si>
    <t xml:space="preserve">14 - Stomachache 1 Day                                                         22/23/24 - Gastric 3 Days                                         28 - Gastric 1 Day                 </t>
  </si>
  <si>
    <t>01 - Gastric  1 Day</t>
  </si>
  <si>
    <t xml:space="preserve">8-15 HL (Gastritis) - 8 days  </t>
  </si>
  <si>
    <t>13 - Cough 1 Day                                                27 - Flu 1 Day</t>
  </si>
  <si>
    <t>14 - Fever 1 Day</t>
  </si>
  <si>
    <t>26/27 - Backpain 2 Days</t>
  </si>
  <si>
    <t>Had 8 days hospitalisation leave in April</t>
  </si>
  <si>
    <t>P1134679J</t>
  </si>
  <si>
    <t>22 - FLU 1 Day</t>
  </si>
  <si>
    <t xml:space="preserve">8- Knee Injury (1 day)
15- Headache (1 day)
23 - Hemorrhoids (1 day)
</t>
  </si>
  <si>
    <t xml:space="preserve">20-Knee Pain (1 day)
25- Flu and Sore Throat (1 day)
</t>
  </si>
  <si>
    <t xml:space="preserve">20 - Stomachache 1 Day                            25 - Fever 1 Day                         
</t>
  </si>
  <si>
    <t xml:space="preserve"> 2-3-Knee pain (2 days)</t>
  </si>
  <si>
    <t>30 - Fever 1 day</t>
  </si>
  <si>
    <t>11 - Sore Throat 1 day</t>
  </si>
  <si>
    <t>30 - Fever</t>
  </si>
  <si>
    <t>01-02 Fever                                                               07 -  Migraine                                                                                                           22 - Bad Flu</t>
  </si>
  <si>
    <t>P1136347D</t>
  </si>
  <si>
    <t>WAN ZULHELMI HAZWAN BIN WAN ZULKEFLI</t>
  </si>
  <si>
    <t>13 - Flu 1 Day                                                 25 - Fever 1 Day</t>
  </si>
  <si>
    <t>16 - Migraine 1 Day</t>
  </si>
  <si>
    <t>29  Insmnia- 1 Day</t>
  </si>
  <si>
    <t xml:space="preserve">09 - Fever 1 Day                                               20/21 - Covid 2 Days                                                    24/25 - Covid 2 Days     </t>
  </si>
  <si>
    <t>21 - Backstrain 1 Day</t>
  </si>
  <si>
    <t>27 - Shoulder Blade Strain 1 Day</t>
  </si>
  <si>
    <t>31 - Strep Throat 1 Day</t>
  </si>
  <si>
    <t>30 - Fever 1 Day</t>
  </si>
  <si>
    <t>21 - Conjunctivitis 1 Day</t>
  </si>
  <si>
    <t>4 Days of Covid in April</t>
  </si>
  <si>
    <t>P1141675F</t>
  </si>
  <si>
    <t>22 - Fever 1 Day</t>
  </si>
  <si>
    <t>23 - Flu 1 Day</t>
  </si>
  <si>
    <t>16-21 6 Days</t>
  </si>
  <si>
    <t>23/24 - Fever 2 Days</t>
  </si>
  <si>
    <t>28 -  Flu 1 Day</t>
  </si>
  <si>
    <t>10 - Fever 1 Day</t>
  </si>
  <si>
    <t>11 - Headache 1 Day</t>
  </si>
  <si>
    <t>Had 6 days hospitalisation leave in April</t>
  </si>
  <si>
    <t>P1117974F</t>
  </si>
  <si>
    <t xml:space="preserve">02 - Cough and Sore Throat 1 Day </t>
  </si>
  <si>
    <t>07 - Normal Sickness 1 Day</t>
  </si>
  <si>
    <t>06 Sore Throat - 1 Day                                                 30/31 Cough and Runny Nose - 2 Days</t>
  </si>
  <si>
    <t>03/04 - Knee Cap and Blood Pressure 2 Days</t>
  </si>
  <si>
    <t>13 - Backpain 1 Day</t>
  </si>
  <si>
    <t>12 - Normal Sickness 1 Day</t>
  </si>
  <si>
    <t>P1129286J</t>
  </si>
  <si>
    <t>11 - 1 day</t>
  </si>
  <si>
    <t>24/25- 2 days</t>
  </si>
  <si>
    <t xml:space="preserve">6/7 - Fever (2 Days)                                15 - 1 Day                                                 </t>
  </si>
  <si>
    <t>4 - 1 Day</t>
  </si>
  <si>
    <t>14/16 - Influenza B (3 days)</t>
  </si>
  <si>
    <t>15 - 1 Day</t>
  </si>
  <si>
    <t>1 - 1 Day</t>
  </si>
  <si>
    <t>P1142471F</t>
  </si>
  <si>
    <t>18 - 1 Day</t>
  </si>
  <si>
    <t>25/26 - 2 Days</t>
  </si>
  <si>
    <t>14 - 1 Day</t>
  </si>
  <si>
    <t>13 - 1 Day</t>
  </si>
  <si>
    <t>22/23 - 2 Days</t>
  </si>
  <si>
    <t>02 - 1 Day</t>
  </si>
  <si>
    <t>30 - 1 Day</t>
  </si>
  <si>
    <t>P1142212H</t>
  </si>
  <si>
    <t>10 - Tailbone Issue 1 day                                                   25 - Tailbone Issue 1 day</t>
  </si>
  <si>
    <t xml:space="preserve">10 - Tailbone Issue 1 day </t>
  </si>
  <si>
    <t>9-10 - Food poisoning 2 days</t>
  </si>
  <si>
    <t>14 - Tailbone Issue 1 day</t>
  </si>
  <si>
    <t>13 - Tailbone Issue 1 day                                       25 - Tailbone Issue 1 day</t>
  </si>
  <si>
    <t>8 - Tailbone Issue 1 day                                               17 - Tailbone Issue 1 day</t>
  </si>
  <si>
    <t>P1125072F</t>
  </si>
  <si>
    <t>14 -  Flu 1 Day</t>
  </si>
  <si>
    <t>07/08 - Fever 2 Days</t>
  </si>
  <si>
    <t>07 - High Blood Pressure 1 Day</t>
  </si>
  <si>
    <t>17/18 - Unwell 2 Days</t>
  </si>
  <si>
    <t>02 - Gastric 1 Day</t>
  </si>
  <si>
    <t>12/13 - Backpain 2 Days</t>
  </si>
  <si>
    <t>P1141150I</t>
  </si>
  <si>
    <t>ZA282</t>
  </si>
  <si>
    <t>07 - Cough 1 Day</t>
  </si>
  <si>
    <t>07 - Runny Nose 1 Day                                           18 - Fever 1 Day</t>
  </si>
  <si>
    <t>13 - Cough 1 Day</t>
  </si>
  <si>
    <t>07/08 - Cough2 Days</t>
  </si>
  <si>
    <t>17 - Fever 1 Day</t>
  </si>
  <si>
    <t>21 - Runny Nose 1 Day</t>
  </si>
  <si>
    <t>P1118349B</t>
  </si>
  <si>
    <t>13 - Flu 1 day</t>
  </si>
  <si>
    <t>07 - Respiratory Infection 1 day            17 - Hypertension 1 day</t>
  </si>
  <si>
    <t>29 -  Respiratory Infection 1 day</t>
  </si>
  <si>
    <t>07 - Lower Back Pain 1 day</t>
  </si>
  <si>
    <t>05 - Flu - 1 day</t>
  </si>
  <si>
    <t>25 - Acute Gastritis - 1 day</t>
  </si>
  <si>
    <t>31 -  Respiratory Infection 1 day</t>
  </si>
  <si>
    <t>P1141823F</t>
  </si>
  <si>
    <t>08 - 1 Day</t>
  </si>
  <si>
    <t>05 - 1 Day                                                    26 - 1 Day</t>
  </si>
  <si>
    <t>26 - 1 Day</t>
  </si>
  <si>
    <t>25 - 1 Day</t>
  </si>
  <si>
    <t>23 - 1 Day</t>
  </si>
  <si>
    <t>03 - 1 Day                                                11 - 1 Day</t>
  </si>
  <si>
    <t>P1125906E</t>
  </si>
  <si>
    <t>17 - 1 Day</t>
  </si>
  <si>
    <t>27/28 - 2 Day</t>
  </si>
  <si>
    <t>15 - 1 Day                                                  22 - 1 Day</t>
  </si>
  <si>
    <t>P1136346F</t>
  </si>
  <si>
    <t>MUHAMMAD SYAFIQ BIN ABDUL JALIL</t>
  </si>
  <si>
    <t>03 - 1 Day</t>
  </si>
  <si>
    <t xml:space="preserve">18 - 1 Day                                                  28 - 1 Day                    </t>
  </si>
  <si>
    <t>16 - 1 Day</t>
  </si>
  <si>
    <t>P1125533G</t>
  </si>
  <si>
    <t>14 - Sleep Issue 1 Day</t>
  </si>
  <si>
    <t>22/23 - Fever 2 Days</t>
  </si>
  <si>
    <t>27 - Eye Appointment 1 Day</t>
  </si>
  <si>
    <t>17 - Sleep Issue 1 Day</t>
  </si>
  <si>
    <t>10/11 - Back Pain 2 Days                                      15 - Eye Appointment 1 Day</t>
  </si>
  <si>
    <t>P1129862A</t>
  </si>
  <si>
    <t>27 - 1 Day</t>
  </si>
  <si>
    <t>15/16 - 2 Days</t>
  </si>
  <si>
    <t>21 - 1 Day</t>
  </si>
  <si>
    <t>11/12 - 2 Days</t>
  </si>
  <si>
    <t>P1143394D</t>
  </si>
  <si>
    <t>7 - Migraine 1 day</t>
  </si>
  <si>
    <t>8 -9 -Lung infection 2days         28- Diarrhea 1 day</t>
  </si>
  <si>
    <t>29 Swollen Throar 1 day</t>
  </si>
  <si>
    <t>12 - Headache 1 day</t>
  </si>
  <si>
    <t>18 - Fever 1 day</t>
  </si>
  <si>
    <t>P1141754Z</t>
  </si>
  <si>
    <t>14- Headache 1 day</t>
  </si>
  <si>
    <t>13 - Tailbone Issue 1 day                                       21 - 23  - Fever 3 days</t>
  </si>
  <si>
    <t>17 - Muscle Ache 1 day</t>
  </si>
  <si>
    <t>31 Jul - Diarrhoea 1 day</t>
  </si>
  <si>
    <t>P1141230J</t>
  </si>
  <si>
    <t>2 - Vomit 1 day</t>
  </si>
  <si>
    <t>1 - Migraine 1 day                      13 Runny Nose 1 day</t>
  </si>
  <si>
    <t>11-12 - Fever 2 days</t>
  </si>
  <si>
    <t>04 - Sore Throat 1 day                     26 - Cough 1 day</t>
  </si>
  <si>
    <t>P1140099Z</t>
  </si>
  <si>
    <t>12 - Flu 1 day                                  17 - Fever 1 day</t>
  </si>
  <si>
    <t xml:space="preserve">24 - Diarrhea - 1 day                      27 - Fever 1 day           </t>
  </si>
  <si>
    <t>21 - Flu 1 day</t>
  </si>
  <si>
    <t>28 - Fever 1 day</t>
  </si>
  <si>
    <t>22 - Diarrhea 1 day</t>
  </si>
  <si>
    <t>P1137100J</t>
  </si>
  <si>
    <t>ZE220</t>
  </si>
  <si>
    <t>12 -Slip Disc 1 Day</t>
  </si>
  <si>
    <t>25 - Slip Disc 1 Day</t>
  </si>
  <si>
    <t>22 - Slip Disc 1 Day</t>
  </si>
  <si>
    <t>27/28 - Slip Disc 2 Day</t>
  </si>
  <si>
    <t>09 - Headache 1 Day                                                        30 - Slip Disc 1 Day</t>
  </si>
  <si>
    <t>P1138653I</t>
  </si>
  <si>
    <t xml:space="preserve">20 - </t>
  </si>
  <si>
    <t xml:space="preserve">09 - </t>
  </si>
  <si>
    <t xml:space="preserve">02 - </t>
  </si>
  <si>
    <t xml:space="preserve">01 - </t>
  </si>
  <si>
    <t>02 -                                                           27 -</t>
  </si>
  <si>
    <t>P1-3</t>
  </si>
  <si>
    <t>Month</t>
  </si>
  <si>
    <t>MC</t>
  </si>
  <si>
    <t>UL</t>
  </si>
  <si>
    <t>Turnout</t>
  </si>
  <si>
    <t>P4-6</t>
  </si>
  <si>
    <t>Overall</t>
  </si>
  <si>
    <t>Cluster</t>
  </si>
  <si>
    <t>Years</t>
  </si>
  <si>
    <t>Employees</t>
  </si>
  <si>
    <t>P1-3 (YOU)</t>
  </si>
  <si>
    <t>P1-3 (YOC)</t>
  </si>
  <si>
    <t>Nill</t>
  </si>
  <si>
    <t>P114247F</t>
  </si>
  <si>
    <t>Leave Tracker System</t>
  </si>
  <si>
    <t>Month:</t>
  </si>
  <si>
    <t>Employee Details</t>
  </si>
  <si>
    <t>Cluster:</t>
  </si>
  <si>
    <t>Employee:</t>
  </si>
  <si>
    <t>Employee ID:</t>
  </si>
  <si>
    <t>Staff No:</t>
  </si>
  <si>
    <t>MC, UL &amp; Turnout for the whole year</t>
  </si>
  <si>
    <t>Total MC:</t>
  </si>
  <si>
    <t>Total UL:</t>
  </si>
  <si>
    <t>Total Turnout:</t>
  </si>
  <si>
    <t>Consolidation Details for the whole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</si>
</sst>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409]d\-mmm;@"/>
    <numFmt numFmtId="165" formatCode="[$-14809]d\ mmm\ yyyy;@"/>
    <numFmt numFmtId="166" formatCode="General;General;&quot;-&quot;"/>
    <numFmt numFmtId="167" formatCode="[$-14809]d/m/yyyy;@"/>
    <numFmt numFmtId="168" formatCode="[$-14809]d/m/yyyy;;&quot;-&quot;"/>
    <numFmt numFmtId="169" formatCode="mmm"/>
    <numFmt numFmtId="170" formatCode="[$-14809]d/mmm/yyyy;;&quot;No Data&quot;"/>
  </numFmts>
  <fonts count="39">
    <font>
      <sz val="11"/>
      <color theme="1"/>
      <name val="Aptos Narrow"/>
      <family val="2"/>
      <scheme val="minor"/>
    </font>
    <font>
      <sz val="10"/>
      <name val="Calibri"/>
      <family val="2"/>
    </font>
    <font>
      <b/>
      <sz val="10"/>
      <color rgb="FFFFFFFF"/>
      <name val="Calibri"/>
      <family val="2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b/>
      <sz val="10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0"/>
      <name val="Calibri"/>
      <family val="2"/>
    </font>
    <font>
      <sz val="8"/>
      <name val="Aptos Narrow"/>
      <family val="2"/>
      <scheme val="minor"/>
    </font>
    <font>
      <b/>
      <sz val="11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8"/>
      <color rgb="FF242424"/>
      <name val="Consolas"/>
      <family val="3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rgb="FF000000"/>
      <name val="Calibri"/>
      <family val="2"/>
    </font>
    <font>
      <sz val="10"/>
      <color rgb="FFFF0000"/>
      <name val="Calibri"/>
      <family val="2"/>
    </font>
    <font>
      <sz val="10"/>
      <color rgb="FF000000"/>
      <name val="Segoe UI"/>
      <family val="2"/>
    </font>
    <font>
      <sz val="11"/>
      <color rgb="FFFF0000"/>
      <name val="Aptos Narrow"/>
      <family val="2"/>
      <scheme val="minor"/>
    </font>
    <font>
      <b/>
      <sz val="11"/>
      <color rgb="FF000000"/>
      <name val="Calibri"/>
      <family val="2"/>
    </font>
    <font>
      <sz val="10"/>
      <color theme="1"/>
      <name val="Arial Unicode MS"/>
    </font>
    <font>
      <sz val="11"/>
      <color rgb="FF000000"/>
      <name val="Aptos Narrow"/>
      <family val="2"/>
    </font>
    <font>
      <sz val="10"/>
      <color rgb="FF000000"/>
      <name val="Aptos Display"/>
      <family val="2"/>
      <scheme val="major"/>
    </font>
    <font>
      <b/>
      <sz val="11"/>
      <color theme="1"/>
      <name val="Aptos Narrow"/>
      <family val="2"/>
      <scheme val="minor"/>
    </font>
    <font>
      <sz val="11"/>
      <color rgb="FF000000"/>
      <name val="Arial"/>
      <family val="2"/>
    </font>
    <font>
      <sz val="11"/>
      <color theme="0"/>
      <name val="Aptos Narrow"/>
      <family val="2"/>
      <scheme val="minor"/>
    </font>
    <font>
      <sz val="11"/>
      <color theme="1"/>
      <name val="Amasis MT Pro Black"/>
      <family val="1"/>
    </font>
    <font>
      <sz val="18"/>
      <color theme="1"/>
      <name val="Amasis MT Pro Black"/>
      <family val="1"/>
    </font>
    <font>
      <sz val="60"/>
      <color theme="1"/>
      <name val="Amasis MT Pro Black"/>
      <family val="1"/>
    </font>
    <font>
      <sz val="20"/>
      <color theme="0"/>
      <name val="Amasis MT Pro Black"/>
      <family val="1"/>
    </font>
    <font>
      <b/>
      <sz val="11"/>
      <color theme="1"/>
      <name val="Amasis MT Pro Black"/>
      <family val="1"/>
    </font>
    <font>
      <b/>
      <sz val="16"/>
      <color theme="0"/>
      <name val="Amasis MT Pro Black"/>
      <family val="1"/>
    </font>
    <font>
      <b/>
      <sz val="20"/>
      <color theme="1"/>
      <name val="Amasis MT Pro Black"/>
      <family val="1"/>
    </font>
    <font>
      <b/>
      <sz val="16"/>
      <color theme="1"/>
      <name val="Amasis MT Pro Black"/>
      <family val="1"/>
    </font>
    <font>
      <b/>
      <sz val="12"/>
      <color theme="1"/>
      <name val="Amasis MT Pro Black"/>
      <family val="1"/>
    </font>
    <font>
      <sz val="11"/>
      <color theme="1"/>
      <name val="Aptos Narrow"/>
      <family val="2"/>
    </font>
    <font>
      <sz val="10"/>
      <color theme="1"/>
      <name val="Aptos Display"/>
      <family val="2"/>
      <scheme val="major"/>
    </font>
    <font>
      <sz val="11"/>
      <color theme="1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rgb="FF156082"/>
      </patternFill>
    </fill>
    <fill>
      <patternFill patternType="solid">
        <fgColor theme="0"/>
        <bgColor indexed="64"/>
      </patternFill>
    </fill>
    <fill>
      <patternFill patternType="solid">
        <fgColor theme="5"/>
        <bgColor rgb="FF156082"/>
      </patternFill>
    </fill>
    <fill>
      <patternFill patternType="solid">
        <fgColor theme="5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3" tint="0.499984740745262"/>
        <bgColor rgb="FF156082"/>
      </patternFill>
    </fill>
    <fill>
      <patternFill patternType="solid">
        <fgColor theme="0"/>
        <bgColor rgb="FF000000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BE2D5"/>
        <bgColor rgb="FF000000"/>
      </patternFill>
    </fill>
    <fill>
      <patternFill patternType="solid">
        <fgColor theme="0" tint="-0.249977111117893"/>
        <bgColor rgb="FF156082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0" tint="-0.14999847407452621"/>
        <bgColor indexed="64"/>
      </patternFill>
    </fill>
    <fill>
      <gradientFill degree="90">
        <stop position="0">
          <color theme="4" tint="0.40000610370189521"/>
        </stop>
        <stop position="1">
          <color theme="4" tint="-0.25098422193060094"/>
        </stop>
      </gradientFill>
    </fill>
    <fill>
      <gradientFill degree="90">
        <stop position="0">
          <color theme="0"/>
        </stop>
        <stop position="1">
          <color theme="4"/>
        </stop>
      </gradientFill>
    </fill>
    <fill>
      <patternFill patternType="solid">
        <fgColor theme="0"/>
        <bgColor auto="1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3">
    <xf numFmtId="0" fontId="0" fillId="0" borderId="0" xfId="0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0" fillId="0" borderId="0" xfId="0" applyProtection="1">
      <protection hidden="1"/>
    </xf>
    <xf numFmtId="0" fontId="6" fillId="0" borderId="1" xfId="0" applyFont="1" applyBorder="1" applyAlignment="1" applyProtection="1">
      <alignment horizontal="center"/>
      <protection hidden="1"/>
    </xf>
    <xf numFmtId="0" fontId="4" fillId="0" borderId="1" xfId="0" applyFont="1" applyBorder="1" applyAlignment="1" applyProtection="1">
      <alignment horizontal="center" vertical="center"/>
      <protection hidden="1"/>
    </xf>
    <xf numFmtId="0" fontId="4" fillId="0" borderId="1" xfId="0" applyFont="1" applyBorder="1" applyAlignment="1" applyProtection="1">
      <alignment vertical="center"/>
      <protection hidden="1"/>
    </xf>
    <xf numFmtId="0" fontId="3" fillId="0" borderId="1" xfId="0" applyFont="1" applyBorder="1" applyAlignment="1" applyProtection="1">
      <alignment horizontal="center"/>
      <protection hidden="1"/>
    </xf>
    <xf numFmtId="0" fontId="3" fillId="0" borderId="0" xfId="0" applyFont="1" applyProtection="1">
      <protection hidden="1"/>
    </xf>
    <xf numFmtId="0" fontId="3" fillId="4" borderId="0" xfId="0" applyFont="1" applyFill="1" applyProtection="1">
      <protection hidden="1"/>
    </xf>
    <xf numFmtId="0" fontId="6" fillId="4" borderId="1" xfId="0" applyFont="1" applyFill="1" applyBorder="1" applyAlignment="1" applyProtection="1">
      <alignment horizontal="center"/>
      <protection hidden="1"/>
    </xf>
    <xf numFmtId="0" fontId="0" fillId="4" borderId="0" xfId="0" applyFill="1" applyProtection="1">
      <protection hidden="1"/>
    </xf>
    <xf numFmtId="0" fontId="4" fillId="0" borderId="5" xfId="0" applyFont="1" applyBorder="1" applyAlignment="1" applyProtection="1">
      <alignment horizontal="center" vertical="center"/>
      <protection hidden="1"/>
    </xf>
    <xf numFmtId="0" fontId="4" fillId="0" borderId="5" xfId="0" applyFont="1" applyBorder="1" applyAlignment="1" applyProtection="1">
      <alignment vertical="center"/>
      <protection hidden="1"/>
    </xf>
    <xf numFmtId="0" fontId="3" fillId="2" borderId="1" xfId="0" applyFont="1" applyFill="1" applyBorder="1" applyAlignment="1" applyProtection="1">
      <alignment horizontal="center"/>
      <protection hidden="1"/>
    </xf>
    <xf numFmtId="0" fontId="6" fillId="2" borderId="1" xfId="0" applyFont="1" applyFill="1" applyBorder="1" applyAlignment="1" applyProtection="1">
      <alignment horizontal="center"/>
      <protection hidden="1"/>
    </xf>
    <xf numFmtId="0" fontId="5" fillId="7" borderId="1" xfId="0" applyFont="1" applyFill="1" applyBorder="1" applyAlignment="1" applyProtection="1">
      <alignment horizontal="center"/>
      <protection hidden="1"/>
    </xf>
    <xf numFmtId="0" fontId="5" fillId="6" borderId="1" xfId="0" applyFont="1" applyFill="1" applyBorder="1" applyAlignment="1" applyProtection="1">
      <alignment horizontal="center"/>
      <protection hidden="1"/>
    </xf>
    <xf numFmtId="0" fontId="3" fillId="4" borderId="1" xfId="0" applyFont="1" applyFill="1" applyBorder="1" applyProtection="1">
      <protection hidden="1"/>
    </xf>
    <xf numFmtId="0" fontId="4" fillId="4" borderId="1" xfId="0" applyFont="1" applyFill="1" applyBorder="1" applyAlignment="1" applyProtection="1">
      <alignment horizontal="center"/>
      <protection hidden="1"/>
    </xf>
    <xf numFmtId="0" fontId="1" fillId="9" borderId="1" xfId="0" applyFont="1" applyFill="1" applyBorder="1" applyProtection="1">
      <protection hidden="1"/>
    </xf>
    <xf numFmtId="0" fontId="3" fillId="4" borderId="1" xfId="0" applyFont="1" applyFill="1" applyBorder="1" applyAlignment="1" applyProtection="1">
      <alignment horizontal="center"/>
      <protection hidden="1"/>
    </xf>
    <xf numFmtId="0" fontId="1" fillId="4" borderId="1" xfId="0" applyFont="1" applyFill="1" applyBorder="1" applyProtection="1">
      <protection hidden="1"/>
    </xf>
    <xf numFmtId="0" fontId="1" fillId="4" borderId="1" xfId="0" applyFont="1" applyFill="1" applyBorder="1" applyAlignment="1" applyProtection="1">
      <alignment horizontal="left"/>
      <protection hidden="1"/>
    </xf>
    <xf numFmtId="0" fontId="4" fillId="4" borderId="1" xfId="0" applyFont="1" applyFill="1" applyBorder="1" applyProtection="1">
      <protection hidden="1"/>
    </xf>
    <xf numFmtId="0" fontId="5" fillId="4" borderId="1" xfId="0" applyFont="1" applyFill="1" applyBorder="1" applyAlignment="1" applyProtection="1">
      <alignment horizontal="center"/>
      <protection hidden="1"/>
    </xf>
    <xf numFmtId="0" fontId="8" fillId="3" borderId="1" xfId="0" applyFont="1" applyFill="1" applyBorder="1" applyAlignment="1" applyProtection="1">
      <alignment horizontal="center"/>
      <protection hidden="1"/>
    </xf>
    <xf numFmtId="0" fontId="1" fillId="4" borderId="1" xfId="0" applyFont="1" applyFill="1" applyBorder="1" applyAlignment="1" applyProtection="1">
      <alignment horizontal="center"/>
      <protection hidden="1"/>
    </xf>
    <xf numFmtId="0" fontId="6" fillId="10" borderId="1" xfId="0" applyFont="1" applyFill="1" applyBorder="1" applyAlignment="1" applyProtection="1">
      <alignment horizontal="center"/>
      <protection hidden="1"/>
    </xf>
    <xf numFmtId="0" fontId="1" fillId="11" borderId="1" xfId="0" applyFont="1" applyFill="1" applyBorder="1" applyProtection="1">
      <protection hidden="1"/>
    </xf>
    <xf numFmtId="0" fontId="1" fillId="12" borderId="1" xfId="0" applyFont="1" applyFill="1" applyBorder="1" applyProtection="1">
      <protection hidden="1"/>
    </xf>
    <xf numFmtId="0" fontId="12" fillId="0" borderId="1" xfId="0" applyFont="1" applyBorder="1" applyAlignment="1" applyProtection="1">
      <alignment horizontal="left" vertical="center"/>
      <protection hidden="1"/>
    </xf>
    <xf numFmtId="0" fontId="12" fillId="0" borderId="5" xfId="0" applyFont="1" applyBorder="1" applyAlignment="1" applyProtection="1">
      <alignment horizontal="left" vertical="center"/>
      <protection hidden="1"/>
    </xf>
    <xf numFmtId="0" fontId="12" fillId="11" borderId="1" xfId="0" applyFont="1" applyFill="1" applyBorder="1" applyAlignment="1" applyProtection="1">
      <alignment horizontal="center" vertical="center"/>
      <protection hidden="1"/>
    </xf>
    <xf numFmtId="0" fontId="12" fillId="11" borderId="1" xfId="0" applyFont="1" applyFill="1" applyBorder="1" applyAlignment="1" applyProtection="1">
      <alignment vertical="center"/>
      <protection hidden="1"/>
    </xf>
    <xf numFmtId="0" fontId="12" fillId="0" borderId="1" xfId="0" applyFont="1" applyBorder="1" applyAlignment="1" applyProtection="1">
      <alignment horizontal="center" vertical="center"/>
      <protection hidden="1"/>
    </xf>
    <xf numFmtId="0" fontId="12" fillId="0" borderId="1" xfId="0" applyFont="1" applyBorder="1" applyAlignment="1" applyProtection="1">
      <alignment vertical="center"/>
      <protection hidden="1"/>
    </xf>
    <xf numFmtId="0" fontId="2" fillId="8" borderId="1" xfId="0" applyFont="1" applyFill="1" applyBorder="1" applyAlignment="1" applyProtection="1">
      <alignment horizontal="center" wrapText="1"/>
      <protection hidden="1"/>
    </xf>
    <xf numFmtId="0" fontId="2" fillId="5" borderId="1" xfId="0" applyFont="1" applyFill="1" applyBorder="1" applyAlignment="1" applyProtection="1">
      <alignment horizontal="center" wrapText="1"/>
      <protection hidden="1"/>
    </xf>
    <xf numFmtId="0" fontId="13" fillId="0" borderId="0" xfId="0" applyFont="1"/>
    <xf numFmtId="0" fontId="4" fillId="0" borderId="1" xfId="0" applyFont="1" applyBorder="1" applyAlignment="1" applyProtection="1">
      <alignment horizontal="center"/>
      <protection hidden="1"/>
    </xf>
    <xf numFmtId="0" fontId="4" fillId="13" borderId="1" xfId="0" applyFont="1" applyFill="1" applyBorder="1" applyAlignment="1" applyProtection="1">
      <alignment horizontal="center"/>
      <protection hidden="1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3" fillId="15" borderId="1" xfId="0" applyFont="1" applyFill="1" applyBorder="1" applyAlignment="1" applyProtection="1">
      <alignment horizontal="center"/>
      <protection hidden="1"/>
    </xf>
    <xf numFmtId="0" fontId="4" fillId="4" borderId="9" xfId="0" applyFont="1" applyFill="1" applyBorder="1" applyAlignment="1" applyProtection="1">
      <alignment horizontal="left" vertical="center" wrapText="1"/>
      <protection hidden="1"/>
    </xf>
    <xf numFmtId="0" fontId="4" fillId="4" borderId="10" xfId="0" applyFont="1" applyFill="1" applyBorder="1" applyAlignment="1" applyProtection="1">
      <alignment horizontal="left" vertical="center" wrapText="1"/>
      <protection hidden="1"/>
    </xf>
    <xf numFmtId="0" fontId="4" fillId="4" borderId="2" xfId="0" applyFont="1" applyFill="1" applyBorder="1" applyAlignment="1" applyProtection="1">
      <alignment horizontal="left" vertical="center" wrapText="1"/>
      <protection hidden="1"/>
    </xf>
    <xf numFmtId="0" fontId="0" fillId="0" borderId="0" xfId="0" applyAlignment="1" applyProtection="1">
      <alignment horizontal="center"/>
      <protection hidden="1"/>
    </xf>
    <xf numFmtId="0" fontId="12" fillId="0" borderId="0" xfId="0" applyFont="1" applyAlignment="1">
      <alignment horizontal="center"/>
    </xf>
    <xf numFmtId="0" fontId="8" fillId="14" borderId="6" xfId="0" applyFont="1" applyFill="1" applyBorder="1" applyAlignment="1" applyProtection="1">
      <alignment horizontal="center"/>
      <protection hidden="1"/>
    </xf>
    <xf numFmtId="0" fontId="8" fillId="14" borderId="5" xfId="0" applyFont="1" applyFill="1" applyBorder="1" applyAlignment="1" applyProtection="1">
      <alignment horizontal="center"/>
      <protection hidden="1"/>
    </xf>
    <xf numFmtId="0" fontId="8" fillId="14" borderId="5" xfId="0" applyFont="1" applyFill="1" applyBorder="1" applyAlignment="1" applyProtection="1">
      <alignment horizontal="center" wrapText="1"/>
      <protection hidden="1"/>
    </xf>
    <xf numFmtId="0" fontId="2" fillId="8" borderId="5" xfId="0" applyFont="1" applyFill="1" applyBorder="1" applyAlignment="1" applyProtection="1">
      <alignment horizontal="center" wrapText="1"/>
      <protection hidden="1"/>
    </xf>
    <xf numFmtId="0" fontId="2" fillId="5" borderId="5" xfId="0" applyFont="1" applyFill="1" applyBorder="1" applyAlignment="1" applyProtection="1">
      <alignment horizontal="center" wrapText="1"/>
      <protection hidden="1"/>
    </xf>
    <xf numFmtId="0" fontId="8" fillId="14" borderId="7" xfId="0" applyFont="1" applyFill="1" applyBorder="1" applyAlignment="1" applyProtection="1">
      <alignment horizontal="center" wrapText="1"/>
      <protection hidden="1"/>
    </xf>
    <xf numFmtId="0" fontId="4" fillId="4" borderId="4" xfId="0" applyFont="1" applyFill="1" applyBorder="1" applyAlignment="1" applyProtection="1">
      <alignment horizontal="center" vertical="center"/>
      <protection hidden="1"/>
    </xf>
    <xf numFmtId="0" fontId="4" fillId="4" borderId="1" xfId="0" applyFont="1" applyFill="1" applyBorder="1" applyAlignment="1" applyProtection="1">
      <alignment horizontal="center" vertical="center"/>
      <protection hidden="1"/>
    </xf>
    <xf numFmtId="0" fontId="4" fillId="4" borderId="1" xfId="0" applyFont="1" applyFill="1" applyBorder="1" applyAlignment="1" applyProtection="1">
      <alignment horizontal="center" vertical="center" wrapText="1"/>
      <protection hidden="1"/>
    </xf>
    <xf numFmtId="0" fontId="4" fillId="4" borderId="1" xfId="0" applyFont="1" applyFill="1" applyBorder="1" applyAlignment="1" applyProtection="1">
      <alignment horizontal="left" vertical="center" wrapText="1"/>
      <protection hidden="1"/>
    </xf>
    <xf numFmtId="16" fontId="4" fillId="4" borderId="1" xfId="0" applyNumberFormat="1" applyFont="1" applyFill="1" applyBorder="1" applyAlignment="1" applyProtection="1">
      <alignment horizontal="center" vertical="center" wrapText="1"/>
      <protection hidden="1"/>
    </xf>
    <xf numFmtId="0" fontId="4" fillId="4" borderId="8" xfId="0" applyFont="1" applyFill="1" applyBorder="1" applyAlignment="1" applyProtection="1">
      <alignment horizontal="center" vertical="center"/>
      <protection hidden="1"/>
    </xf>
    <xf numFmtId="0" fontId="4" fillId="4" borderId="9" xfId="0" applyFont="1" applyFill="1" applyBorder="1" applyAlignment="1" applyProtection="1">
      <alignment horizontal="center" vertical="center"/>
      <protection hidden="1"/>
    </xf>
    <xf numFmtId="0" fontId="4" fillId="4" borderId="9" xfId="0" applyFont="1" applyFill="1" applyBorder="1" applyAlignment="1" applyProtection="1">
      <alignment horizontal="center" vertical="center" wrapText="1"/>
      <protection hidden="1"/>
    </xf>
    <xf numFmtId="16" fontId="4" fillId="4" borderId="9" xfId="0" applyNumberFormat="1" applyFont="1" applyFill="1" applyBorder="1" applyAlignment="1" applyProtection="1">
      <alignment horizontal="center" vertical="center" wrapText="1"/>
      <protection hidden="1"/>
    </xf>
    <xf numFmtId="0" fontId="1" fillId="9" borderId="1" xfId="0" applyFont="1" applyFill="1" applyBorder="1" applyAlignment="1" applyProtection="1">
      <alignment horizontal="center"/>
      <protection hidden="1"/>
    </xf>
    <xf numFmtId="0" fontId="1" fillId="12" borderId="1" xfId="0" applyFont="1" applyFill="1" applyBorder="1" applyAlignment="1" applyProtection="1">
      <alignment horizontal="center"/>
      <protection hidden="1"/>
    </xf>
    <xf numFmtId="0" fontId="4" fillId="17" borderId="1" xfId="0" applyFont="1" applyFill="1" applyBorder="1" applyAlignment="1" applyProtection="1">
      <alignment horizontal="left" vertical="center" wrapText="1"/>
      <protection hidden="1"/>
    </xf>
    <xf numFmtId="0" fontId="16" fillId="16" borderId="9" xfId="0" applyFont="1" applyFill="1" applyBorder="1" applyAlignment="1" applyProtection="1">
      <alignment horizontal="left" vertical="center" wrapText="1"/>
      <protection hidden="1"/>
    </xf>
    <xf numFmtId="16" fontId="4" fillId="0" borderId="9" xfId="0" applyNumberFormat="1" applyFont="1" applyBorder="1" applyAlignment="1" applyProtection="1">
      <alignment horizontal="center" vertical="center" wrapText="1"/>
      <protection hidden="1"/>
    </xf>
    <xf numFmtId="0" fontId="16" fillId="17" borderId="1" xfId="0" applyFont="1" applyFill="1" applyBorder="1" applyAlignment="1" applyProtection="1">
      <alignment horizontal="left" vertical="center" wrapText="1"/>
      <protection hidden="1"/>
    </xf>
    <xf numFmtId="0" fontId="4" fillId="16" borderId="9" xfId="0" applyFont="1" applyFill="1" applyBorder="1" applyAlignment="1" applyProtection="1">
      <alignment horizontal="left" vertical="center" wrapText="1"/>
      <protection hidden="1"/>
    </xf>
    <xf numFmtId="0" fontId="4" fillId="18" borderId="1" xfId="0" applyFont="1" applyFill="1" applyBorder="1" applyAlignment="1" applyProtection="1">
      <alignment horizontal="center"/>
      <protection hidden="1"/>
    </xf>
    <xf numFmtId="0" fontId="1" fillId="18" borderId="1" xfId="0" applyFont="1" applyFill="1" applyBorder="1" applyAlignment="1" applyProtection="1">
      <alignment horizontal="center"/>
      <protection hidden="1"/>
    </xf>
    <xf numFmtId="0" fontId="1" fillId="18" borderId="1" xfId="0" applyFont="1" applyFill="1" applyBorder="1" applyAlignment="1" applyProtection="1">
      <alignment horizontal="left"/>
      <protection hidden="1"/>
    </xf>
    <xf numFmtId="0" fontId="1" fillId="0" borderId="1" xfId="0" applyFont="1" applyBorder="1" applyAlignment="1" applyProtection="1">
      <alignment horizontal="center"/>
      <protection hidden="1"/>
    </xf>
    <xf numFmtId="0" fontId="1" fillId="0" borderId="1" xfId="0" applyFont="1" applyBorder="1" applyProtection="1">
      <protection hidden="1"/>
    </xf>
    <xf numFmtId="0" fontId="4" fillId="0" borderId="4" xfId="0" applyFont="1" applyBorder="1" applyAlignment="1" applyProtection="1">
      <alignment horizontal="center" vertical="center"/>
      <protection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left" vertical="center" wrapText="1"/>
      <protection hidden="1"/>
    </xf>
    <xf numFmtId="16" fontId="4" fillId="0" borderId="1" xfId="0" applyNumberFormat="1" applyFont="1" applyBorder="1" applyAlignment="1" applyProtection="1">
      <alignment horizontal="center" vertical="center" wrapText="1"/>
      <protection hidden="1"/>
    </xf>
    <xf numFmtId="0" fontId="4" fillId="0" borderId="2" xfId="0" applyFont="1" applyBorder="1" applyAlignment="1" applyProtection="1">
      <alignment horizontal="left" vertical="center" wrapText="1"/>
      <protection hidden="1"/>
    </xf>
    <xf numFmtId="16" fontId="1" fillId="4" borderId="9" xfId="0" applyNumberFormat="1" applyFont="1" applyFill="1" applyBorder="1" applyAlignment="1" applyProtection="1">
      <alignment horizontal="center" vertical="center" wrapText="1"/>
      <protection hidden="1"/>
    </xf>
    <xf numFmtId="0" fontId="4" fillId="19" borderId="1" xfId="0" applyFont="1" applyFill="1" applyBorder="1" applyAlignment="1" applyProtection="1">
      <alignment horizontal="center" vertical="center" wrapText="1"/>
      <protection hidden="1"/>
    </xf>
    <xf numFmtId="0" fontId="4" fillId="4" borderId="11" xfId="0" applyFont="1" applyFill="1" applyBorder="1" applyAlignment="1" applyProtection="1">
      <alignment horizontal="left" vertical="center" wrapText="1"/>
      <protection hidden="1"/>
    </xf>
    <xf numFmtId="0" fontId="4" fillId="4" borderId="12" xfId="0" applyFont="1" applyFill="1" applyBorder="1" applyAlignment="1" applyProtection="1">
      <alignment horizontal="left" vertical="center" wrapText="1"/>
      <protection hidden="1"/>
    </xf>
    <xf numFmtId="0" fontId="4" fillId="4" borderId="13" xfId="0" applyFont="1" applyFill="1" applyBorder="1" applyAlignment="1" applyProtection="1">
      <alignment horizontal="left" vertical="center" wrapText="1"/>
      <protection hidden="1"/>
    </xf>
    <xf numFmtId="16" fontId="4" fillId="4" borderId="1" xfId="0" applyNumberFormat="1" applyFont="1" applyFill="1" applyBorder="1" applyAlignment="1" applyProtection="1">
      <alignment horizontal="left" vertical="center" wrapText="1"/>
      <protection hidden="1"/>
    </xf>
    <xf numFmtId="0" fontId="12" fillId="4" borderId="1" xfId="0" applyFont="1" applyFill="1" applyBorder="1" applyAlignment="1" applyProtection="1">
      <alignment horizontal="center" vertical="center"/>
      <protection hidden="1"/>
    </xf>
    <xf numFmtId="0" fontId="10" fillId="14" borderId="6" xfId="0" applyFont="1" applyFill="1" applyBorder="1" applyAlignment="1" applyProtection="1">
      <alignment horizontal="center"/>
      <protection hidden="1"/>
    </xf>
    <xf numFmtId="0" fontId="10" fillId="14" borderId="5" xfId="0" applyFont="1" applyFill="1" applyBorder="1" applyAlignment="1" applyProtection="1">
      <alignment horizontal="center"/>
      <protection hidden="1"/>
    </xf>
    <xf numFmtId="0" fontId="0" fillId="0" borderId="14" xfId="0" applyBorder="1"/>
    <xf numFmtId="16" fontId="3" fillId="4" borderId="1" xfId="0" applyNumberFormat="1" applyFont="1" applyFill="1" applyBorder="1" applyAlignment="1" applyProtection="1">
      <alignment horizontal="center" vertical="center" wrapText="1"/>
      <protection hidden="1"/>
    </xf>
    <xf numFmtId="0" fontId="12" fillId="0" borderId="0" xfId="0" applyFont="1"/>
    <xf numFmtId="0" fontId="4" fillId="4" borderId="2" xfId="0" applyFont="1" applyFill="1" applyBorder="1" applyAlignment="1" applyProtection="1">
      <alignment horizontal="center" vertical="center" wrapText="1"/>
      <protection hidden="1"/>
    </xf>
    <xf numFmtId="16" fontId="4" fillId="4" borderId="2" xfId="0" applyNumberFormat="1" applyFont="1" applyFill="1" applyBorder="1" applyAlignment="1" applyProtection="1">
      <alignment horizontal="center" vertical="center" wrapText="1"/>
      <protection hidden="1"/>
    </xf>
    <xf numFmtId="0" fontId="4" fillId="0" borderId="2" xfId="0" applyFont="1" applyBorder="1" applyAlignment="1" applyProtection="1">
      <alignment horizontal="center" vertical="center" wrapText="1"/>
      <protection hidden="1"/>
    </xf>
    <xf numFmtId="0" fontId="4" fillId="4" borderId="10" xfId="0" applyFont="1" applyFill="1" applyBorder="1" applyAlignment="1" applyProtection="1">
      <alignment horizontal="center" vertical="center" wrapText="1"/>
      <protection hidden="1"/>
    </xf>
    <xf numFmtId="0" fontId="4" fillId="20" borderId="1" xfId="0" applyFont="1" applyFill="1" applyBorder="1" applyAlignment="1" applyProtection="1">
      <alignment horizontal="center" vertical="center" wrapText="1"/>
      <protection hidden="1"/>
    </xf>
    <xf numFmtId="0" fontId="4" fillId="20" borderId="9" xfId="0" applyFont="1" applyFill="1" applyBorder="1" applyAlignment="1" applyProtection="1">
      <alignment horizontal="center" vertical="center" wrapText="1"/>
      <protection hidden="1"/>
    </xf>
    <xf numFmtId="0" fontId="18" fillId="21" borderId="1" xfId="0" applyFont="1" applyFill="1" applyBorder="1" applyAlignment="1">
      <alignment wrapText="1"/>
    </xf>
    <xf numFmtId="0" fontId="12" fillId="4" borderId="9" xfId="0" applyFont="1" applyFill="1" applyBorder="1" applyAlignment="1" applyProtection="1">
      <alignment horizontal="center" vertical="center"/>
      <protection hidden="1"/>
    </xf>
    <xf numFmtId="0" fontId="0" fillId="0" borderId="1" xfId="0" applyBorder="1"/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2" fillId="22" borderId="20" xfId="0" applyFont="1" applyFill="1" applyBorder="1" applyAlignment="1">
      <alignment horizontal="center" vertical="center"/>
    </xf>
    <xf numFmtId="0" fontId="12" fillId="22" borderId="21" xfId="0" applyFont="1" applyFill="1" applyBorder="1" applyAlignment="1">
      <alignment horizontal="center" vertical="center"/>
    </xf>
    <xf numFmtId="0" fontId="12" fillId="22" borderId="22" xfId="0" applyFont="1" applyFill="1" applyBorder="1" applyAlignment="1">
      <alignment horizontal="center" vertical="center" wrapText="1"/>
    </xf>
    <xf numFmtId="0" fontId="20" fillId="23" borderId="1" xfId="0" applyFont="1" applyFill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9" borderId="9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20" fillId="23" borderId="14" xfId="0" applyFont="1" applyFill="1" applyBorder="1" applyAlignment="1">
      <alignment horizontal="center" vertical="center"/>
    </xf>
    <xf numFmtId="0" fontId="20" fillId="23" borderId="2" xfId="0" applyFont="1" applyFill="1" applyBorder="1" applyAlignment="1">
      <alignment horizontal="center" vertical="center"/>
    </xf>
    <xf numFmtId="0" fontId="20" fillId="23" borderId="4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" fillId="9" borderId="1" xfId="0" applyFont="1" applyFill="1" applyBorder="1" applyAlignment="1" applyProtection="1">
      <alignment wrapText="1"/>
      <protection hidden="1"/>
    </xf>
    <xf numFmtId="0" fontId="0" fillId="0" borderId="23" xfId="0" applyBorder="1"/>
    <xf numFmtId="0" fontId="18" fillId="21" borderId="9" xfId="0" applyFont="1" applyFill="1" applyBorder="1" applyAlignment="1">
      <alignment wrapText="1"/>
    </xf>
    <xf numFmtId="0" fontId="0" fillId="4" borderId="1" xfId="0" applyFill="1" applyBorder="1" applyAlignment="1">
      <alignment horizontal="center" vertical="center"/>
    </xf>
    <xf numFmtId="0" fontId="4" fillId="4" borderId="14" xfId="0" applyFont="1" applyFill="1" applyBorder="1" applyAlignment="1" applyProtection="1">
      <alignment horizontal="left" vertical="center" wrapText="1"/>
      <protection hidden="1"/>
    </xf>
    <xf numFmtId="0" fontId="16" fillId="4" borderId="9" xfId="0" applyFont="1" applyFill="1" applyBorder="1" applyAlignment="1" applyProtection="1">
      <alignment horizontal="left" vertical="center" wrapText="1"/>
      <protection hidden="1"/>
    </xf>
    <xf numFmtId="0" fontId="4" fillId="4" borderId="0" xfId="0" applyFont="1" applyFill="1" applyAlignment="1" applyProtection="1">
      <alignment horizontal="left" vertical="center" wrapText="1"/>
      <protection hidden="1"/>
    </xf>
    <xf numFmtId="0" fontId="4" fillId="4" borderId="1" xfId="0" applyFont="1" applyFill="1" applyBorder="1" applyAlignment="1" applyProtection="1">
      <alignment vertical="center"/>
      <protection hidden="1"/>
    </xf>
    <xf numFmtId="0" fontId="4" fillId="4" borderId="5" xfId="0" applyFont="1" applyFill="1" applyBorder="1" applyAlignment="1" applyProtection="1">
      <alignment horizontal="center"/>
      <protection hidden="1"/>
    </xf>
    <xf numFmtId="0" fontId="1" fillId="9" borderId="5" xfId="0" applyFont="1" applyFill="1" applyBorder="1" applyAlignment="1" applyProtection="1">
      <alignment horizontal="center"/>
      <protection hidden="1"/>
    </xf>
    <xf numFmtId="0" fontId="1" fillId="9" borderId="5" xfId="0" applyFont="1" applyFill="1" applyBorder="1" applyProtection="1">
      <protection hidden="1"/>
    </xf>
    <xf numFmtId="15" fontId="12" fillId="0" borderId="0" xfId="0" applyNumberFormat="1" applyFont="1" applyAlignment="1">
      <alignment horizontal="right"/>
    </xf>
    <xf numFmtId="0" fontId="4" fillId="0" borderId="0" xfId="0" applyFont="1" applyAlignment="1" applyProtection="1">
      <alignment horizontal="center" vertical="center"/>
      <protection hidden="1"/>
    </xf>
    <xf numFmtId="0" fontId="4" fillId="4" borderId="0" xfId="0" applyFont="1" applyFill="1" applyAlignment="1" applyProtection="1">
      <alignment horizontal="center"/>
      <protection hidden="1"/>
    </xf>
    <xf numFmtId="0" fontId="4" fillId="0" borderId="0" xfId="0" applyFont="1" applyAlignment="1" applyProtection="1">
      <alignment horizontal="center"/>
      <protection hidden="1"/>
    </xf>
    <xf numFmtId="0" fontId="1" fillId="4" borderId="5" xfId="0" applyFont="1" applyFill="1" applyBorder="1" applyAlignment="1" applyProtection="1">
      <alignment horizontal="center"/>
      <protection hidden="1"/>
    </xf>
    <xf numFmtId="0" fontId="12" fillId="0" borderId="1" xfId="0" applyFont="1" applyBorder="1" applyAlignment="1">
      <alignment horizontal="right"/>
    </xf>
    <xf numFmtId="15" fontId="12" fillId="0" borderId="1" xfId="0" applyNumberFormat="1" applyFont="1" applyBorder="1" applyAlignment="1">
      <alignment horizontal="right"/>
    </xf>
    <xf numFmtId="0" fontId="17" fillId="4" borderId="2" xfId="0" applyFont="1" applyFill="1" applyBorder="1" applyAlignment="1" applyProtection="1">
      <alignment horizontal="left" vertical="center" wrapText="1"/>
      <protection hidden="1"/>
    </xf>
    <xf numFmtId="0" fontId="16" fillId="16" borderId="13" xfId="0" applyFont="1" applyFill="1" applyBorder="1" applyAlignment="1" applyProtection="1">
      <alignment horizontal="left" vertical="center" wrapText="1"/>
      <protection hidden="1"/>
    </xf>
    <xf numFmtId="0" fontId="4" fillId="4" borderId="14" xfId="0" applyFont="1" applyFill="1" applyBorder="1" applyAlignment="1" applyProtection="1">
      <alignment horizontal="center" vertical="center"/>
      <protection hidden="1"/>
    </xf>
    <xf numFmtId="0" fontId="4" fillId="4" borderId="14" xfId="0" applyFont="1" applyFill="1" applyBorder="1" applyAlignment="1" applyProtection="1">
      <alignment horizontal="center" vertical="center" wrapText="1"/>
      <protection hidden="1"/>
    </xf>
    <xf numFmtId="0" fontId="4" fillId="20" borderId="14" xfId="0" applyFont="1" applyFill="1" applyBorder="1" applyAlignment="1" applyProtection="1">
      <alignment horizontal="center" vertical="center" wrapText="1"/>
      <protection hidden="1"/>
    </xf>
    <xf numFmtId="0" fontId="4" fillId="4" borderId="0" xfId="0" applyFont="1" applyFill="1" applyAlignment="1" applyProtection="1">
      <alignment horizontal="center" vertical="center" wrapText="1"/>
      <protection hidden="1"/>
    </xf>
    <xf numFmtId="0" fontId="12" fillId="4" borderId="4" xfId="0" applyFont="1" applyFill="1" applyBorder="1" applyAlignment="1">
      <alignment horizontal="center" vertical="center"/>
    </xf>
    <xf numFmtId="0" fontId="12" fillId="4" borderId="8" xfId="0" applyFont="1" applyFill="1" applyBorder="1" applyAlignment="1" applyProtection="1">
      <alignment horizontal="center" vertical="center"/>
      <protection hidden="1"/>
    </xf>
    <xf numFmtId="16" fontId="4" fillId="4" borderId="9" xfId="0" applyNumberFormat="1" applyFont="1" applyFill="1" applyBorder="1" applyAlignment="1" applyProtection="1">
      <alignment horizontal="left" vertical="center" wrapText="1"/>
      <protection hidden="1"/>
    </xf>
    <xf numFmtId="0" fontId="0" fillId="0" borderId="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22" fillId="0" borderId="2" xfId="0" applyFont="1" applyBorder="1" applyAlignment="1">
      <alignment horizontal="center"/>
    </xf>
    <xf numFmtId="0" fontId="23" fillId="4" borderId="1" xfId="0" applyFont="1" applyFill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3" fillId="4" borderId="3" xfId="0" applyFont="1" applyFill="1" applyBorder="1" applyAlignment="1" applyProtection="1">
      <alignment horizontal="center"/>
      <protection hidden="1"/>
    </xf>
    <xf numFmtId="0" fontId="4" fillId="4" borderId="1" xfId="0" applyFont="1" applyFill="1" applyBorder="1" applyAlignment="1">
      <alignment horizontal="left" vertical="center" wrapText="1"/>
    </xf>
    <xf numFmtId="0" fontId="3" fillId="4" borderId="4" xfId="0" applyFont="1" applyFill="1" applyBorder="1" applyAlignment="1" applyProtection="1">
      <alignment horizontal="center"/>
      <protection hidden="1"/>
    </xf>
    <xf numFmtId="0" fontId="3" fillId="0" borderId="2" xfId="0" applyFont="1" applyBorder="1" applyAlignment="1" applyProtection="1">
      <alignment horizontal="center"/>
      <protection hidden="1"/>
    </xf>
    <xf numFmtId="0" fontId="24" fillId="20" borderId="1" xfId="0" applyFont="1" applyFill="1" applyBorder="1" applyAlignment="1" applyProtection="1">
      <alignment horizontal="center" vertical="center"/>
      <protection hidden="1"/>
    </xf>
    <xf numFmtId="0" fontId="25" fillId="0" borderId="0" xfId="0" applyFont="1"/>
    <xf numFmtId="165" fontId="0" fillId="0" borderId="1" xfId="0" applyNumberFormat="1" applyBorder="1" applyProtection="1">
      <protection hidden="1"/>
    </xf>
    <xf numFmtId="0" fontId="1" fillId="4" borderId="9" xfId="0" applyFont="1" applyFill="1" applyBorder="1" applyAlignment="1" applyProtection="1">
      <alignment horizontal="center" vertical="center" wrapText="1"/>
      <protection hidden="1"/>
    </xf>
    <xf numFmtId="165" fontId="21" fillId="0" borderId="1" xfId="0" applyNumberFormat="1" applyFont="1" applyBorder="1" applyAlignment="1">
      <alignment horizontal="center" vertical="center"/>
    </xf>
    <xf numFmtId="0" fontId="3" fillId="0" borderId="0" xfId="0" applyFont="1" applyAlignment="1" applyProtection="1">
      <alignment horizontal="center" vertical="center"/>
      <protection hidden="1"/>
    </xf>
    <xf numFmtId="165" fontId="0" fillId="0" borderId="1" xfId="0" applyNumberFormat="1" applyBorder="1" applyAlignment="1" applyProtection="1">
      <alignment horizontal="center" vertical="center"/>
      <protection hidden="1"/>
    </xf>
    <xf numFmtId="0" fontId="3" fillId="0" borderId="1" xfId="0" applyFont="1" applyBorder="1" applyAlignment="1" applyProtection="1">
      <alignment horizontal="center" vertical="center"/>
      <protection hidden="1"/>
    </xf>
    <xf numFmtId="164" fontId="0" fillId="0" borderId="1" xfId="0" applyNumberFormat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4" fillId="0" borderId="3" xfId="0" applyFont="1" applyBorder="1" applyAlignment="1" applyProtection="1">
      <alignment horizontal="center"/>
      <protection hidden="1"/>
    </xf>
    <xf numFmtId="0" fontId="4" fillId="0" borderId="3" xfId="0" applyFont="1" applyBorder="1" applyAlignment="1" applyProtection="1">
      <alignment horizontal="center" vertical="center"/>
      <protection hidden="1"/>
    </xf>
    <xf numFmtId="0" fontId="1" fillId="0" borderId="4" xfId="0" applyFont="1" applyBorder="1" applyProtection="1">
      <protection hidden="1"/>
    </xf>
    <xf numFmtId="0" fontId="0" fillId="10" borderId="0" xfId="0" applyFill="1"/>
    <xf numFmtId="0" fontId="8" fillId="3" borderId="4" xfId="0" applyFont="1" applyFill="1" applyBorder="1" applyAlignment="1" applyProtection="1">
      <alignment horizontal="center"/>
      <protection hidden="1"/>
    </xf>
    <xf numFmtId="0" fontId="1" fillId="11" borderId="4" xfId="0" applyFont="1" applyFill="1" applyBorder="1" applyProtection="1">
      <protection hidden="1"/>
    </xf>
    <xf numFmtId="0" fontId="3" fillId="4" borderId="4" xfId="0" applyFont="1" applyFill="1" applyBorder="1" applyProtection="1">
      <protection hidden="1"/>
    </xf>
    <xf numFmtId="165" fontId="3" fillId="0" borderId="2" xfId="0" applyNumberFormat="1" applyFont="1" applyBorder="1" applyProtection="1">
      <protection hidden="1"/>
    </xf>
    <xf numFmtId="0" fontId="8" fillId="3" borderId="6" xfId="0" applyFont="1" applyFill="1" applyBorder="1" applyAlignment="1" applyProtection="1">
      <alignment horizontal="center"/>
      <protection hidden="1"/>
    </xf>
    <xf numFmtId="0" fontId="8" fillId="3" borderId="5" xfId="0" applyFont="1" applyFill="1" applyBorder="1" applyAlignment="1" applyProtection="1">
      <alignment horizontal="center"/>
      <protection hidden="1"/>
    </xf>
    <xf numFmtId="0" fontId="5" fillId="20" borderId="5" xfId="0" applyFont="1" applyFill="1" applyBorder="1" applyAlignment="1" applyProtection="1">
      <alignment horizontal="center" vertical="center"/>
      <protection hidden="1"/>
    </xf>
    <xf numFmtId="0" fontId="5" fillId="20" borderId="7" xfId="0" applyFont="1" applyFill="1" applyBorder="1" applyAlignment="1" applyProtection="1">
      <alignment horizontal="center" vertical="center"/>
      <protection hidden="1"/>
    </xf>
    <xf numFmtId="0" fontId="1" fillId="4" borderId="25" xfId="0" applyFont="1" applyFill="1" applyBorder="1" applyAlignment="1" applyProtection="1">
      <alignment horizontal="center"/>
      <protection hidden="1"/>
    </xf>
    <xf numFmtId="0" fontId="1" fillId="4" borderId="8" xfId="0" applyFont="1" applyFill="1" applyBorder="1" applyAlignment="1" applyProtection="1">
      <alignment horizontal="center"/>
      <protection hidden="1"/>
    </xf>
    <xf numFmtId="0" fontId="8" fillId="4" borderId="9" xfId="0" applyFont="1" applyFill="1" applyBorder="1" applyAlignment="1" applyProtection="1">
      <alignment horizontal="center"/>
      <protection hidden="1"/>
    </xf>
    <xf numFmtId="0" fontId="5" fillId="7" borderId="9" xfId="0" applyFont="1" applyFill="1" applyBorder="1" applyAlignment="1" applyProtection="1">
      <alignment horizontal="center"/>
      <protection hidden="1"/>
    </xf>
    <xf numFmtId="0" fontId="5" fillId="4" borderId="9" xfId="0" applyFont="1" applyFill="1" applyBorder="1" applyAlignment="1" applyProtection="1">
      <alignment horizontal="center"/>
      <protection hidden="1"/>
    </xf>
    <xf numFmtId="165" fontId="3" fillId="0" borderId="9" xfId="0" applyNumberFormat="1" applyFont="1" applyBorder="1" applyAlignment="1" applyProtection="1">
      <alignment horizontal="center" vertical="center"/>
      <protection hidden="1"/>
    </xf>
    <xf numFmtId="165" fontId="3" fillId="0" borderId="10" xfId="0" applyNumberFormat="1" applyFont="1" applyBorder="1" applyProtection="1">
      <protection hidden="1"/>
    </xf>
    <xf numFmtId="0" fontId="3" fillId="0" borderId="4" xfId="0" applyFont="1" applyBorder="1" applyProtection="1">
      <protection hidden="1"/>
    </xf>
    <xf numFmtId="0" fontId="3" fillId="0" borderId="3" xfId="0" applyFont="1" applyBorder="1" applyProtection="1">
      <protection hidden="1"/>
    </xf>
    <xf numFmtId="0" fontId="6" fillId="0" borderId="4" xfId="0" applyFont="1" applyBorder="1" applyProtection="1">
      <protection hidden="1"/>
    </xf>
    <xf numFmtId="0" fontId="6" fillId="11" borderId="4" xfId="0" applyFont="1" applyFill="1" applyBorder="1" applyProtection="1">
      <protection hidden="1"/>
    </xf>
    <xf numFmtId="165" fontId="0" fillId="0" borderId="2" xfId="0" applyNumberFormat="1" applyBorder="1" applyProtection="1">
      <protection hidden="1"/>
    </xf>
    <xf numFmtId="0" fontId="10" fillId="3" borderId="6" xfId="0" applyFont="1" applyFill="1" applyBorder="1" applyAlignment="1" applyProtection="1">
      <alignment horizontal="center"/>
      <protection hidden="1"/>
    </xf>
    <xf numFmtId="0" fontId="10" fillId="3" borderId="5" xfId="0" applyFont="1" applyFill="1" applyBorder="1" applyAlignment="1" applyProtection="1">
      <alignment horizontal="center"/>
      <protection hidden="1"/>
    </xf>
    <xf numFmtId="0" fontId="11" fillId="8" borderId="5" xfId="0" applyFont="1" applyFill="1" applyBorder="1" applyAlignment="1" applyProtection="1">
      <alignment horizontal="center" wrapText="1"/>
      <protection hidden="1"/>
    </xf>
    <xf numFmtId="0" fontId="11" fillId="5" borderId="5" xfId="0" applyFont="1" applyFill="1" applyBorder="1" applyAlignment="1" applyProtection="1">
      <alignment horizontal="center" wrapText="1"/>
      <protection hidden="1"/>
    </xf>
    <xf numFmtId="0" fontId="24" fillId="20" borderId="5" xfId="0" applyFont="1" applyFill="1" applyBorder="1" applyAlignment="1" applyProtection="1">
      <alignment horizontal="center" vertical="center"/>
      <protection hidden="1"/>
    </xf>
    <xf numFmtId="0" fontId="24" fillId="20" borderId="7" xfId="0" applyFont="1" applyFill="1" applyBorder="1" applyAlignment="1" applyProtection="1">
      <alignment horizontal="center" vertical="center"/>
      <protection hidden="1"/>
    </xf>
    <xf numFmtId="0" fontId="6" fillId="4" borderId="25" xfId="0" applyFont="1" applyFill="1" applyBorder="1" applyAlignment="1" applyProtection="1">
      <alignment horizontal="center"/>
      <protection hidden="1"/>
    </xf>
    <xf numFmtId="0" fontId="6" fillId="4" borderId="8" xfId="0" applyFont="1" applyFill="1" applyBorder="1" applyAlignment="1" applyProtection="1">
      <alignment horizontal="center"/>
      <protection hidden="1"/>
    </xf>
    <xf numFmtId="0" fontId="7" fillId="4" borderId="9" xfId="0" applyFont="1" applyFill="1" applyBorder="1" applyAlignment="1" applyProtection="1">
      <alignment horizontal="center"/>
      <protection hidden="1"/>
    </xf>
    <xf numFmtId="0" fontId="7" fillId="7" borderId="9" xfId="0" applyFont="1" applyFill="1" applyBorder="1" applyAlignment="1" applyProtection="1">
      <alignment horizontal="center"/>
      <protection hidden="1"/>
    </xf>
    <xf numFmtId="165" fontId="0" fillId="0" borderId="9" xfId="0" applyNumberFormat="1" applyBorder="1" applyProtection="1">
      <protection hidden="1"/>
    </xf>
    <xf numFmtId="0" fontId="0" fillId="0" borderId="10" xfId="0" applyBorder="1" applyProtection="1">
      <protection hidden="1"/>
    </xf>
    <xf numFmtId="0" fontId="0" fillId="24" borderId="0" xfId="0" applyFill="1"/>
    <xf numFmtId="0" fontId="0" fillId="26" borderId="0" xfId="0" applyFill="1"/>
    <xf numFmtId="0" fontId="26" fillId="0" borderId="0" xfId="0" applyFont="1"/>
    <xf numFmtId="0" fontId="34" fillId="26" borderId="26" xfId="0" applyFont="1" applyFill="1" applyBorder="1" applyAlignment="1" applyProtection="1">
      <alignment horizontal="center" vertical="center"/>
      <protection locked="0"/>
    </xf>
    <xf numFmtId="0" fontId="33" fillId="26" borderId="26" xfId="0" applyFont="1" applyFill="1" applyBorder="1" applyAlignment="1" applyProtection="1">
      <alignment horizontal="center"/>
      <protection locked="0"/>
    </xf>
    <xf numFmtId="0" fontId="32" fillId="25" borderId="26" xfId="0" applyFont="1" applyFill="1" applyBorder="1" applyAlignment="1">
      <alignment horizontal="center"/>
    </xf>
    <xf numFmtId="0" fontId="34" fillId="26" borderId="33" xfId="0" applyFont="1" applyFill="1" applyBorder="1" applyAlignment="1">
      <alignment horizontal="center"/>
    </xf>
    <xf numFmtId="0" fontId="34" fillId="26" borderId="34" xfId="0" applyFont="1" applyFill="1" applyBorder="1" applyAlignment="1">
      <alignment horizontal="center"/>
    </xf>
    <xf numFmtId="0" fontId="5" fillId="3" borderId="4" xfId="0" applyFont="1" applyFill="1" applyBorder="1" applyAlignment="1" applyProtection="1">
      <alignment horizontal="center"/>
      <protection hidden="1"/>
    </xf>
    <xf numFmtId="0" fontId="5" fillId="3" borderId="1" xfId="0" applyFont="1" applyFill="1" applyBorder="1" applyAlignment="1" applyProtection="1">
      <alignment horizontal="center"/>
      <protection hidden="1"/>
    </xf>
    <xf numFmtId="0" fontId="5" fillId="3" borderId="13" xfId="0" applyFont="1" applyFill="1" applyBorder="1" applyAlignment="1" applyProtection="1">
      <alignment horizontal="center"/>
      <protection hidden="1"/>
    </xf>
    <xf numFmtId="0" fontId="3" fillId="9" borderId="1" xfId="0" applyFont="1" applyFill="1" applyBorder="1" applyAlignment="1" applyProtection="1">
      <alignment horizontal="center"/>
      <protection hidden="1"/>
    </xf>
    <xf numFmtId="0" fontId="3" fillId="9" borderId="1" xfId="0" applyFont="1" applyFill="1" applyBorder="1" applyProtection="1">
      <protection hidden="1"/>
    </xf>
    <xf numFmtId="0" fontId="3" fillId="0" borderId="4" xfId="0" applyFont="1" applyBorder="1" applyAlignment="1" applyProtection="1">
      <alignment horizontal="center" vertical="center"/>
      <protection hidden="1"/>
    </xf>
    <xf numFmtId="0" fontId="3" fillId="0" borderId="1" xfId="0" applyFont="1" applyBorder="1" applyAlignment="1" applyProtection="1">
      <alignment vertical="center"/>
      <protection hidden="1"/>
    </xf>
    <xf numFmtId="0" fontId="3" fillId="4" borderId="1" xfId="0" applyFont="1" applyFill="1" applyBorder="1" applyAlignment="1" applyProtection="1">
      <alignment horizontal="left"/>
      <protection hidden="1"/>
    </xf>
    <xf numFmtId="0" fontId="36" fillId="0" borderId="2" xfId="0" applyFont="1" applyBorder="1" applyAlignment="1">
      <alignment horizontal="center"/>
    </xf>
    <xf numFmtId="0" fontId="37" fillId="4" borderId="4" xfId="0" applyFont="1" applyFill="1" applyBorder="1" applyAlignment="1">
      <alignment horizontal="center"/>
    </xf>
    <xf numFmtId="0" fontId="37" fillId="0" borderId="4" xfId="0" applyFont="1" applyBorder="1" applyAlignment="1">
      <alignment horizontal="center"/>
    </xf>
    <xf numFmtId="0" fontId="3" fillId="11" borderId="4" xfId="0" applyFont="1" applyFill="1" applyBorder="1" applyProtection="1">
      <protection hidden="1"/>
    </xf>
    <xf numFmtId="0" fontId="3" fillId="12" borderId="1" xfId="0" applyFont="1" applyFill="1" applyBorder="1" applyAlignment="1" applyProtection="1">
      <alignment horizontal="center"/>
      <protection hidden="1"/>
    </xf>
    <xf numFmtId="0" fontId="3" fillId="11" borderId="1" xfId="0" applyFont="1" applyFill="1" applyBorder="1" applyProtection="1">
      <protection hidden="1"/>
    </xf>
    <xf numFmtId="0" fontId="3" fillId="4" borderId="1" xfId="0" applyFont="1" applyFill="1" applyBorder="1" applyAlignment="1">
      <alignment horizontal="left" vertical="center" wrapText="1"/>
    </xf>
    <xf numFmtId="0" fontId="3" fillId="0" borderId="6" xfId="0" applyFont="1" applyBorder="1" applyAlignment="1" applyProtection="1">
      <alignment horizontal="center" vertical="center"/>
      <protection hidden="1"/>
    </xf>
    <xf numFmtId="0" fontId="3" fillId="0" borderId="5" xfId="0" applyFont="1" applyBorder="1" applyAlignment="1" applyProtection="1">
      <alignment horizontal="center" vertical="center"/>
      <protection hidden="1"/>
    </xf>
    <xf numFmtId="0" fontId="3" fillId="0" borderId="5" xfId="0" applyFont="1" applyBorder="1" applyAlignment="1" applyProtection="1">
      <alignment vertical="center"/>
      <protection hidden="1"/>
    </xf>
    <xf numFmtId="0" fontId="3" fillId="9" borderId="1" xfId="0" applyFont="1" applyFill="1" applyBorder="1" applyAlignment="1" applyProtection="1">
      <alignment wrapText="1"/>
      <protection hidden="1"/>
    </xf>
    <xf numFmtId="0" fontId="3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18" borderId="4" xfId="0" applyFont="1" applyFill="1" applyBorder="1" applyAlignment="1" applyProtection="1">
      <alignment horizontal="center"/>
      <protection hidden="1"/>
    </xf>
    <xf numFmtId="0" fontId="3" fillId="18" borderId="1" xfId="0" applyFont="1" applyFill="1" applyBorder="1" applyAlignment="1" applyProtection="1">
      <alignment horizontal="center"/>
      <protection hidden="1"/>
    </xf>
    <xf numFmtId="0" fontId="3" fillId="18" borderId="1" xfId="0" applyFont="1" applyFill="1" applyBorder="1" applyAlignment="1" applyProtection="1">
      <alignment horizontal="left"/>
      <protection hidden="1"/>
    </xf>
    <xf numFmtId="0" fontId="3" fillId="0" borderId="4" xfId="0" applyFont="1" applyBorder="1" applyAlignment="1" applyProtection="1">
      <alignment horizontal="center"/>
      <protection hidden="1"/>
    </xf>
    <xf numFmtId="0" fontId="3" fillId="0" borderId="1" xfId="0" applyFont="1" applyBorder="1" applyProtection="1">
      <protection hidden="1"/>
    </xf>
    <xf numFmtId="0" fontId="3" fillId="0" borderId="4" xfId="0" applyFont="1" applyBorder="1" applyAlignment="1" applyProtection="1">
      <alignment horizontal="left" vertical="center"/>
      <protection hidden="1"/>
    </xf>
    <xf numFmtId="0" fontId="6" fillId="0" borderId="1" xfId="0" applyFont="1" applyBorder="1" applyAlignment="1" applyProtection="1">
      <alignment horizontal="left" vertical="center"/>
      <protection hidden="1"/>
    </xf>
    <xf numFmtId="0" fontId="3" fillId="0" borderId="6" xfId="0" applyFont="1" applyBorder="1" applyAlignment="1" applyProtection="1">
      <alignment horizontal="left" vertical="center"/>
      <protection hidden="1"/>
    </xf>
    <xf numFmtId="0" fontId="6" fillId="0" borderId="5" xfId="0" applyFont="1" applyBorder="1" applyAlignment="1" applyProtection="1">
      <alignment horizontal="left" vertical="center"/>
      <protection hidden="1"/>
    </xf>
    <xf numFmtId="0" fontId="3" fillId="11" borderId="4" xfId="0" applyFont="1" applyFill="1" applyBorder="1" applyAlignment="1" applyProtection="1">
      <alignment horizontal="center" vertical="center"/>
      <protection hidden="1"/>
    </xf>
    <xf numFmtId="0" fontId="6" fillId="11" borderId="1" xfId="0" applyFont="1" applyFill="1" applyBorder="1" applyAlignment="1" applyProtection="1">
      <alignment horizontal="center" vertical="center"/>
      <protection hidden="1"/>
    </xf>
    <xf numFmtId="0" fontId="6" fillId="11" borderId="1" xfId="0" applyFont="1" applyFill="1" applyBorder="1" applyAlignment="1" applyProtection="1">
      <alignment vertical="center"/>
      <protection hidden="1"/>
    </xf>
    <xf numFmtId="0" fontId="38" fillId="0" borderId="0" xfId="0" applyFont="1"/>
    <xf numFmtId="170" fontId="0" fillId="0" borderId="0" xfId="0" applyNumberFormat="1"/>
    <xf numFmtId="169" fontId="0" fillId="0" borderId="0" xfId="0" applyNumberFormat="1"/>
    <xf numFmtId="0" fontId="29" fillId="27" borderId="0" xfId="0" applyFont="1" applyFill="1" applyAlignment="1">
      <alignment horizontal="centerContinuous" vertical="center"/>
    </xf>
    <xf numFmtId="0" fontId="0" fillId="4" borderId="0" xfId="0" applyFill="1"/>
    <xf numFmtId="0" fontId="28" fillId="4" borderId="0" xfId="0" applyFont="1" applyFill="1" applyAlignment="1">
      <alignment horizontal="centerContinuous"/>
    </xf>
    <xf numFmtId="0" fontId="0" fillId="4" borderId="0" xfId="0" applyFill="1" applyAlignment="1">
      <alignment horizontal="right"/>
    </xf>
    <xf numFmtId="0" fontId="28" fillId="4" borderId="0" xfId="0" applyFont="1" applyFill="1" applyAlignment="1">
      <alignment horizontal="right" vertical="center"/>
    </xf>
    <xf numFmtId="0" fontId="0" fillId="4" borderId="0" xfId="0" applyFill="1" applyAlignment="1">
      <alignment horizontal="centerContinuous"/>
    </xf>
    <xf numFmtId="0" fontId="28" fillId="27" borderId="0" xfId="0" applyFont="1" applyFill="1" applyAlignment="1">
      <alignment horizontal="centerContinuous" vertical="center"/>
    </xf>
    <xf numFmtId="0" fontId="27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27" borderId="0" xfId="0" applyFill="1" applyAlignment="1">
      <alignment vertical="center"/>
    </xf>
    <xf numFmtId="0" fontId="0" fillId="4" borderId="31" xfId="0" applyFill="1" applyBorder="1"/>
    <xf numFmtId="0" fontId="0" fillId="4" borderId="31" xfId="0" applyFill="1" applyBorder="1" applyAlignment="1">
      <alignment horizontal="center"/>
    </xf>
    <xf numFmtId="0" fontId="28" fillId="4" borderId="0" xfId="0" applyFont="1" applyFill="1" applyAlignment="1">
      <alignment horizontal="centerContinuous" vertical="center"/>
    </xf>
    <xf numFmtId="0" fontId="28" fillId="4" borderId="0" xfId="0" applyFont="1" applyFill="1" applyAlignment="1">
      <alignment horizontal="center" vertical="top"/>
    </xf>
    <xf numFmtId="0" fontId="28" fillId="4" borderId="0" xfId="0" applyFont="1" applyFill="1" applyAlignment="1">
      <alignment horizontal="center" vertical="center"/>
    </xf>
    <xf numFmtId="0" fontId="26" fillId="4" borderId="0" xfId="0" applyFont="1" applyFill="1"/>
    <xf numFmtId="166" fontId="31" fillId="4" borderId="35" xfId="0" applyNumberFormat="1" applyFont="1" applyFill="1" applyBorder="1" applyAlignment="1">
      <alignment horizontal="center" vertical="center" wrapText="1"/>
    </xf>
    <xf numFmtId="167" fontId="34" fillId="4" borderId="35" xfId="0" applyNumberFormat="1" applyFont="1" applyFill="1" applyBorder="1" applyAlignment="1">
      <alignment horizontal="center" vertical="center" wrapText="1"/>
    </xf>
    <xf numFmtId="168" fontId="34" fillId="4" borderId="35" xfId="0" applyNumberFormat="1" applyFont="1" applyFill="1" applyBorder="1" applyAlignment="1">
      <alignment horizontal="center" vertical="center" wrapText="1"/>
    </xf>
    <xf numFmtId="166" fontId="35" fillId="4" borderId="35" xfId="0" applyNumberFormat="1" applyFont="1" applyFill="1" applyBorder="1" applyAlignment="1">
      <alignment horizontal="center" vertical="center" wrapText="1"/>
    </xf>
    <xf numFmtId="14" fontId="4" fillId="4" borderId="1" xfId="0" applyNumberFormat="1" applyFont="1" applyFill="1" applyBorder="1" applyAlignment="1" applyProtection="1">
      <alignment horizontal="center" vertical="center" wrapText="1"/>
      <protection hidden="1"/>
    </xf>
    <xf numFmtId="0" fontId="4" fillId="4" borderId="0" xfId="0" applyFont="1" applyFill="1" applyAlignment="1" applyProtection="1">
      <alignment horizontal="center" vertical="center"/>
      <protection hidden="1"/>
    </xf>
    <xf numFmtId="0" fontId="6" fillId="4" borderId="4" xfId="0" applyFont="1" applyFill="1" applyBorder="1" applyAlignment="1">
      <alignment horizontal="center"/>
    </xf>
    <xf numFmtId="0" fontId="12" fillId="4" borderId="9" xfId="0" applyFont="1" applyFill="1" applyBorder="1" applyAlignment="1" applyProtection="1">
      <alignment vertical="center"/>
      <protection hidden="1"/>
    </xf>
    <xf numFmtId="0" fontId="4" fillId="4" borderId="1" xfId="0" applyFont="1" applyFill="1" applyBorder="1" applyAlignment="1" applyProtection="1">
      <alignment horizontal="left" vertical="center"/>
      <protection hidden="1"/>
    </xf>
    <xf numFmtId="164" fontId="4" fillId="4" borderId="1" xfId="0" applyNumberFormat="1" applyFont="1" applyFill="1" applyBorder="1" applyAlignment="1" applyProtection="1">
      <alignment horizontal="center" vertical="center" wrapText="1"/>
      <protection hidden="1"/>
    </xf>
    <xf numFmtId="0" fontId="12" fillId="0" borderId="13" xfId="0" applyFont="1" applyBorder="1" applyAlignment="1">
      <alignment horizontal="center" vertical="center" wrapText="1"/>
    </xf>
    <xf numFmtId="0" fontId="29" fillId="27" borderId="0" xfId="0" applyFont="1" applyFill="1" applyAlignment="1">
      <alignment horizontal="center" vertical="center"/>
    </xf>
    <xf numFmtId="0" fontId="30" fillId="25" borderId="0" xfId="0" applyFont="1" applyFill="1" applyAlignment="1">
      <alignment horizontal="center" vertical="center"/>
    </xf>
    <xf numFmtId="0" fontId="0" fillId="10" borderId="27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15" xfId="0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30" fillId="25" borderId="26" xfId="0" applyFont="1" applyFill="1" applyBorder="1" applyAlignment="1">
      <alignment horizontal="center" vertical="center"/>
    </xf>
    <xf numFmtId="0" fontId="31" fillId="26" borderId="26" xfId="0" applyFont="1" applyFill="1" applyBorder="1" applyAlignment="1" applyProtection="1">
      <alignment horizontal="center" vertical="center"/>
      <protection locked="0"/>
    </xf>
    <xf numFmtId="0" fontId="31" fillId="26" borderId="32" xfId="0" applyFont="1" applyFill="1" applyBorder="1" applyAlignment="1" applyProtection="1">
      <alignment horizontal="center" vertical="center"/>
      <protection locked="0"/>
    </xf>
    <xf numFmtId="0" fontId="34" fillId="26" borderId="26" xfId="0" applyFont="1" applyFill="1" applyBorder="1" applyAlignment="1">
      <alignment horizontal="center" vertical="center"/>
    </xf>
    <xf numFmtId="0" fontId="34" fillId="26" borderId="32" xfId="0" applyFont="1" applyFill="1" applyBorder="1" applyAlignment="1">
      <alignment horizontal="center" vertical="center"/>
    </xf>
  </cellXfs>
  <cellStyles count="1">
    <cellStyle name="Normal" xfId="0" builtinId="0"/>
  </cellStyles>
  <dxfs count="196">
    <dxf>
      <font>
        <strike val="0"/>
        <outline val="0"/>
        <shadow val="0"/>
        <u val="none"/>
        <vertAlign val="baseline"/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left style="thin">
          <color indexed="64"/>
        </left>
      </border>
    </dxf>
    <dxf>
      <font>
        <strike val="0"/>
        <outline val="0"/>
        <shadow val="0"/>
        <u val="none"/>
        <vertAlign val="baseline"/>
        <color theme="1"/>
        <family val="2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156082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solid">
          <fgColor rgb="FF156082"/>
          <bgColor theme="0" tint="-0.249977111117893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rgb="FF9C0006"/>
      </font>
      <fill>
        <patternFill>
          <bgColor rgb="FFFFC7CE"/>
        </patternFill>
      </fill>
    </dxf>
    <dxf>
      <numFmt numFmtId="165" formatCode="[$-14809]d\ mmm\ yyyy;@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numFmt numFmtId="165" formatCode="[$-14809]d\ mmm\ yy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rgb="FF156082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rgb="FF156082"/>
          <bgColor theme="0" tint="-0.249977111117893"/>
        </patternFill>
      </fill>
      <alignment horizontal="center" vertical="bottom" textRotation="0" wrapText="1" indent="0" justifyLastLine="0" shrinkToFit="0" readingOrder="0"/>
      <protection locked="1" hidden="1"/>
    </dxf>
    <dxf>
      <font>
        <color rgb="FF9C0006"/>
      </font>
      <fill>
        <patternFill>
          <bgColor rgb="FFFFC7CE"/>
        </patternFill>
      </fill>
    </dxf>
    <dxf>
      <numFmt numFmtId="165" formatCode="[$-14809]d\ mmm\ yy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numFmt numFmtId="165" formatCode="[$-14809]d\ mmm\ yy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left style="thin">
          <color indexed="64"/>
        </left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[$-14809]d\ mmm\ yyyy;@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numFmt numFmtId="165" formatCode="[$-14809]d\ mmm\ yy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theme="8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rgb="FF000000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theme="8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theme="8" tint="0.7999816888943144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protection locked="1" hidden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rgb="FF156082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7C80"/>
      <color rgb="FFFF9999"/>
      <color rgb="FFFFCC66"/>
      <color rgb="FFFF9933"/>
      <color rgb="FFF244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17/06/relationships/rdRichValue" Target="richData/rdrichvalue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microsoft.com/office/2022/10/relationships/richValueRel" Target="richData/richValueRel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P4-6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Data!$B$18</c:f>
              <c:strCache>
                <c:ptCount val="1"/>
                <c:pt idx="0">
                  <c:v>MC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strRef>
              <c:f>Data!$A$19:$A$31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Total</c:v>
                </c:pt>
              </c:strCache>
            </c:strRef>
          </c:cat>
          <c:val>
            <c:numRef>
              <c:f>Data!$B$19:$B$31</c:f>
              <c:numCache>
                <c:formatCode>General</c:formatCode>
                <c:ptCount val="13"/>
                <c:pt idx="0">
                  <c:v>23</c:v>
                </c:pt>
                <c:pt idx="1">
                  <c:v>53</c:v>
                </c:pt>
                <c:pt idx="2">
                  <c:v>78</c:v>
                </c:pt>
                <c:pt idx="3">
                  <c:v>47</c:v>
                </c:pt>
                <c:pt idx="4">
                  <c:v>41</c:v>
                </c:pt>
                <c:pt idx="5">
                  <c:v>49</c:v>
                </c:pt>
                <c:pt idx="6">
                  <c:v>24</c:v>
                </c:pt>
                <c:pt idx="7">
                  <c:v>20</c:v>
                </c:pt>
                <c:pt idx="8">
                  <c:v>39</c:v>
                </c:pt>
                <c:pt idx="9">
                  <c:v>54</c:v>
                </c:pt>
                <c:pt idx="10">
                  <c:v>57</c:v>
                </c:pt>
                <c:pt idx="11">
                  <c:v>12</c:v>
                </c:pt>
                <c:pt idx="12">
                  <c:v>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64-4483-A2DA-A5853E81336D}"/>
            </c:ext>
          </c:extLst>
        </c:ser>
        <c:ser>
          <c:idx val="1"/>
          <c:order val="1"/>
          <c:tx>
            <c:strRef>
              <c:f>Data!$C$18</c:f>
              <c:strCache>
                <c:ptCount val="1"/>
                <c:pt idx="0">
                  <c:v>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Data!$A$19:$A$31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Total</c:v>
                </c:pt>
              </c:strCache>
            </c:strRef>
          </c:cat>
          <c:val>
            <c:numRef>
              <c:f>Data!$C$19:$C$31</c:f>
              <c:numCache>
                <c:formatCode>General</c:formatCode>
                <c:ptCount val="13"/>
                <c:pt idx="0">
                  <c:v>15</c:v>
                </c:pt>
                <c:pt idx="1">
                  <c:v>10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  <c:pt idx="5">
                  <c:v>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64-4483-A2DA-A5853E81336D}"/>
            </c:ext>
          </c:extLst>
        </c:ser>
        <c:ser>
          <c:idx val="2"/>
          <c:order val="2"/>
          <c:tx>
            <c:strRef>
              <c:f>Data!$D$18</c:f>
              <c:strCache>
                <c:ptCount val="1"/>
                <c:pt idx="0">
                  <c:v>Turnout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Data!$A$19:$A$31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Total</c:v>
                </c:pt>
              </c:strCache>
            </c:strRef>
          </c:cat>
          <c:val>
            <c:numRef>
              <c:f>Data!$D$19:$D$31</c:f>
              <c:numCache>
                <c:formatCode>General</c:formatCode>
                <c:ptCount val="13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14</c:v>
                </c:pt>
                <c:pt idx="4">
                  <c:v>14</c:v>
                </c:pt>
                <c:pt idx="5">
                  <c:v>15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64-4483-A2DA-A5853E813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7201520"/>
        <c:axId val="1157202480"/>
      </c:lineChart>
      <c:catAx>
        <c:axId val="115720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202480"/>
        <c:crosses val="autoZero"/>
        <c:auto val="1"/>
        <c:lblAlgn val="ctr"/>
        <c:lblOffset val="100"/>
        <c:noMultiLvlLbl val="0"/>
      </c:catAx>
      <c:valAx>
        <c:axId val="1157202480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201520"/>
        <c:crosses val="autoZero"/>
        <c:crossBetween val="between"/>
        <c:majorUnit val="3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P1-3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Data!$B$2</c:f>
              <c:strCache>
                <c:ptCount val="1"/>
                <c:pt idx="0">
                  <c:v>MC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Data!$A$3:$A$15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Total</c:v>
                </c:pt>
              </c:strCache>
            </c:strRef>
          </c:cat>
          <c:val>
            <c:numRef>
              <c:f>Data!$B$3:$B$15</c:f>
              <c:numCache>
                <c:formatCode>General</c:formatCode>
                <c:ptCount val="13"/>
                <c:pt idx="0">
                  <c:v>22</c:v>
                </c:pt>
                <c:pt idx="1">
                  <c:v>27</c:v>
                </c:pt>
                <c:pt idx="2">
                  <c:v>24</c:v>
                </c:pt>
                <c:pt idx="3">
                  <c:v>35</c:v>
                </c:pt>
                <c:pt idx="4">
                  <c:v>24</c:v>
                </c:pt>
                <c:pt idx="5">
                  <c:v>16</c:v>
                </c:pt>
                <c:pt idx="6">
                  <c:v>22</c:v>
                </c:pt>
                <c:pt idx="7">
                  <c:v>19</c:v>
                </c:pt>
                <c:pt idx="8">
                  <c:v>27</c:v>
                </c:pt>
                <c:pt idx="9">
                  <c:v>9</c:v>
                </c:pt>
                <c:pt idx="10">
                  <c:v>0</c:v>
                </c:pt>
                <c:pt idx="11">
                  <c:v>0</c:v>
                </c:pt>
                <c:pt idx="12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C2-49F7-A3B3-9D91F4119B42}"/>
            </c:ext>
          </c:extLst>
        </c:ser>
        <c:ser>
          <c:idx val="1"/>
          <c:order val="1"/>
          <c:tx>
            <c:strRef>
              <c:f>Data!$C$2</c:f>
              <c:strCache>
                <c:ptCount val="1"/>
                <c:pt idx="0">
                  <c:v>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Data!$A$3:$A$15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Total</c:v>
                </c:pt>
              </c:strCache>
            </c:strRef>
          </c:cat>
          <c:val>
            <c:numRef>
              <c:f>Data!$C$3:$C$15</c:f>
              <c:numCache>
                <c:formatCode>General</c:formatCode>
                <c:ptCount val="13"/>
                <c:pt idx="0">
                  <c:v>9</c:v>
                </c:pt>
                <c:pt idx="1">
                  <c:v>5</c:v>
                </c:pt>
                <c:pt idx="2">
                  <c:v>9</c:v>
                </c:pt>
                <c:pt idx="3">
                  <c:v>7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C2-49F7-A3B3-9D91F4119B42}"/>
            </c:ext>
          </c:extLst>
        </c:ser>
        <c:ser>
          <c:idx val="2"/>
          <c:order val="2"/>
          <c:tx>
            <c:strRef>
              <c:f>Data!$D$2</c:f>
              <c:strCache>
                <c:ptCount val="1"/>
                <c:pt idx="0">
                  <c:v>Turnout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Data!$A$3:$A$15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Total</c:v>
                </c:pt>
              </c:strCache>
            </c:strRef>
          </c:cat>
          <c:val>
            <c:numRef>
              <c:f>Data!$D$3:$D$15</c:f>
              <c:numCache>
                <c:formatCode>General</c:formatCode>
                <c:ptCount val="13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0</c:v>
                </c:pt>
                <c:pt idx="4">
                  <c:v>11</c:v>
                </c:pt>
                <c:pt idx="5">
                  <c:v>1</c:v>
                </c:pt>
                <c:pt idx="6">
                  <c:v>0</c:v>
                </c:pt>
                <c:pt idx="7">
                  <c:v>28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C2-49F7-A3B3-9D91F4119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7372960"/>
        <c:axId val="1287375360"/>
      </c:lineChart>
      <c:catAx>
        <c:axId val="128737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375360"/>
        <c:crosses val="autoZero"/>
        <c:auto val="1"/>
        <c:lblAlgn val="ctr"/>
        <c:lblOffset val="100"/>
        <c:noMultiLvlLbl val="0"/>
      </c:catAx>
      <c:valAx>
        <c:axId val="1287375360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372960"/>
        <c:crosses val="autoZero"/>
        <c:crossBetween val="between"/>
        <c:majorUnit val="3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YOD P1-6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Data!$B$34</c:f>
              <c:strCache>
                <c:ptCount val="1"/>
                <c:pt idx="0">
                  <c:v>MC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Data!$A$35:$A$46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Data!$B$35:$B$46</c:f>
              <c:numCache>
                <c:formatCode>General</c:formatCode>
                <c:ptCount val="12"/>
                <c:pt idx="0">
                  <c:v>45</c:v>
                </c:pt>
                <c:pt idx="1">
                  <c:v>80</c:v>
                </c:pt>
                <c:pt idx="2">
                  <c:v>102</c:v>
                </c:pt>
                <c:pt idx="3">
                  <c:v>82</c:v>
                </c:pt>
                <c:pt idx="4">
                  <c:v>65</c:v>
                </c:pt>
                <c:pt idx="5">
                  <c:v>65</c:v>
                </c:pt>
                <c:pt idx="6">
                  <c:v>46</c:v>
                </c:pt>
                <c:pt idx="7">
                  <c:v>39</c:v>
                </c:pt>
                <c:pt idx="8">
                  <c:v>66</c:v>
                </c:pt>
                <c:pt idx="9">
                  <c:v>63</c:v>
                </c:pt>
                <c:pt idx="10">
                  <c:v>57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29-4869-A390-1C109EE31AD9}"/>
            </c:ext>
          </c:extLst>
        </c:ser>
        <c:ser>
          <c:idx val="1"/>
          <c:order val="1"/>
          <c:tx>
            <c:strRef>
              <c:f>Data!$C$34</c:f>
              <c:strCache>
                <c:ptCount val="1"/>
                <c:pt idx="0">
                  <c:v>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Data!$A$35:$A$46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Data!$C$35:$C$46</c:f>
              <c:numCache>
                <c:formatCode>General</c:formatCode>
                <c:ptCount val="12"/>
                <c:pt idx="0">
                  <c:v>24</c:v>
                </c:pt>
                <c:pt idx="1">
                  <c:v>15</c:v>
                </c:pt>
                <c:pt idx="2">
                  <c:v>11</c:v>
                </c:pt>
                <c:pt idx="3">
                  <c:v>7</c:v>
                </c:pt>
                <c:pt idx="4">
                  <c:v>7</c:v>
                </c:pt>
                <c:pt idx="5">
                  <c:v>10</c:v>
                </c:pt>
                <c:pt idx="6">
                  <c:v>5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29-4869-A390-1C109EE31AD9}"/>
            </c:ext>
          </c:extLst>
        </c:ser>
        <c:ser>
          <c:idx val="2"/>
          <c:order val="2"/>
          <c:tx>
            <c:strRef>
              <c:f>Data!$D$34</c:f>
              <c:strCache>
                <c:ptCount val="1"/>
                <c:pt idx="0">
                  <c:v>Turnout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Data!$A$35:$A$46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Data!$D$35:$D$46</c:f>
              <c:numCache>
                <c:formatCode>General</c:formatCode>
                <c:ptCount val="12"/>
                <c:pt idx="0">
                  <c:v>23</c:v>
                </c:pt>
                <c:pt idx="1">
                  <c:v>18</c:v>
                </c:pt>
                <c:pt idx="2">
                  <c:v>20</c:v>
                </c:pt>
                <c:pt idx="3">
                  <c:v>14</c:v>
                </c:pt>
                <c:pt idx="4">
                  <c:v>25</c:v>
                </c:pt>
                <c:pt idx="5">
                  <c:v>16</c:v>
                </c:pt>
                <c:pt idx="6">
                  <c:v>0</c:v>
                </c:pt>
                <c:pt idx="7">
                  <c:v>28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29-4869-A390-1C109EE31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397952"/>
        <c:axId val="1346399392"/>
      </c:lineChart>
      <c:catAx>
        <c:axId val="134639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399392"/>
        <c:crosses val="autoZero"/>
        <c:auto val="1"/>
        <c:lblAlgn val="ctr"/>
        <c:lblOffset val="100"/>
        <c:noMultiLvlLbl val="0"/>
      </c:catAx>
      <c:valAx>
        <c:axId val="134639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397952"/>
        <c:crosses val="autoZero"/>
        <c:crossBetween val="between"/>
        <c:majorUnit val="3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  <a:latin typeface="Amasis MT Pro Black" panose="02040A04050005020304" pitchFamily="18" charset="0"/>
              </a:rPr>
              <a:t>MC Monthly Trend</a:t>
            </a:r>
          </a:p>
        </c:rich>
      </c:tx>
      <c:layout>
        <c:manualLayout>
          <c:xMode val="edge"/>
          <c:yMode val="edge"/>
          <c:x val="3.7305555555555578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'Employee Data'!$M$2:$X$2</c:f>
              <c:strCache>
                <c:ptCount val="12"/>
                <c:pt idx="0">
                  <c:v>Jan_MC</c:v>
                </c:pt>
                <c:pt idx="1">
                  <c:v>Feb_MC</c:v>
                </c:pt>
                <c:pt idx="2">
                  <c:v>Mar_MC</c:v>
                </c:pt>
                <c:pt idx="3">
                  <c:v>Apr_MC</c:v>
                </c:pt>
                <c:pt idx="4">
                  <c:v>May_MC</c:v>
                </c:pt>
                <c:pt idx="5">
                  <c:v>Jun_MC</c:v>
                </c:pt>
                <c:pt idx="6">
                  <c:v>Jul_MC</c:v>
                </c:pt>
                <c:pt idx="7">
                  <c:v>Aug_MC</c:v>
                </c:pt>
                <c:pt idx="8">
                  <c:v>Sep_MC</c:v>
                </c:pt>
                <c:pt idx="9">
                  <c:v>Oct_MC</c:v>
                </c:pt>
                <c:pt idx="10">
                  <c:v>Nov_MC</c:v>
                </c:pt>
                <c:pt idx="11">
                  <c:v>Dec_MC</c:v>
                </c:pt>
              </c:strCache>
            </c:strRef>
          </c:cat>
          <c:val>
            <c:numRef>
              <c:f>'Employee Data'!$M$3:$X$3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92-48A1-B860-DFFE11958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1533247"/>
        <c:axId val="1041539007"/>
      </c:lineChart>
      <c:catAx>
        <c:axId val="104153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Amasis MT Pro Black" panose="02040A04050005020304" pitchFamily="18" charset="0"/>
                <a:ea typeface="+mn-ea"/>
                <a:cs typeface="+mn-cs"/>
              </a:defRPr>
            </a:pPr>
            <a:endParaRPr lang="en-US"/>
          </a:p>
        </c:txPr>
        <c:crossAx val="1041539007"/>
        <c:crosses val="autoZero"/>
        <c:auto val="1"/>
        <c:lblAlgn val="ctr"/>
        <c:lblOffset val="100"/>
        <c:noMultiLvlLbl val="0"/>
      </c:catAx>
      <c:valAx>
        <c:axId val="10415390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41533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'Employee Data'!$M$4:$X$4</c:f>
              <c:strCache>
                <c:ptCount val="12"/>
                <c:pt idx="0">
                  <c:v>Jan_UL</c:v>
                </c:pt>
                <c:pt idx="1">
                  <c:v>Feb_UL</c:v>
                </c:pt>
                <c:pt idx="2">
                  <c:v>Mar_UL</c:v>
                </c:pt>
                <c:pt idx="3">
                  <c:v>Apr_UL</c:v>
                </c:pt>
                <c:pt idx="4">
                  <c:v>May_UL</c:v>
                </c:pt>
                <c:pt idx="5">
                  <c:v>Jun_UL</c:v>
                </c:pt>
                <c:pt idx="6">
                  <c:v>Jul_UL</c:v>
                </c:pt>
                <c:pt idx="7">
                  <c:v>Aug_UL</c:v>
                </c:pt>
                <c:pt idx="8">
                  <c:v>Sep_UL</c:v>
                </c:pt>
                <c:pt idx="9">
                  <c:v>Oct_UL</c:v>
                </c:pt>
                <c:pt idx="10">
                  <c:v>Nov_UL</c:v>
                </c:pt>
                <c:pt idx="11">
                  <c:v>Dec_UL</c:v>
                </c:pt>
              </c:strCache>
            </c:strRef>
          </c:cat>
          <c:val>
            <c:numRef>
              <c:f>'Employee Data'!$M$5:$X$5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6E-4819-81C5-9A6652EA1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1501567"/>
        <c:axId val="1041500127"/>
      </c:lineChart>
      <c:catAx>
        <c:axId val="104150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500127"/>
        <c:crosses val="autoZero"/>
        <c:auto val="1"/>
        <c:lblAlgn val="ctr"/>
        <c:lblOffset val="100"/>
        <c:noMultiLvlLbl val="0"/>
      </c:catAx>
      <c:valAx>
        <c:axId val="104150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501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'Employee Data'!$M$6:$X$6</c:f>
              <c:strCache>
                <c:ptCount val="12"/>
                <c:pt idx="0">
                  <c:v>Jan_Turnout</c:v>
                </c:pt>
                <c:pt idx="1">
                  <c:v>Feb_Turnout</c:v>
                </c:pt>
                <c:pt idx="2">
                  <c:v>Mar_Turnout</c:v>
                </c:pt>
                <c:pt idx="3">
                  <c:v>Apr_Turnout</c:v>
                </c:pt>
                <c:pt idx="4">
                  <c:v>May_Turnout</c:v>
                </c:pt>
                <c:pt idx="5">
                  <c:v>Jun_Turnout</c:v>
                </c:pt>
                <c:pt idx="6">
                  <c:v>Jul_Turnout</c:v>
                </c:pt>
                <c:pt idx="7">
                  <c:v>Aug_Turnout</c:v>
                </c:pt>
                <c:pt idx="8">
                  <c:v>Sep_Turnout</c:v>
                </c:pt>
                <c:pt idx="9">
                  <c:v>Oct_Turnout</c:v>
                </c:pt>
                <c:pt idx="10">
                  <c:v>Nov_Turnout</c:v>
                </c:pt>
                <c:pt idx="11">
                  <c:v>Dec_Turnout</c:v>
                </c:pt>
              </c:strCache>
            </c:strRef>
          </c:cat>
          <c:val>
            <c:numRef>
              <c:f>'Employee Data'!$M$7:$X$7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35-47E1-9F71-BA8893520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1503967"/>
        <c:axId val="1041493407"/>
      </c:lineChart>
      <c:catAx>
        <c:axId val="104150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masis MT Pro Black" panose="02040A04050005020304" pitchFamily="18" charset="0"/>
                <a:ea typeface="+mn-ea"/>
                <a:cs typeface="+mn-cs"/>
              </a:defRPr>
            </a:pPr>
            <a:endParaRPr lang="en-US"/>
          </a:p>
        </c:txPr>
        <c:crossAx val="1041493407"/>
        <c:crosses val="autoZero"/>
        <c:auto val="1"/>
        <c:lblAlgn val="ctr"/>
        <c:lblOffset val="100"/>
        <c:noMultiLvlLbl val="0"/>
      </c:catAx>
      <c:valAx>
        <c:axId val="10414934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415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v>Health Tips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'Employee Data'!$P$9:$P$20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EC-4430-9EB8-81506DD49E34}"/>
            </c:ext>
          </c:extLst>
        </c:ser>
        <c:ser>
          <c:idx val="2"/>
          <c:order val="2"/>
          <c:tx>
            <c:v>HA (1)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'Employee Data'!$Q$9:$Q$20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50-4AC8-872A-E24DA0CED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7907440"/>
        <c:axId val="967914640"/>
      </c:barChart>
      <c:lineChart>
        <c:grouping val="standard"/>
        <c:varyColors val="0"/>
        <c:ser>
          <c:idx val="0"/>
          <c:order val="0"/>
          <c:tx>
            <c:v>Monthly MC</c:v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3">
                    <a:lumMod val="75000"/>
                  </a:schemeClr>
                </a:solidFill>
              </a:ln>
              <a:effectLst/>
            </c:spPr>
          </c:marker>
          <c:cat>
            <c:strRef>
              <c:f>'Employee Data'!$N$9:$N$20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'Employee Data'!$O$9:$O$20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EC-4430-9EB8-81506DD49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907440"/>
        <c:axId val="967914640"/>
      </c:lineChart>
      <c:catAx>
        <c:axId val="96790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914640"/>
        <c:crosses val="autoZero"/>
        <c:auto val="1"/>
        <c:lblAlgn val="ctr"/>
        <c:lblOffset val="100"/>
        <c:noMultiLvlLbl val="0"/>
      </c:catAx>
      <c:valAx>
        <c:axId val="9679146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6790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  <a:latin typeface="Amasis MT Pro Black" panose="02040A04050005020304" pitchFamily="18" charset="0"/>
              </a:rPr>
              <a:t>UL Monthly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5000"/>
                </a:schemeClr>
              </a:solidFill>
              <a:ln w="9525">
                <a:solidFill>
                  <a:schemeClr val="accent3">
                    <a:lumMod val="7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Amasis MT Pro Black" panose="02040A04050005020304" pitchFamily="18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'Employee Data'!$M$4:$X$4</c:f>
              <c:strCache>
                <c:ptCount val="12"/>
                <c:pt idx="0">
                  <c:v>Jan_UL</c:v>
                </c:pt>
                <c:pt idx="1">
                  <c:v>Feb_UL</c:v>
                </c:pt>
                <c:pt idx="2">
                  <c:v>Mar_UL</c:v>
                </c:pt>
                <c:pt idx="3">
                  <c:v>Apr_UL</c:v>
                </c:pt>
                <c:pt idx="4">
                  <c:v>May_UL</c:v>
                </c:pt>
                <c:pt idx="5">
                  <c:v>Jun_UL</c:v>
                </c:pt>
                <c:pt idx="6">
                  <c:v>Jul_UL</c:v>
                </c:pt>
                <c:pt idx="7">
                  <c:v>Aug_UL</c:v>
                </c:pt>
                <c:pt idx="8">
                  <c:v>Sep_UL</c:v>
                </c:pt>
                <c:pt idx="9">
                  <c:v>Oct_UL</c:v>
                </c:pt>
                <c:pt idx="10">
                  <c:v>Nov_UL</c:v>
                </c:pt>
                <c:pt idx="11">
                  <c:v>Dec_UL</c:v>
                </c:pt>
              </c:strCache>
            </c:strRef>
          </c:cat>
          <c:val>
            <c:numRef>
              <c:f>'Employee Data'!$M$5:$X$5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A7-4519-902A-72592C04144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41501567"/>
        <c:axId val="1041500127"/>
      </c:lineChart>
      <c:catAx>
        <c:axId val="104150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Amasis MT Pro Black" panose="02040A04050005020304" pitchFamily="18" charset="0"/>
                <a:ea typeface="+mn-ea"/>
                <a:cs typeface="+mn-cs"/>
              </a:defRPr>
            </a:pPr>
            <a:endParaRPr lang="en-US"/>
          </a:p>
        </c:txPr>
        <c:crossAx val="1041500127"/>
        <c:crosses val="autoZero"/>
        <c:auto val="1"/>
        <c:lblAlgn val="ctr"/>
        <c:lblOffset val="100"/>
        <c:noMultiLvlLbl val="0"/>
      </c:catAx>
      <c:valAx>
        <c:axId val="10415001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41501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28575" cap="flat" cmpd="sng" algn="ctr">
      <a:solidFill>
        <a:schemeClr val="tx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  <a:latin typeface="Amasis MT Pro Black" panose="02040A04050005020304" pitchFamily="18" charset="0"/>
              </a:rPr>
              <a:t>Turnout Monthly</a:t>
            </a:r>
            <a:r>
              <a:rPr lang="en-US" b="1" baseline="0">
                <a:solidFill>
                  <a:schemeClr val="tx1"/>
                </a:solidFill>
                <a:latin typeface="Amasis MT Pro Black" panose="02040A04050005020304" pitchFamily="18" charset="0"/>
              </a:rPr>
              <a:t> Trend</a:t>
            </a:r>
            <a:endParaRPr lang="en-US" b="1">
              <a:solidFill>
                <a:schemeClr val="tx1"/>
              </a:solidFill>
              <a:latin typeface="Amasis MT Pro Black" panose="02040A040500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5000"/>
                </a:schemeClr>
              </a:solidFill>
              <a:ln w="9525">
                <a:solidFill>
                  <a:schemeClr val="accent3">
                    <a:lumMod val="7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Amasis MT Pro Black" panose="02040A04050005020304" pitchFamily="18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'Employee Data'!$M$6:$X$6</c:f>
              <c:strCache>
                <c:ptCount val="12"/>
                <c:pt idx="0">
                  <c:v>Jan_Turnout</c:v>
                </c:pt>
                <c:pt idx="1">
                  <c:v>Feb_Turnout</c:v>
                </c:pt>
                <c:pt idx="2">
                  <c:v>Mar_Turnout</c:v>
                </c:pt>
                <c:pt idx="3">
                  <c:v>Apr_Turnout</c:v>
                </c:pt>
                <c:pt idx="4">
                  <c:v>May_Turnout</c:v>
                </c:pt>
                <c:pt idx="5">
                  <c:v>Jun_Turnout</c:v>
                </c:pt>
                <c:pt idx="6">
                  <c:v>Jul_Turnout</c:v>
                </c:pt>
                <c:pt idx="7">
                  <c:v>Aug_Turnout</c:v>
                </c:pt>
                <c:pt idx="8">
                  <c:v>Sep_Turnout</c:v>
                </c:pt>
                <c:pt idx="9">
                  <c:v>Oct_Turnout</c:v>
                </c:pt>
                <c:pt idx="10">
                  <c:v>Nov_Turnout</c:v>
                </c:pt>
                <c:pt idx="11">
                  <c:v>Dec_Turnout</c:v>
                </c:pt>
              </c:strCache>
            </c:strRef>
          </c:cat>
          <c:val>
            <c:numRef>
              <c:f>'Employee Data'!$M$7:$X$7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E-4823-A81F-E171EDA1050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41503967"/>
        <c:axId val="1041493407"/>
      </c:lineChart>
      <c:catAx>
        <c:axId val="104150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masis MT Pro Black" panose="02040A04050005020304" pitchFamily="18" charset="0"/>
                <a:ea typeface="+mn-ea"/>
                <a:cs typeface="+mn-cs"/>
              </a:defRPr>
            </a:pPr>
            <a:endParaRPr lang="en-US"/>
          </a:p>
        </c:txPr>
        <c:crossAx val="1041493407"/>
        <c:crosses val="autoZero"/>
        <c:auto val="1"/>
        <c:lblAlgn val="ctr"/>
        <c:lblOffset val="100"/>
        <c:noMultiLvlLbl val="0"/>
      </c:catAx>
      <c:valAx>
        <c:axId val="10414934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415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28575" cap="flat" cmpd="sng" algn="ctr">
      <a:solidFill>
        <a:schemeClr val="tx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  <a:latin typeface="Amasis MT Pro Black" panose="02040A04050005020304" pitchFamily="18" charset="0"/>
              </a:rPr>
              <a:t>MC Monthly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Health Tips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'Employee Data'!$P$9:$P$20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E9-4037-A129-E86AF6BEBD52}"/>
            </c:ext>
          </c:extLst>
        </c:ser>
        <c:ser>
          <c:idx val="2"/>
          <c:order val="2"/>
          <c:tx>
            <c:v>HA (1)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>
                        <a:lumMod val="10000"/>
                        <a:lumOff val="9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'Employee Data'!$Q$9:$Q$20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E9-4037-A129-E86AF6BEB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7907440"/>
        <c:axId val="967914640"/>
      </c:barChart>
      <c:lineChart>
        <c:grouping val="standard"/>
        <c:varyColors val="0"/>
        <c:ser>
          <c:idx val="0"/>
          <c:order val="0"/>
          <c:tx>
            <c:v>Monthly MC</c:v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5000"/>
                </a:schemeClr>
              </a:solidFill>
              <a:ln w="9525">
                <a:solidFill>
                  <a:schemeClr val="accent3">
                    <a:lumMod val="7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Amasis MT Pro Black" panose="02040A04050005020304" pitchFamily="18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'Employee Data'!$N$9:$N$20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'Employee Data'!$O$9:$O$20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E9-4037-A129-E86AF6BEBD5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67907440"/>
        <c:axId val="967914640"/>
      </c:lineChart>
      <c:catAx>
        <c:axId val="96790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Amasis MT Pro Black" panose="02040A04050005020304" pitchFamily="18" charset="0"/>
                <a:ea typeface="+mn-ea"/>
                <a:cs typeface="+mn-cs"/>
              </a:defRPr>
            </a:pPr>
            <a:endParaRPr lang="en-US"/>
          </a:p>
        </c:txPr>
        <c:crossAx val="967914640"/>
        <c:crosses val="autoZero"/>
        <c:auto val="1"/>
        <c:lblAlgn val="ctr"/>
        <c:lblOffset val="100"/>
        <c:noMultiLvlLbl val="0"/>
      </c:catAx>
      <c:valAx>
        <c:axId val="9679146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6790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masis MT Pro Black" panose="02040A0405000502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28575" cap="flat" cmpd="sng" algn="ctr">
      <a:solidFill>
        <a:schemeClr val="tx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 rot="-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7620</xdr:colOff>
      <xdr:row>3</xdr:row>
      <xdr:rowOff>76200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35984CC-2715-4B17-7AEC-35AC975D04FC}"/>
            </a:ext>
          </a:extLst>
        </xdr:cNvPr>
        <xdr:cNvSpPr txBox="1"/>
      </xdr:nvSpPr>
      <xdr:spPr>
        <a:xfrm>
          <a:off x="6377940" y="9220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495300</xdr:colOff>
      <xdr:row>9</xdr:row>
      <xdr:rowOff>15240</xdr:rowOff>
    </xdr:from>
    <xdr:ext cx="211020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3C93A0A-CE5E-0DF9-E7D2-7D950B652DFD}"/>
            </a:ext>
          </a:extLst>
        </xdr:cNvPr>
        <xdr:cNvSpPr txBox="1"/>
      </xdr:nvSpPr>
      <xdr:spPr>
        <a:xfrm>
          <a:off x="2933700" y="1775460"/>
          <a:ext cx="2110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 </a:t>
          </a:r>
        </a:p>
      </xdr:txBody>
    </xdr:sp>
    <xdr:clientData/>
  </xdr:oneCellAnchor>
  <xdr:twoCellAnchor>
    <xdr:from>
      <xdr:col>8</xdr:col>
      <xdr:colOff>9525</xdr:colOff>
      <xdr:row>1</xdr:row>
      <xdr:rowOff>0</xdr:rowOff>
    </xdr:from>
    <xdr:to>
      <xdr:col>15</xdr:col>
      <xdr:colOff>285750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15D92-A5D6-E752-BF79-889BD0F6B47F}"/>
            </a:ext>
            <a:ext uri="{147F2762-F138-4A5C-976F-8EAC2B608ADB}">
              <a16:predDERef xmlns:a16="http://schemas.microsoft.com/office/drawing/2014/main" pred="{73C93A0A-CE5E-0DF9-E7D2-7D950B652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</xdr:colOff>
      <xdr:row>1</xdr:row>
      <xdr:rowOff>19050</xdr:rowOff>
    </xdr:from>
    <xdr:to>
      <xdr:col>7</xdr:col>
      <xdr:colOff>323850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A44B69-3F02-5C5B-B47B-E094689036D2}"/>
            </a:ext>
            <a:ext uri="{147F2762-F138-4A5C-976F-8EAC2B608ADB}">
              <a16:predDERef xmlns:a16="http://schemas.microsoft.com/office/drawing/2014/main" pred="{77115D92-A5D6-E752-BF79-889BD0F6B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561975</xdr:colOff>
      <xdr:row>0</xdr:row>
      <xdr:rowOff>161925</xdr:rowOff>
    </xdr:from>
    <xdr:to>
      <xdr:col>22</xdr:col>
      <xdr:colOff>514350</xdr:colOff>
      <xdr:row>22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9F6591-50B1-03A7-8625-1BCDB6939874}"/>
            </a:ext>
            <a:ext uri="{147F2762-F138-4A5C-976F-8EAC2B608ADB}">
              <a16:predDERef xmlns:a16="http://schemas.microsoft.com/office/drawing/2014/main" pred="{B9A44B69-3F02-5C5B-B47B-E09468903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171449</xdr:colOff>
      <xdr:row>12</xdr:row>
      <xdr:rowOff>42862</xdr:rowOff>
    </xdr:from>
    <xdr:to>
      <xdr:col>78</xdr:col>
      <xdr:colOff>561974</xdr:colOff>
      <xdr:row>26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FEAAF2-7175-62C8-7D32-28C9C515F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70</xdr:col>
      <xdr:colOff>85725</xdr:colOff>
      <xdr:row>30</xdr:row>
      <xdr:rowOff>4762</xdr:rowOff>
    </xdr:from>
    <xdr:to>
      <xdr:col>77</xdr:col>
      <xdr:colOff>390525</xdr:colOff>
      <xdr:row>44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11084F-1BA4-E64F-94B2-FD537BCA4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80</xdr:col>
      <xdr:colOff>381000</xdr:colOff>
      <xdr:row>3</xdr:row>
      <xdr:rowOff>138112</xdr:rowOff>
    </xdr:from>
    <xdr:to>
      <xdr:col>88</xdr:col>
      <xdr:colOff>76200</xdr:colOff>
      <xdr:row>18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6BA727-9F5A-13D8-301D-8C6A940BD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47625</xdr:colOff>
      <xdr:row>12</xdr:row>
      <xdr:rowOff>80962</xdr:rowOff>
    </xdr:from>
    <xdr:to>
      <xdr:col>25</xdr:col>
      <xdr:colOff>190500</xdr:colOff>
      <xdr:row>26</xdr:row>
      <xdr:rowOff>157162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88E6B95-CECE-9E13-5C53-A785044F0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0.79375</cdr:x>
      <cdr:y>0.02604</cdr:y>
    </cdr:from>
    <cdr:to>
      <cdr:x>0.97292</cdr:x>
      <cdr:y>0.16146</cdr:y>
    </cdr:to>
    <cdr:sp macro="" textlink="'Employee Data'!$Y$3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B71793B-84A1-60A8-54AC-52DC08A368AE}"/>
            </a:ext>
          </a:extLst>
        </cdr:cNvPr>
        <cdr:cNvSpPr/>
      </cdr:nvSpPr>
      <cdr:spPr>
        <a:xfrm xmlns:a="http://schemas.openxmlformats.org/drawingml/2006/main">
          <a:off x="3629026" y="71438"/>
          <a:ext cx="819149" cy="3714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fld id="{E7AF3CB4-26FD-496F-988B-A007CDD2413E}" type="TxLink">
            <a:rPr lang="en-US" sz="900" b="0" i="0" u="none" strike="noStrike" kern="1200">
              <a:solidFill>
                <a:srgbClr val="000000"/>
              </a:solidFill>
              <a:latin typeface="Amasis MT Pro Black" panose="02040A04050005020304" pitchFamily="18" charset="0"/>
            </a:rPr>
            <a:pPr/>
            <a:t>23/Jun/2025</a:t>
          </a:fld>
          <a:endParaRPr lang="en-US" sz="900" kern="1200">
            <a:latin typeface="Amasis MT Pro Black" panose="02040A04050005020304" pitchFamily="18" charset="0"/>
          </a:endParaRPr>
        </a:p>
      </cdr:txBody>
    </cdr:sp>
  </cdr:relSizeAnchor>
  <cdr:relSizeAnchor xmlns:cdr="http://schemas.openxmlformats.org/drawingml/2006/chartDrawing">
    <cdr:from>
      <cdr:x>0.49992</cdr:x>
      <cdr:y>0.02199</cdr:y>
    </cdr:from>
    <cdr:to>
      <cdr:x>0.72701</cdr:x>
      <cdr:y>0.15741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0A87D155-6442-8540-4C9B-B73C1159317D}"/>
            </a:ext>
          </a:extLst>
        </cdr:cNvPr>
        <cdr:cNvSpPr/>
      </cdr:nvSpPr>
      <cdr:spPr>
        <a:xfrm xmlns:a="http://schemas.openxmlformats.org/drawingml/2006/main">
          <a:off x="2633266" y="60325"/>
          <a:ext cx="1196121" cy="3714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 b="0" i="0" u="none" strike="noStrike" kern="1200">
              <a:solidFill>
                <a:srgbClr val="000000"/>
              </a:solidFill>
              <a:latin typeface="Amasis MT Pro Black" panose="02040A04050005020304" pitchFamily="18" charset="0"/>
            </a:rPr>
            <a:t>Health Tips</a:t>
          </a:r>
          <a:endParaRPr lang="en-US" sz="1000" kern="1200">
            <a:latin typeface="Amasis MT Pro Black" panose="02040A04050005020304" pitchFamily="18" charset="0"/>
          </a:endParaRPr>
        </a:p>
      </cdr:txBody>
    </cdr:sp>
  </cdr:relSizeAnchor>
  <cdr:relSizeAnchor xmlns:cdr="http://schemas.openxmlformats.org/drawingml/2006/chartDrawing">
    <cdr:from>
      <cdr:x>0.675</cdr:x>
      <cdr:y>0.05035</cdr:y>
    </cdr:from>
    <cdr:to>
      <cdr:x>0.79792</cdr:x>
      <cdr:y>0.09896</cdr:y>
    </cdr:to>
    <cdr:sp macro="" textlink="">
      <cdr:nvSpPr>
        <cdr:cNvPr id="4" name="Arrow: Right 3">
          <a:extLst xmlns:a="http://schemas.openxmlformats.org/drawingml/2006/main">
            <a:ext uri="{FF2B5EF4-FFF2-40B4-BE49-F238E27FC236}">
              <a16:creationId xmlns:a16="http://schemas.microsoft.com/office/drawing/2014/main" id="{B420899D-477E-009F-83CD-C3C102DEEADB}"/>
            </a:ext>
          </a:extLst>
        </cdr:cNvPr>
        <cdr:cNvSpPr/>
      </cdr:nvSpPr>
      <cdr:spPr>
        <a:xfrm xmlns:a="http://schemas.openxmlformats.org/drawingml/2006/main">
          <a:off x="3086100" y="138113"/>
          <a:ext cx="561975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chemeClr val="accent3">
            <a:lumMod val="60000"/>
            <a:lumOff val="4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kern="12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629741</xdr:colOff>
      <xdr:row>37</xdr:row>
      <xdr:rowOff>86593</xdr:rowOff>
    </xdr:from>
    <xdr:to>
      <xdr:col>9</xdr:col>
      <xdr:colOff>1102112</xdr:colOff>
      <xdr:row>50</xdr:row>
      <xdr:rowOff>170753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B2B412-ACDF-4842-B222-03899B045F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1259926</xdr:colOff>
      <xdr:row>37</xdr:row>
      <xdr:rowOff>86593</xdr:rowOff>
    </xdr:from>
    <xdr:to>
      <xdr:col>15</xdr:col>
      <xdr:colOff>507655</xdr:colOff>
      <xdr:row>50</xdr:row>
      <xdr:rowOff>170753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46BFF0-9844-4C3F-8F01-D561D3F4A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</xdr:colOff>
      <xdr:row>37</xdr:row>
      <xdr:rowOff>86593</xdr:rowOff>
    </xdr:from>
    <xdr:to>
      <xdr:col>5</xdr:col>
      <xdr:colOff>471928</xdr:colOff>
      <xdr:row>50</xdr:row>
      <xdr:rowOff>170238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4245C9-46BB-422D-B0A2-5CAFCD4D5F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RISHI RAJ S/O BALDEVE RAJ, YOD" id="{A3CC1485-4DA3-475E-A898-2A1581576EC8}" userId="S::rishi@globalpsa.com::dab06258-cbca-4e5e-9427-536c9db42c43" providerId="AD"/>
  <person displayName="MOHAMED BASHIR BIN MOHAMED FEROZ, YOD" id="{C7885D22-48F1-44E5-83A2-205C758CD77E}" userId="S::bashir@globalpsa.com::7be2a7a2-58c0-48b6-973e-8fcaae1a099b" providerId="AD"/>
</personList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jpe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pn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5" Type="http://schemas.openxmlformats.org/officeDocument/2006/relationships/image" Target="../media/image5.pn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jpe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54" Type="http://schemas.openxmlformats.org/officeDocument/2006/relationships/image" Target="../media/image54.pn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pn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png"/><Relationship Id="rId29" Type="http://schemas.openxmlformats.org/officeDocument/2006/relationships/image" Target="../media/image29.jpe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61" Type="http://schemas.openxmlformats.org/officeDocument/2006/relationships/image" Target="../media/image61.png"/><Relationship Id="rId82" Type="http://schemas.openxmlformats.org/officeDocument/2006/relationships/image" Target="../media/image82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pn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png"/><Relationship Id="rId25" Type="http://schemas.openxmlformats.org/officeDocument/2006/relationships/image" Target="../media/image25.jpeg"/><Relationship Id="rId46" Type="http://schemas.openxmlformats.org/officeDocument/2006/relationships/image" Target="../media/image46.pn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" Type="http://schemas.openxmlformats.org/officeDocument/2006/relationships/image" Target="../media/image15.png"/><Relationship Id="rId36" Type="http://schemas.openxmlformats.org/officeDocument/2006/relationships/image" Target="../media/image36.jpeg"/><Relationship Id="rId57" Type="http://schemas.openxmlformats.org/officeDocument/2006/relationships/image" Target="../media/image57.png"/><Relationship Id="rId106" Type="http://schemas.openxmlformats.org/officeDocument/2006/relationships/image" Target="../media/image106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25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50</v>
    <v>4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6D2497-8C22-498B-BAD3-7E6B4EF87BE6}" name="Table7" displayName="Table7" ref="A1:AT39" totalsRowShown="0" headerRowDxfId="189" dataDxfId="188" headerRowBorderDxfId="186" tableBorderDxfId="187" totalsRowBorderDxfId="185">
  <autoFilter ref="A1:AT39" xr:uid="{4B6D2497-8C22-498B-BAD3-7E6B4EF87BE6}"/>
  <tableColumns count="46">
    <tableColumn id="1" xr3:uid="{31269665-D184-4394-8116-11399D440A16}" name="S/N No." dataDxfId="184"/>
    <tableColumn id="2" xr3:uid="{B8E2B9CA-6D68-4990-BBDB-3F364D67A3E8}" name="Employee ID" dataDxfId="183"/>
    <tableColumn id="3" xr3:uid="{10762DB7-0802-424C-AC73-00A48C0AEE69}" name="Staff No" dataDxfId="182"/>
    <tableColumn id="4" xr3:uid="{559C9D92-A550-4788-8954-3DA836FA4AF7}" name="Staff Name (JO)" dataDxfId="181"/>
    <tableColumn id="5" xr3:uid="{47FFA928-FD64-42F9-85C6-DEDAE72B8AC4}" name="Pic" dataDxfId="180"/>
    <tableColumn id="6" xr3:uid="{81833665-418D-4CD7-9403-A4305FCD7AFB}" name="Jan_MC" dataDxfId="179"/>
    <tableColumn id="7" xr3:uid="{7554D37E-FA85-4EFB-92BD-95B3BD3D87AB}" name="Jan_UL" dataDxfId="178"/>
    <tableColumn id="8" xr3:uid="{775597CB-342B-46B5-BC5C-5E0A38577537}" name="Jan_Turnout" dataDxfId="177"/>
    <tableColumn id="9" xr3:uid="{ED051CCA-347E-495D-ADE5-618031A78A2B}" name="Feb_MC" dataDxfId="176"/>
    <tableColumn id="10" xr3:uid="{E49EB6B4-E7C2-4974-B783-4D52121A8EA9}" name="Feb_UL" dataDxfId="175"/>
    <tableColumn id="11" xr3:uid="{858F4AF7-A733-4526-BC3D-9D43F98410C4}" name="Feb_Turnout" dataDxfId="174"/>
    <tableColumn id="12" xr3:uid="{EB861F06-EE0B-42CD-91D7-E68C1AE64846}" name="Mar_MC" dataDxfId="173"/>
    <tableColumn id="13" xr3:uid="{F14549CA-8B63-476B-B3A7-7E89364EE444}" name="Mar_UL" dataDxfId="172"/>
    <tableColumn id="14" xr3:uid="{1AB7C559-0F79-44A3-A1B3-CC511A70F937}" name="Mar_Turnout" dataDxfId="171"/>
    <tableColumn id="15" xr3:uid="{1FA12CCA-3706-4211-B47A-5C1EA3734D07}" name="Apr_MC" dataDxfId="170"/>
    <tableColumn id="16" xr3:uid="{8B74652A-640C-40EC-B198-27E9A0725E57}" name="Apr_UL" dataDxfId="169"/>
    <tableColumn id="17" xr3:uid="{23201474-9103-44D0-9EA8-A26FF0082CCF}" name="Apr_Turnout" dataDxfId="168"/>
    <tableColumn id="18" xr3:uid="{795F6530-1601-41A6-BD9B-D1CBE004B2AC}" name="May_MC" dataDxfId="167"/>
    <tableColumn id="19" xr3:uid="{D459ECF7-24C5-494D-82C9-299F2F090111}" name="May_UL" dataDxfId="166"/>
    <tableColumn id="20" xr3:uid="{0B25AD0D-EDA0-47A1-BE6D-DB2234FBD699}" name="May_Turnout" dataDxfId="165"/>
    <tableColumn id="21" xr3:uid="{0B86BB9A-3CDA-4B4E-A59B-6EC92FD53D54}" name="Jun_MC" dataDxfId="164"/>
    <tableColumn id="22" xr3:uid="{F92289BA-BD8F-4DE6-981F-4910F43794E5}" name="Jun_UL" dataDxfId="163"/>
    <tableColumn id="23" xr3:uid="{0BED98CF-0C65-43B5-923B-93C785063ED3}" name="Jun_Turnout" dataDxfId="162"/>
    <tableColumn id="24" xr3:uid="{AF8ED617-18A8-4829-B259-8AE1BDA5349C}" name="Jul_MC" dataDxfId="161"/>
    <tableColumn id="25" xr3:uid="{C4DF6613-337C-49B7-B6A8-6CC96F33BB33}" name="Jul_UL" dataDxfId="160"/>
    <tableColumn id="26" xr3:uid="{F2F3103D-7A9A-4524-A1FF-76C078F10105}" name="Jul_Turnout" dataDxfId="159"/>
    <tableColumn id="27" xr3:uid="{3AECCC92-574F-4C43-8577-9FD378F7FCC3}" name="Aug_MC" dataDxfId="158"/>
    <tableColumn id="28" xr3:uid="{4F755CB1-2450-4759-8449-2F6C76ED5742}" name="Aug_UL" dataDxfId="157"/>
    <tableColumn id="29" xr3:uid="{09317D50-2893-4043-AF1A-5025579E7D26}" name="Aug_Turnout" dataDxfId="156"/>
    <tableColumn id="30" xr3:uid="{979AFCB2-4B8F-435A-B34A-5D337FC20939}" name="Sep_MC" dataDxfId="155"/>
    <tableColumn id="31" xr3:uid="{6B766524-64F3-4224-9A09-7E94109595E4}" name="Sep_  UL" dataDxfId="154"/>
    <tableColumn id="32" xr3:uid="{D0A0FFBB-6FA9-4D69-AA22-804EB3547408}" name="Sep_ Turnout" dataDxfId="153"/>
    <tableColumn id="33" xr3:uid="{0F10D9F4-2219-4FD0-BAA7-DC4A91DB9026}" name="Oct_MC" dataDxfId="152"/>
    <tableColumn id="34" xr3:uid="{D9C2F512-5035-4519-A936-3722E766FAAB}" name="Oct_UL" dataDxfId="151"/>
    <tableColumn id="35" xr3:uid="{461FC568-655E-496A-ABBB-449192B522FB}" name="Oct_Turnout" dataDxfId="150"/>
    <tableColumn id="36" xr3:uid="{C8E09ED2-85FD-4B29-A9C9-2CF8EEF1221A}" name="Nov_MC" dataDxfId="149"/>
    <tableColumn id="37" xr3:uid="{A311D758-C4A6-415C-B372-B7CFE2122E03}" name="Nov_UL" dataDxfId="148"/>
    <tableColumn id="38" xr3:uid="{A365BF01-73D3-49EB-9328-819C477EDBFB}" name="Nov_Turnout" dataDxfId="147"/>
    <tableColumn id="39" xr3:uid="{10697018-A6FF-489E-AD0E-D5402319C6D5}" name="Dec_MC" dataDxfId="146"/>
    <tableColumn id="40" xr3:uid="{99A0231B-F895-4D43-B86B-84608FB69F7E}" name="Dec_UL" dataDxfId="145"/>
    <tableColumn id="41" xr3:uid="{C867BB65-DCC6-4EEF-9CC5-F0D998A1C8DB}" name="Dec_Turnout" dataDxfId="144"/>
    <tableColumn id="42" xr3:uid="{5857297A-7998-495B-9BA8-94999C52B2D6}" name="Total_MC" dataDxfId="143"/>
    <tableColumn id="43" xr3:uid="{8AF8CF72-8789-44B1-9FAC-A482102C05C8}" name="Total_UL" dataDxfId="142"/>
    <tableColumn id="44" xr3:uid="{B44B93D3-645B-48F1-BFD1-50AB22437091}" name="Total_Turnout" dataDxfId="141"/>
    <tableColumn id="45" xr3:uid="{25889167-35C5-4352-831D-7EAB5236C61B}" name="Health Tips" dataDxfId="140"/>
    <tableColumn id="46" xr3:uid="{E35F20CF-A37E-4EEC-B01E-E5193D56FF36}" name="HA (1)" dataDxfId="139">
      <calculatedColumnFormula>_xlfn.XLOOKUP($D2,Table2[Staff Name],Table2[H.A. (1)],"")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CCE2781-71DF-4171-ABE5-4947C1A103DB}" name="Table8" displayName="Table8" ref="A1:AT40" totalsRowShown="0" tableBorderDxfId="128">
  <autoFilter ref="A1:AT40" xr:uid="{CCCE2781-71DF-4171-ABE5-4947C1A103DB}"/>
  <tableColumns count="46">
    <tableColumn id="1" xr3:uid="{252F8664-C541-4CA7-B156-932AD6836E61}" name="S/N No."/>
    <tableColumn id="2" xr3:uid="{23EA9401-3C51-4E0C-BD7C-14DAC3410582}" name="Employee ID"/>
    <tableColumn id="3" xr3:uid="{F2EDC8FE-FE14-4154-9994-57023DA90F26}" name="Staff No"/>
    <tableColumn id="4" xr3:uid="{4277E9EC-73D1-431F-9C82-5F924D7E89C0}" name="Staff Name (JO)"/>
    <tableColumn id="5" xr3:uid="{F7097A55-9FCE-46E9-963C-3749A22B92BA}" name="Pic"/>
    <tableColumn id="6" xr3:uid="{C08FF3F5-0B41-4CB0-81BF-FAFB7C66BB53}" name="Jan_MC"/>
    <tableColumn id="7" xr3:uid="{6DDFB70C-2C96-45DD-A261-D1D302D3238F}" name="Jan_UL"/>
    <tableColumn id="8" xr3:uid="{9A13318F-5DCE-4E34-A7A2-5B8E3C49FC4C}" name="Jan_Turnout"/>
    <tableColumn id="9" xr3:uid="{19C409D8-FB60-4E29-A3A5-7FF5F8B89B32}" name="Feb_MC"/>
    <tableColumn id="10" xr3:uid="{9AF8C738-BA58-4E59-95D5-6AF326F77A8C}" name="Feb_UL"/>
    <tableColumn id="11" xr3:uid="{3C5E9254-288E-4253-B458-D768849F398F}" name="Feb_Turnout"/>
    <tableColumn id="12" xr3:uid="{23264CF7-27C7-482E-8ADE-66D1B329F3A1}" name="Mar_MC"/>
    <tableColumn id="13" xr3:uid="{13016810-67C0-4B9B-82F3-F9FC2A26A6F7}" name="Mar_UL"/>
    <tableColumn id="14" xr3:uid="{B9B91B48-B14A-457D-B3F4-AECE29A5ECC5}" name="Mar_Turnout"/>
    <tableColumn id="15" xr3:uid="{88CE2ACB-5575-4630-894C-0A9A7D35B806}" name="Apr_MC"/>
    <tableColumn id="16" xr3:uid="{644CB7C3-32DD-4C24-BD9D-895677870B7F}" name="Apr_UL"/>
    <tableColumn id="17" xr3:uid="{8ABF1810-8BEE-4D2A-8C65-127C02FDD693}" name="Apr_Turnout"/>
    <tableColumn id="18" xr3:uid="{9B3BCEC1-1217-4456-B691-E06D3F36463C}" name="May_MC"/>
    <tableColumn id="19" xr3:uid="{0FB6212E-1BEC-4F7B-A473-B46F7F659DA7}" name="May_UL"/>
    <tableColumn id="20" xr3:uid="{0CED0AF7-A337-4C69-B77F-FC515EF9B5D8}" name="May_Turnout"/>
    <tableColumn id="21" xr3:uid="{0D041B52-F347-4B50-9662-FEC16064FD2C}" name="Jun_MC"/>
    <tableColumn id="22" xr3:uid="{36117E20-7783-4D6B-B60E-B1B5BB5DF520}" name="Jun_UL"/>
    <tableColumn id="23" xr3:uid="{66D2C9AE-892A-4683-B65C-88265C58CF5D}" name="Jun_Turnout"/>
    <tableColumn id="24" xr3:uid="{D3310E4D-6E97-449C-966D-9773ECABB51C}" name="Jul_MC"/>
    <tableColumn id="25" xr3:uid="{CB204C54-5D4F-4048-B444-060DEE80D97B}" name="Jul_UL"/>
    <tableColumn id="26" xr3:uid="{4711275C-BEA5-4B46-9868-A99A6A8A6796}" name="Jul_Turnout"/>
    <tableColumn id="27" xr3:uid="{E3CE94C8-81A2-4C0A-8647-4EA6DE97B6D1}" name="Aug_MC" dataDxfId="127"/>
    <tableColumn id="28" xr3:uid="{E7F2F8BF-4120-4C28-AB8C-6111FC6532DF}" name="Aug_UL" dataDxfId="126"/>
    <tableColumn id="29" xr3:uid="{D0B26749-D84B-42CD-B220-113A2888D6F7}" name="Aug_Turnout" dataDxfId="125"/>
    <tableColumn id="30" xr3:uid="{47A368C9-91E5-48A6-BB66-6BC791E53556}" name="SEP_MC" dataDxfId="124"/>
    <tableColumn id="31" xr3:uid="{C92B182D-1B4C-45E7-B443-9A7A4E523E7A}" name="Sep_UL" dataDxfId="123"/>
    <tableColumn id="32" xr3:uid="{8C6B0E7C-4A46-4A74-9CBB-EAC5365B01B1}" name="Sep_Turnout" dataDxfId="122"/>
    <tableColumn id="33" xr3:uid="{B9257DB0-E6FD-4ECA-9F6B-EE8DCCAC0930}" name="Oct_MC" dataDxfId="121"/>
    <tableColumn id="34" xr3:uid="{E158DA70-EA03-4BF6-ADE0-7289CD6799C3}" name="Oct_UL" dataDxfId="120"/>
    <tableColumn id="35" xr3:uid="{011067A9-6478-48DB-9EEE-75F518EC6467}" name="Oct_Turnout" dataDxfId="119"/>
    <tableColumn id="36" xr3:uid="{DDC6F64D-0A5B-46D4-90A7-0E0BA9A968FB}" name="Nov_MC" dataDxfId="118"/>
    <tableColumn id="37" xr3:uid="{A67C4898-F9D7-4E9C-8D34-964E3F29779B}" name="Nov_UL" dataDxfId="117"/>
    <tableColumn id="38" xr3:uid="{D906F069-1036-4215-AAFB-19D1BB1E727E}" name="Nov_Turnout" dataDxfId="116"/>
    <tableColumn id="39" xr3:uid="{86580A13-F522-4275-B46F-F0058F60CA37}" name="Dec_MC" dataDxfId="115"/>
    <tableColumn id="40" xr3:uid="{C3FBCB21-B1D8-4962-8EAC-E22115FC8521}" name="Dec_UL" dataDxfId="114"/>
    <tableColumn id="41" xr3:uid="{C8BD2F10-6C5F-4B0F-8E7C-BE4D60C19784}" name="Dec_Turnout" dataDxfId="113"/>
    <tableColumn id="42" xr3:uid="{4B2812D5-FD6C-4635-AD44-1895AE98DF70}" name="Total_MC" dataDxfId="112"/>
    <tableColumn id="43" xr3:uid="{63363244-3A23-46D6-90FF-8AE3E10C5611}" name="Total_UL" dataDxfId="111"/>
    <tableColumn id="44" xr3:uid="{CE3EBC5A-4FE7-485A-A871-66AF398B0D28}" name="Total_Turnout" dataDxfId="110"/>
    <tableColumn id="45" xr3:uid="{9A6C04D6-DB6A-434D-949D-E5C288561B59}" name="Health Tips" dataDxfId="109"/>
    <tableColumn id="46" xr3:uid="{74986F37-9EA7-4E83-83F0-3123DC4EE4FF}" name="HA (1)" dataDxfId="108">
      <calculatedColumnFormula>_xlfn.XLOOKUP($D2,Table2[Staff Name],Table2[H.A. (1)],"")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9B8CED7-2F63-4F21-ABE2-4FB78AA378EA}" name="Table2" displayName="Table2" ref="B1:S38" totalsRowShown="0" headerRowDxfId="106" dataDxfId="105" headerRowBorderDxfId="103" tableBorderDxfId="104" totalsRowBorderDxfId="102">
  <autoFilter ref="B1:S38" xr:uid="{59B8CED7-2F63-4F21-ABE2-4FB78AA378EA}"/>
  <sortState xmlns:xlrd2="http://schemas.microsoft.com/office/spreadsheetml/2017/richdata2" ref="B2:S36">
    <sortCondition descending="1" ref="O1:O36"/>
  </sortState>
  <tableColumns count="18">
    <tableColumn id="1" xr3:uid="{6332A088-709E-48C9-B0D1-12AAC4991C21}" name="Employee ID" dataDxfId="101"/>
    <tableColumn id="2" xr3:uid="{BB4DEB88-2967-4018-B8A9-01B1318BBE90}" name="Staff No" dataDxfId="100"/>
    <tableColumn id="3" xr3:uid="{297F851F-A0B6-459D-AD69-F650B4D7736D}" name="Staff Name" dataDxfId="99"/>
    <tableColumn id="4" xr3:uid="{9AB45F78-9DBD-4804-B514-FF07697B6A32}" name="Jan" dataDxfId="98"/>
    <tableColumn id="5" xr3:uid="{C0CDF3FB-A6EE-4DBA-9878-526BE38B3A67}" name="Feb" dataDxfId="97"/>
    <tableColumn id="6" xr3:uid="{C1FA5EA7-A612-4DBA-9DFF-D5BAFAFF845A}" name="Mar" dataDxfId="96"/>
    <tableColumn id="7" xr3:uid="{DCA8C9B5-C410-4497-9760-F3875E8CFC8A}" name="Apr" dataDxfId="95"/>
    <tableColumn id="8" xr3:uid="{B1907171-49AB-4A45-9BC7-897A2A5A190C}" name="May" dataDxfId="94"/>
    <tableColumn id="13" xr3:uid="{B2A540FC-DC77-48D4-A9D1-29E6BB7217C0}" name="June" dataDxfId="93"/>
    <tableColumn id="14" xr3:uid="{5A36FC7B-A8CC-4A2A-BAF9-3F002D94D845}" name="July" dataDxfId="92"/>
    <tableColumn id="15" xr3:uid="{EA61B1BE-EC84-4FFC-AB55-ACA6F323258A}" name="Aug" dataDxfId="91"/>
    <tableColumn id="16" xr3:uid="{4DED98D8-0C78-4380-A255-201EA72E9B6B}" name="Sep" dataDxfId="90"/>
    <tableColumn id="18" xr3:uid="{5BEC2E9E-7EC1-4482-AD70-BA74D608D05D}" name="Oct"/>
    <tableColumn id="9" xr3:uid="{8CB451BD-CACE-4B9A-AAF2-DC650F2796BA}" name="Total MC" dataDxfId="89"/>
    <tableColumn id="10" xr3:uid="{1A48F887-677A-42BC-B1A5-860783BDC2DA}" name="Health Tips" dataDxfId="88"/>
    <tableColumn id="11" xr3:uid="{95594A1B-DE88-41CE-8D2D-5F4036071771}" name="H.A. (1)" dataDxfId="87"/>
    <tableColumn id="17" xr3:uid="{6919F309-566B-46BC-89D8-CE319E646EFD}" name="H.A. (2)" dataDxfId="86"/>
    <tableColumn id="12" xr3:uid="{CAFE9126-FB68-4DDB-B676-111CF1EA0763}" name="Remarks" dataDxfId="8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2AE5F30-3A43-47FF-85B7-CB869113252D}" name="Table9" displayName="Table9" ref="A1:AT55" totalsRowShown="0" headerRowDxfId="83" dataDxfId="82" headerRowBorderDxfId="80" tableBorderDxfId="81">
  <autoFilter ref="A1:AT55" xr:uid="{F2AE5F30-3A43-47FF-85B7-CB869113252D}"/>
  <tableColumns count="46">
    <tableColumn id="1" xr3:uid="{82239EEB-913E-484B-8324-444A346B6608}" name="S/N No." dataDxfId="79"/>
    <tableColumn id="2" xr3:uid="{1DDAD90F-1B9D-4B78-9F34-C6D55DB2939A}" name="Employee ID" dataDxfId="78"/>
    <tableColumn id="3" xr3:uid="{F2C8B887-CE1E-4776-B66A-9C71E6C36F8C}" name="Staff No" dataDxfId="77"/>
    <tableColumn id="4" xr3:uid="{43358475-CB70-40D9-B040-9AEE8AF33C96}" name="Staff Name (JO)" dataDxfId="76"/>
    <tableColumn id="5" xr3:uid="{CC0AE5C8-8461-40E3-BBB5-46DC33579EB7}" name="Group" dataDxfId="75"/>
    <tableColumn id="6" xr3:uid="{3B52083C-FC56-4B1E-8F51-C9420CC4F5CE}" name="Jan_MC" dataDxfId="74"/>
    <tableColumn id="7" xr3:uid="{3A6396E0-6C3C-4EE8-9CAA-F1D183A9057D}" name="Jan_UL" dataDxfId="73"/>
    <tableColumn id="8" xr3:uid="{BA072DDE-CC16-4410-AD76-FE5E3CF88BF1}" name="Jan_Turnout" dataDxfId="72"/>
    <tableColumn id="9" xr3:uid="{2C9F5C74-F9E3-44B6-BD06-104B76223EF6}" name="Feb_MC" dataDxfId="71"/>
    <tableColumn id="10" xr3:uid="{6DC15B73-C073-4BC4-8922-E19FA0D64383}" name="Feb_UL" dataDxfId="70"/>
    <tableColumn id="11" xr3:uid="{2F9C7EC5-84F1-488A-8637-9E9CEA068A05}" name="Feb_Turnout" dataDxfId="69"/>
    <tableColumn id="12" xr3:uid="{CDB1A905-1DB5-4578-8390-D6C933BF61CA}" name="Mar_MC" dataDxfId="68"/>
    <tableColumn id="13" xr3:uid="{95C33438-7F6D-4272-ABAB-255EDA1CD70F}" name="Mar_UL" dataDxfId="67"/>
    <tableColumn id="14" xr3:uid="{424157E0-9B2D-4F62-B436-3EBE56AFAF1E}" name="Mar_Turnout" dataDxfId="66"/>
    <tableColumn id="15" xr3:uid="{C520CA4D-C231-4003-8A3D-B05AB2249222}" name="Apr_MC" dataDxfId="65"/>
    <tableColumn id="16" xr3:uid="{976702F4-0D0C-4493-943D-4CD8AE1B7257}" name="Apr_UL" dataDxfId="64"/>
    <tableColumn id="17" xr3:uid="{CEBF4A19-61B3-4E4B-93B6-AC3611A6F82F}" name="Apr_Turnout" dataDxfId="63"/>
    <tableColumn id="18" xr3:uid="{F8637510-5BD4-4F5E-B71E-20EC2D4AC595}" name="May_MC" dataDxfId="62"/>
    <tableColumn id="19" xr3:uid="{03160391-2FA6-47DA-83C0-E7B6C090A7E0}" name="May_UL" dataDxfId="61"/>
    <tableColumn id="20" xr3:uid="{6DCE5995-EC1D-4743-8922-B87C30930837}" name="May_Turnout" dataDxfId="60"/>
    <tableColumn id="21" xr3:uid="{8BE97AB1-61CA-474C-9554-C540790267D4}" name="Jun_MC" dataDxfId="59"/>
    <tableColumn id="22" xr3:uid="{DD66646F-50A8-41E1-ACBB-47DFDD6F9382}" name="Jun_UL" dataDxfId="58"/>
    <tableColumn id="23" xr3:uid="{8D767FC4-B3B2-4352-BC2D-5CCF94976D66}" name="Jun_Turnout" dataDxfId="57"/>
    <tableColumn id="24" xr3:uid="{B3AA19CC-5B7C-4D88-8CBF-77646E105C58}" name="Jul_MC" dataDxfId="56"/>
    <tableColumn id="25" xr3:uid="{AE51E74E-F16F-4166-99E8-E1D33432DE8D}" name="Jul_UL" dataDxfId="55"/>
    <tableColumn id="26" xr3:uid="{43F1A7BF-DCA7-44EC-80AD-87775A631262}" name="Jul_Turnout" dataDxfId="54"/>
    <tableColumn id="27" xr3:uid="{02CF1F2F-6873-432D-9504-FC72C567DB76}" name="Aug_MC" dataDxfId="53"/>
    <tableColumn id="28" xr3:uid="{F298A8C0-5FD4-4D01-81C5-DBDF40AD7BA9}" name="Aug_UL" dataDxfId="52"/>
    <tableColumn id="29" xr3:uid="{E9B56E3E-81F5-4E66-AEBA-2BAAAA2F5A03}" name="Aug_Turnout" dataDxfId="51"/>
    <tableColumn id="30" xr3:uid="{EBBF8950-9837-4103-BA5A-964F3EF688C7}" name="Sep_MC" dataDxfId="50"/>
    <tableColumn id="31" xr3:uid="{DD0E2F2C-245E-4901-9880-5AFB6F2E327F}" name="Sep_UL" dataDxfId="49"/>
    <tableColumn id="32" xr3:uid="{2A4BC8BF-48F5-4B35-BAED-9DC3F231948A}" name="Sep_Turnout" dataDxfId="48"/>
    <tableColumn id="33" xr3:uid="{03D97D7E-F0A8-46CE-BAEF-3F29F1E329D2}" name="Oct_MC" dataDxfId="47"/>
    <tableColumn id="34" xr3:uid="{08CA26A5-1D6F-4391-AEA4-72C8F35A5A79}" name="Oct_UL" dataDxfId="46"/>
    <tableColumn id="35" xr3:uid="{39346DD3-5641-4A74-B9FB-D62FDDF25918}" name="Oct_Turnout" dataDxfId="45"/>
    <tableColumn id="36" xr3:uid="{89DAA7A3-2757-4375-A819-42DFD3AFF740}" name="Nov_MC" dataDxfId="44"/>
    <tableColumn id="37" xr3:uid="{A1B34940-B45E-44A6-8F03-72960372600F}" name="Nov_UL" dataDxfId="43"/>
    <tableColumn id="38" xr3:uid="{CE906B22-4FBB-4601-B67F-3705E18C682D}" name="Nov_Turnout" dataDxfId="42"/>
    <tableColumn id="39" xr3:uid="{637DDC52-092A-4593-BB8C-0772D47ED313}" name="Dec_MC" dataDxfId="41"/>
    <tableColumn id="40" xr3:uid="{ABBF42AE-5944-4320-9CF6-2E94FBD8E0FF}" name="Dec_UL" dataDxfId="40"/>
    <tableColumn id="41" xr3:uid="{D78C6D99-6687-42F1-81FC-6DBD00EBE4AC}" name="Dec_Turnout" dataDxfId="39"/>
    <tableColumn id="42" xr3:uid="{A94DB164-7FA8-4925-A40E-017CAE3846CA}" name="Total_MC" dataDxfId="38"/>
    <tableColumn id="43" xr3:uid="{A6ACBA01-FBC7-40F9-B2B1-B7041C793397}" name="Total_UL" dataDxfId="37"/>
    <tableColumn id="44" xr3:uid="{8C0255A4-67A4-471D-93B0-DFCBBBC63031}" name="Total_Turnout" dataDxfId="36"/>
    <tableColumn id="45" xr3:uid="{A205F97E-F34F-4765-B954-298A94B90314}" name="Health Tips" dataDxfId="35">
      <calculatedColumnFormula array="1">IFERROR(_xlfn._xlws.FILTER(Table26[Health Tips],Table26[Staff No]=$C2),"")</calculatedColumnFormula>
    </tableColumn>
    <tableColumn id="46" xr3:uid="{1276E059-58C1-42F6-9510-37A959EF6D90}" name="HA (1)" dataDxfId="3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FF2DE1-86DE-43D7-9C1E-51F5FDB25B93}" name="Table26" displayName="Table26" ref="B1:T25" totalsRowShown="0" headerRowDxfId="32" dataDxfId="31" headerRowBorderDxfId="29" tableBorderDxfId="30" totalsRowBorderDxfId="28">
  <autoFilter ref="B1:T25" xr:uid="{59B8CED7-2F63-4F21-ABE2-4FB78AA378EA}"/>
  <sortState xmlns:xlrd2="http://schemas.microsoft.com/office/spreadsheetml/2017/richdata2" ref="B2:T25">
    <sortCondition descending="1" ref="Q1:Q25"/>
  </sortState>
  <tableColumns count="19">
    <tableColumn id="1" xr3:uid="{BCD93245-250B-4847-9474-887AF06133F2}" name="Employee ID" dataDxfId="27"/>
    <tableColumn id="2" xr3:uid="{7DE9C0E0-901B-4D5D-A34E-1328F5D79D9E}" name="Staff No" dataDxfId="26"/>
    <tableColumn id="3" xr3:uid="{57A7E96B-4F91-474E-8343-EECEF27E3075}" name="Staff Name" dataDxfId="25"/>
    <tableColumn id="4" xr3:uid="{310E2126-02A8-4000-A418-F1251C499407}" name="Jan" dataDxfId="24"/>
    <tableColumn id="5" xr3:uid="{FA1F7F09-8991-4069-A2DC-DFD5E85F4F41}" name="Feb" dataDxfId="23"/>
    <tableColumn id="6" xr3:uid="{3516D607-7A7A-45E7-B821-CFE2B60F3B85}" name="Mar" dataDxfId="22"/>
    <tableColumn id="7" xr3:uid="{4490B5EC-AFD2-44E1-B025-3723EA567E0C}" name="Apr" dataDxfId="21"/>
    <tableColumn id="8" xr3:uid="{F93C5836-9F0C-4A0D-983D-8DF24E172E1D}" name="May" dataDxfId="20"/>
    <tableColumn id="13" xr3:uid="{BF90B108-BB84-446B-9307-BA3D3207B1FF}" name="Jun" dataDxfId="19"/>
    <tableColumn id="14" xr3:uid="{82B1659B-A4F5-4BE9-8894-75524C64CB6E}" name="Jul" dataDxfId="18"/>
    <tableColumn id="15" xr3:uid="{7CC343DE-D926-4D3B-8809-AB7E7D0BED8D}" name="Aug" dataDxfId="17"/>
    <tableColumn id="16" xr3:uid="{0DD23A5B-A183-42BF-8E69-434B724AB301}" name="Sep" dataDxfId="16"/>
    <tableColumn id="17" xr3:uid="{6D4C14ED-2E92-4BDA-B7D0-99AD21735DAD}" name="Oct" dataDxfId="15"/>
    <tableColumn id="18" xr3:uid="{D0494C59-D894-4E1E-A9CB-D4AC9249775A}" name="Nov" dataDxfId="14"/>
    <tableColumn id="19" xr3:uid="{1759CD75-05EB-43E4-BE8E-A85D9B1BD517}" name="Dec" dataDxfId="13"/>
    <tableColumn id="9" xr3:uid="{1C3FDFCC-85F5-48E0-A6A4-11C9BC5F9741}" name="Total MC" dataDxfId="12"/>
    <tableColumn id="10" xr3:uid="{7E4C3DE6-2271-489E-805A-A4132496701C}" name="Health Tips" dataDxfId="11"/>
    <tableColumn id="11" xr3:uid="{E8E93105-62DC-4CC7-8954-308F1E72A5B4}" name="H.A. (1)" dataDxfId="10"/>
    <tableColumn id="12" xr3:uid="{471CD8C9-8D04-4B4B-8749-38DB61091F98}" name="Remarks" dataDxfId="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8BD1F2-62B4-4D44-9F72-B5A261295554}" name="Table3" displayName="Table3" ref="A2:D15" totalsRowShown="0">
  <autoFilter ref="A2:D15" xr:uid="{778BD1F2-62B4-4D44-9F72-B5A261295554}"/>
  <tableColumns count="4">
    <tableColumn id="1" xr3:uid="{A048D0A0-27BB-4805-8DF4-5F057275FEF7}" name="Month"/>
    <tableColumn id="2" xr3:uid="{4C15BF76-0E27-4775-8A79-FAC7AE566144}" name="MC"/>
    <tableColumn id="3" xr3:uid="{1DF7445E-AED3-44FA-98C1-3DB0F7251289}" name="UL"/>
    <tableColumn id="4" xr3:uid="{0AF727B5-BB3D-4102-9C3A-287726944126}" name="Turnout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7D89597-98A2-4210-8354-7BFF31EC4504}" name="Table35" displayName="Table35" ref="A18:D31" totalsRowShown="0">
  <autoFilter ref="A18:D31" xr:uid="{D7D89597-98A2-4210-8354-7BFF31EC4504}"/>
  <tableColumns count="4">
    <tableColumn id="1" xr3:uid="{6B46E87F-9142-4A39-9235-148D82E1DAD7}" name="Month"/>
    <tableColumn id="2" xr3:uid="{7F9279C4-3CC8-4606-AF9C-37082105E096}" name="MC"/>
    <tableColumn id="3" xr3:uid="{2146C6E7-5E26-47A0-9A2C-247CDC57C2C3}" name="UL"/>
    <tableColumn id="4" xr3:uid="{A53A3770-5ED1-4640-8E9A-97E5CDB09572}" name="Turnout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226686-C1A3-45EC-ACF8-ECACF858289B}" name="Table1" displayName="Table1" ref="A34:D46" totalsRowShown="0">
  <autoFilter ref="A34:D46" xr:uid="{04226686-C1A3-45EC-ACF8-ECACF858289B}"/>
  <tableColumns count="4">
    <tableColumn id="1" xr3:uid="{D7DFBF41-28DC-4855-991E-CDE349F27994}" name="Month"/>
    <tableColumn id="2" xr3:uid="{722D26B0-66AB-4802-828C-9C9D6ADD79ED}" name="MC">
      <calculatedColumnFormula>SUM(B3+B19)</calculatedColumnFormula>
    </tableColumn>
    <tableColumn id="3" xr3:uid="{756C7EB0-44AE-4272-8F7B-6C38854EBF85}" name="UL">
      <calculatedColumnFormula>SUM(C3+C19)</calculatedColumnFormula>
    </tableColumn>
    <tableColumn id="4" xr3:uid="{16EBBE10-AF7B-442E-8F34-F063716BDE79}" name="Turnout">
      <calculatedColumnFormula>SUM(D3+D19)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E7175C8-873E-45C6-A253-87A077BC5031}" name="Table6" displayName="Table6" ref="A1:E125" totalsRowShown="0" headerRowDxfId="7" dataDxfId="6" tableBorderDxfId="5">
  <autoFilter ref="A1:E125" xr:uid="{EE7175C8-873E-45C6-A253-87A077BC5031}"/>
  <tableColumns count="5">
    <tableColumn id="1" xr3:uid="{178B0106-10E0-44C7-A8D6-07422772B46D}" name="Employee ID" dataDxfId="4"/>
    <tableColumn id="2" xr3:uid="{6DF8DDAA-0C1C-446D-B74F-C2BA54E50839}" name="Staff No" dataDxfId="3"/>
    <tableColumn id="3" xr3:uid="{98E1019E-6DFE-4893-A2DA-9A8A543826FF}" name="Staff Name (JO)" dataDxfId="2"/>
    <tableColumn id="4" xr3:uid="{8EF51DA8-AB87-4ACF-B88F-6B04A5C3CA6A}" name="Pic" dataDxfId="1"/>
    <tableColumn id="5" xr3:uid="{2FD5A1C0-555F-4A47-94D5-3C74D8171594}" name="Cluste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G7" dT="2025-11-24T14:58:53.20" personId="{C7885D22-48F1-44E5-83A2-205C758CD77E}" id="{ED7029D0-F43C-4665-9366-0A34382F8E05}">
    <text>17days HL</text>
  </threadedComment>
  <threadedComment ref="AJ7" dT="2025-11-24T14:59:07.35" personId="{C7885D22-48F1-44E5-83A2-205C758CD77E}" id="{B8927460-A699-440A-BE75-737A4E03EC0C}">
    <text>30days HL</text>
  </threadedComment>
  <threadedComment ref="AM7" dT="2025-11-24T14:59:24.41" personId="{C7885D22-48F1-44E5-83A2-205C758CD77E}" id="{67B46F80-5D97-44C3-B0A3-CDA391419DAC}">
    <text>12days HL</text>
  </threadedComment>
  <threadedComment ref="O8" dT="2025-07-02T04:02:46.52" personId="{A3CC1485-4DA3-475E-A898-2A1581576EC8}" id="{9E713155-7155-4FF3-B5C8-05A0A4422E73}">
    <text>HL- 5 days</text>
  </threadedComment>
  <threadedComment ref="AG17" dT="2025-11-24T15:27:49.05" personId="{C7885D22-48F1-44E5-83A2-205C758CD77E}" id="{86D2F1EB-EA9B-4D22-84D9-869999A7AF87}">
    <text>12days of HL</text>
  </threadedComment>
  <threadedComment ref="AD18" dT="2025-11-24T15:30:44.35" personId="{C7885D22-48F1-44E5-83A2-205C758CD77E}" id="{D1E32498-BFFC-4852-9874-BCBFD76FD6BE}">
    <text>14days of HL</text>
  </threadedComment>
  <threadedComment ref="I27" dT="2025-10-03T07:12:00.52" personId="{C7885D22-48F1-44E5-83A2-205C758CD77E}" id="{B601F1EE-FACC-4790-AB6C-30D119881CD7}">
    <text>4 days HL</text>
  </threadedComment>
  <threadedComment ref="L27" dT="2025-07-02T03:58:42.09" personId="{A3CC1485-4DA3-475E-A898-2A1581576EC8}" id="{CB4058EB-DF1B-4A81-923F-8DFB54D779B2}">
    <text>HL- 9 days</text>
  </threadedComment>
  <threadedComment ref="O29" dT="2025-07-02T04:05:55.71" personId="{A3CC1485-4DA3-475E-A898-2A1581576EC8}" id="{95558F0D-CACB-4AD4-B6A1-ABAA799AB154}">
    <text>HL-8 days</text>
  </threadedComment>
  <threadedComment ref="O34" dT="2025-07-02T04:06:32.73" personId="{A3CC1485-4DA3-475E-A898-2A1581576EC8}" id="{F5771BD3-E012-4FEB-A402-0216EB531A5B}">
    <text>HL- 6 days</text>
  </threadedComment>
  <threadedComment ref="L35" dT="2025-07-02T04:01:07.34" personId="{A3CC1485-4DA3-475E-A898-2A1581576EC8}" id="{B23489D4-06B7-451D-B7F2-7824C3A5D17A}">
    <text>HL-27 days</text>
  </threadedComment>
  <threadedComment ref="AG38" dT="2025-11-24T16:22:41.97" personId="{C7885D22-48F1-44E5-83A2-205C758CD77E}" id="{8B5590D7-3587-4BE1-8755-C574E7BFCD2B}">
    <text>4days of HL</text>
  </threadedComment>
  <threadedComment ref="R41" dT="2025-07-02T05:36:01.82" personId="{A3CC1485-4DA3-475E-A898-2A1581576EC8}" id="{E2887C05-A809-4C2F-BF12-6D3C012C587E}">
    <text>Covid-19</text>
  </threadedComment>
  <threadedComment ref="I42" dT="2025-07-02T05:32:41.84" personId="{A3CC1485-4DA3-475E-A898-2A1581576EC8}" id="{B6E18A5E-751E-4BE5-8FF0-3925F50B03BF}">
    <text>HL-2days</text>
  </threadedComment>
  <threadedComment ref="L42" dT="2025-07-02T05:32:57.80" personId="{A3CC1485-4DA3-475E-A898-2A1581576EC8}" id="{F145CE2E-1818-434A-A25C-1C4960D61CFE}">
    <text>HL 2 days</text>
  </threadedComment>
  <threadedComment ref="U42" dT="2025-07-02T05:40:00.66" personId="{A3CC1485-4DA3-475E-A898-2A1581576EC8}" id="{49287904-31BE-46D2-A950-929C52A1D37F}">
    <text>HL-14days</text>
  </threadedComment>
</ThreadedComment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A0009-F85C-4871-9EDC-5214E7BD7408}">
  <dimension ref="A1:N28"/>
  <sheetViews>
    <sheetView workbookViewId="0">
      <selection activeCell="B3" sqref="B3"/>
    </sheetView>
  </sheetViews>
  <sheetFormatPr defaultRowHeight="15" customHeight="1"/>
  <cols>
    <col min="1" max="1" width="15.7109375" bestFit="1" customWidth="1"/>
    <col min="2" max="2" width="11" bestFit="1" customWidth="1"/>
    <col min="3" max="3" width="10.42578125" customWidth="1"/>
    <col min="4" max="4" width="10.28515625" customWidth="1"/>
    <col min="5" max="5" width="12.28515625" bestFit="1" customWidth="1"/>
    <col min="7" max="7" width="14.5703125" customWidth="1"/>
    <col min="14" max="14" width="14.42578125" customWidth="1"/>
  </cols>
  <sheetData>
    <row r="1" spans="1:14" ht="14.25"/>
    <row r="2" spans="1:14" ht="28.5">
      <c r="A2" s="111" t="s">
        <v>0</v>
      </c>
      <c r="B2" s="112" t="s">
        <v>1</v>
      </c>
      <c r="C2" s="112" t="s">
        <v>2</v>
      </c>
      <c r="D2" s="112" t="s">
        <v>3</v>
      </c>
      <c r="E2" s="112" t="s">
        <v>4</v>
      </c>
      <c r="F2" s="112" t="s">
        <v>5</v>
      </c>
      <c r="G2" s="113" t="s">
        <v>6</v>
      </c>
      <c r="J2" s="111" t="s">
        <v>0</v>
      </c>
      <c r="K2" s="112" t="s">
        <v>7</v>
      </c>
      <c r="L2" s="112" t="s">
        <v>8</v>
      </c>
      <c r="M2" s="112" t="s">
        <v>9</v>
      </c>
      <c r="N2" s="113" t="s">
        <v>10</v>
      </c>
    </row>
    <row r="3" spans="1:14" ht="14.25">
      <c r="A3" s="105" t="s">
        <v>11</v>
      </c>
      <c r="B3" s="106">
        <f>COUNTIFS('Staff List'!E2:E74, "T1", 'Staff List'!F2:F74, "YC")</f>
        <v>0</v>
      </c>
      <c r="C3" s="106">
        <f>COUNTIFS('Staff List'!E2:E74, "T1", 'Staff List'!F2:F74, "OS")</f>
        <v>3</v>
      </c>
      <c r="D3" s="106">
        <f>COUNTIFS('Staff List'!E2:E74, "T1", 'Staff List'!F2:F74, "AOE1")</f>
        <v>9</v>
      </c>
      <c r="E3" s="106">
        <f>COUNTIFS('Staff List'!E2:E74, "T1", 'Staff List'!F2:F74, "AOE2")</f>
        <v>0</v>
      </c>
      <c r="F3" s="106">
        <f>COUNTIFS('Staff List'!E2:E74, "T1", 'Staff List'!F2:F74, "DYOE")</f>
        <v>1</v>
      </c>
      <c r="G3" s="107">
        <f>SUM(B3:F3)</f>
        <v>13</v>
      </c>
      <c r="J3" s="108" t="s">
        <v>12</v>
      </c>
      <c r="K3" s="109">
        <f>COUNTIFS('Staff List'!E2:E74, "YOU", 'Staff List'!F2:F74, "OE")</f>
        <v>3</v>
      </c>
      <c r="L3" s="109">
        <f>COUNTIFS('Staff List'!E2:E74, "YOU", 'Staff List'!F2:F74, "SOE")</f>
        <v>6</v>
      </c>
      <c r="M3" s="109">
        <f>COUNTIFS('Staff List'!E2:E74, "YOU", 'Staff List'!F2:F74, "AM")</f>
        <v>0</v>
      </c>
      <c r="N3" s="110">
        <f>SUM(K3:M3)</f>
        <v>9</v>
      </c>
    </row>
    <row r="4" spans="1:14" ht="14.25">
      <c r="A4" s="105" t="s">
        <v>13</v>
      </c>
      <c r="B4" s="106">
        <f>COUNTIFS('Staff List'!E2:E74, "T", 'Staff List'!F2:F74, "YC")</f>
        <v>0</v>
      </c>
      <c r="C4" s="106">
        <f>COUNTIFS('Staff List'!E2:E74, "T2", 'Staff List'!F2:F74, "OS")</f>
        <v>3</v>
      </c>
      <c r="D4" s="106">
        <f>COUNTIFS('Staff List'!E2:E74, "T2", 'Staff List'!F2:F74, "AOE1")</f>
        <v>8</v>
      </c>
      <c r="E4" s="106">
        <f>COUNTIFS('Staff List'!E2:E74, "T2", 'Staff List'!F2:F74, "AOE2")</f>
        <v>2</v>
      </c>
      <c r="F4" s="106">
        <f>COUNTIFS('Staff List'!E2:E74, "T2", 'Staff List'!F2:F74, "DYOE")</f>
        <v>0</v>
      </c>
      <c r="G4" s="107">
        <f t="shared" ref="G4:G6" si="0">SUM(B4:F4)</f>
        <v>13</v>
      </c>
    </row>
    <row r="5" spans="1:14" ht="14.25">
      <c r="A5" s="105" t="s">
        <v>14</v>
      </c>
      <c r="B5" s="106">
        <f>COUNTIFS('Staff List'!E2:E74, "T3", 'Staff List'!F2:F74, "YC")</f>
        <v>0</v>
      </c>
      <c r="C5" s="106">
        <f>COUNTIFS('Staff List'!E2:E74, "T3", 'Staff List'!F2:F74, "OS")</f>
        <v>0</v>
      </c>
      <c r="D5" s="106">
        <f>COUNTIFS('Staff List'!E2:E74, "T3", 'Staff List'!F2:F74, "AOE1")</f>
        <v>9</v>
      </c>
      <c r="E5" s="106">
        <f>COUNTIFS('Staff List'!E2:E74, "T3", 'Staff List'!F2:F74, "AOE2")</f>
        <v>2</v>
      </c>
      <c r="F5" s="106">
        <f>COUNTIFS('Staff List'!E2:E74, "T3", 'Staff List'!F2:F74, "DYOE")</f>
        <v>0</v>
      </c>
      <c r="G5" s="107">
        <f t="shared" si="0"/>
        <v>11</v>
      </c>
    </row>
    <row r="6" spans="1:14" ht="14.25">
      <c r="A6" s="105" t="s">
        <v>12</v>
      </c>
      <c r="B6" s="106">
        <f>COUNTIFS('Staff List'!E2:E74, "YOU", 'Staff List'!F2:F74, "YC")</f>
        <v>1</v>
      </c>
      <c r="C6" s="106">
        <f>COUNTIFS('Staff List'!E2:E74, "YOU", 'Staff List'!F2:F74, "OS")</f>
        <v>0</v>
      </c>
      <c r="D6" s="106">
        <f>COUNTIFS('Staff List'!E2:E74, "YOU", 'Staff List'!F2:F74, "AOE1")</f>
        <v>10</v>
      </c>
      <c r="E6" s="106">
        <f>COUNTIFS('Staff List'!E2:E74, "YOU", 'Staff List'!F2:F74, "AOE2")</f>
        <v>12</v>
      </c>
      <c r="F6" s="106">
        <f>COUNTIFS('Staff List'!E2:E74, "YOU", 'Staff List'!F2:F74, "DYOE")</f>
        <v>4</v>
      </c>
      <c r="G6" s="107">
        <f t="shared" si="0"/>
        <v>27</v>
      </c>
    </row>
    <row r="7" spans="1:14" ht="14.25">
      <c r="A7" s="105"/>
      <c r="B7" s="106"/>
      <c r="C7" s="106"/>
      <c r="D7" s="106"/>
      <c r="E7" s="106"/>
      <c r="F7" s="106"/>
      <c r="G7" s="107"/>
    </row>
    <row r="8" spans="1:14" ht="14.25">
      <c r="A8" s="108" t="s">
        <v>15</v>
      </c>
      <c r="B8" s="109">
        <f>SUM(B3:B6)</f>
        <v>1</v>
      </c>
      <c r="C8" s="109">
        <f>SUM(C3:C6)</f>
        <v>6</v>
      </c>
      <c r="D8" s="109">
        <f t="shared" ref="D8:F8" si="1">SUM(D3:D6)</f>
        <v>36</v>
      </c>
      <c r="E8" s="109">
        <f t="shared" si="1"/>
        <v>16</v>
      </c>
      <c r="F8" s="109">
        <f t="shared" si="1"/>
        <v>5</v>
      </c>
      <c r="G8" s="110">
        <f>SUM(G3:G6)</f>
        <v>64</v>
      </c>
    </row>
    <row r="13" spans="1:14" ht="14.25">
      <c r="A13" s="114"/>
      <c r="B13" s="114" t="s">
        <v>12</v>
      </c>
      <c r="C13" s="114" t="s">
        <v>11</v>
      </c>
      <c r="D13" s="123" t="s">
        <v>13</v>
      </c>
      <c r="E13" s="122" t="s">
        <v>14</v>
      </c>
      <c r="F13" s="122" t="s">
        <v>16</v>
      </c>
      <c r="G13" s="124"/>
    </row>
    <row r="14" spans="1:14" ht="11.25" customHeight="1">
      <c r="A14" s="120"/>
      <c r="B14" s="120" t="s">
        <v>17</v>
      </c>
      <c r="C14" s="118" t="s">
        <v>18</v>
      </c>
      <c r="D14" s="118" t="s">
        <v>19</v>
      </c>
      <c r="E14" s="115" t="s">
        <v>20</v>
      </c>
      <c r="F14" s="279" t="s">
        <v>21</v>
      </c>
      <c r="G14" s="118"/>
    </row>
    <row r="15" spans="1:14" ht="14.25" customHeight="1">
      <c r="A15" s="115"/>
      <c r="B15" s="115" t="s">
        <v>22</v>
      </c>
      <c r="C15" s="115" t="s">
        <v>23</v>
      </c>
      <c r="D15" s="115" t="s">
        <v>24</v>
      </c>
      <c r="E15" s="115" t="s">
        <v>25</v>
      </c>
      <c r="F15" s="279"/>
      <c r="G15" s="115"/>
    </row>
    <row r="16" spans="1:14" ht="11.25" customHeight="1">
      <c r="A16" s="115"/>
      <c r="B16" s="115" t="s">
        <v>26</v>
      </c>
      <c r="C16" s="115"/>
      <c r="D16" s="115" t="s">
        <v>27</v>
      </c>
      <c r="E16" s="115"/>
      <c r="F16" s="115"/>
      <c r="G16" s="115"/>
    </row>
    <row r="17" spans="1:7" ht="11.25" customHeight="1">
      <c r="A17" s="115"/>
      <c r="B17" s="115" t="s">
        <v>28</v>
      </c>
      <c r="C17" s="115"/>
      <c r="D17" s="115" t="s">
        <v>29</v>
      </c>
      <c r="E17" s="115"/>
      <c r="F17" s="115"/>
      <c r="G17" s="115"/>
    </row>
    <row r="18" spans="1:7" ht="11.25" customHeight="1">
      <c r="A18" s="115"/>
      <c r="B18" s="115" t="s">
        <v>30</v>
      </c>
      <c r="C18" s="115"/>
      <c r="D18" s="115"/>
      <c r="E18" s="115"/>
      <c r="F18" s="115"/>
      <c r="G18" s="115"/>
    </row>
    <row r="19" spans="1:7" ht="11.25" customHeight="1">
      <c r="A19" s="115"/>
      <c r="B19" s="115" t="s">
        <v>31</v>
      </c>
      <c r="C19" s="115"/>
      <c r="D19" s="115"/>
      <c r="E19" s="115"/>
      <c r="F19" s="115"/>
      <c r="G19" s="115"/>
    </row>
    <row r="20" spans="1:7" ht="11.25" customHeight="1">
      <c r="A20" s="115"/>
      <c r="B20" s="115" t="s">
        <v>32</v>
      </c>
      <c r="C20" s="115"/>
      <c r="D20" s="115"/>
      <c r="E20" s="115"/>
      <c r="F20" s="115"/>
      <c r="G20" s="115"/>
    </row>
    <row r="21" spans="1:7" ht="11.25" customHeight="1">
      <c r="A21" s="115"/>
      <c r="B21" s="115" t="s">
        <v>33</v>
      </c>
      <c r="C21" s="115"/>
      <c r="D21" s="115"/>
      <c r="E21" s="115"/>
      <c r="F21" s="115"/>
      <c r="G21" s="115"/>
    </row>
    <row r="22" spans="1:7" ht="11.25" customHeight="1">
      <c r="A22" s="115"/>
      <c r="B22" s="115" t="s">
        <v>34</v>
      </c>
      <c r="C22" s="115"/>
      <c r="D22" s="115"/>
      <c r="E22" s="115"/>
      <c r="F22" s="115"/>
      <c r="G22" s="115"/>
    </row>
    <row r="23" spans="1:7" ht="11.25" customHeight="1">
      <c r="A23" s="115"/>
      <c r="B23" s="115"/>
      <c r="C23" s="115"/>
      <c r="D23" s="119"/>
      <c r="E23" s="119"/>
      <c r="F23" s="119"/>
      <c r="G23" s="119"/>
    </row>
    <row r="24" spans="1:7" ht="28.5">
      <c r="A24" s="116" t="s">
        <v>35</v>
      </c>
      <c r="B24" s="117">
        <f>COUNTA(B14:B22)</f>
        <v>9</v>
      </c>
      <c r="C24" s="117">
        <f>COUNTA(C14:C22)</f>
        <v>2</v>
      </c>
      <c r="D24" s="117">
        <f>COUNTA(D14:D22)</f>
        <v>4</v>
      </c>
      <c r="E24" s="117">
        <f>COUNTA(E14:E22)</f>
        <v>2</v>
      </c>
      <c r="F24" s="125">
        <v>1</v>
      </c>
      <c r="G24" s="117">
        <f>SUM(B24:E24)</f>
        <v>17</v>
      </c>
    </row>
    <row r="25" spans="1:7" ht="28.5">
      <c r="A25" s="116" t="s">
        <v>36</v>
      </c>
      <c r="B25" s="117">
        <f>G6</f>
        <v>27</v>
      </c>
      <c r="C25" s="117">
        <f>G3</f>
        <v>13</v>
      </c>
      <c r="D25" s="117">
        <f>G4</f>
        <v>13</v>
      </c>
      <c r="E25" s="117">
        <f>G5</f>
        <v>11</v>
      </c>
      <c r="F25" s="117">
        <v>0</v>
      </c>
      <c r="G25" s="117">
        <f>SUM(B25:F25)</f>
        <v>64</v>
      </c>
    </row>
    <row r="26" spans="1:7" ht="14.25">
      <c r="A26" s="117" t="s">
        <v>37</v>
      </c>
      <c r="B26" s="117">
        <v>35</v>
      </c>
      <c r="C26" s="117">
        <v>9</v>
      </c>
      <c r="D26" s="117">
        <v>18</v>
      </c>
      <c r="E26" s="117">
        <v>9</v>
      </c>
      <c r="F26" s="117">
        <v>1</v>
      </c>
      <c r="G26" s="117">
        <f>SUM(B26:F26)</f>
        <v>72</v>
      </c>
    </row>
    <row r="28" spans="1:7" ht="14.25">
      <c r="A28" s="117" t="s">
        <v>38</v>
      </c>
      <c r="B28" s="121">
        <f>B25-B26</f>
        <v>-8</v>
      </c>
      <c r="C28" s="121">
        <f t="shared" ref="C28:F28" si="2">C25-C26</f>
        <v>4</v>
      </c>
      <c r="D28" s="121">
        <f t="shared" si="2"/>
        <v>-5</v>
      </c>
      <c r="E28" s="121">
        <f t="shared" si="2"/>
        <v>2</v>
      </c>
      <c r="F28" s="121">
        <f t="shared" si="2"/>
        <v>-1</v>
      </c>
      <c r="G28" s="121">
        <f>G25-G26</f>
        <v>-8</v>
      </c>
    </row>
  </sheetData>
  <mergeCells count="1">
    <mergeCell ref="F14:F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318F8-3DA5-4C7D-AE98-1AFA0CFEE8A9}">
  <dimension ref="A1:S74"/>
  <sheetViews>
    <sheetView workbookViewId="0">
      <selection activeCell="L7" sqref="L7"/>
    </sheetView>
  </sheetViews>
  <sheetFormatPr defaultColWidth="9.140625" defaultRowHeight="14.25"/>
  <cols>
    <col min="2" max="2" width="10.7109375" bestFit="1" customWidth="1"/>
    <col min="4" max="4" width="47.42578125" bestFit="1" customWidth="1"/>
    <col min="5" max="5" width="7.42578125" customWidth="1"/>
    <col min="7" max="7" width="10.5703125" bestFit="1" customWidth="1"/>
    <col min="8" max="8" width="13.28515625" bestFit="1" customWidth="1"/>
    <col min="16" max="16" width="9.140625" bestFit="1" customWidth="1"/>
    <col min="17" max="19" width="0" hidden="1" customWidth="1"/>
  </cols>
  <sheetData>
    <row r="1" spans="1:19">
      <c r="A1" s="104" t="s">
        <v>39</v>
      </c>
      <c r="B1" s="104" t="s">
        <v>40</v>
      </c>
      <c r="C1" s="104" t="s">
        <v>41</v>
      </c>
      <c r="D1" s="104" t="s">
        <v>42</v>
      </c>
      <c r="E1" s="104" t="s">
        <v>43</v>
      </c>
      <c r="F1" s="104" t="s">
        <v>44</v>
      </c>
      <c r="G1" s="104" t="s">
        <v>45</v>
      </c>
      <c r="H1" s="104" t="s">
        <v>46</v>
      </c>
      <c r="I1" s="104" t="s">
        <v>47</v>
      </c>
      <c r="Q1" t="s">
        <v>43</v>
      </c>
      <c r="R1" t="s">
        <v>47</v>
      </c>
      <c r="S1" t="s">
        <v>48</v>
      </c>
    </row>
    <row r="2" spans="1:19">
      <c r="A2" s="18">
        <v>43</v>
      </c>
      <c r="B2" s="5" t="s">
        <v>49</v>
      </c>
      <c r="C2" s="5" t="s">
        <v>50</v>
      </c>
      <c r="D2" s="6" t="s">
        <v>51</v>
      </c>
      <c r="E2" s="6" t="s">
        <v>11</v>
      </c>
      <c r="F2" s="104" t="s">
        <v>3</v>
      </c>
      <c r="G2" s="104" t="s">
        <v>52</v>
      </c>
      <c r="H2" s="137">
        <v>41687</v>
      </c>
      <c r="I2" s="104" t="s">
        <v>53</v>
      </c>
      <c r="Q2" t="s">
        <v>11</v>
      </c>
      <c r="R2" t="s">
        <v>53</v>
      </c>
      <c r="S2" t="s">
        <v>9</v>
      </c>
    </row>
    <row r="3" spans="1:19">
      <c r="A3" s="18">
        <v>42</v>
      </c>
      <c r="B3" s="19" t="s">
        <v>54</v>
      </c>
      <c r="C3" s="27" t="s">
        <v>55</v>
      </c>
      <c r="D3" s="20" t="s">
        <v>56</v>
      </c>
      <c r="E3" s="20" t="s">
        <v>11</v>
      </c>
      <c r="F3" s="104" t="s">
        <v>3</v>
      </c>
      <c r="G3" s="104" t="s">
        <v>52</v>
      </c>
      <c r="I3" s="104" t="s">
        <v>53</v>
      </c>
      <c r="Q3" t="s">
        <v>13</v>
      </c>
      <c r="R3" t="s">
        <v>57</v>
      </c>
      <c r="S3" t="s">
        <v>8</v>
      </c>
    </row>
    <row r="4" spans="1:19">
      <c r="A4" s="18">
        <v>58</v>
      </c>
      <c r="B4" s="5" t="s">
        <v>58</v>
      </c>
      <c r="C4" s="5" t="s">
        <v>59</v>
      </c>
      <c r="D4" s="6" t="s">
        <v>60</v>
      </c>
      <c r="E4" s="6" t="s">
        <v>14</v>
      </c>
      <c r="F4" s="104" t="s">
        <v>3</v>
      </c>
      <c r="G4" s="104" t="s">
        <v>52</v>
      </c>
      <c r="I4" s="104" t="s">
        <v>53</v>
      </c>
      <c r="Q4" t="s">
        <v>14</v>
      </c>
      <c r="S4" t="s">
        <v>7</v>
      </c>
    </row>
    <row r="5" spans="1:19">
      <c r="A5" s="18">
        <v>71</v>
      </c>
      <c r="B5" s="5" t="s">
        <v>61</v>
      </c>
      <c r="C5" s="5" t="s">
        <v>62</v>
      </c>
      <c r="D5" s="6" t="s">
        <v>63</v>
      </c>
      <c r="E5" s="6" t="s">
        <v>14</v>
      </c>
      <c r="F5" s="104" t="s">
        <v>3</v>
      </c>
      <c r="G5" s="104" t="s">
        <v>52</v>
      </c>
      <c r="H5" s="104"/>
      <c r="I5" s="104" t="s">
        <v>53</v>
      </c>
      <c r="Q5" t="s">
        <v>12</v>
      </c>
      <c r="S5" t="s">
        <v>5</v>
      </c>
    </row>
    <row r="6" spans="1:19">
      <c r="A6" s="18">
        <v>8</v>
      </c>
      <c r="B6" s="19" t="s">
        <v>64</v>
      </c>
      <c r="C6" s="27" t="s">
        <v>65</v>
      </c>
      <c r="D6" s="20" t="s">
        <v>66</v>
      </c>
      <c r="E6" s="20" t="s">
        <v>12</v>
      </c>
      <c r="F6" s="104" t="s">
        <v>3</v>
      </c>
      <c r="G6" s="104" t="s">
        <v>52</v>
      </c>
      <c r="H6" s="104"/>
      <c r="I6" s="104" t="s">
        <v>53</v>
      </c>
      <c r="S6" t="s">
        <v>4</v>
      </c>
    </row>
    <row r="7" spans="1:19">
      <c r="A7" s="18">
        <v>50</v>
      </c>
      <c r="B7" s="5" t="s">
        <v>67</v>
      </c>
      <c r="C7" s="5" t="s">
        <v>68</v>
      </c>
      <c r="D7" s="6" t="s">
        <v>69</v>
      </c>
      <c r="E7" s="6" t="s">
        <v>13</v>
      </c>
      <c r="F7" s="104" t="s">
        <v>3</v>
      </c>
      <c r="G7" s="104" t="s">
        <v>52</v>
      </c>
      <c r="H7" s="104"/>
      <c r="I7" s="104" t="s">
        <v>53</v>
      </c>
      <c r="S7" t="s">
        <v>3</v>
      </c>
    </row>
    <row r="8" spans="1:19">
      <c r="A8" s="18">
        <v>63</v>
      </c>
      <c r="B8" s="5" t="s">
        <v>70</v>
      </c>
      <c r="C8" s="5" t="s">
        <v>71</v>
      </c>
      <c r="D8" s="6" t="s">
        <v>72</v>
      </c>
      <c r="E8" s="6" t="s">
        <v>13</v>
      </c>
      <c r="F8" s="104" t="s">
        <v>3</v>
      </c>
      <c r="G8" s="104" t="s">
        <v>52</v>
      </c>
      <c r="H8" s="104"/>
      <c r="I8" s="104" t="s">
        <v>53</v>
      </c>
      <c r="S8" t="s">
        <v>2</v>
      </c>
    </row>
    <row r="9" spans="1:19">
      <c r="A9" s="18">
        <v>11</v>
      </c>
      <c r="B9" s="19" t="s">
        <v>73</v>
      </c>
      <c r="C9" s="67" t="s">
        <v>74</v>
      </c>
      <c r="D9" s="20" t="s">
        <v>75</v>
      </c>
      <c r="E9" s="20" t="s">
        <v>12</v>
      </c>
      <c r="F9" s="104" t="s">
        <v>3</v>
      </c>
      <c r="G9" s="104" t="s">
        <v>52</v>
      </c>
      <c r="H9" s="104"/>
      <c r="I9" s="104" t="s">
        <v>53</v>
      </c>
      <c r="S9" t="s">
        <v>1</v>
      </c>
    </row>
    <row r="10" spans="1:19">
      <c r="A10" s="18">
        <v>69</v>
      </c>
      <c r="B10" s="5" t="s">
        <v>76</v>
      </c>
      <c r="C10" s="5" t="s">
        <v>77</v>
      </c>
      <c r="D10" s="6" t="s">
        <v>78</v>
      </c>
      <c r="E10" s="6" t="s">
        <v>14</v>
      </c>
      <c r="F10" s="104" t="s">
        <v>3</v>
      </c>
      <c r="G10" s="104" t="s">
        <v>52</v>
      </c>
      <c r="H10" s="104"/>
      <c r="I10" s="104" t="s">
        <v>53</v>
      </c>
    </row>
    <row r="11" spans="1:19">
      <c r="A11" s="18">
        <v>57</v>
      </c>
      <c r="B11" s="5" t="s">
        <v>79</v>
      </c>
      <c r="C11" s="5" t="s">
        <v>80</v>
      </c>
      <c r="D11" s="6" t="s">
        <v>81</v>
      </c>
      <c r="E11" s="6" t="s">
        <v>14</v>
      </c>
      <c r="F11" s="104" t="s">
        <v>3</v>
      </c>
      <c r="G11" s="104" t="s">
        <v>52</v>
      </c>
      <c r="H11" s="104"/>
      <c r="I11" s="104" t="s">
        <v>53</v>
      </c>
    </row>
    <row r="12" spans="1:19">
      <c r="A12" s="18">
        <v>12</v>
      </c>
      <c r="B12" s="19" t="s">
        <v>82</v>
      </c>
      <c r="C12" s="27" t="s">
        <v>83</v>
      </c>
      <c r="D12" s="20" t="s">
        <v>84</v>
      </c>
      <c r="E12" s="20" t="s">
        <v>12</v>
      </c>
      <c r="F12" s="104" t="s">
        <v>3</v>
      </c>
      <c r="G12" s="104" t="s">
        <v>52</v>
      </c>
      <c r="H12" s="104"/>
      <c r="I12" s="104" t="s">
        <v>53</v>
      </c>
    </row>
    <row r="13" spans="1:19">
      <c r="A13" s="18">
        <v>60</v>
      </c>
      <c r="B13" s="5" t="s">
        <v>85</v>
      </c>
      <c r="C13" s="5" t="s">
        <v>86</v>
      </c>
      <c r="D13" s="6" t="s">
        <v>87</v>
      </c>
      <c r="E13" s="6" t="s">
        <v>14</v>
      </c>
      <c r="F13" s="104" t="s">
        <v>3</v>
      </c>
      <c r="G13" s="104" t="s">
        <v>52</v>
      </c>
      <c r="H13" s="104"/>
      <c r="I13" s="104" t="s">
        <v>53</v>
      </c>
    </row>
    <row r="14" spans="1:19">
      <c r="A14" s="18">
        <v>9</v>
      </c>
      <c r="B14" s="19" t="s">
        <v>88</v>
      </c>
      <c r="C14" s="19" t="s">
        <v>89</v>
      </c>
      <c r="D14" s="24" t="s">
        <v>90</v>
      </c>
      <c r="E14" s="20" t="s">
        <v>12</v>
      </c>
      <c r="F14" s="104" t="s">
        <v>3</v>
      </c>
      <c r="G14" s="104" t="s">
        <v>52</v>
      </c>
      <c r="H14" s="104"/>
      <c r="I14" s="104" t="s">
        <v>53</v>
      </c>
    </row>
    <row r="15" spans="1:19">
      <c r="A15" s="18">
        <v>64</v>
      </c>
      <c r="B15" s="5" t="s">
        <v>91</v>
      </c>
      <c r="C15" s="5" t="s">
        <v>92</v>
      </c>
      <c r="D15" s="6" t="s">
        <v>93</v>
      </c>
      <c r="E15" s="6" t="s">
        <v>13</v>
      </c>
      <c r="F15" s="104" t="s">
        <v>3</v>
      </c>
      <c r="G15" s="104" t="s">
        <v>52</v>
      </c>
      <c r="H15" s="104"/>
      <c r="I15" s="104" t="s">
        <v>53</v>
      </c>
    </row>
    <row r="16" spans="1:19">
      <c r="A16" s="18">
        <v>54</v>
      </c>
      <c r="B16" s="5" t="s">
        <v>94</v>
      </c>
      <c r="C16" s="5" t="s">
        <v>95</v>
      </c>
      <c r="D16" s="6" t="s">
        <v>96</v>
      </c>
      <c r="E16" s="6" t="s">
        <v>11</v>
      </c>
      <c r="F16" s="104" t="s">
        <v>3</v>
      </c>
      <c r="G16" s="104" t="s">
        <v>52</v>
      </c>
      <c r="H16" s="104"/>
      <c r="I16" s="104" t="s">
        <v>53</v>
      </c>
    </row>
    <row r="17" spans="1:9">
      <c r="A17" s="18">
        <v>3</v>
      </c>
      <c r="B17" s="19" t="s">
        <v>97</v>
      </c>
      <c r="C17" s="67" t="s">
        <v>98</v>
      </c>
      <c r="D17" s="20" t="s">
        <v>99</v>
      </c>
      <c r="E17" s="20" t="s">
        <v>12</v>
      </c>
      <c r="F17" s="104" t="s">
        <v>3</v>
      </c>
      <c r="G17" s="104" t="s">
        <v>52</v>
      </c>
      <c r="H17" s="104"/>
      <c r="I17" s="104" t="s">
        <v>53</v>
      </c>
    </row>
    <row r="18" spans="1:9">
      <c r="A18" s="18">
        <v>39</v>
      </c>
      <c r="B18" s="5" t="s">
        <v>100</v>
      </c>
      <c r="C18" s="5" t="s">
        <v>101</v>
      </c>
      <c r="D18" s="6" t="s">
        <v>102</v>
      </c>
      <c r="E18" s="6" t="s">
        <v>11</v>
      </c>
      <c r="F18" s="104" t="s">
        <v>3</v>
      </c>
      <c r="G18" s="104" t="s">
        <v>52</v>
      </c>
      <c r="H18" s="104"/>
      <c r="I18" s="104" t="s">
        <v>53</v>
      </c>
    </row>
    <row r="19" spans="1:9">
      <c r="A19" s="18">
        <v>48</v>
      </c>
      <c r="B19" s="5" t="s">
        <v>103</v>
      </c>
      <c r="C19" s="5" t="s">
        <v>104</v>
      </c>
      <c r="D19" s="6" t="s">
        <v>105</v>
      </c>
      <c r="E19" s="6" t="s">
        <v>14</v>
      </c>
      <c r="F19" s="104" t="s">
        <v>3</v>
      </c>
      <c r="G19" s="104" t="s">
        <v>52</v>
      </c>
      <c r="H19" s="104"/>
      <c r="I19" s="104" t="s">
        <v>53</v>
      </c>
    </row>
    <row r="20" spans="1:9">
      <c r="A20" s="18">
        <v>66</v>
      </c>
      <c r="B20" s="5" t="s">
        <v>106</v>
      </c>
      <c r="C20" s="5" t="s">
        <v>107</v>
      </c>
      <c r="D20" s="6" t="s">
        <v>108</v>
      </c>
      <c r="E20" s="6" t="s">
        <v>14</v>
      </c>
      <c r="F20" s="104" t="s">
        <v>3</v>
      </c>
      <c r="G20" s="104" t="s">
        <v>52</v>
      </c>
      <c r="H20" s="104"/>
      <c r="I20" s="104" t="s">
        <v>53</v>
      </c>
    </row>
    <row r="21" spans="1:9">
      <c r="A21" s="18">
        <v>26</v>
      </c>
      <c r="B21" s="19" t="s">
        <v>109</v>
      </c>
      <c r="C21" s="67" t="s">
        <v>110</v>
      </c>
      <c r="D21" s="23" t="s">
        <v>111</v>
      </c>
      <c r="E21" s="20" t="s">
        <v>12</v>
      </c>
      <c r="F21" s="104" t="s">
        <v>3</v>
      </c>
      <c r="G21" s="104" t="s">
        <v>52</v>
      </c>
      <c r="H21" s="104"/>
      <c r="I21" s="104" t="s">
        <v>53</v>
      </c>
    </row>
    <row r="22" spans="1:9">
      <c r="A22" s="18">
        <v>41</v>
      </c>
      <c r="B22" s="5" t="s">
        <v>112</v>
      </c>
      <c r="C22" s="5" t="s">
        <v>113</v>
      </c>
      <c r="D22" s="6" t="s">
        <v>114</v>
      </c>
      <c r="E22" s="6" t="s">
        <v>13</v>
      </c>
      <c r="F22" s="104" t="s">
        <v>3</v>
      </c>
      <c r="G22" s="104" t="s">
        <v>52</v>
      </c>
      <c r="H22" s="104"/>
      <c r="I22" s="104" t="s">
        <v>53</v>
      </c>
    </row>
    <row r="23" spans="1:9">
      <c r="A23" s="18">
        <v>37</v>
      </c>
      <c r="B23" s="5" t="s">
        <v>115</v>
      </c>
      <c r="C23" s="5" t="s">
        <v>116</v>
      </c>
      <c r="D23" s="6" t="s">
        <v>117</v>
      </c>
      <c r="E23" s="6" t="s">
        <v>13</v>
      </c>
      <c r="F23" s="104" t="s">
        <v>3</v>
      </c>
      <c r="G23" s="104" t="s">
        <v>52</v>
      </c>
      <c r="H23" s="104"/>
      <c r="I23" s="104" t="s">
        <v>53</v>
      </c>
    </row>
    <row r="24" spans="1:9">
      <c r="A24" s="18">
        <v>68</v>
      </c>
      <c r="B24" s="5" t="s">
        <v>118</v>
      </c>
      <c r="C24" s="5" t="s">
        <v>119</v>
      </c>
      <c r="D24" s="6" t="s">
        <v>120</v>
      </c>
      <c r="E24" s="6" t="s">
        <v>11</v>
      </c>
      <c r="F24" s="104" t="s">
        <v>3</v>
      </c>
      <c r="G24" s="104" t="s">
        <v>52</v>
      </c>
      <c r="H24" s="104"/>
      <c r="I24" s="104" t="s">
        <v>53</v>
      </c>
    </row>
    <row r="25" spans="1:9">
      <c r="A25" s="18">
        <v>10</v>
      </c>
      <c r="B25" s="5" t="s">
        <v>121</v>
      </c>
      <c r="C25" s="5" t="s">
        <v>122</v>
      </c>
      <c r="D25" s="6" t="s">
        <v>123</v>
      </c>
      <c r="E25" s="20" t="s">
        <v>12</v>
      </c>
      <c r="F25" s="104" t="s">
        <v>3</v>
      </c>
      <c r="G25" s="104" t="s">
        <v>52</v>
      </c>
      <c r="H25" s="104"/>
      <c r="I25" s="104" t="s">
        <v>53</v>
      </c>
    </row>
    <row r="26" spans="1:9">
      <c r="A26" s="18">
        <v>45</v>
      </c>
      <c r="B26" s="5" t="s">
        <v>124</v>
      </c>
      <c r="C26" s="5" t="s">
        <v>125</v>
      </c>
      <c r="D26" s="6" t="s">
        <v>126</v>
      </c>
      <c r="E26" s="6" t="s">
        <v>13</v>
      </c>
      <c r="F26" s="104" t="s">
        <v>3</v>
      </c>
      <c r="G26" s="104" t="s">
        <v>52</v>
      </c>
      <c r="H26" s="104"/>
      <c r="I26" s="104" t="s">
        <v>53</v>
      </c>
    </row>
    <row r="27" spans="1:9">
      <c r="A27" s="18">
        <v>61</v>
      </c>
      <c r="B27" s="5" t="s">
        <v>127</v>
      </c>
      <c r="C27" s="5" t="s">
        <v>128</v>
      </c>
      <c r="D27" s="6" t="s">
        <v>129</v>
      </c>
      <c r="E27" s="6" t="s">
        <v>11</v>
      </c>
      <c r="F27" s="104" t="s">
        <v>3</v>
      </c>
      <c r="G27" s="104" t="s">
        <v>52</v>
      </c>
      <c r="H27" s="104"/>
      <c r="I27" s="104" t="s">
        <v>53</v>
      </c>
    </row>
    <row r="28" spans="1:9">
      <c r="A28" s="18">
        <v>47</v>
      </c>
      <c r="B28" s="5" t="s">
        <v>130</v>
      </c>
      <c r="C28" s="5" t="s">
        <v>131</v>
      </c>
      <c r="D28" s="6" t="s">
        <v>132</v>
      </c>
      <c r="E28" s="6" t="s">
        <v>14</v>
      </c>
      <c r="F28" s="104" t="s">
        <v>3</v>
      </c>
      <c r="G28" s="104" t="s">
        <v>52</v>
      </c>
      <c r="H28" s="104"/>
      <c r="I28" s="104" t="s">
        <v>53</v>
      </c>
    </row>
    <row r="29" spans="1:9">
      <c r="A29" s="18">
        <v>51</v>
      </c>
      <c r="B29" s="138" t="s">
        <v>133</v>
      </c>
      <c r="C29" s="5" t="s">
        <v>134</v>
      </c>
      <c r="D29" s="6" t="s">
        <v>135</v>
      </c>
      <c r="E29" s="6" t="s">
        <v>14</v>
      </c>
      <c r="F29" s="104" t="s">
        <v>3</v>
      </c>
      <c r="G29" s="104" t="s">
        <v>52</v>
      </c>
      <c r="H29" s="104"/>
      <c r="I29" s="104" t="s">
        <v>53</v>
      </c>
    </row>
    <row r="30" spans="1:9">
      <c r="A30" s="18">
        <v>5</v>
      </c>
      <c r="B30" s="139" t="s">
        <v>136</v>
      </c>
      <c r="C30" s="27" t="s">
        <v>137</v>
      </c>
      <c r="D30" s="20" t="s">
        <v>138</v>
      </c>
      <c r="E30" s="20" t="s">
        <v>12</v>
      </c>
      <c r="F30" s="104" t="s">
        <v>3</v>
      </c>
      <c r="G30" s="104" t="s">
        <v>52</v>
      </c>
      <c r="H30" s="104"/>
      <c r="I30" s="104" t="s">
        <v>53</v>
      </c>
    </row>
    <row r="31" spans="1:9">
      <c r="A31" s="18">
        <v>65</v>
      </c>
      <c r="B31" s="138" t="s">
        <v>139</v>
      </c>
      <c r="C31" s="5" t="s">
        <v>140</v>
      </c>
      <c r="D31" s="6" t="s">
        <v>141</v>
      </c>
      <c r="E31" s="6" t="s">
        <v>11</v>
      </c>
      <c r="F31" s="104" t="s">
        <v>3</v>
      </c>
      <c r="G31" s="104" t="s">
        <v>52</v>
      </c>
      <c r="H31" s="104"/>
      <c r="I31" s="104" t="s">
        <v>53</v>
      </c>
    </row>
    <row r="32" spans="1:9">
      <c r="A32" s="18">
        <v>27</v>
      </c>
      <c r="B32" s="138" t="s">
        <v>142</v>
      </c>
      <c r="C32" s="5" t="s">
        <v>143</v>
      </c>
      <c r="D32" s="6" t="s">
        <v>144</v>
      </c>
      <c r="E32" s="20" t="s">
        <v>12</v>
      </c>
      <c r="F32" s="104" t="s">
        <v>3</v>
      </c>
      <c r="G32" s="104" t="s">
        <v>52</v>
      </c>
      <c r="H32" s="104"/>
      <c r="I32" s="104" t="s">
        <v>53</v>
      </c>
    </row>
    <row r="33" spans="1:9">
      <c r="A33" s="18">
        <v>44</v>
      </c>
      <c r="B33" s="138" t="s">
        <v>145</v>
      </c>
      <c r="C33" s="5" t="s">
        <v>146</v>
      </c>
      <c r="D33" s="6" t="s">
        <v>147</v>
      </c>
      <c r="E33" s="6" t="s">
        <v>13</v>
      </c>
      <c r="F33" s="104" t="s">
        <v>3</v>
      </c>
      <c r="G33" s="104" t="s">
        <v>52</v>
      </c>
      <c r="H33" s="104"/>
      <c r="I33" s="104" t="s">
        <v>53</v>
      </c>
    </row>
    <row r="34" spans="1:9">
      <c r="A34" s="18">
        <v>40</v>
      </c>
      <c r="B34" s="138" t="s">
        <v>148</v>
      </c>
      <c r="C34" s="5" t="s">
        <v>149</v>
      </c>
      <c r="D34" s="6" t="s">
        <v>150</v>
      </c>
      <c r="E34" s="6" t="s">
        <v>11</v>
      </c>
      <c r="F34" s="104" t="s">
        <v>3</v>
      </c>
      <c r="G34" s="104" t="s">
        <v>52</v>
      </c>
      <c r="H34" s="104"/>
      <c r="I34" s="104" t="s">
        <v>53</v>
      </c>
    </row>
    <row r="35" spans="1:9">
      <c r="A35" s="18">
        <v>25</v>
      </c>
      <c r="B35" s="139" t="s">
        <v>151</v>
      </c>
      <c r="C35" s="19" t="s">
        <v>152</v>
      </c>
      <c r="D35" s="24" t="s">
        <v>153</v>
      </c>
      <c r="E35" s="20" t="s">
        <v>12</v>
      </c>
      <c r="F35" s="104" t="s">
        <v>3</v>
      </c>
      <c r="G35" s="104" t="s">
        <v>52</v>
      </c>
      <c r="H35" s="104"/>
      <c r="I35" s="104" t="s">
        <v>53</v>
      </c>
    </row>
    <row r="36" spans="1:9">
      <c r="A36" s="18">
        <v>56</v>
      </c>
      <c r="B36" s="138" t="s">
        <v>154</v>
      </c>
      <c r="C36" s="5" t="s">
        <v>155</v>
      </c>
      <c r="D36" s="6" t="s">
        <v>156</v>
      </c>
      <c r="E36" s="6" t="s">
        <v>11</v>
      </c>
      <c r="F36" s="104" t="s">
        <v>3</v>
      </c>
      <c r="G36" s="104" t="s">
        <v>52</v>
      </c>
      <c r="H36" s="104"/>
      <c r="I36" s="104" t="s">
        <v>53</v>
      </c>
    </row>
    <row r="37" spans="1:9">
      <c r="A37" s="18">
        <v>70</v>
      </c>
      <c r="B37" s="140" t="s">
        <v>157</v>
      </c>
      <c r="C37" s="77" t="s">
        <v>158</v>
      </c>
      <c r="D37" s="78" t="s">
        <v>159</v>
      </c>
      <c r="E37" s="78" t="s">
        <v>13</v>
      </c>
      <c r="F37" s="104" t="s">
        <v>3</v>
      </c>
      <c r="G37" s="104" t="s">
        <v>52</v>
      </c>
      <c r="H37" s="104"/>
      <c r="I37" s="104" t="s">
        <v>53</v>
      </c>
    </row>
    <row r="38" spans="1:9">
      <c r="A38" s="18">
        <v>62</v>
      </c>
      <c r="B38" s="1" t="s">
        <v>160</v>
      </c>
      <c r="C38" s="1" t="s">
        <v>161</v>
      </c>
      <c r="D38" s="2" t="s">
        <v>162</v>
      </c>
      <c r="E38" s="2" t="s">
        <v>14</v>
      </c>
      <c r="F38" s="104" t="s">
        <v>4</v>
      </c>
      <c r="G38" s="104" t="s">
        <v>52</v>
      </c>
      <c r="H38" s="142" t="s">
        <v>163</v>
      </c>
      <c r="I38" s="104" t="s">
        <v>53</v>
      </c>
    </row>
    <row r="39" spans="1:9">
      <c r="A39" s="18">
        <v>2</v>
      </c>
      <c r="B39" s="19" t="s">
        <v>164</v>
      </c>
      <c r="C39" s="67" t="s">
        <v>165</v>
      </c>
      <c r="D39" s="20" t="s">
        <v>166</v>
      </c>
      <c r="E39" s="20" t="s">
        <v>12</v>
      </c>
      <c r="F39" s="104" t="s">
        <v>4</v>
      </c>
      <c r="G39" s="104" t="s">
        <v>52</v>
      </c>
      <c r="H39" s="104"/>
      <c r="I39" s="104" t="s">
        <v>53</v>
      </c>
    </row>
    <row r="40" spans="1:9">
      <c r="A40" s="18">
        <v>6</v>
      </c>
      <c r="B40" s="19" t="s">
        <v>167</v>
      </c>
      <c r="C40" s="67" t="s">
        <v>168</v>
      </c>
      <c r="D40" s="20" t="s">
        <v>169</v>
      </c>
      <c r="E40" s="20" t="s">
        <v>12</v>
      </c>
      <c r="F40" s="104" t="s">
        <v>4</v>
      </c>
      <c r="G40" s="104" t="s">
        <v>52</v>
      </c>
      <c r="H40" s="104"/>
      <c r="I40" s="104" t="s">
        <v>53</v>
      </c>
    </row>
    <row r="41" spans="1:9">
      <c r="A41" s="18">
        <v>13</v>
      </c>
      <c r="B41" s="19" t="s">
        <v>170</v>
      </c>
      <c r="C41" s="27" t="s">
        <v>171</v>
      </c>
      <c r="D41" s="20" t="s">
        <v>172</v>
      </c>
      <c r="E41" s="20" t="s">
        <v>12</v>
      </c>
      <c r="F41" s="104" t="s">
        <v>4</v>
      </c>
      <c r="G41" s="104" t="s">
        <v>52</v>
      </c>
      <c r="H41" s="104"/>
      <c r="I41" s="104" t="s">
        <v>53</v>
      </c>
    </row>
    <row r="42" spans="1:9">
      <c r="A42" s="18">
        <v>23</v>
      </c>
      <c r="B42" s="134" t="s">
        <v>173</v>
      </c>
      <c r="C42" s="135" t="s">
        <v>174</v>
      </c>
      <c r="D42" s="136" t="s">
        <v>175</v>
      </c>
      <c r="E42" s="136" t="s">
        <v>12</v>
      </c>
      <c r="F42" s="104" t="s">
        <v>4</v>
      </c>
      <c r="G42" s="104" t="s">
        <v>52</v>
      </c>
      <c r="H42" s="104"/>
      <c r="I42" s="104" t="s">
        <v>53</v>
      </c>
    </row>
    <row r="43" spans="1:9">
      <c r="A43" s="18">
        <v>1</v>
      </c>
      <c r="B43" s="19" t="s">
        <v>176</v>
      </c>
      <c r="C43" s="67" t="s">
        <v>177</v>
      </c>
      <c r="D43" s="20" t="s">
        <v>178</v>
      </c>
      <c r="E43" s="20" t="s">
        <v>12</v>
      </c>
      <c r="F43" s="104" t="s">
        <v>4</v>
      </c>
      <c r="G43" s="104" t="s">
        <v>52</v>
      </c>
      <c r="H43" s="104"/>
      <c r="I43" s="104" t="s">
        <v>53</v>
      </c>
    </row>
    <row r="44" spans="1:9">
      <c r="A44" s="18">
        <v>49</v>
      </c>
      <c r="B44" s="19" t="s">
        <v>179</v>
      </c>
      <c r="C44" s="27" t="s">
        <v>180</v>
      </c>
      <c r="D44" s="20" t="s">
        <v>181</v>
      </c>
      <c r="E44" s="20" t="s">
        <v>13</v>
      </c>
      <c r="F44" s="104" t="s">
        <v>4</v>
      </c>
      <c r="G44" s="104" t="s">
        <v>52</v>
      </c>
      <c r="H44" s="104"/>
      <c r="I44" s="104" t="s">
        <v>53</v>
      </c>
    </row>
    <row r="45" spans="1:9">
      <c r="A45" s="18">
        <v>15</v>
      </c>
      <c r="B45" s="19" t="s">
        <v>182</v>
      </c>
      <c r="C45" s="67" t="s">
        <v>183</v>
      </c>
      <c r="D45" s="20" t="s">
        <v>184</v>
      </c>
      <c r="E45" s="20" t="s">
        <v>12</v>
      </c>
      <c r="F45" s="104" t="s">
        <v>4</v>
      </c>
      <c r="G45" s="104" t="s">
        <v>52</v>
      </c>
      <c r="H45" s="104"/>
      <c r="I45" s="104" t="s">
        <v>53</v>
      </c>
    </row>
    <row r="46" spans="1:9">
      <c r="A46" s="18">
        <v>19</v>
      </c>
      <c r="B46" s="19" t="s">
        <v>185</v>
      </c>
      <c r="C46" s="27" t="s">
        <v>186</v>
      </c>
      <c r="D46" s="20" t="s">
        <v>187</v>
      </c>
      <c r="E46" s="20" t="s">
        <v>12</v>
      </c>
      <c r="F46" s="104" t="s">
        <v>4</v>
      </c>
      <c r="G46" s="104" t="s">
        <v>52</v>
      </c>
      <c r="H46" s="104"/>
      <c r="I46" s="104" t="s">
        <v>53</v>
      </c>
    </row>
    <row r="47" spans="1:9">
      <c r="A47" s="18">
        <v>24</v>
      </c>
      <c r="B47" s="19" t="s">
        <v>188</v>
      </c>
      <c r="C47" s="27" t="s">
        <v>189</v>
      </c>
      <c r="D47" s="22" t="s">
        <v>190</v>
      </c>
      <c r="E47" s="20" t="s">
        <v>12</v>
      </c>
      <c r="F47" s="104" t="s">
        <v>4</v>
      </c>
      <c r="G47" s="104" t="s">
        <v>52</v>
      </c>
      <c r="H47" s="104"/>
      <c r="I47" s="104" t="s">
        <v>53</v>
      </c>
    </row>
    <row r="48" spans="1:9">
      <c r="A48" s="18">
        <v>14</v>
      </c>
      <c r="B48" s="134" t="s">
        <v>191</v>
      </c>
      <c r="C48" s="141" t="s">
        <v>192</v>
      </c>
      <c r="D48" s="136" t="s">
        <v>193</v>
      </c>
      <c r="E48" s="136" t="s">
        <v>12</v>
      </c>
      <c r="F48" s="104" t="s">
        <v>4</v>
      </c>
      <c r="G48" s="104" t="s">
        <v>52</v>
      </c>
      <c r="H48" s="104"/>
      <c r="I48" s="104" t="s">
        <v>53</v>
      </c>
    </row>
    <row r="49" spans="1:9">
      <c r="A49" s="18">
        <v>20</v>
      </c>
      <c r="B49" s="19" t="s">
        <v>194</v>
      </c>
      <c r="C49" s="27" t="s">
        <v>195</v>
      </c>
      <c r="D49" s="23" t="s">
        <v>196</v>
      </c>
      <c r="E49" s="20" t="s">
        <v>12</v>
      </c>
      <c r="F49" s="104" t="s">
        <v>4</v>
      </c>
      <c r="G49" s="104" t="s">
        <v>52</v>
      </c>
      <c r="H49" s="104"/>
      <c r="I49" s="104" t="s">
        <v>53</v>
      </c>
    </row>
    <row r="50" spans="1:9">
      <c r="A50" s="18">
        <v>22</v>
      </c>
      <c r="B50" s="19" t="s">
        <v>197</v>
      </c>
      <c r="C50" s="67" t="s">
        <v>198</v>
      </c>
      <c r="D50" s="20" t="s">
        <v>199</v>
      </c>
      <c r="E50" s="20" t="s">
        <v>12</v>
      </c>
      <c r="F50" s="104" t="s">
        <v>4</v>
      </c>
      <c r="G50" s="104" t="s">
        <v>52</v>
      </c>
      <c r="H50" s="104"/>
      <c r="I50" s="104" t="s">
        <v>53</v>
      </c>
    </row>
    <row r="51" spans="1:9">
      <c r="A51" s="18">
        <v>52</v>
      </c>
      <c r="B51" s="5" t="s">
        <v>200</v>
      </c>
      <c r="C51" s="5" t="s">
        <v>201</v>
      </c>
      <c r="D51" s="6" t="s">
        <v>202</v>
      </c>
      <c r="E51" s="6" t="s">
        <v>13</v>
      </c>
      <c r="F51" s="104" t="s">
        <v>4</v>
      </c>
      <c r="G51" s="104" t="s">
        <v>52</v>
      </c>
      <c r="H51" s="104"/>
      <c r="I51" s="104" t="s">
        <v>53</v>
      </c>
    </row>
    <row r="52" spans="1:9">
      <c r="A52" s="18">
        <v>18</v>
      </c>
      <c r="B52" s="19" t="s">
        <v>203</v>
      </c>
      <c r="C52" s="67" t="s">
        <v>204</v>
      </c>
      <c r="D52" s="20" t="s">
        <v>205</v>
      </c>
      <c r="E52" s="20" t="s">
        <v>12</v>
      </c>
      <c r="F52" s="104" t="s">
        <v>4</v>
      </c>
      <c r="G52" s="104" t="s">
        <v>52</v>
      </c>
      <c r="H52" s="104"/>
      <c r="I52" s="104" t="s">
        <v>53</v>
      </c>
    </row>
    <row r="53" spans="1:9">
      <c r="A53" s="18">
        <v>55</v>
      </c>
      <c r="B53" s="5" t="s">
        <v>206</v>
      </c>
      <c r="C53" s="5" t="s">
        <v>207</v>
      </c>
      <c r="D53" s="6" t="s">
        <v>208</v>
      </c>
      <c r="E53" s="6" t="s">
        <v>14</v>
      </c>
      <c r="F53" s="104" t="s">
        <v>4</v>
      </c>
      <c r="G53" s="104" t="s">
        <v>52</v>
      </c>
      <c r="H53" s="104"/>
      <c r="I53" s="104" t="s">
        <v>53</v>
      </c>
    </row>
    <row r="54" spans="1:9">
      <c r="A54" s="18">
        <v>7</v>
      </c>
      <c r="B54" s="19" t="s">
        <v>209</v>
      </c>
      <c r="C54" s="27" t="s">
        <v>210</v>
      </c>
      <c r="D54" s="20" t="s">
        <v>211</v>
      </c>
      <c r="E54" s="20" t="s">
        <v>12</v>
      </c>
      <c r="F54" s="104" t="s">
        <v>5</v>
      </c>
      <c r="G54" s="104" t="s">
        <v>52</v>
      </c>
      <c r="H54" s="104"/>
      <c r="I54" s="104" t="s">
        <v>53</v>
      </c>
    </row>
    <row r="55" spans="1:9">
      <c r="A55" s="18">
        <v>67</v>
      </c>
      <c r="B55" s="5" t="s">
        <v>212</v>
      </c>
      <c r="C55" s="5" t="s">
        <v>213</v>
      </c>
      <c r="D55" s="6" t="s">
        <v>214</v>
      </c>
      <c r="E55" s="6" t="s">
        <v>11</v>
      </c>
      <c r="F55" s="104" t="s">
        <v>5</v>
      </c>
      <c r="G55" s="104" t="s">
        <v>52</v>
      </c>
      <c r="H55" s="104"/>
      <c r="I55" s="104" t="s">
        <v>53</v>
      </c>
    </row>
    <row r="56" spans="1:9">
      <c r="A56" s="18">
        <v>4</v>
      </c>
      <c r="B56" s="19" t="s">
        <v>215</v>
      </c>
      <c r="C56" s="27" t="s">
        <v>216</v>
      </c>
      <c r="D56" s="20" t="s">
        <v>217</v>
      </c>
      <c r="E56" s="20" t="s">
        <v>12</v>
      </c>
      <c r="F56" s="104" t="s">
        <v>5</v>
      </c>
      <c r="G56" s="104" t="s">
        <v>52</v>
      </c>
      <c r="H56" s="104"/>
      <c r="I56" s="104" t="s">
        <v>53</v>
      </c>
    </row>
    <row r="57" spans="1:9">
      <c r="A57" s="18">
        <v>17</v>
      </c>
      <c r="B57" s="19" t="s">
        <v>218</v>
      </c>
      <c r="C57" s="67" t="s">
        <v>219</v>
      </c>
      <c r="D57" s="20" t="s">
        <v>220</v>
      </c>
      <c r="E57" s="20" t="s">
        <v>12</v>
      </c>
      <c r="F57" s="104" t="s">
        <v>5</v>
      </c>
      <c r="G57" s="104" t="s">
        <v>52</v>
      </c>
      <c r="H57" s="104"/>
      <c r="I57" s="104" t="s">
        <v>53</v>
      </c>
    </row>
    <row r="58" spans="1:9">
      <c r="A58" s="18">
        <v>21</v>
      </c>
      <c r="B58" s="19" t="s">
        <v>221</v>
      </c>
      <c r="C58" s="67" t="s">
        <v>222</v>
      </c>
      <c r="D58" s="20" t="s">
        <v>223</v>
      </c>
      <c r="E58" s="20" t="s">
        <v>12</v>
      </c>
      <c r="F58" s="104" t="s">
        <v>5</v>
      </c>
      <c r="G58" s="104" t="s">
        <v>52</v>
      </c>
      <c r="H58" s="104"/>
      <c r="I58" s="104" t="s">
        <v>53</v>
      </c>
    </row>
    <row r="59" spans="1:9">
      <c r="A59" s="18">
        <v>29</v>
      </c>
      <c r="B59" s="104"/>
      <c r="C59" s="68" t="s">
        <v>224</v>
      </c>
      <c r="D59" s="29" t="s">
        <v>225</v>
      </c>
      <c r="E59" s="20" t="s">
        <v>12</v>
      </c>
      <c r="F59" s="104" t="s">
        <v>7</v>
      </c>
      <c r="G59" s="104" t="s">
        <v>226</v>
      </c>
      <c r="H59" s="104"/>
      <c r="I59" s="104" t="s">
        <v>53</v>
      </c>
    </row>
    <row r="60" spans="1:9">
      <c r="A60" s="18">
        <v>33</v>
      </c>
      <c r="B60" s="104"/>
      <c r="C60" s="68" t="s">
        <v>227</v>
      </c>
      <c r="D60" s="29" t="s">
        <v>228</v>
      </c>
      <c r="E60" s="20" t="s">
        <v>12</v>
      </c>
      <c r="F60" s="104" t="s">
        <v>7</v>
      </c>
      <c r="G60" s="104" t="s">
        <v>226</v>
      </c>
      <c r="H60" s="104"/>
      <c r="I60" s="104" t="s">
        <v>53</v>
      </c>
    </row>
    <row r="61" spans="1:9">
      <c r="A61" s="18">
        <v>34</v>
      </c>
      <c r="B61" s="104"/>
      <c r="C61" s="68" t="s">
        <v>229</v>
      </c>
      <c r="D61" s="30" t="s">
        <v>230</v>
      </c>
      <c r="E61" s="20" t="s">
        <v>12</v>
      </c>
      <c r="F61" s="104" t="s">
        <v>7</v>
      </c>
      <c r="G61" s="104" t="s">
        <v>226</v>
      </c>
      <c r="H61" s="104"/>
      <c r="I61" s="104" t="s">
        <v>53</v>
      </c>
    </row>
    <row r="62" spans="1:9">
      <c r="A62" s="18">
        <v>53</v>
      </c>
      <c r="B62" s="5" t="s">
        <v>231</v>
      </c>
      <c r="C62" s="5" t="s">
        <v>232</v>
      </c>
      <c r="D62" s="6" t="s">
        <v>233</v>
      </c>
      <c r="E62" s="6" t="s">
        <v>11</v>
      </c>
      <c r="F62" s="104" t="s">
        <v>2</v>
      </c>
      <c r="G62" s="104" t="s">
        <v>52</v>
      </c>
      <c r="H62" s="104"/>
      <c r="I62" s="104" t="s">
        <v>53</v>
      </c>
    </row>
    <row r="63" spans="1:9">
      <c r="A63" s="18">
        <v>38</v>
      </c>
      <c r="B63" s="19" t="s">
        <v>234</v>
      </c>
      <c r="C63" s="27" t="s">
        <v>235</v>
      </c>
      <c r="D63" s="20" t="s">
        <v>236</v>
      </c>
      <c r="E63" s="20" t="s">
        <v>11</v>
      </c>
      <c r="F63" s="104" t="s">
        <v>2</v>
      </c>
      <c r="G63" s="104" t="s">
        <v>52</v>
      </c>
      <c r="H63" s="104"/>
      <c r="I63" s="104" t="s">
        <v>53</v>
      </c>
    </row>
    <row r="64" spans="1:9">
      <c r="A64" s="18">
        <v>72</v>
      </c>
      <c r="B64" s="40" t="s">
        <v>237</v>
      </c>
      <c r="C64" s="77" t="s">
        <v>238</v>
      </c>
      <c r="D64" s="78" t="s">
        <v>239</v>
      </c>
      <c r="E64" s="78" t="s">
        <v>13</v>
      </c>
      <c r="F64" s="104" t="s">
        <v>2</v>
      </c>
      <c r="G64" s="104" t="s">
        <v>52</v>
      </c>
      <c r="H64" s="104"/>
      <c r="I64" s="104" t="s">
        <v>53</v>
      </c>
    </row>
    <row r="65" spans="1:9">
      <c r="A65" s="18">
        <v>73</v>
      </c>
      <c r="B65" s="19" t="s">
        <v>240</v>
      </c>
      <c r="C65" s="5" t="s">
        <v>241</v>
      </c>
      <c r="D65" s="20" t="s">
        <v>242</v>
      </c>
      <c r="E65" s="20" t="s">
        <v>13</v>
      </c>
      <c r="F65" s="104" t="s">
        <v>2</v>
      </c>
      <c r="G65" s="104" t="s">
        <v>52</v>
      </c>
      <c r="H65" s="104"/>
      <c r="I65" s="104" t="s">
        <v>53</v>
      </c>
    </row>
    <row r="66" spans="1:9">
      <c r="A66" s="18">
        <v>59</v>
      </c>
      <c r="B66" s="19" t="s">
        <v>243</v>
      </c>
      <c r="C66" s="27" t="s">
        <v>244</v>
      </c>
      <c r="D66" s="23" t="s">
        <v>245</v>
      </c>
      <c r="E66" s="23" t="s">
        <v>11</v>
      </c>
      <c r="F66" s="104" t="s">
        <v>2</v>
      </c>
      <c r="G66" s="104" t="s">
        <v>52</v>
      </c>
      <c r="H66" s="104"/>
      <c r="I66" s="104" t="s">
        <v>53</v>
      </c>
    </row>
    <row r="67" spans="1:9">
      <c r="A67" s="18">
        <v>46</v>
      </c>
      <c r="B67" s="5" t="s">
        <v>246</v>
      </c>
      <c r="C67" s="5" t="s">
        <v>247</v>
      </c>
      <c r="D67" s="6" t="s">
        <v>248</v>
      </c>
      <c r="E67" s="6" t="s">
        <v>13</v>
      </c>
      <c r="F67" s="104" t="s">
        <v>2</v>
      </c>
      <c r="G67" s="104" t="s">
        <v>52</v>
      </c>
      <c r="H67" s="104"/>
      <c r="I67" s="104" t="s">
        <v>53</v>
      </c>
    </row>
    <row r="68" spans="1:9">
      <c r="A68" s="18">
        <v>31</v>
      </c>
      <c r="B68" s="104"/>
      <c r="C68" s="68" t="s">
        <v>249</v>
      </c>
      <c r="D68" s="29" t="s">
        <v>250</v>
      </c>
      <c r="E68" s="20" t="s">
        <v>12</v>
      </c>
      <c r="F68" s="104" t="s">
        <v>8</v>
      </c>
      <c r="G68" s="104" t="s">
        <v>226</v>
      </c>
      <c r="H68" s="143">
        <v>45509</v>
      </c>
      <c r="I68" s="104" t="s">
        <v>53</v>
      </c>
    </row>
    <row r="69" spans="1:9">
      <c r="A69" s="18">
        <v>35</v>
      </c>
      <c r="B69" s="104"/>
      <c r="C69" s="68" t="s">
        <v>251</v>
      </c>
      <c r="D69" s="29" t="s">
        <v>252</v>
      </c>
      <c r="E69" s="20" t="s">
        <v>12</v>
      </c>
      <c r="F69" s="104" t="s">
        <v>8</v>
      </c>
      <c r="G69" s="104" t="s">
        <v>226</v>
      </c>
      <c r="H69" s="104"/>
      <c r="I69" s="104" t="s">
        <v>53</v>
      </c>
    </row>
    <row r="70" spans="1:9">
      <c r="A70" s="18">
        <v>28</v>
      </c>
      <c r="B70" s="104"/>
      <c r="C70" s="68" t="s">
        <v>253</v>
      </c>
      <c r="D70" s="29" t="s">
        <v>254</v>
      </c>
      <c r="E70" s="20" t="s">
        <v>12</v>
      </c>
      <c r="F70" s="104" t="s">
        <v>8</v>
      </c>
      <c r="G70" s="104" t="s">
        <v>226</v>
      </c>
      <c r="H70" s="104"/>
      <c r="I70" s="104" t="s">
        <v>53</v>
      </c>
    </row>
    <row r="71" spans="1:9">
      <c r="A71" s="18">
        <v>30</v>
      </c>
      <c r="B71" s="104"/>
      <c r="C71" s="68" t="s">
        <v>255</v>
      </c>
      <c r="D71" s="29" t="s">
        <v>256</v>
      </c>
      <c r="E71" s="20" t="s">
        <v>12</v>
      </c>
      <c r="F71" s="104" t="s">
        <v>8</v>
      </c>
      <c r="G71" s="104" t="s">
        <v>226</v>
      </c>
      <c r="H71" s="104"/>
      <c r="I71" s="104" t="s">
        <v>53</v>
      </c>
    </row>
    <row r="72" spans="1:9">
      <c r="A72" s="18">
        <v>32</v>
      </c>
      <c r="B72" s="104"/>
      <c r="C72" s="68" t="s">
        <v>257</v>
      </c>
      <c r="D72" s="29" t="s">
        <v>258</v>
      </c>
      <c r="E72" s="20" t="s">
        <v>12</v>
      </c>
      <c r="F72" s="104" t="s">
        <v>8</v>
      </c>
      <c r="G72" s="104" t="s">
        <v>226</v>
      </c>
      <c r="H72" s="104"/>
      <c r="I72" s="104" t="s">
        <v>53</v>
      </c>
    </row>
    <row r="73" spans="1:9">
      <c r="A73" s="18">
        <v>36</v>
      </c>
      <c r="B73" s="104"/>
      <c r="C73" s="68" t="s">
        <v>259</v>
      </c>
      <c r="D73" s="29" t="s">
        <v>260</v>
      </c>
      <c r="E73" s="20" t="s">
        <v>12</v>
      </c>
      <c r="F73" s="104" t="s">
        <v>8</v>
      </c>
      <c r="G73" s="104" t="s">
        <v>226</v>
      </c>
      <c r="H73" s="104"/>
      <c r="I73" s="104" t="s">
        <v>53</v>
      </c>
    </row>
    <row r="74" spans="1:9">
      <c r="A74" s="18">
        <v>16</v>
      </c>
      <c r="B74" s="19" t="s">
        <v>261</v>
      </c>
      <c r="C74" s="19" t="s">
        <v>262</v>
      </c>
      <c r="D74" s="24" t="s">
        <v>263</v>
      </c>
      <c r="E74" s="20" t="s">
        <v>12</v>
      </c>
      <c r="F74" s="104" t="s">
        <v>1</v>
      </c>
      <c r="G74" s="104" t="s">
        <v>52</v>
      </c>
      <c r="H74" s="104"/>
      <c r="I74" s="104" t="s">
        <v>53</v>
      </c>
    </row>
  </sheetData>
  <autoFilter ref="A1:I74" xr:uid="{8E9318F8-3DA5-4C7D-AE98-1AFA0CFEE8A9}">
    <sortState xmlns:xlrd2="http://schemas.microsoft.com/office/spreadsheetml/2017/richdata2" ref="A2:I74">
      <sortCondition ref="F1:F74"/>
    </sortState>
  </autoFilter>
  <dataValidations count="3">
    <dataValidation type="list" allowBlank="1" showInputMessage="1" showErrorMessage="1" sqref="F2:F74" xr:uid="{BF52BC10-6A56-4456-BC62-24DED605C633}">
      <formula1>$S$2:$S$9</formula1>
    </dataValidation>
    <dataValidation type="list" allowBlank="1" showInputMessage="1" showErrorMessage="1" sqref="I2:I74" xr:uid="{23BDDFC8-D7F5-4DAC-901F-085637A989A4}">
      <formula1>$R$2:$R$3</formula1>
    </dataValidation>
    <dataValidation type="list" allowBlank="1" showInputMessage="1" showErrorMessage="1" sqref="E2:E74" xr:uid="{40C78288-D666-47EB-9B71-B5D0FF959B49}">
      <formula1>$Q$2:$Q$5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7AD69-131B-4FDE-8911-3E2AB9E8623F}">
  <dimension ref="A2"/>
  <sheetViews>
    <sheetView workbookViewId="0">
      <selection activeCell="I30" sqref="I30"/>
    </sheetView>
  </sheetViews>
  <sheetFormatPr defaultColWidth="8.85546875" defaultRowHeight="14.25"/>
  <cols>
    <col min="1" max="1" width="8.85546875" style="3"/>
    <col min="2" max="2" width="17.7109375" style="3" customWidth="1"/>
    <col min="3" max="16384" width="8.85546875" style="3"/>
  </cols>
  <sheetData>
    <row r="2" ht="23.45" customHeight="1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C91CD-7036-4CB8-A4C1-24454EDB4200}">
  <dimension ref="A1:BI39"/>
  <sheetViews>
    <sheetView zoomScale="90" zoomScaleNormal="90" workbookViewId="0">
      <pane xSplit="5" ySplit="1" topLeftCell="AG2" activePane="bottomRight" state="frozen"/>
      <selection pane="bottomRight" activeCell="AG1" sqref="AG1"/>
      <selection pane="bottomLeft" activeCell="A2" sqref="A2"/>
      <selection pane="topRight" activeCell="F1" sqref="F1"/>
    </sheetView>
  </sheetViews>
  <sheetFormatPr defaultColWidth="8.85546875" defaultRowHeight="13.15"/>
  <cols>
    <col min="1" max="1" width="9.42578125" style="8" customWidth="1"/>
    <col min="2" max="2" width="13.140625" style="8" customWidth="1"/>
    <col min="3" max="3" width="9.7109375" style="8" customWidth="1"/>
    <col min="4" max="4" width="46" style="8" bestFit="1" customWidth="1"/>
    <col min="5" max="5" width="8.85546875" style="8" customWidth="1"/>
    <col min="6" max="6" width="9.140625" style="8" customWidth="1"/>
    <col min="7" max="7" width="8.7109375" style="8" customWidth="1"/>
    <col min="8" max="8" width="12.7109375" style="8" customWidth="1"/>
    <col min="9" max="9" width="9.5703125" style="8" customWidth="1"/>
    <col min="10" max="10" width="9" style="8" customWidth="1"/>
    <col min="11" max="11" width="13" style="8" customWidth="1"/>
    <col min="12" max="12" width="9.85546875" style="8" customWidth="1"/>
    <col min="13" max="13" width="9.42578125" style="8" customWidth="1"/>
    <col min="14" max="14" width="13.28515625" style="8" customWidth="1"/>
    <col min="15" max="15" width="9.42578125" style="8" customWidth="1"/>
    <col min="16" max="16" width="8.85546875" style="8" customWidth="1"/>
    <col min="17" max="17" width="12.85546875" style="8" customWidth="1"/>
    <col min="18" max="18" width="10.140625" style="8" customWidth="1"/>
    <col min="19" max="19" width="9.7109375" style="8" customWidth="1"/>
    <col min="20" max="20" width="13.7109375" style="8" customWidth="1"/>
    <col min="21" max="21" width="9.140625" style="8" customWidth="1"/>
    <col min="22" max="22" width="8.7109375" style="8" customWidth="1"/>
    <col min="23" max="23" width="12.7109375" style="8" customWidth="1"/>
    <col min="24" max="24" width="8.7109375" style="8" customWidth="1"/>
    <col min="25" max="25" width="8.28515625" style="8" customWidth="1"/>
    <col min="26" max="26" width="12.28515625" style="8" customWidth="1"/>
    <col min="27" max="27" width="9.7109375" style="8" customWidth="1"/>
    <col min="28" max="28" width="9.140625" style="8" customWidth="1"/>
    <col min="29" max="29" width="13.140625" style="8" customWidth="1"/>
    <col min="30" max="30" width="9.5703125" style="8" customWidth="1"/>
    <col min="31" max="31" width="10" style="8" customWidth="1"/>
    <col min="32" max="32" width="13.42578125" style="8" customWidth="1"/>
    <col min="33" max="33" width="9.42578125" style="8" customWidth="1"/>
    <col min="34" max="34" width="8.85546875" style="8" customWidth="1"/>
    <col min="35" max="35" width="12.85546875" style="8" customWidth="1"/>
    <col min="36" max="36" width="9.85546875" style="8" customWidth="1"/>
    <col min="37" max="37" width="9.42578125" style="8" customWidth="1"/>
    <col min="38" max="38" width="13.28515625" style="8" customWidth="1"/>
    <col min="39" max="39" width="9.7109375" style="8" customWidth="1"/>
    <col min="40" max="40" width="9.140625" style="8" customWidth="1"/>
    <col min="41" max="41" width="13.140625" style="8" customWidth="1"/>
    <col min="42" max="42" width="10.5703125" style="9" customWidth="1"/>
    <col min="43" max="43" width="10.140625" style="9" customWidth="1"/>
    <col min="44" max="44" width="14.140625" style="9" customWidth="1"/>
    <col min="45" max="45" width="14.5703125" style="167" bestFit="1" customWidth="1"/>
    <col min="46" max="46" width="11.28515625" style="8" bestFit="1" customWidth="1"/>
    <col min="47" max="16384" width="8.85546875" style="8"/>
  </cols>
  <sheetData>
    <row r="1" spans="1:61">
      <c r="A1" s="180" t="s">
        <v>264</v>
      </c>
      <c r="B1" s="181" t="s">
        <v>40</v>
      </c>
      <c r="C1" s="181" t="s">
        <v>265</v>
      </c>
      <c r="D1" s="181" t="s">
        <v>266</v>
      </c>
      <c r="E1" s="181" t="s">
        <v>267</v>
      </c>
      <c r="F1" s="55" t="s">
        <v>268</v>
      </c>
      <c r="G1" s="55" t="s">
        <v>269</v>
      </c>
      <c r="H1" s="55" t="s">
        <v>270</v>
      </c>
      <c r="I1" s="56" t="s">
        <v>271</v>
      </c>
      <c r="J1" s="56" t="s">
        <v>272</v>
      </c>
      <c r="K1" s="56" t="s">
        <v>273</v>
      </c>
      <c r="L1" s="55" t="s">
        <v>274</v>
      </c>
      <c r="M1" s="55" t="s">
        <v>275</v>
      </c>
      <c r="N1" s="55" t="s">
        <v>276</v>
      </c>
      <c r="O1" s="56" t="s">
        <v>277</v>
      </c>
      <c r="P1" s="56" t="s">
        <v>278</v>
      </c>
      <c r="Q1" s="56" t="s">
        <v>279</v>
      </c>
      <c r="R1" s="55" t="s">
        <v>280</v>
      </c>
      <c r="S1" s="55" t="s">
        <v>281</v>
      </c>
      <c r="T1" s="55" t="s">
        <v>282</v>
      </c>
      <c r="U1" s="56" t="s">
        <v>283</v>
      </c>
      <c r="V1" s="56" t="s">
        <v>284</v>
      </c>
      <c r="W1" s="56" t="s">
        <v>285</v>
      </c>
      <c r="X1" s="55" t="s">
        <v>286</v>
      </c>
      <c r="Y1" s="55" t="s">
        <v>287</v>
      </c>
      <c r="Z1" s="55" t="s">
        <v>288</v>
      </c>
      <c r="AA1" s="56" t="s">
        <v>289</v>
      </c>
      <c r="AB1" s="56" t="s">
        <v>290</v>
      </c>
      <c r="AC1" s="56" t="s">
        <v>291</v>
      </c>
      <c r="AD1" s="55" t="s">
        <v>292</v>
      </c>
      <c r="AE1" s="55" t="s">
        <v>293</v>
      </c>
      <c r="AF1" s="55" t="s">
        <v>294</v>
      </c>
      <c r="AG1" s="56" t="s">
        <v>295</v>
      </c>
      <c r="AH1" s="56" t="s">
        <v>296</v>
      </c>
      <c r="AI1" s="56" t="s">
        <v>297</v>
      </c>
      <c r="AJ1" s="55" t="s">
        <v>298</v>
      </c>
      <c r="AK1" s="55" t="s">
        <v>299</v>
      </c>
      <c r="AL1" s="55" t="s">
        <v>300</v>
      </c>
      <c r="AM1" s="56" t="s">
        <v>301</v>
      </c>
      <c r="AN1" s="56" t="s">
        <v>302</v>
      </c>
      <c r="AO1" s="56" t="s">
        <v>303</v>
      </c>
      <c r="AP1" s="181" t="s">
        <v>304</v>
      </c>
      <c r="AQ1" s="181" t="s">
        <v>305</v>
      </c>
      <c r="AR1" s="181" t="s">
        <v>306</v>
      </c>
      <c r="AS1" s="182" t="s">
        <v>307</v>
      </c>
      <c r="AT1" s="183" t="s">
        <v>308</v>
      </c>
    </row>
    <row r="2" spans="1:61" ht="18" customHeight="1">
      <c r="A2" s="178">
        <v>1</v>
      </c>
      <c r="B2" s="19" t="s">
        <v>176</v>
      </c>
      <c r="C2" s="67" t="s">
        <v>177</v>
      </c>
      <c r="D2" s="20" t="s">
        <v>178</v>
      </c>
      <c r="E2" s="117" t="e" vm="1">
        <v>#VALUE!</v>
      </c>
      <c r="F2" s="7">
        <v>2</v>
      </c>
      <c r="G2" s="7"/>
      <c r="H2" s="7"/>
      <c r="I2" s="14"/>
      <c r="J2" s="14"/>
      <c r="K2" s="14"/>
      <c r="L2" s="7"/>
      <c r="M2" s="7"/>
      <c r="N2" s="7">
        <v>1</v>
      </c>
      <c r="O2" s="14">
        <v>4</v>
      </c>
      <c r="P2" s="14"/>
      <c r="Q2" s="14"/>
      <c r="R2" s="7"/>
      <c r="S2" s="7"/>
      <c r="T2" s="7"/>
      <c r="U2" s="14"/>
      <c r="V2" s="14"/>
      <c r="W2" s="14"/>
      <c r="X2" s="7">
        <v>2</v>
      </c>
      <c r="Y2" s="7"/>
      <c r="Z2" s="7"/>
      <c r="AA2" s="14"/>
      <c r="AB2" s="14"/>
      <c r="AC2" s="14">
        <v>2</v>
      </c>
      <c r="AD2" s="7">
        <v>3</v>
      </c>
      <c r="AE2" s="7"/>
      <c r="AF2" s="7"/>
      <c r="AG2" s="14">
        <v>1</v>
      </c>
      <c r="AH2" s="14"/>
      <c r="AI2" s="14"/>
      <c r="AJ2" s="7"/>
      <c r="AK2" s="7"/>
      <c r="AL2" s="7"/>
      <c r="AM2" s="14"/>
      <c r="AN2" s="14"/>
      <c r="AO2" s="14"/>
      <c r="AP2" s="21">
        <f>SUM(F2+I2+L2+O2+R2+U2+X2+AA2+AD2+AG2+AJ2+AM2)</f>
        <v>12</v>
      </c>
      <c r="AQ2" s="21">
        <f>SUM(G2+J2+M2+P2+S2+V2+Y2+AB2+AE2+AH2+AK2+AN2)</f>
        <v>0</v>
      </c>
      <c r="AR2" s="21">
        <f>SUM(H2+K2+N2+Q2+T2+W2+Z2+AC2+AF2+AI2+AL2+AO2)</f>
        <v>3</v>
      </c>
      <c r="AS2" s="166">
        <f>_xlfn.XLOOKUP($D2,Table2[Staff Name],Table2[Health Tips],"")</f>
        <v>45863</v>
      </c>
      <c r="AT2" s="179" t="str">
        <f>_xlfn.XLOOKUP($D2,Table2[Staff Name],Table2[H.A. (1)],"")</f>
        <v>Consider</v>
      </c>
    </row>
    <row r="3" spans="1:61" ht="18" customHeight="1">
      <c r="A3" s="178">
        <v>2</v>
      </c>
      <c r="B3" s="19" t="s">
        <v>164</v>
      </c>
      <c r="C3" s="67" t="s">
        <v>165</v>
      </c>
      <c r="D3" s="20" t="s">
        <v>166</v>
      </c>
      <c r="E3" s="117" t="e" vm="2">
        <v>#VALUE!</v>
      </c>
      <c r="F3" s="7"/>
      <c r="G3" s="7"/>
      <c r="H3" s="7"/>
      <c r="I3" s="14"/>
      <c r="J3" s="14"/>
      <c r="K3" s="14">
        <v>1</v>
      </c>
      <c r="L3" s="7"/>
      <c r="M3" s="7"/>
      <c r="N3" s="7"/>
      <c r="O3" s="14">
        <v>1</v>
      </c>
      <c r="P3" s="14"/>
      <c r="Q3" s="14"/>
      <c r="R3" s="7"/>
      <c r="S3" s="7"/>
      <c r="T3" s="7"/>
      <c r="U3" s="14"/>
      <c r="V3" s="14"/>
      <c r="W3" s="14"/>
      <c r="X3" s="7"/>
      <c r="Y3" s="7"/>
      <c r="Z3" s="7"/>
      <c r="AA3" s="14">
        <v>1</v>
      </c>
      <c r="AB3" s="14"/>
      <c r="AC3" s="14"/>
      <c r="AD3" s="7"/>
      <c r="AE3" s="7"/>
      <c r="AF3" s="7"/>
      <c r="AG3" s="14"/>
      <c r="AH3" s="14"/>
      <c r="AI3" s="14"/>
      <c r="AJ3" s="7"/>
      <c r="AK3" s="7"/>
      <c r="AL3" s="7"/>
      <c r="AM3" s="14"/>
      <c r="AN3" s="14"/>
      <c r="AO3" s="14"/>
      <c r="AP3" s="21">
        <f t="shared" ref="AP3:AP24" si="0">SUM(F3+I3+L3+O3+R3+U3+X3+AA3+AD3+AG3+AJ3+AM3)</f>
        <v>2</v>
      </c>
      <c r="AQ3" s="21">
        <f t="shared" ref="AQ3:AQ24" si="1">SUM(G3+J3+M3+P3+S3+V3+Y3+AB3+AE3+AH3+AK3+AN3)</f>
        <v>0</v>
      </c>
      <c r="AR3" s="21">
        <f t="shared" ref="AR3:AR24" si="2">SUM(H3+K3+N3+Q3+T3+W3+Z3+AC3+AF3+AI3+AL3+AO3)</f>
        <v>1</v>
      </c>
      <c r="AS3" s="166" t="str">
        <f>_xlfn.XLOOKUP($D3,Table2[Staff Name],Table2[Health Tips],"")</f>
        <v>Monitor</v>
      </c>
      <c r="AT3" s="179">
        <f>_xlfn.XLOOKUP($D3,Table2[Staff Name],Table2[H.A. (1)],"")</f>
        <v>0</v>
      </c>
    </row>
    <row r="4" spans="1:61" ht="18" customHeight="1">
      <c r="A4" s="178">
        <v>3</v>
      </c>
      <c r="B4" s="19" t="s">
        <v>97</v>
      </c>
      <c r="C4" s="67" t="s">
        <v>98</v>
      </c>
      <c r="D4" s="20" t="s">
        <v>99</v>
      </c>
      <c r="E4" s="117" t="e" vm="3">
        <v>#VALUE!</v>
      </c>
      <c r="F4" s="7">
        <v>1</v>
      </c>
      <c r="G4" s="7">
        <v>1</v>
      </c>
      <c r="H4" s="7"/>
      <c r="I4" s="14">
        <v>1</v>
      </c>
      <c r="J4" s="14"/>
      <c r="K4" s="14"/>
      <c r="L4" s="7"/>
      <c r="M4" s="7"/>
      <c r="N4" s="7"/>
      <c r="O4" s="14">
        <v>3</v>
      </c>
      <c r="P4" s="14"/>
      <c r="Q4" s="14"/>
      <c r="R4" s="7">
        <v>1</v>
      </c>
      <c r="S4" s="7"/>
      <c r="T4" s="7"/>
      <c r="U4" s="14"/>
      <c r="V4" s="14"/>
      <c r="W4" s="14"/>
      <c r="X4" s="7">
        <v>1</v>
      </c>
      <c r="Y4" s="7"/>
      <c r="Z4" s="7"/>
      <c r="AA4" s="14"/>
      <c r="AB4" s="14"/>
      <c r="AC4" s="14">
        <v>2</v>
      </c>
      <c r="AD4" s="7">
        <v>1</v>
      </c>
      <c r="AE4" s="7"/>
      <c r="AF4" s="7"/>
      <c r="AG4" s="14"/>
      <c r="AH4" s="14"/>
      <c r="AI4" s="14"/>
      <c r="AJ4" s="7"/>
      <c r="AK4" s="7"/>
      <c r="AL4" s="7"/>
      <c r="AM4" s="14"/>
      <c r="AN4" s="14"/>
      <c r="AO4" s="14"/>
      <c r="AP4" s="21">
        <f t="shared" si="0"/>
        <v>8</v>
      </c>
      <c r="AQ4" s="21">
        <f t="shared" si="1"/>
        <v>1</v>
      </c>
      <c r="AR4" s="21">
        <f t="shared" si="2"/>
        <v>2</v>
      </c>
      <c r="AS4" s="166">
        <f>_xlfn.XLOOKUP($D4,Table2[Staff Name],Table2[Health Tips],"")</f>
        <v>45863</v>
      </c>
      <c r="AT4" s="179">
        <f>_xlfn.XLOOKUP($D4,Table2[Staff Name],Table2[H.A. (1)],"")</f>
        <v>0</v>
      </c>
    </row>
    <row r="5" spans="1:61" ht="18" customHeight="1">
      <c r="A5" s="178">
        <v>4</v>
      </c>
      <c r="B5" s="19" t="s">
        <v>215</v>
      </c>
      <c r="C5" s="27" t="s">
        <v>216</v>
      </c>
      <c r="D5" s="20" t="s">
        <v>217</v>
      </c>
      <c r="E5" s="117" t="e" vm="4">
        <v>#VALUE!</v>
      </c>
      <c r="F5" s="7">
        <v>1</v>
      </c>
      <c r="G5" s="7"/>
      <c r="H5" s="7"/>
      <c r="I5" s="14">
        <v>1</v>
      </c>
      <c r="J5" s="14"/>
      <c r="K5" s="14"/>
      <c r="L5" s="7"/>
      <c r="M5" s="7"/>
      <c r="N5" s="7">
        <v>1</v>
      </c>
      <c r="O5" s="14">
        <v>2</v>
      </c>
      <c r="P5" s="14"/>
      <c r="Q5" s="14"/>
      <c r="R5" s="7">
        <v>2</v>
      </c>
      <c r="S5" s="7"/>
      <c r="T5" s="7"/>
      <c r="U5" s="14"/>
      <c r="V5" s="14"/>
      <c r="W5" s="14"/>
      <c r="X5" s="7">
        <v>2</v>
      </c>
      <c r="Y5" s="7"/>
      <c r="Z5" s="7"/>
      <c r="AA5" s="14"/>
      <c r="AB5" s="14"/>
      <c r="AC5" s="14">
        <v>2</v>
      </c>
      <c r="AD5" s="7"/>
      <c r="AE5" s="7"/>
      <c r="AF5" s="7"/>
      <c r="AG5" s="14">
        <v>2</v>
      </c>
      <c r="AH5" s="14"/>
      <c r="AI5" s="14"/>
      <c r="AJ5" s="7"/>
      <c r="AK5" s="7"/>
      <c r="AL5" s="7"/>
      <c r="AM5" s="14"/>
      <c r="AN5" s="14"/>
      <c r="AO5" s="14"/>
      <c r="AP5" s="21">
        <f t="shared" si="0"/>
        <v>10</v>
      </c>
      <c r="AQ5" s="21">
        <f t="shared" si="1"/>
        <v>0</v>
      </c>
      <c r="AR5" s="21">
        <f t="shared" si="2"/>
        <v>3</v>
      </c>
      <c r="AS5" s="166">
        <f>_xlfn.XLOOKUP($D5,Table2[Staff Name],Table2[Health Tips],"")</f>
        <v>45863</v>
      </c>
      <c r="AT5" s="179">
        <f>_xlfn.XLOOKUP($D5,Table2[Staff Name],Table2[H.A. (1)],"")</f>
        <v>0</v>
      </c>
    </row>
    <row r="6" spans="1:61" ht="18" customHeight="1">
      <c r="A6" s="178">
        <v>5</v>
      </c>
      <c r="B6" s="19" t="s">
        <v>136</v>
      </c>
      <c r="C6" s="27" t="s">
        <v>137</v>
      </c>
      <c r="D6" s="20" t="s">
        <v>138</v>
      </c>
      <c r="E6" s="153" t="e" vm="5">
        <v>#VALUE!</v>
      </c>
      <c r="F6" s="7">
        <v>4</v>
      </c>
      <c r="G6" s="7">
        <v>2</v>
      </c>
      <c r="H6" s="7"/>
      <c r="I6" s="14">
        <v>2</v>
      </c>
      <c r="J6" s="14"/>
      <c r="K6" s="14"/>
      <c r="L6" s="7"/>
      <c r="M6" s="7">
        <v>1</v>
      </c>
      <c r="N6" s="7"/>
      <c r="O6" s="14">
        <v>1</v>
      </c>
      <c r="P6" s="14">
        <v>1</v>
      </c>
      <c r="Q6" s="14"/>
      <c r="R6" s="7"/>
      <c r="S6" s="7"/>
      <c r="T6" s="7"/>
      <c r="U6" s="14">
        <v>1</v>
      </c>
      <c r="V6" s="14">
        <v>2</v>
      </c>
      <c r="W6" s="14"/>
      <c r="X6" s="7"/>
      <c r="Y6" s="7"/>
      <c r="Z6" s="7"/>
      <c r="AA6" s="14"/>
      <c r="AB6" s="14">
        <v>2</v>
      </c>
      <c r="AC6" s="14">
        <v>1</v>
      </c>
      <c r="AD6" s="7">
        <v>2</v>
      </c>
      <c r="AE6" s="7"/>
      <c r="AF6" s="7"/>
      <c r="AG6" s="14"/>
      <c r="AH6" s="14"/>
      <c r="AI6" s="14"/>
      <c r="AJ6" s="7"/>
      <c r="AK6" s="7"/>
      <c r="AL6" s="7"/>
      <c r="AM6" s="14"/>
      <c r="AN6" s="14"/>
      <c r="AO6" s="14"/>
      <c r="AP6" s="21">
        <f t="shared" ref="AP6:AR6" si="3">SUM(F6+I6+L6+O6+R6+U6+X6+AA6+AD6+AG6+AJ6+AM6)</f>
        <v>10</v>
      </c>
      <c r="AQ6" s="21">
        <f t="shared" si="3"/>
        <v>8</v>
      </c>
      <c r="AR6" s="21">
        <f t="shared" si="3"/>
        <v>1</v>
      </c>
      <c r="AS6" s="166">
        <f>_xlfn.XLOOKUP($D6,Table2[Staff Name],Table2[Health Tips],"")</f>
        <v>45877</v>
      </c>
      <c r="AT6" s="179">
        <f>_xlfn.XLOOKUP($D6,Table2[Staff Name],Table2[H.A. (1)],"")</f>
        <v>0</v>
      </c>
    </row>
    <row r="7" spans="1:61" ht="18" customHeight="1">
      <c r="A7" s="178">
        <v>6</v>
      </c>
      <c r="B7" s="19" t="s">
        <v>167</v>
      </c>
      <c r="C7" s="67" t="s">
        <v>168</v>
      </c>
      <c r="D7" s="20" t="s">
        <v>169</v>
      </c>
      <c r="E7" s="117" t="e" vm="6">
        <v>#VALUE!</v>
      </c>
      <c r="F7" s="7"/>
      <c r="G7" s="7"/>
      <c r="H7" s="7">
        <v>1</v>
      </c>
      <c r="I7" s="14">
        <v>1</v>
      </c>
      <c r="J7" s="14"/>
      <c r="K7" s="14"/>
      <c r="L7" s="7">
        <v>2</v>
      </c>
      <c r="M7" s="7"/>
      <c r="N7" s="7">
        <v>1</v>
      </c>
      <c r="O7" s="14">
        <v>2</v>
      </c>
      <c r="P7" s="14"/>
      <c r="Q7" s="14"/>
      <c r="R7" s="7">
        <v>2</v>
      </c>
      <c r="S7" s="7"/>
      <c r="T7" s="7">
        <v>1</v>
      </c>
      <c r="U7" s="14">
        <v>1</v>
      </c>
      <c r="V7" s="14"/>
      <c r="W7" s="14"/>
      <c r="X7" s="7">
        <v>3</v>
      </c>
      <c r="Y7" s="7"/>
      <c r="Z7" s="7"/>
      <c r="AA7" s="14">
        <v>2</v>
      </c>
      <c r="AB7" s="14"/>
      <c r="AC7" s="14">
        <v>1</v>
      </c>
      <c r="AD7" s="7">
        <v>1</v>
      </c>
      <c r="AE7" s="7"/>
      <c r="AF7" s="7"/>
      <c r="AG7" s="14"/>
      <c r="AH7" s="14"/>
      <c r="AI7" s="14"/>
      <c r="AJ7" s="7"/>
      <c r="AK7" s="7"/>
      <c r="AL7" s="7"/>
      <c r="AM7" s="14"/>
      <c r="AN7" s="14"/>
      <c r="AO7" s="14"/>
      <c r="AP7" s="21">
        <f>SUM(F7+I7+L7+O7+R7+U7+X7+AA7+AD7+AG7+AJ7+AM7)</f>
        <v>14</v>
      </c>
      <c r="AQ7" s="21">
        <f>SUM(G7+J7+M7+P7+S7+V7+Y7+AB7+AE7+AH7+AK7+AN7)</f>
        <v>0</v>
      </c>
      <c r="AR7" s="21">
        <f>SUM(H7+K7+N7+Q7+T7+W7+Z7+AC7+AF7+AI7+AL7+AO7)</f>
        <v>4</v>
      </c>
      <c r="AS7" s="166">
        <f>_xlfn.XLOOKUP($D7,Table2[Staff Name],Table2[Health Tips],"")</f>
        <v>45873</v>
      </c>
      <c r="AT7" s="179" t="str">
        <f>_xlfn.XLOOKUP($D7,Table2[Staff Name],Table2[H.A. (1)],"")</f>
        <v>To Issue HA</v>
      </c>
    </row>
    <row r="8" spans="1:61" ht="18" customHeight="1">
      <c r="A8" s="178">
        <v>7</v>
      </c>
      <c r="B8" s="19" t="s">
        <v>209</v>
      </c>
      <c r="C8" s="27" t="s">
        <v>210</v>
      </c>
      <c r="D8" s="20" t="s">
        <v>211</v>
      </c>
      <c r="E8" s="153" t="e" vm="7">
        <v>#VALUE!</v>
      </c>
      <c r="F8" s="7">
        <v>2</v>
      </c>
      <c r="G8" s="7"/>
      <c r="H8" s="7"/>
      <c r="I8" s="14">
        <v>1</v>
      </c>
      <c r="J8" s="14"/>
      <c r="K8" s="14"/>
      <c r="L8" s="7">
        <v>1</v>
      </c>
      <c r="M8" s="7">
        <v>1</v>
      </c>
      <c r="N8" s="7"/>
      <c r="O8" s="14">
        <v>2</v>
      </c>
      <c r="P8" s="14"/>
      <c r="Q8" s="14"/>
      <c r="R8" s="7"/>
      <c r="S8" s="7"/>
      <c r="T8" s="7">
        <v>1</v>
      </c>
      <c r="U8" s="14">
        <v>3</v>
      </c>
      <c r="V8" s="14"/>
      <c r="W8" s="14"/>
      <c r="X8" s="7">
        <v>1</v>
      </c>
      <c r="Y8" s="7"/>
      <c r="Z8" s="7"/>
      <c r="AA8" s="14"/>
      <c r="AB8" s="14"/>
      <c r="AC8" s="14"/>
      <c r="AD8" s="7">
        <v>2</v>
      </c>
      <c r="AE8" s="7"/>
      <c r="AF8" s="7"/>
      <c r="AG8" s="14"/>
      <c r="AH8" s="14"/>
      <c r="AI8" s="14"/>
      <c r="AJ8" s="7"/>
      <c r="AK8" s="7"/>
      <c r="AL8" s="7"/>
      <c r="AM8" s="14"/>
      <c r="AN8" s="14"/>
      <c r="AO8" s="14"/>
      <c r="AP8" s="21">
        <f t="shared" si="0"/>
        <v>12</v>
      </c>
      <c r="AQ8" s="21">
        <f t="shared" si="1"/>
        <v>1</v>
      </c>
      <c r="AR8" s="21">
        <f t="shared" si="2"/>
        <v>1</v>
      </c>
      <c r="AS8" s="166">
        <f>_xlfn.XLOOKUP($D8,Table2[Staff Name],Table2[Health Tips],"")</f>
        <v>45869</v>
      </c>
      <c r="AT8" s="179" t="str">
        <f>_xlfn.XLOOKUP($D8,Table2[Staff Name],Table2[H.A. (1)],"")</f>
        <v>Consider</v>
      </c>
    </row>
    <row r="9" spans="1:61" ht="18" customHeight="1">
      <c r="A9" s="178">
        <v>8</v>
      </c>
      <c r="B9" s="19" t="s">
        <v>64</v>
      </c>
      <c r="C9" s="27" t="s">
        <v>65</v>
      </c>
      <c r="D9" s="20" t="s">
        <v>66</v>
      </c>
      <c r="E9" s="153" t="e" vm="8">
        <v>#VALUE!</v>
      </c>
      <c r="F9" s="7">
        <v>1</v>
      </c>
      <c r="G9" s="7">
        <v>1</v>
      </c>
      <c r="H9" s="7"/>
      <c r="I9" s="14">
        <v>1</v>
      </c>
      <c r="J9" s="14">
        <v>1</v>
      </c>
      <c r="K9" s="14"/>
      <c r="L9" s="7">
        <v>1</v>
      </c>
      <c r="M9" s="7"/>
      <c r="N9" s="7"/>
      <c r="O9" s="14">
        <v>1</v>
      </c>
      <c r="P9" s="14">
        <v>1</v>
      </c>
      <c r="Q9" s="14">
        <v>1</v>
      </c>
      <c r="R9" s="7">
        <v>1</v>
      </c>
      <c r="S9" s="7"/>
      <c r="T9" s="7">
        <v>1</v>
      </c>
      <c r="U9" s="14">
        <v>1</v>
      </c>
      <c r="V9" s="14"/>
      <c r="W9" s="14"/>
      <c r="X9" s="7"/>
      <c r="Y9" s="7">
        <v>2</v>
      </c>
      <c r="Z9" s="7"/>
      <c r="AA9" s="14">
        <v>1</v>
      </c>
      <c r="AB9" s="14"/>
      <c r="AC9" s="14">
        <v>2</v>
      </c>
      <c r="AD9" s="7"/>
      <c r="AE9" s="7"/>
      <c r="AF9" s="7">
        <v>1</v>
      </c>
      <c r="AG9" s="14">
        <v>1</v>
      </c>
      <c r="AH9" s="14"/>
      <c r="AI9" s="14"/>
      <c r="AJ9" s="7"/>
      <c r="AK9" s="7"/>
      <c r="AL9" s="7"/>
      <c r="AM9" s="14"/>
      <c r="AN9" s="14"/>
      <c r="AO9" s="14"/>
      <c r="AP9" s="21">
        <f t="shared" si="0"/>
        <v>8</v>
      </c>
      <c r="AQ9" s="21">
        <f t="shared" si="1"/>
        <v>5</v>
      </c>
      <c r="AR9" s="21">
        <f t="shared" si="2"/>
        <v>5</v>
      </c>
      <c r="AS9" s="166">
        <f>_xlfn.XLOOKUP($D9,Table2[Staff Name],Table2[Health Tips],"")</f>
        <v>45908</v>
      </c>
      <c r="AT9" s="179">
        <f>_xlfn.XLOOKUP($D9,Table2[Staff Name],Table2[H.A. (1)],"")</f>
        <v>0</v>
      </c>
    </row>
    <row r="10" spans="1:61" ht="18" customHeight="1">
      <c r="A10" s="178">
        <v>9</v>
      </c>
      <c r="B10" s="19" t="s">
        <v>88</v>
      </c>
      <c r="C10" s="19" t="s">
        <v>89</v>
      </c>
      <c r="D10" s="24" t="s">
        <v>90</v>
      </c>
      <c r="E10" s="21" t="e" vm="9">
        <v>#VALUE!</v>
      </c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7">
        <v>1</v>
      </c>
      <c r="Y10" s="7"/>
      <c r="Z10" s="7"/>
      <c r="AA10" s="14">
        <v>1</v>
      </c>
      <c r="AB10" s="14"/>
      <c r="AC10" s="14"/>
      <c r="AD10" s="7"/>
      <c r="AE10" s="7"/>
      <c r="AF10" s="7"/>
      <c r="AG10" s="14">
        <v>1</v>
      </c>
      <c r="AH10" s="14"/>
      <c r="AI10" s="14"/>
      <c r="AJ10" s="7"/>
      <c r="AK10" s="7"/>
      <c r="AL10" s="7"/>
      <c r="AM10" s="14"/>
      <c r="AN10" s="14"/>
      <c r="AO10" s="14"/>
      <c r="AP10" s="21">
        <f t="shared" ref="AP10" si="4">SUM(F10+I10+L10+O10+R10+U10+X10+AA10+AD10+AG10+AJ10+AM10)</f>
        <v>3</v>
      </c>
      <c r="AQ10" s="21">
        <f t="shared" ref="AQ10" si="5">SUM(G10+J10+M10+P10+S10+V10+Y10+AB10+AE10+AH10+AK10+AN10)</f>
        <v>0</v>
      </c>
      <c r="AR10" s="21">
        <f t="shared" ref="AR10" si="6">SUM(H10+K10+N10+Q10+T10+W10+Z10+AC10+AF10+AI10+AL10+AO10)</f>
        <v>0</v>
      </c>
      <c r="AS10" s="166" t="str">
        <f>_xlfn.XLOOKUP($D10,Table2[Staff Name],Table2[Health Tips],"")</f>
        <v/>
      </c>
      <c r="AT10" s="179" t="str">
        <f>_xlfn.XLOOKUP($D10,Table2[Staff Name],Table2[H.A. (1)],"")</f>
        <v/>
      </c>
    </row>
    <row r="11" spans="1:61" s="3" customFormat="1" ht="18" customHeight="1">
      <c r="A11" s="178">
        <v>10</v>
      </c>
      <c r="B11" s="5" t="s">
        <v>121</v>
      </c>
      <c r="C11" s="5" t="s">
        <v>122</v>
      </c>
      <c r="D11" s="6" t="s">
        <v>309</v>
      </c>
      <c r="E11" s="7" t="e" vm="10">
        <v>#VALUE!</v>
      </c>
      <c r="F11" s="7">
        <v>2</v>
      </c>
      <c r="G11" s="7"/>
      <c r="H11" s="7">
        <v>1</v>
      </c>
      <c r="I11" s="14">
        <v>1</v>
      </c>
      <c r="J11" s="14"/>
      <c r="K11" s="14">
        <v>1</v>
      </c>
      <c r="L11" s="7">
        <v>2</v>
      </c>
      <c r="M11" s="7"/>
      <c r="N11" s="7"/>
      <c r="O11" s="14">
        <v>1</v>
      </c>
      <c r="P11" s="14">
        <v>2</v>
      </c>
      <c r="Q11" s="14"/>
      <c r="R11" s="7">
        <v>1</v>
      </c>
      <c r="S11" s="7"/>
      <c r="T11" s="7">
        <v>1</v>
      </c>
      <c r="U11" s="14"/>
      <c r="V11" s="14"/>
      <c r="W11" s="14"/>
      <c r="X11" s="7"/>
      <c r="Y11" s="7"/>
      <c r="Z11" s="7"/>
      <c r="AA11" s="14">
        <v>2</v>
      </c>
      <c r="AB11" s="14"/>
      <c r="AC11" s="14">
        <v>2</v>
      </c>
      <c r="AD11" s="7"/>
      <c r="AE11" s="7"/>
      <c r="AF11" s="7">
        <v>1</v>
      </c>
      <c r="AG11" s="14"/>
      <c r="AH11" s="14"/>
      <c r="AI11" s="14"/>
      <c r="AJ11" s="7"/>
      <c r="AK11" s="7"/>
      <c r="AL11" s="7"/>
      <c r="AM11" s="14"/>
      <c r="AN11" s="14"/>
      <c r="AO11" s="14"/>
      <c r="AP11" s="21">
        <f t="shared" ref="AP11:AR12" si="7">SUM(F11+I11+L11+O11+R11+U11+X11+AA11+AD11+AG11+AJ11+AM11)</f>
        <v>9</v>
      </c>
      <c r="AQ11" s="21">
        <f t="shared" si="7"/>
        <v>2</v>
      </c>
      <c r="AR11" s="21">
        <f t="shared" si="7"/>
        <v>6</v>
      </c>
      <c r="AS11" s="166">
        <f>_xlfn.XLOOKUP($D11,Table2[Staff Name],Table2[Health Tips],"")</f>
        <v>45903</v>
      </c>
      <c r="AT11" s="179">
        <f>_xlfn.XLOOKUP($D11,Table2[Staff Name],Table2[H.A. (1)],"")</f>
        <v>0</v>
      </c>
      <c r="AU11" s="50"/>
      <c r="AV11" s="50"/>
      <c r="AW11" s="50"/>
      <c r="AX11" s="50"/>
      <c r="AY11" s="50"/>
      <c r="AZ11" s="51"/>
      <c r="BA11" s="51"/>
      <c r="BB11" s="51"/>
      <c r="BC11" s="51"/>
      <c r="BD11" s="51"/>
      <c r="BE11" s="51"/>
      <c r="BF11" s="51"/>
      <c r="BG11" s="51"/>
      <c r="BH11" s="51"/>
      <c r="BI11" s="51"/>
    </row>
    <row r="12" spans="1:61" ht="18" customHeight="1">
      <c r="A12" s="178">
        <v>11</v>
      </c>
      <c r="B12" s="19" t="s">
        <v>73</v>
      </c>
      <c r="C12" s="67" t="s">
        <v>74</v>
      </c>
      <c r="D12" s="20" t="s">
        <v>75</v>
      </c>
      <c r="E12" s="153" t="e" vm="11">
        <v>#VALUE!</v>
      </c>
      <c r="F12" s="7"/>
      <c r="G12" s="7"/>
      <c r="H12" s="7"/>
      <c r="I12" s="14"/>
      <c r="J12" s="14"/>
      <c r="K12" s="14"/>
      <c r="L12" s="7">
        <v>1</v>
      </c>
      <c r="M12" s="7"/>
      <c r="N12" s="7"/>
      <c r="O12" s="14">
        <v>1</v>
      </c>
      <c r="P12" s="14">
        <v>1</v>
      </c>
      <c r="Q12" s="14"/>
      <c r="R12" s="7"/>
      <c r="S12" s="7"/>
      <c r="T12" s="7"/>
      <c r="U12" s="14">
        <v>1</v>
      </c>
      <c r="V12" s="14"/>
      <c r="W12" s="14"/>
      <c r="X12" s="7"/>
      <c r="Y12" s="7"/>
      <c r="Z12" s="7"/>
      <c r="AA12" s="14"/>
      <c r="AB12" s="14"/>
      <c r="AC12" s="14">
        <v>2</v>
      </c>
      <c r="AD12" s="7">
        <v>3</v>
      </c>
      <c r="AE12" s="7"/>
      <c r="AF12" s="7"/>
      <c r="AG12" s="14"/>
      <c r="AH12" s="14"/>
      <c r="AI12" s="14"/>
      <c r="AJ12" s="7"/>
      <c r="AK12" s="7"/>
      <c r="AL12" s="7"/>
      <c r="AM12" s="14"/>
      <c r="AN12" s="14"/>
      <c r="AO12" s="14"/>
      <c r="AP12" s="21">
        <f t="shared" si="7"/>
        <v>6</v>
      </c>
      <c r="AQ12" s="21">
        <f t="shared" si="7"/>
        <v>1</v>
      </c>
      <c r="AR12" s="21">
        <f t="shared" si="7"/>
        <v>2</v>
      </c>
      <c r="AS12" s="166" t="str">
        <f>_xlfn.XLOOKUP($D12,Table2[Staff Name],Table2[Health Tips],"")</f>
        <v/>
      </c>
      <c r="AT12" s="179" t="str">
        <f>_xlfn.XLOOKUP($D12,Table2[Staff Name],Table2[H.A. (1)],"")</f>
        <v/>
      </c>
    </row>
    <row r="13" spans="1:61" ht="18" customHeight="1">
      <c r="A13" s="178">
        <v>12</v>
      </c>
      <c r="B13" s="19" t="s">
        <v>82</v>
      </c>
      <c r="C13" s="27" t="s">
        <v>83</v>
      </c>
      <c r="D13" s="20" t="s">
        <v>84</v>
      </c>
      <c r="E13" s="153" t="e" vm="12">
        <v>#VALUE!</v>
      </c>
      <c r="F13" s="7">
        <v>1</v>
      </c>
      <c r="G13" s="7">
        <v>2</v>
      </c>
      <c r="H13" s="7"/>
      <c r="I13" s="14"/>
      <c r="J13" s="14">
        <v>2</v>
      </c>
      <c r="K13" s="14"/>
      <c r="L13" s="7"/>
      <c r="M13" s="7">
        <v>2</v>
      </c>
      <c r="N13" s="7"/>
      <c r="O13" s="14">
        <v>3</v>
      </c>
      <c r="P13" s="14">
        <v>1</v>
      </c>
      <c r="Q13" s="14"/>
      <c r="R13" s="7"/>
      <c r="S13" s="7">
        <v>1</v>
      </c>
      <c r="T13" s="7">
        <v>1</v>
      </c>
      <c r="U13" s="14">
        <v>2</v>
      </c>
      <c r="V13" s="14">
        <v>1</v>
      </c>
      <c r="W13" s="14"/>
      <c r="X13" s="7"/>
      <c r="Y13" s="7">
        <v>1</v>
      </c>
      <c r="Z13" s="7"/>
      <c r="AA13" s="14"/>
      <c r="AB13" s="14"/>
      <c r="AC13" s="14"/>
      <c r="AD13" s="7"/>
      <c r="AE13" s="7">
        <v>1</v>
      </c>
      <c r="AF13" s="7"/>
      <c r="AG13" s="14"/>
      <c r="AH13" s="14"/>
      <c r="AI13" s="14"/>
      <c r="AJ13" s="7"/>
      <c r="AK13" s="7"/>
      <c r="AL13" s="7"/>
      <c r="AM13" s="14"/>
      <c r="AN13" s="14"/>
      <c r="AO13" s="14"/>
      <c r="AP13" s="21">
        <f t="shared" si="0"/>
        <v>6</v>
      </c>
      <c r="AQ13" s="21">
        <f t="shared" si="1"/>
        <v>11</v>
      </c>
      <c r="AR13" s="21">
        <f t="shared" si="2"/>
        <v>1</v>
      </c>
      <c r="AS13" s="166" t="str">
        <f>_xlfn.XLOOKUP($D13,Table2[Staff Name],Table2[Health Tips],"")</f>
        <v/>
      </c>
      <c r="AT13" s="179" t="str">
        <f>_xlfn.XLOOKUP($D13,Table2[Staff Name],Table2[H.A. (1)],"")</f>
        <v/>
      </c>
    </row>
    <row r="14" spans="1:61" ht="18" customHeight="1">
      <c r="A14" s="178">
        <v>13</v>
      </c>
      <c r="B14" s="19" t="s">
        <v>170</v>
      </c>
      <c r="C14" s="27" t="s">
        <v>171</v>
      </c>
      <c r="D14" s="20" t="s">
        <v>172</v>
      </c>
      <c r="E14" s="153" t="e" vm="13">
        <v>#VALUE!</v>
      </c>
      <c r="F14" s="7"/>
      <c r="G14" s="7"/>
      <c r="H14" s="7"/>
      <c r="I14" s="14">
        <v>1</v>
      </c>
      <c r="J14" s="14"/>
      <c r="K14" s="14"/>
      <c r="L14" s="7">
        <v>1</v>
      </c>
      <c r="M14" s="7"/>
      <c r="N14" s="7"/>
      <c r="O14" s="14"/>
      <c r="P14" s="14"/>
      <c r="Q14" s="14">
        <v>1</v>
      </c>
      <c r="R14" s="7">
        <v>2</v>
      </c>
      <c r="S14" s="7"/>
      <c r="T14" s="7">
        <v>1</v>
      </c>
      <c r="U14" s="14"/>
      <c r="V14" s="14"/>
      <c r="W14" s="14"/>
      <c r="X14" s="7">
        <v>2</v>
      </c>
      <c r="Y14" s="7"/>
      <c r="Z14" s="7"/>
      <c r="AA14" s="14"/>
      <c r="AB14" s="14"/>
      <c r="AC14" s="14"/>
      <c r="AD14" s="7">
        <v>1</v>
      </c>
      <c r="AE14" s="7"/>
      <c r="AF14" s="7"/>
      <c r="AG14" s="14"/>
      <c r="AH14" s="14"/>
      <c r="AI14" s="14"/>
      <c r="AJ14" s="7"/>
      <c r="AK14" s="7"/>
      <c r="AL14" s="7"/>
      <c r="AM14" s="14"/>
      <c r="AN14" s="14"/>
      <c r="AO14" s="14"/>
      <c r="AP14" s="21">
        <f t="shared" si="0"/>
        <v>7</v>
      </c>
      <c r="AQ14" s="21">
        <f t="shared" si="1"/>
        <v>0</v>
      </c>
      <c r="AR14" s="21">
        <f t="shared" si="2"/>
        <v>2</v>
      </c>
      <c r="AS14" s="166" t="str">
        <f>_xlfn.XLOOKUP($D14,Table2[Staff Name],Table2[Health Tips],"")</f>
        <v>To Issue HT</v>
      </c>
      <c r="AT14" s="179">
        <f>_xlfn.XLOOKUP($D14,Table2[Staff Name],Table2[H.A. (1)],"")</f>
        <v>0</v>
      </c>
    </row>
    <row r="15" spans="1:61" ht="18" customHeight="1">
      <c r="A15" s="178">
        <v>14</v>
      </c>
      <c r="B15" s="19" t="s">
        <v>191</v>
      </c>
      <c r="C15" s="27" t="s">
        <v>192</v>
      </c>
      <c r="D15" s="20" t="s">
        <v>193</v>
      </c>
      <c r="E15" s="153" t="e" vm="14">
        <v>#VALUE!</v>
      </c>
      <c r="F15" s="7"/>
      <c r="G15" s="7">
        <v>1</v>
      </c>
      <c r="H15" s="7"/>
      <c r="I15" s="14"/>
      <c r="J15" s="14"/>
      <c r="K15" s="14">
        <v>1</v>
      </c>
      <c r="L15" s="7">
        <v>2</v>
      </c>
      <c r="M15" s="7"/>
      <c r="N15" s="7"/>
      <c r="O15" s="14">
        <v>2</v>
      </c>
      <c r="P15" s="14"/>
      <c r="Q15" s="14"/>
      <c r="R15" s="7"/>
      <c r="S15" s="7"/>
      <c r="T15" s="7">
        <v>1</v>
      </c>
      <c r="U15" s="14"/>
      <c r="V15" s="14"/>
      <c r="W15" s="14"/>
      <c r="X15" s="7">
        <v>2</v>
      </c>
      <c r="Y15" s="7"/>
      <c r="Z15" s="7"/>
      <c r="AA15" s="14">
        <v>1</v>
      </c>
      <c r="AB15" s="14"/>
      <c r="AC15" s="14">
        <v>1</v>
      </c>
      <c r="AD15" s="7">
        <v>1</v>
      </c>
      <c r="AE15" s="7"/>
      <c r="AF15" s="7">
        <v>1</v>
      </c>
      <c r="AG15" s="14"/>
      <c r="AH15" s="14"/>
      <c r="AI15" s="14"/>
      <c r="AJ15" s="7"/>
      <c r="AK15" s="7"/>
      <c r="AL15" s="7"/>
      <c r="AM15" s="14"/>
      <c r="AN15" s="14"/>
      <c r="AO15" s="14"/>
      <c r="AP15" s="21">
        <f t="shared" si="0"/>
        <v>8</v>
      </c>
      <c r="AQ15" s="21">
        <f t="shared" si="1"/>
        <v>1</v>
      </c>
      <c r="AR15" s="21">
        <f t="shared" si="2"/>
        <v>4</v>
      </c>
      <c r="AS15" s="166" t="str">
        <f>_xlfn.XLOOKUP($D15,Table2[Staff Name],Table2[Health Tips],"")</f>
        <v>To Issue HT</v>
      </c>
      <c r="AT15" s="179">
        <f>_xlfn.XLOOKUP($D15,Table2[Staff Name],Table2[H.A. (1)],"")</f>
        <v>0</v>
      </c>
    </row>
    <row r="16" spans="1:61" ht="18" customHeight="1">
      <c r="A16" s="178">
        <v>15</v>
      </c>
      <c r="B16" s="19" t="s">
        <v>182</v>
      </c>
      <c r="C16" s="67" t="s">
        <v>183</v>
      </c>
      <c r="D16" s="20" t="s">
        <v>184</v>
      </c>
      <c r="E16" s="153" t="e" vm="15">
        <v>#VALUE!</v>
      </c>
      <c r="F16" s="7"/>
      <c r="G16" s="7"/>
      <c r="H16" s="7"/>
      <c r="I16" s="14">
        <v>1</v>
      </c>
      <c r="J16" s="14"/>
      <c r="K16" s="14"/>
      <c r="L16" s="7"/>
      <c r="M16" s="7">
        <v>1</v>
      </c>
      <c r="N16" s="7"/>
      <c r="O16" s="14">
        <v>1</v>
      </c>
      <c r="P16" s="14"/>
      <c r="Q16" s="14"/>
      <c r="R16" s="7">
        <v>1</v>
      </c>
      <c r="S16" s="7"/>
      <c r="T16" s="7"/>
      <c r="U16" s="14"/>
      <c r="V16" s="14">
        <v>1</v>
      </c>
      <c r="W16" s="14"/>
      <c r="X16" s="7">
        <v>1</v>
      </c>
      <c r="Y16" s="7">
        <v>1</v>
      </c>
      <c r="Z16" s="7"/>
      <c r="AA16" s="14"/>
      <c r="AB16" s="14">
        <v>1</v>
      </c>
      <c r="AC16" s="14">
        <v>1</v>
      </c>
      <c r="AD16" s="7">
        <v>2</v>
      </c>
      <c r="AE16" s="7"/>
      <c r="AF16" s="7"/>
      <c r="AG16" s="14"/>
      <c r="AH16" s="14"/>
      <c r="AI16" s="14"/>
      <c r="AJ16" s="7"/>
      <c r="AK16" s="7"/>
      <c r="AL16" s="7"/>
      <c r="AM16" s="14"/>
      <c r="AN16" s="14"/>
      <c r="AO16" s="14"/>
      <c r="AP16" s="21">
        <f t="shared" ref="AP16:AR17" si="8">SUM(F16+I16+L16+O16+R16+U16+X16+AA16+AD16+AG16+AJ16+AM16)</f>
        <v>6</v>
      </c>
      <c r="AQ16" s="21">
        <f t="shared" si="8"/>
        <v>4</v>
      </c>
      <c r="AR16" s="21">
        <f t="shared" si="8"/>
        <v>1</v>
      </c>
      <c r="AS16" s="166" t="str">
        <f>_xlfn.XLOOKUP($D16,Table2[Staff Name],Table2[Health Tips],"")</f>
        <v/>
      </c>
      <c r="AT16" s="179" t="str">
        <f>_xlfn.XLOOKUP($D16,Table2[Staff Name],Table2[H.A. (1)],"")</f>
        <v/>
      </c>
    </row>
    <row r="17" spans="1:61" ht="18" customHeight="1">
      <c r="A17" s="178">
        <v>16</v>
      </c>
      <c r="B17" s="19" t="s">
        <v>261</v>
      </c>
      <c r="C17" s="19" t="s">
        <v>262</v>
      </c>
      <c r="D17" s="24" t="s">
        <v>263</v>
      </c>
      <c r="E17" s="21" t="e" vm="16">
        <v>#VALUE!</v>
      </c>
      <c r="F17" s="7"/>
      <c r="G17" s="7"/>
      <c r="H17" s="7"/>
      <c r="I17" s="14"/>
      <c r="J17" s="14"/>
      <c r="K17" s="14"/>
      <c r="L17" s="7"/>
      <c r="M17" s="7"/>
      <c r="N17" s="7"/>
      <c r="O17" s="14"/>
      <c r="P17" s="14"/>
      <c r="Q17" s="14"/>
      <c r="R17" s="7"/>
      <c r="S17" s="7"/>
      <c r="T17" s="7"/>
      <c r="U17" s="14">
        <v>2</v>
      </c>
      <c r="V17" s="14"/>
      <c r="W17" s="14"/>
      <c r="X17" s="7">
        <v>2</v>
      </c>
      <c r="Y17" s="7"/>
      <c r="Z17" s="7"/>
      <c r="AA17" s="14"/>
      <c r="AB17" s="14"/>
      <c r="AC17" s="14">
        <v>1</v>
      </c>
      <c r="AD17" s="7"/>
      <c r="AE17" s="7"/>
      <c r="AF17" s="7"/>
      <c r="AG17" s="14"/>
      <c r="AH17" s="14"/>
      <c r="AI17" s="14"/>
      <c r="AJ17" s="7"/>
      <c r="AK17" s="7"/>
      <c r="AL17" s="7"/>
      <c r="AM17" s="14"/>
      <c r="AN17" s="14"/>
      <c r="AO17" s="14"/>
      <c r="AP17" s="21">
        <f t="shared" si="8"/>
        <v>4</v>
      </c>
      <c r="AQ17" s="21">
        <f t="shared" si="8"/>
        <v>0</v>
      </c>
      <c r="AR17" s="21">
        <f t="shared" si="8"/>
        <v>1</v>
      </c>
      <c r="AS17" s="166" t="str">
        <f>_xlfn.XLOOKUP($D17,Table2[Staff Name],Table2[Health Tips],"")</f>
        <v>Monitor</v>
      </c>
      <c r="AT17" s="179">
        <f>_xlfn.XLOOKUP($D17,Table2[Staff Name],Table2[H.A. (1)],"")</f>
        <v>0</v>
      </c>
    </row>
    <row r="18" spans="1:61" ht="18" customHeight="1">
      <c r="A18" s="178">
        <v>17</v>
      </c>
      <c r="B18" s="19" t="s">
        <v>218</v>
      </c>
      <c r="C18" s="67" t="s">
        <v>219</v>
      </c>
      <c r="D18" s="20" t="s">
        <v>220</v>
      </c>
      <c r="E18" s="153" t="e" vm="17">
        <v>#VALUE!</v>
      </c>
      <c r="F18" s="7"/>
      <c r="G18" s="7"/>
      <c r="H18" s="7"/>
      <c r="I18" s="14"/>
      <c r="J18" s="14">
        <v>1</v>
      </c>
      <c r="K18" s="14"/>
      <c r="L18" s="7"/>
      <c r="M18" s="7"/>
      <c r="N18" s="7"/>
      <c r="O18" s="14"/>
      <c r="P18" s="14"/>
      <c r="Q18" s="14"/>
      <c r="R18" s="7"/>
      <c r="S18" s="7"/>
      <c r="T18" s="7">
        <v>1</v>
      </c>
      <c r="U18" s="14"/>
      <c r="V18" s="14"/>
      <c r="W18" s="14"/>
      <c r="X18" s="7"/>
      <c r="Y18" s="7"/>
      <c r="Z18" s="7"/>
      <c r="AA18" s="14"/>
      <c r="AB18" s="14"/>
      <c r="AC18" s="14">
        <v>3</v>
      </c>
      <c r="AD18" s="7"/>
      <c r="AE18" s="7"/>
      <c r="AF18" s="7"/>
      <c r="AG18" s="14"/>
      <c r="AH18" s="14"/>
      <c r="AI18" s="14"/>
      <c r="AJ18" s="7"/>
      <c r="AK18" s="7"/>
      <c r="AL18" s="7"/>
      <c r="AM18" s="14"/>
      <c r="AN18" s="14"/>
      <c r="AO18" s="14"/>
      <c r="AP18" s="21">
        <f t="shared" si="0"/>
        <v>0</v>
      </c>
      <c r="AQ18" s="21">
        <f t="shared" si="1"/>
        <v>1</v>
      </c>
      <c r="AR18" s="21">
        <f t="shared" si="2"/>
        <v>4</v>
      </c>
      <c r="AS18" s="166" t="str">
        <f>_xlfn.XLOOKUP($D18,Table2[Staff Name],Table2[Health Tips],"")</f>
        <v/>
      </c>
      <c r="AT18" s="179" t="str">
        <f>_xlfn.XLOOKUP($D18,Table2[Staff Name],Table2[H.A. (1)],"")</f>
        <v/>
      </c>
    </row>
    <row r="19" spans="1:61" ht="18" customHeight="1">
      <c r="A19" s="178">
        <v>18</v>
      </c>
      <c r="B19" s="19" t="s">
        <v>203</v>
      </c>
      <c r="C19" s="67" t="s">
        <v>204</v>
      </c>
      <c r="D19" s="20" t="s">
        <v>205</v>
      </c>
      <c r="E19" s="153" t="e" vm="18">
        <v>#VALUE!</v>
      </c>
      <c r="F19" s="7"/>
      <c r="G19" s="7"/>
      <c r="H19" s="7"/>
      <c r="I19" s="14">
        <v>2</v>
      </c>
      <c r="J19" s="14"/>
      <c r="K19" s="14"/>
      <c r="L19" s="7"/>
      <c r="M19" s="7"/>
      <c r="N19" s="7"/>
      <c r="O19" s="14"/>
      <c r="P19" s="14"/>
      <c r="Q19" s="14"/>
      <c r="R19" s="7">
        <v>1</v>
      </c>
      <c r="S19" s="7"/>
      <c r="T19" s="7"/>
      <c r="U19" s="14"/>
      <c r="V19" s="14"/>
      <c r="W19" s="14"/>
      <c r="X19" s="7"/>
      <c r="Y19" s="7"/>
      <c r="Z19" s="7"/>
      <c r="AA19" s="14">
        <v>2</v>
      </c>
      <c r="AB19" s="14"/>
      <c r="AC19" s="14">
        <v>1</v>
      </c>
      <c r="AD19" s="7"/>
      <c r="AE19" s="7"/>
      <c r="AF19" s="7"/>
      <c r="AG19" s="14"/>
      <c r="AH19" s="14"/>
      <c r="AI19" s="14"/>
      <c r="AJ19" s="7"/>
      <c r="AK19" s="7"/>
      <c r="AL19" s="7"/>
      <c r="AM19" s="14"/>
      <c r="AN19" s="14"/>
      <c r="AO19" s="14"/>
      <c r="AP19" s="21">
        <f t="shared" si="0"/>
        <v>5</v>
      </c>
      <c r="AQ19" s="21">
        <f t="shared" si="1"/>
        <v>0</v>
      </c>
      <c r="AR19" s="21">
        <f t="shared" si="2"/>
        <v>1</v>
      </c>
      <c r="AS19" s="166" t="str">
        <f>_xlfn.XLOOKUP($D19,Table2[Staff Name],Table2[Health Tips],"")</f>
        <v/>
      </c>
      <c r="AT19" s="179" t="str">
        <f>_xlfn.XLOOKUP($D19,Table2[Staff Name],Table2[H.A. (1)],"")</f>
        <v/>
      </c>
    </row>
    <row r="20" spans="1:61" ht="18" customHeight="1">
      <c r="A20" s="178">
        <v>19</v>
      </c>
      <c r="B20" s="19" t="s">
        <v>185</v>
      </c>
      <c r="C20" s="27" t="s">
        <v>186</v>
      </c>
      <c r="D20" s="20" t="s">
        <v>187</v>
      </c>
      <c r="E20" s="153" t="e" vm="19">
        <v>#VALUE!</v>
      </c>
      <c r="F20" s="7"/>
      <c r="G20" s="7">
        <v>1</v>
      </c>
      <c r="H20" s="7"/>
      <c r="I20" s="14">
        <v>2</v>
      </c>
      <c r="J20" s="14"/>
      <c r="K20" s="14">
        <v>1</v>
      </c>
      <c r="L20" s="7">
        <v>1</v>
      </c>
      <c r="M20" s="7"/>
      <c r="N20" s="7"/>
      <c r="O20" s="14"/>
      <c r="P20" s="14"/>
      <c r="Q20" s="14"/>
      <c r="R20" s="7">
        <v>1</v>
      </c>
      <c r="S20" s="7"/>
      <c r="T20" s="7"/>
      <c r="U20" s="14"/>
      <c r="V20" s="14"/>
      <c r="W20" s="14">
        <v>1</v>
      </c>
      <c r="X20" s="7">
        <v>1</v>
      </c>
      <c r="Y20" s="7"/>
      <c r="Z20" s="7"/>
      <c r="AA20" s="14"/>
      <c r="AB20" s="14"/>
      <c r="AC20" s="14">
        <v>2</v>
      </c>
      <c r="AD20" s="7">
        <v>1</v>
      </c>
      <c r="AE20" s="7"/>
      <c r="AF20" s="7"/>
      <c r="AG20" s="14"/>
      <c r="AH20" s="14"/>
      <c r="AI20" s="14"/>
      <c r="AJ20" s="7"/>
      <c r="AK20" s="7"/>
      <c r="AL20" s="7"/>
      <c r="AM20" s="14"/>
      <c r="AN20" s="14"/>
      <c r="AO20" s="14"/>
      <c r="AP20" s="21">
        <f t="shared" si="0"/>
        <v>6</v>
      </c>
      <c r="AQ20" s="21">
        <f t="shared" si="1"/>
        <v>1</v>
      </c>
      <c r="AR20" s="21">
        <f t="shared" si="2"/>
        <v>4</v>
      </c>
      <c r="AS20" s="166" t="str">
        <f>_xlfn.XLOOKUP($D20,Table2[Staff Name],Table2[Health Tips],"")</f>
        <v/>
      </c>
      <c r="AT20" s="179" t="str">
        <f>_xlfn.XLOOKUP($D20,Table2[Staff Name],Table2[H.A. (1)],"")</f>
        <v/>
      </c>
    </row>
    <row r="21" spans="1:61" ht="18" customHeight="1">
      <c r="A21" s="178">
        <v>20</v>
      </c>
      <c r="B21" s="19" t="s">
        <v>194</v>
      </c>
      <c r="C21" s="27" t="s">
        <v>195</v>
      </c>
      <c r="D21" s="23" t="s">
        <v>196</v>
      </c>
      <c r="E21" s="153" t="e" vm="20">
        <v>#VALUE!</v>
      </c>
      <c r="F21" s="7">
        <v>1</v>
      </c>
      <c r="G21" s="7"/>
      <c r="H21" s="7"/>
      <c r="I21" s="14"/>
      <c r="J21" s="14"/>
      <c r="K21" s="14"/>
      <c r="L21" s="7">
        <v>1</v>
      </c>
      <c r="M21" s="7"/>
      <c r="N21" s="7"/>
      <c r="O21" s="14"/>
      <c r="P21" s="14"/>
      <c r="Q21" s="14">
        <v>1</v>
      </c>
      <c r="R21" s="7">
        <v>2</v>
      </c>
      <c r="S21" s="7"/>
      <c r="T21" s="7"/>
      <c r="U21" s="14"/>
      <c r="V21" s="14"/>
      <c r="W21" s="14"/>
      <c r="X21" s="7">
        <v>1</v>
      </c>
      <c r="Y21" s="7"/>
      <c r="Z21" s="7"/>
      <c r="AA21" s="14">
        <v>2</v>
      </c>
      <c r="AB21" s="14"/>
      <c r="AC21" s="14">
        <v>2</v>
      </c>
      <c r="AD21" s="7">
        <v>2</v>
      </c>
      <c r="AE21" s="7"/>
      <c r="AF21" s="7"/>
      <c r="AG21" s="14">
        <v>1</v>
      </c>
      <c r="AH21" s="14"/>
      <c r="AI21" s="14"/>
      <c r="AJ21" s="7"/>
      <c r="AK21" s="7"/>
      <c r="AL21" s="7"/>
      <c r="AM21" s="14"/>
      <c r="AN21" s="14"/>
      <c r="AO21" s="14"/>
      <c r="AP21" s="21">
        <f t="shared" si="0"/>
        <v>10</v>
      </c>
      <c r="AQ21" s="21">
        <f t="shared" si="1"/>
        <v>0</v>
      </c>
      <c r="AR21" s="21">
        <f t="shared" si="2"/>
        <v>3</v>
      </c>
      <c r="AS21" s="166">
        <f>_xlfn.XLOOKUP($D21,Table2[Staff Name],Table2[Health Tips],"")</f>
        <v>45905</v>
      </c>
      <c r="AT21" s="179">
        <f>_xlfn.XLOOKUP($D21,Table2[Staff Name],Table2[H.A. (1)],"")</f>
        <v>0</v>
      </c>
    </row>
    <row r="22" spans="1:61" ht="18" customHeight="1">
      <c r="A22" s="178">
        <v>21</v>
      </c>
      <c r="B22" s="19" t="s">
        <v>221</v>
      </c>
      <c r="C22" s="67" t="s">
        <v>222</v>
      </c>
      <c r="D22" s="20" t="s">
        <v>223</v>
      </c>
      <c r="E22" s="153" t="e" vm="21">
        <v>#VALUE!</v>
      </c>
      <c r="F22" s="7"/>
      <c r="G22" s="7"/>
      <c r="H22" s="7"/>
      <c r="I22" s="14"/>
      <c r="J22" s="14"/>
      <c r="K22" s="14">
        <v>1</v>
      </c>
      <c r="L22" s="7"/>
      <c r="M22" s="7"/>
      <c r="N22" s="7">
        <v>1</v>
      </c>
      <c r="O22" s="14"/>
      <c r="P22" s="14"/>
      <c r="Q22" s="14"/>
      <c r="R22" s="7"/>
      <c r="S22" s="7"/>
      <c r="T22" s="7"/>
      <c r="U22" s="14"/>
      <c r="V22" s="14"/>
      <c r="W22" s="14"/>
      <c r="X22" s="7"/>
      <c r="Y22" s="7"/>
      <c r="Z22" s="7"/>
      <c r="AA22" s="14"/>
      <c r="AB22" s="14"/>
      <c r="AC22" s="14">
        <v>1</v>
      </c>
      <c r="AD22" s="7"/>
      <c r="AE22" s="7"/>
      <c r="AF22" s="7">
        <v>1</v>
      </c>
      <c r="AG22" s="14"/>
      <c r="AH22" s="14"/>
      <c r="AI22" s="14"/>
      <c r="AJ22" s="7"/>
      <c r="AK22" s="7"/>
      <c r="AL22" s="7"/>
      <c r="AM22" s="14"/>
      <c r="AN22" s="14"/>
      <c r="AO22" s="14"/>
      <c r="AP22" s="21">
        <f>SUM(F22+I22+L22+O22+R22+U22+X22+AA22+AD22+AG22+AJ22+AM22)</f>
        <v>0</v>
      </c>
      <c r="AQ22" s="21">
        <f>SUM(G22+J22+M22+P22+S22+V22+Y22+AB22+AE22+AH22+AK22+AN22)</f>
        <v>0</v>
      </c>
      <c r="AR22" s="21">
        <f>SUM(H22+K22+N22+Q22+T22+W22+Z22+AC22+AF22+AI22+AL22+AO22)</f>
        <v>4</v>
      </c>
      <c r="AS22" s="166" t="str">
        <f>_xlfn.XLOOKUP($D22,Table2[Staff Name],Table2[Health Tips],"")</f>
        <v/>
      </c>
      <c r="AT22" s="179" t="str">
        <f>_xlfn.XLOOKUP($D22,Table2[Staff Name],Table2[H.A. (1)],"")</f>
        <v/>
      </c>
    </row>
    <row r="23" spans="1:61" ht="18" customHeight="1">
      <c r="A23" s="178">
        <v>22</v>
      </c>
      <c r="B23" s="19" t="s">
        <v>197</v>
      </c>
      <c r="C23" s="67" t="s">
        <v>198</v>
      </c>
      <c r="D23" s="20" t="s">
        <v>199</v>
      </c>
      <c r="E23" s="153" t="e" vm="22">
        <v>#VALUE!</v>
      </c>
      <c r="F23" s="7">
        <v>1</v>
      </c>
      <c r="G23" s="7"/>
      <c r="H23" s="7">
        <v>1</v>
      </c>
      <c r="I23" s="14">
        <v>2</v>
      </c>
      <c r="J23" s="14"/>
      <c r="K23" s="14"/>
      <c r="L23" s="7"/>
      <c r="M23" s="7"/>
      <c r="N23" s="7">
        <v>1</v>
      </c>
      <c r="O23" s="14"/>
      <c r="P23" s="14"/>
      <c r="Q23" s="14"/>
      <c r="R23" s="7">
        <v>1</v>
      </c>
      <c r="S23" s="7"/>
      <c r="T23" s="7">
        <v>1</v>
      </c>
      <c r="U23" s="14"/>
      <c r="V23" s="14"/>
      <c r="W23" s="14"/>
      <c r="X23" s="7"/>
      <c r="Y23" s="7"/>
      <c r="Z23" s="7"/>
      <c r="AA23" s="14">
        <v>2</v>
      </c>
      <c r="AB23" s="14"/>
      <c r="AC23" s="14">
        <v>1</v>
      </c>
      <c r="AD23" s="7"/>
      <c r="AE23" s="7"/>
      <c r="AF23" s="7"/>
      <c r="AG23" s="14">
        <v>1</v>
      </c>
      <c r="AH23" s="14"/>
      <c r="AI23" s="14"/>
      <c r="AJ23" s="7"/>
      <c r="AK23" s="7"/>
      <c r="AL23" s="7"/>
      <c r="AM23" s="14"/>
      <c r="AN23" s="14"/>
      <c r="AO23" s="14"/>
      <c r="AP23" s="21">
        <f t="shared" si="0"/>
        <v>7</v>
      </c>
      <c r="AQ23" s="21">
        <f t="shared" si="1"/>
        <v>0</v>
      </c>
      <c r="AR23" s="21">
        <f t="shared" si="2"/>
        <v>4</v>
      </c>
      <c r="AS23" s="166" t="str">
        <f>_xlfn.XLOOKUP($D23,Table2[Staff Name],Table2[Health Tips],"")</f>
        <v/>
      </c>
      <c r="AT23" s="179" t="str">
        <f>_xlfn.XLOOKUP($D23,Table2[Staff Name],Table2[H.A. (1)],"")</f>
        <v/>
      </c>
    </row>
    <row r="24" spans="1:61" ht="18" customHeight="1">
      <c r="A24" s="178">
        <v>23</v>
      </c>
      <c r="B24" s="19" t="s">
        <v>173</v>
      </c>
      <c r="C24" s="67" t="s">
        <v>174</v>
      </c>
      <c r="D24" s="20" t="s">
        <v>175</v>
      </c>
      <c r="E24" s="155" t="e" vm="23">
        <v>#VALUE!</v>
      </c>
      <c r="F24" s="7"/>
      <c r="G24" s="7"/>
      <c r="H24" s="7">
        <v>1</v>
      </c>
      <c r="I24" s="14"/>
      <c r="J24" s="14"/>
      <c r="K24" s="14"/>
      <c r="L24" s="7"/>
      <c r="M24" s="7"/>
      <c r="N24" s="7"/>
      <c r="O24" s="14"/>
      <c r="P24" s="14"/>
      <c r="Q24" s="14"/>
      <c r="R24" s="7"/>
      <c r="S24" s="7"/>
      <c r="T24" s="7">
        <v>1</v>
      </c>
      <c r="U24" s="14"/>
      <c r="V24" s="14"/>
      <c r="W24" s="14"/>
      <c r="X24" s="7"/>
      <c r="Y24" s="7"/>
      <c r="Z24" s="7"/>
      <c r="AA24" s="14">
        <v>2</v>
      </c>
      <c r="AB24" s="14"/>
      <c r="AC24" s="14"/>
      <c r="AD24" s="7"/>
      <c r="AE24" s="7"/>
      <c r="AF24" s="7"/>
      <c r="AG24" s="14"/>
      <c r="AH24" s="14"/>
      <c r="AI24" s="14"/>
      <c r="AJ24" s="7"/>
      <c r="AK24" s="7"/>
      <c r="AL24" s="7"/>
      <c r="AM24" s="14"/>
      <c r="AN24" s="14"/>
      <c r="AO24" s="14"/>
      <c r="AP24" s="21">
        <f t="shared" si="0"/>
        <v>2</v>
      </c>
      <c r="AQ24" s="21">
        <f t="shared" si="1"/>
        <v>0</v>
      </c>
      <c r="AR24" s="21">
        <f t="shared" si="2"/>
        <v>2</v>
      </c>
      <c r="AS24" s="166" t="str">
        <f>_xlfn.XLOOKUP($D24,Table2[Staff Name],Table2[Health Tips],"")</f>
        <v/>
      </c>
      <c r="AT24" s="179" t="str">
        <f>_xlfn.XLOOKUP($D24,Table2[Staff Name],Table2[H.A. (1)],"")</f>
        <v/>
      </c>
    </row>
    <row r="25" spans="1:61" ht="18" customHeight="1">
      <c r="A25" s="178">
        <v>24</v>
      </c>
      <c r="B25" s="19" t="s">
        <v>188</v>
      </c>
      <c r="C25" s="27" t="s">
        <v>189</v>
      </c>
      <c r="D25" s="22" t="s">
        <v>190</v>
      </c>
      <c r="E25" s="153" t="e" vm="24">
        <v>#VALUE!</v>
      </c>
      <c r="F25" s="7"/>
      <c r="G25" s="7"/>
      <c r="H25" s="7"/>
      <c r="I25" s="14"/>
      <c r="J25" s="14">
        <v>1</v>
      </c>
      <c r="K25" s="14"/>
      <c r="L25" s="7"/>
      <c r="M25" s="7">
        <v>1</v>
      </c>
      <c r="N25" s="7"/>
      <c r="O25" s="14"/>
      <c r="P25" s="14"/>
      <c r="Q25" s="14"/>
      <c r="R25" s="7"/>
      <c r="S25" s="7"/>
      <c r="T25" s="7"/>
      <c r="U25" s="14">
        <v>1</v>
      </c>
      <c r="V25" s="14"/>
      <c r="W25" s="14"/>
      <c r="X25" s="7">
        <v>1</v>
      </c>
      <c r="Y25" s="7">
        <v>1</v>
      </c>
      <c r="Z25" s="7"/>
      <c r="AA25" s="14">
        <v>1</v>
      </c>
      <c r="AB25" s="14"/>
      <c r="AC25" s="14">
        <v>1</v>
      </c>
      <c r="AD25" s="7"/>
      <c r="AE25" s="7"/>
      <c r="AF25" s="7">
        <v>1</v>
      </c>
      <c r="AG25" s="14">
        <v>1</v>
      </c>
      <c r="AH25" s="14"/>
      <c r="AI25" s="14"/>
      <c r="AJ25" s="7"/>
      <c r="AK25" s="7"/>
      <c r="AL25" s="7"/>
      <c r="AM25" s="14"/>
      <c r="AN25" s="14"/>
      <c r="AO25" s="14"/>
      <c r="AP25" s="21">
        <f t="shared" ref="AP25:AR27" si="9">SUM(F25+I25+L25+O25+R25+U25+X25+AA25+AD25+AG25+AJ25+AM25)</f>
        <v>4</v>
      </c>
      <c r="AQ25" s="21">
        <f t="shared" si="9"/>
        <v>3</v>
      </c>
      <c r="AR25" s="21">
        <f t="shared" si="9"/>
        <v>2</v>
      </c>
      <c r="AS25" s="166" t="str">
        <f>_xlfn.XLOOKUP($D25,Table2[Staff Name],Table2[Health Tips],"")</f>
        <v/>
      </c>
      <c r="AT25" s="179" t="str">
        <f>_xlfn.XLOOKUP($D25,Table2[Staff Name],Table2[H.A. (1)],"")</f>
        <v/>
      </c>
    </row>
    <row r="26" spans="1:61" ht="18" customHeight="1">
      <c r="A26" s="178">
        <v>25</v>
      </c>
      <c r="B26" s="19" t="s">
        <v>151</v>
      </c>
      <c r="C26" s="19" t="s">
        <v>152</v>
      </c>
      <c r="D26" s="24" t="s">
        <v>153</v>
      </c>
      <c r="E26" s="21" t="e" vm="25">
        <v>#VALUE!</v>
      </c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7"/>
      <c r="Y26" s="7"/>
      <c r="Z26" s="7"/>
      <c r="AA26" s="14"/>
      <c r="AB26" s="14"/>
      <c r="AC26" s="14"/>
      <c r="AD26" s="7"/>
      <c r="AE26" s="7"/>
      <c r="AF26" s="7"/>
      <c r="AG26" s="14"/>
      <c r="AH26" s="14"/>
      <c r="AI26" s="14"/>
      <c r="AJ26" s="7"/>
      <c r="AK26" s="7"/>
      <c r="AL26" s="7"/>
      <c r="AM26" s="14"/>
      <c r="AN26" s="14"/>
      <c r="AO26" s="14"/>
      <c r="AP26" s="21">
        <f t="shared" si="9"/>
        <v>0</v>
      </c>
      <c r="AQ26" s="21">
        <f t="shared" si="9"/>
        <v>0</v>
      </c>
      <c r="AR26" s="21">
        <f t="shared" si="9"/>
        <v>0</v>
      </c>
      <c r="AS26" s="166" t="str">
        <f>_xlfn.XLOOKUP($D26,Table2[Staff Name],Table2[Health Tips],"")</f>
        <v/>
      </c>
      <c r="AT26" s="179" t="str">
        <f>_xlfn.XLOOKUP($D26,Table2[Staff Name],Table2[H.A. (1)],"")</f>
        <v/>
      </c>
    </row>
    <row r="27" spans="1:61" ht="18" customHeight="1">
      <c r="A27" s="178">
        <v>26</v>
      </c>
      <c r="B27" s="19" t="s">
        <v>109</v>
      </c>
      <c r="C27" s="67" t="s">
        <v>110</v>
      </c>
      <c r="D27" s="23" t="s">
        <v>111</v>
      </c>
      <c r="E27" s="153" t="e" vm="26">
        <v>#VALUE!</v>
      </c>
      <c r="F27" s="7"/>
      <c r="G27" s="7">
        <v>1</v>
      </c>
      <c r="H27" s="7"/>
      <c r="I27" s="14"/>
      <c r="J27" s="14"/>
      <c r="K27" s="14"/>
      <c r="L27" s="40">
        <v>7</v>
      </c>
      <c r="M27" s="7"/>
      <c r="N27" s="7"/>
      <c r="O27" s="41">
        <v>2</v>
      </c>
      <c r="P27" s="14"/>
      <c r="Q27" s="14"/>
      <c r="R27" s="7">
        <v>1</v>
      </c>
      <c r="S27" s="7"/>
      <c r="T27" s="7">
        <v>1</v>
      </c>
      <c r="U27" s="14"/>
      <c r="V27" s="14"/>
      <c r="W27" s="14"/>
      <c r="X27" s="7"/>
      <c r="Y27" s="7"/>
      <c r="Z27" s="7"/>
      <c r="AA27" s="14"/>
      <c r="AB27" s="14"/>
      <c r="AC27" s="14"/>
      <c r="AD27" s="7">
        <v>2</v>
      </c>
      <c r="AE27" s="7"/>
      <c r="AF27" s="7">
        <v>1</v>
      </c>
      <c r="AG27" s="14">
        <v>1</v>
      </c>
      <c r="AH27" s="14"/>
      <c r="AI27" s="14"/>
      <c r="AJ27" s="7"/>
      <c r="AK27" s="7"/>
      <c r="AL27" s="7"/>
      <c r="AM27" s="14"/>
      <c r="AN27" s="14"/>
      <c r="AO27" s="14"/>
      <c r="AP27" s="21">
        <f t="shared" si="9"/>
        <v>13</v>
      </c>
      <c r="AQ27" s="21">
        <f t="shared" si="9"/>
        <v>1</v>
      </c>
      <c r="AR27" s="21">
        <f t="shared" si="9"/>
        <v>2</v>
      </c>
      <c r="AS27" s="166">
        <f>_xlfn.XLOOKUP($D27,Table2[Staff Name],Table2[Health Tips],"")</f>
        <v>45924</v>
      </c>
      <c r="AT27" s="179">
        <f>_xlfn.XLOOKUP($D27,Table2[Staff Name],Table2[H.A. (1)],"")</f>
        <v>0</v>
      </c>
    </row>
    <row r="28" spans="1:61" ht="18" customHeight="1">
      <c r="A28" s="178">
        <v>27</v>
      </c>
      <c r="B28" s="5" t="s">
        <v>142</v>
      </c>
      <c r="C28" s="5" t="s">
        <v>143</v>
      </c>
      <c r="D28" s="6" t="s">
        <v>144</v>
      </c>
      <c r="E28" s="153" t="e" vm="27">
        <v>#VALUE!</v>
      </c>
      <c r="F28" s="7">
        <v>1</v>
      </c>
      <c r="G28" s="7"/>
      <c r="H28" s="7"/>
      <c r="I28" s="14">
        <v>1</v>
      </c>
      <c r="J28" s="14"/>
      <c r="K28" s="14"/>
      <c r="L28" s="7">
        <v>1</v>
      </c>
      <c r="M28" s="7">
        <v>3</v>
      </c>
      <c r="N28" s="7"/>
      <c r="O28" s="14">
        <v>1</v>
      </c>
      <c r="P28" s="14"/>
      <c r="Q28" s="14"/>
      <c r="R28" s="7">
        <v>2</v>
      </c>
      <c r="S28" s="7">
        <v>2</v>
      </c>
      <c r="T28" s="7"/>
      <c r="U28" s="14"/>
      <c r="V28" s="14"/>
      <c r="W28" s="14"/>
      <c r="X28" s="7">
        <v>1</v>
      </c>
      <c r="Y28" s="7"/>
      <c r="Z28" s="7"/>
      <c r="AA28" s="14"/>
      <c r="AB28" s="14"/>
      <c r="AC28" s="14"/>
      <c r="AD28" s="7">
        <v>1</v>
      </c>
      <c r="AE28" s="7"/>
      <c r="AF28" s="7"/>
      <c r="AG28" s="14"/>
      <c r="AH28" s="14"/>
      <c r="AI28" s="14"/>
      <c r="AJ28" s="7"/>
      <c r="AK28" s="7"/>
      <c r="AL28" s="7"/>
      <c r="AM28" s="14"/>
      <c r="AN28" s="14"/>
      <c r="AO28" s="14"/>
      <c r="AP28" s="21">
        <f t="shared" ref="AP28:AR28" si="10">SUM(F28+I28+L28+O28+R28+U28+X28+AA28+AD28+AG28+AJ28+AM28)</f>
        <v>8</v>
      </c>
      <c r="AQ28" s="21">
        <f t="shared" si="10"/>
        <v>5</v>
      </c>
      <c r="AR28" s="21">
        <f t="shared" si="10"/>
        <v>0</v>
      </c>
      <c r="AS28" s="166">
        <f>_xlfn.XLOOKUP($D28,Table2[Staff Name],Table2[Health Tips],"")</f>
        <v>45854</v>
      </c>
      <c r="AT28" s="179">
        <f>_xlfn.XLOOKUP($D28,Table2[Staff Name],Table2[H.A. (1)],"")</f>
        <v>0</v>
      </c>
      <c r="AU28" s="50"/>
      <c r="AV28" s="50"/>
      <c r="AW28" s="50"/>
      <c r="AX28" s="50"/>
      <c r="AY28" s="50"/>
      <c r="AZ28" s="50"/>
      <c r="BA28" s="51"/>
      <c r="BB28" s="51"/>
      <c r="BC28" s="51"/>
      <c r="BD28" s="51"/>
      <c r="BE28" s="51"/>
      <c r="BF28" s="51"/>
      <c r="BG28" s="51"/>
      <c r="BH28" s="51"/>
      <c r="BI28" s="51"/>
    </row>
    <row r="29" spans="1:61" ht="18" customHeight="1">
      <c r="A29" s="178">
        <v>28</v>
      </c>
      <c r="B29" s="156" t="s">
        <v>310</v>
      </c>
      <c r="C29" s="5"/>
      <c r="D29" s="6" t="s">
        <v>311</v>
      </c>
      <c r="E29" s="153" t="e" vm="28">
        <v>#VALUE!</v>
      </c>
      <c r="F29" s="7"/>
      <c r="G29" s="7"/>
      <c r="H29" s="7"/>
      <c r="I29" s="14"/>
      <c r="J29" s="14"/>
      <c r="K29" s="14"/>
      <c r="L29" s="7"/>
      <c r="M29" s="7"/>
      <c r="N29" s="7"/>
      <c r="O29" s="14"/>
      <c r="P29" s="14"/>
      <c r="Q29" s="14"/>
      <c r="R29" s="7"/>
      <c r="S29" s="7"/>
      <c r="T29" s="7"/>
      <c r="U29" s="14"/>
      <c r="V29" s="14"/>
      <c r="W29" s="14"/>
      <c r="X29" s="7"/>
      <c r="Y29" s="7"/>
      <c r="Z29" s="7"/>
      <c r="AA29" s="14"/>
      <c r="AB29" s="14"/>
      <c r="AC29" s="14"/>
      <c r="AD29" s="7"/>
      <c r="AE29" s="7"/>
      <c r="AF29" s="7"/>
      <c r="AG29" s="14"/>
      <c r="AH29" s="14"/>
      <c r="AI29" s="14"/>
      <c r="AJ29" s="7"/>
      <c r="AK29" s="7"/>
      <c r="AL29" s="7"/>
      <c r="AM29" s="14"/>
      <c r="AN29" s="14"/>
      <c r="AO29" s="14"/>
      <c r="AP29" s="21"/>
      <c r="AQ29" s="21"/>
      <c r="AR29" s="21"/>
      <c r="AS29" s="166" t="str">
        <f>_xlfn.XLOOKUP($D29,Table2[Staff Name],Table2[Health Tips],"")</f>
        <v/>
      </c>
      <c r="AT29" s="179"/>
      <c r="AU29" s="50"/>
      <c r="AV29" s="50"/>
      <c r="AW29" s="50"/>
      <c r="AX29" s="50"/>
      <c r="AY29" s="50"/>
      <c r="AZ29" s="50"/>
      <c r="BA29" s="51"/>
      <c r="BB29" s="51"/>
      <c r="BC29" s="51"/>
      <c r="BD29" s="51"/>
      <c r="BE29" s="51"/>
      <c r="BF29" s="51"/>
      <c r="BG29" s="51"/>
      <c r="BH29" s="51"/>
      <c r="BI29" s="51"/>
    </row>
    <row r="30" spans="1:61" ht="18" customHeight="1">
      <c r="A30" s="178">
        <v>29</v>
      </c>
      <c r="B30" s="157" t="s">
        <v>312</v>
      </c>
      <c r="C30" s="5"/>
      <c r="D30" s="6" t="s">
        <v>313</v>
      </c>
      <c r="E30" s="153" t="e" vm="29">
        <v>#VALUE!</v>
      </c>
      <c r="F30" s="7"/>
      <c r="G30" s="7"/>
      <c r="H30" s="7"/>
      <c r="I30" s="14"/>
      <c r="J30" s="14"/>
      <c r="K30" s="14"/>
      <c r="L30" s="7"/>
      <c r="M30" s="7"/>
      <c r="N30" s="7"/>
      <c r="O30" s="14"/>
      <c r="P30" s="14"/>
      <c r="Q30" s="14"/>
      <c r="R30" s="7"/>
      <c r="S30" s="7"/>
      <c r="T30" s="7"/>
      <c r="U30" s="14"/>
      <c r="V30" s="14"/>
      <c r="W30" s="14"/>
      <c r="X30" s="7"/>
      <c r="Y30" s="7"/>
      <c r="Z30" s="7"/>
      <c r="AA30" s="14"/>
      <c r="AB30" s="14"/>
      <c r="AC30" s="14"/>
      <c r="AD30" s="7"/>
      <c r="AE30" s="7"/>
      <c r="AF30" s="7"/>
      <c r="AG30" s="14"/>
      <c r="AH30" s="14"/>
      <c r="AI30" s="14"/>
      <c r="AJ30" s="7"/>
      <c r="AK30" s="7"/>
      <c r="AL30" s="7"/>
      <c r="AM30" s="14"/>
      <c r="AN30" s="14"/>
      <c r="AO30" s="14"/>
      <c r="AP30" s="21"/>
      <c r="AQ30" s="21"/>
      <c r="AR30" s="21"/>
      <c r="AS30" s="166" t="str">
        <f>_xlfn.XLOOKUP($D30,Table2[Staff Name],Table2[Health Tips],"")</f>
        <v/>
      </c>
      <c r="AT30" s="179"/>
      <c r="AU30" s="50"/>
      <c r="AV30" s="50"/>
      <c r="AW30" s="50"/>
      <c r="AX30" s="50"/>
      <c r="AY30" s="50"/>
      <c r="AZ30" s="50"/>
      <c r="BA30" s="51"/>
      <c r="BB30" s="51"/>
      <c r="BC30" s="51"/>
      <c r="BD30" s="51"/>
      <c r="BE30" s="51"/>
      <c r="BF30" s="51"/>
      <c r="BG30" s="51"/>
      <c r="BH30" s="51"/>
      <c r="BI30" s="51"/>
    </row>
    <row r="31" spans="1:61" ht="18" customHeight="1">
      <c r="A31" s="177">
        <v>1</v>
      </c>
      <c r="B31" s="29"/>
      <c r="C31" s="68" t="s">
        <v>253</v>
      </c>
      <c r="D31" s="29" t="s">
        <v>254</v>
      </c>
      <c r="E31" s="27" t="e" vm="30">
        <v>#VALUE!</v>
      </c>
      <c r="F31" s="7"/>
      <c r="G31" s="7"/>
      <c r="H31" s="7"/>
      <c r="I31" s="14">
        <v>4</v>
      </c>
      <c r="J31" s="14"/>
      <c r="K31" s="14"/>
      <c r="L31" s="7">
        <v>1</v>
      </c>
      <c r="M31" s="7"/>
      <c r="N31" s="7"/>
      <c r="O31" s="14"/>
      <c r="P31" s="14"/>
      <c r="Q31" s="14"/>
      <c r="R31" s="7"/>
      <c r="S31" s="7"/>
      <c r="T31" s="7"/>
      <c r="U31" s="14"/>
      <c r="V31" s="14"/>
      <c r="W31" s="14"/>
      <c r="X31" s="7"/>
      <c r="Y31" s="7"/>
      <c r="Z31" s="7"/>
      <c r="AA31" s="14">
        <v>2</v>
      </c>
      <c r="AB31" s="14"/>
      <c r="AC31" s="14"/>
      <c r="AD31" s="7"/>
      <c r="AE31" s="7"/>
      <c r="AF31" s="7"/>
      <c r="AG31" s="14"/>
      <c r="AH31" s="14"/>
      <c r="AI31" s="14"/>
      <c r="AJ31" s="7"/>
      <c r="AK31" s="7"/>
      <c r="AL31" s="7"/>
      <c r="AM31" s="14"/>
      <c r="AN31" s="14"/>
      <c r="AO31" s="14"/>
      <c r="AP31" s="21">
        <f t="shared" ref="AP31:AR32" si="11">SUM(F31+I31+L31+O31+R31+U31+X31+AA31+AD31+AG31+AJ31+AM31)</f>
        <v>7</v>
      </c>
      <c r="AQ31" s="21">
        <f t="shared" si="11"/>
        <v>0</v>
      </c>
      <c r="AR31" s="21">
        <f t="shared" si="11"/>
        <v>0</v>
      </c>
      <c r="AS31" s="166">
        <f>_xlfn.XLOOKUP($D31,Table2[Staff Name],Table2[Health Tips],"")</f>
        <v>45909</v>
      </c>
      <c r="AT31" s="179">
        <f>_xlfn.XLOOKUP($D31,Table2[Staff Name],Table2[H.A. (1)],"")</f>
        <v>0</v>
      </c>
    </row>
    <row r="32" spans="1:61" ht="18" customHeight="1">
      <c r="A32" s="177">
        <v>2</v>
      </c>
      <c r="B32" s="29"/>
      <c r="C32" s="68" t="s">
        <v>224</v>
      </c>
      <c r="D32" s="29" t="s">
        <v>225</v>
      </c>
      <c r="E32" s="27" t="e" vm="31">
        <v>#VALUE!</v>
      </c>
      <c r="F32" s="7">
        <v>1</v>
      </c>
      <c r="G32" s="7"/>
      <c r="H32" s="7"/>
      <c r="I32" s="14">
        <v>1</v>
      </c>
      <c r="J32" s="14"/>
      <c r="K32" s="14"/>
      <c r="L32" s="7"/>
      <c r="M32" s="7"/>
      <c r="N32" s="7"/>
      <c r="O32" s="14"/>
      <c r="P32" s="14"/>
      <c r="Q32" s="14"/>
      <c r="R32" s="7">
        <v>1</v>
      </c>
      <c r="S32" s="7"/>
      <c r="T32" s="7"/>
      <c r="U32" s="14"/>
      <c r="V32" s="14"/>
      <c r="W32" s="14"/>
      <c r="X32" s="7"/>
      <c r="Y32" s="7"/>
      <c r="Z32" s="7"/>
      <c r="AA32" s="14"/>
      <c r="AB32" s="14"/>
      <c r="AC32" s="14"/>
      <c r="AD32" s="7"/>
      <c r="AE32" s="7"/>
      <c r="AF32" s="7"/>
      <c r="AG32" s="14"/>
      <c r="AH32" s="14"/>
      <c r="AI32" s="14"/>
      <c r="AJ32" s="7"/>
      <c r="AK32" s="7"/>
      <c r="AL32" s="7"/>
      <c r="AM32" s="14"/>
      <c r="AN32" s="14"/>
      <c r="AO32" s="14"/>
      <c r="AP32" s="21">
        <f t="shared" si="11"/>
        <v>3</v>
      </c>
      <c r="AQ32" s="21">
        <f t="shared" si="11"/>
        <v>0</v>
      </c>
      <c r="AR32" s="21">
        <f t="shared" si="11"/>
        <v>0</v>
      </c>
      <c r="AS32" s="166" t="str">
        <f>_xlfn.XLOOKUP($D32,Table2[Staff Name],Table2[Health Tips],"")</f>
        <v/>
      </c>
      <c r="AT32" s="179" t="str">
        <f>_xlfn.XLOOKUP($D32,Table2[Staff Name],Table2[H.A. (1)],"")</f>
        <v/>
      </c>
    </row>
    <row r="33" spans="1:46" ht="18" customHeight="1">
      <c r="A33" s="177">
        <v>3</v>
      </c>
      <c r="B33" s="29"/>
      <c r="C33" s="68" t="s">
        <v>255</v>
      </c>
      <c r="D33" s="29" t="s">
        <v>256</v>
      </c>
      <c r="E33" s="27" t="e" vm="32">
        <v>#VALUE!</v>
      </c>
      <c r="F33" s="7">
        <v>2</v>
      </c>
      <c r="G33" s="7"/>
      <c r="H33" s="7"/>
      <c r="I33" s="14">
        <v>2</v>
      </c>
      <c r="J33" s="14"/>
      <c r="K33" s="14"/>
      <c r="L33" s="7">
        <v>1</v>
      </c>
      <c r="M33" s="7"/>
      <c r="N33" s="7"/>
      <c r="O33" s="14"/>
      <c r="P33" s="14"/>
      <c r="Q33" s="14"/>
      <c r="R33" s="7">
        <v>3</v>
      </c>
      <c r="S33" s="7">
        <v>1</v>
      </c>
      <c r="T33" s="7"/>
      <c r="U33" s="14">
        <v>1</v>
      </c>
      <c r="V33" s="14"/>
      <c r="W33" s="14"/>
      <c r="X33" s="7"/>
      <c r="Y33" s="7"/>
      <c r="Z33" s="7"/>
      <c r="AA33" s="14"/>
      <c r="AB33" s="14"/>
      <c r="AC33" s="14"/>
      <c r="AD33" s="7">
        <v>3</v>
      </c>
      <c r="AE33" s="7"/>
      <c r="AF33" s="7"/>
      <c r="AG33" s="14"/>
      <c r="AH33" s="14"/>
      <c r="AI33" s="14"/>
      <c r="AJ33" s="7"/>
      <c r="AK33" s="7"/>
      <c r="AL33" s="7"/>
      <c r="AM33" s="14"/>
      <c r="AN33" s="14"/>
      <c r="AO33" s="14"/>
      <c r="AP33" s="21">
        <f t="shared" ref="AP33:AP35" si="12">SUM(F33+I33+L33+O33+R33+U33+X33+AA33+AD33+AG33+AJ33+AM33)</f>
        <v>12</v>
      </c>
      <c r="AQ33" s="21">
        <f t="shared" ref="AQ33:AQ35" si="13">SUM(G33+J33+M33+P33+S33+V33+Y33+AB33+AE33+AH33+AK33+AN33)</f>
        <v>1</v>
      </c>
      <c r="AR33" s="21">
        <f t="shared" ref="AR33:AR35" si="14">SUM(H33+K33+N33+Q33+T33+W33+Z33+AC33+AF33+AI33+AL33+AO33)</f>
        <v>0</v>
      </c>
      <c r="AS33" s="166">
        <f>_xlfn.XLOOKUP($D33,Table2[Staff Name],Table2[Health Tips],"")</f>
        <v>45806</v>
      </c>
      <c r="AT33" s="179" t="str">
        <f>_xlfn.XLOOKUP($D33,Table2[Staff Name],Table2[H.A. (1)],"")</f>
        <v>To Issue HA</v>
      </c>
    </row>
    <row r="34" spans="1:46" ht="18" customHeight="1">
      <c r="A34" s="177">
        <v>4</v>
      </c>
      <c r="B34" s="29"/>
      <c r="C34" s="68" t="s">
        <v>249</v>
      </c>
      <c r="D34" s="29" t="s">
        <v>250</v>
      </c>
      <c r="E34" s="27" t="e" vm="33">
        <v>#VALUE!</v>
      </c>
      <c r="F34" s="7">
        <v>1</v>
      </c>
      <c r="G34" s="7"/>
      <c r="H34" s="7"/>
      <c r="I34" s="14">
        <v>2</v>
      </c>
      <c r="J34" s="14"/>
      <c r="K34" s="14"/>
      <c r="L34" s="7">
        <v>1</v>
      </c>
      <c r="M34" s="7"/>
      <c r="N34" s="7"/>
      <c r="O34" s="14">
        <v>1</v>
      </c>
      <c r="P34" s="14"/>
      <c r="Q34" s="14"/>
      <c r="R34" s="7">
        <v>1</v>
      </c>
      <c r="S34" s="7"/>
      <c r="T34" s="7"/>
      <c r="U34" s="14">
        <v>1</v>
      </c>
      <c r="V34" s="14"/>
      <c r="W34" s="14"/>
      <c r="X34" s="7"/>
      <c r="Y34" s="7"/>
      <c r="Z34" s="7"/>
      <c r="AA34" s="14"/>
      <c r="AB34" s="14"/>
      <c r="AC34" s="14"/>
      <c r="AD34" s="7">
        <v>1</v>
      </c>
      <c r="AE34" s="7"/>
      <c r="AF34" s="7"/>
      <c r="AG34" s="14"/>
      <c r="AH34" s="14"/>
      <c r="AI34" s="14"/>
      <c r="AJ34" s="7"/>
      <c r="AK34" s="7"/>
      <c r="AL34" s="7"/>
      <c r="AM34" s="14"/>
      <c r="AN34" s="14"/>
      <c r="AO34" s="14"/>
      <c r="AP34" s="21">
        <f t="shared" ref="AP34:AR34" si="15">SUM(F34+I34+L34+O34+R34+U34+X34+AA34+AD34+AG34+AJ34+AM34)</f>
        <v>8</v>
      </c>
      <c r="AQ34" s="21">
        <f t="shared" si="15"/>
        <v>0</v>
      </c>
      <c r="AR34" s="21">
        <f t="shared" si="15"/>
        <v>0</v>
      </c>
      <c r="AS34" s="166">
        <f>_xlfn.XLOOKUP($D34,Table2[Staff Name],Table2[Health Tips],"")</f>
        <v>45866</v>
      </c>
      <c r="AT34" s="179">
        <f>_xlfn.XLOOKUP($D34,Table2[Staff Name],Table2[H.A. (1)],"")</f>
        <v>0</v>
      </c>
    </row>
    <row r="35" spans="1:46" ht="18" customHeight="1">
      <c r="A35" s="177">
        <v>5</v>
      </c>
      <c r="B35" s="29"/>
      <c r="C35" s="68" t="s">
        <v>257</v>
      </c>
      <c r="D35" s="29" t="s">
        <v>258</v>
      </c>
      <c r="E35" s="27" t="e" vm="34">
        <v>#VALUE!</v>
      </c>
      <c r="F35" s="7">
        <v>1</v>
      </c>
      <c r="G35" s="7"/>
      <c r="H35" s="7"/>
      <c r="I35" s="14">
        <v>1</v>
      </c>
      <c r="J35" s="14"/>
      <c r="K35" s="14"/>
      <c r="L35" s="7">
        <v>1</v>
      </c>
      <c r="M35" s="7"/>
      <c r="N35" s="7"/>
      <c r="O35" s="14">
        <v>3</v>
      </c>
      <c r="P35" s="14">
        <v>1</v>
      </c>
      <c r="Q35" s="14">
        <v>1</v>
      </c>
      <c r="R35" s="7">
        <v>1</v>
      </c>
      <c r="S35" s="7">
        <v>1</v>
      </c>
      <c r="T35" s="7"/>
      <c r="U35" s="14">
        <v>1</v>
      </c>
      <c r="V35" s="14"/>
      <c r="W35" s="14"/>
      <c r="X35" s="7"/>
      <c r="Y35" s="7"/>
      <c r="Z35" s="7"/>
      <c r="AA35" s="14"/>
      <c r="AB35" s="14"/>
      <c r="AC35" s="14"/>
      <c r="AD35" s="7">
        <v>1</v>
      </c>
      <c r="AE35" s="7"/>
      <c r="AF35" s="7"/>
      <c r="AG35" s="14"/>
      <c r="AH35" s="14"/>
      <c r="AI35" s="14"/>
      <c r="AJ35" s="7"/>
      <c r="AK35" s="7"/>
      <c r="AL35" s="7"/>
      <c r="AM35" s="14"/>
      <c r="AN35" s="14"/>
      <c r="AO35" s="14"/>
      <c r="AP35" s="21">
        <f t="shared" si="12"/>
        <v>9</v>
      </c>
      <c r="AQ35" s="21">
        <f t="shared" si="13"/>
        <v>2</v>
      </c>
      <c r="AR35" s="21">
        <f t="shared" si="14"/>
        <v>1</v>
      </c>
      <c r="AS35" s="166">
        <f>_xlfn.XLOOKUP($D35,Table2[Staff Name],Table2[Health Tips],"")</f>
        <v>45870</v>
      </c>
      <c r="AT35" s="179">
        <f>_xlfn.XLOOKUP($D35,Table2[Staff Name],Table2[H.A. (1)],"")</f>
        <v>0</v>
      </c>
    </row>
    <row r="36" spans="1:46" ht="18" customHeight="1">
      <c r="A36" s="177">
        <v>6</v>
      </c>
      <c r="B36" s="29"/>
      <c r="C36" s="68" t="s">
        <v>227</v>
      </c>
      <c r="D36" s="29" t="s">
        <v>228</v>
      </c>
      <c r="E36" s="27" t="e" vm="35">
        <v>#VALUE!</v>
      </c>
      <c r="F36" s="7"/>
      <c r="G36" s="7"/>
      <c r="H36" s="7"/>
      <c r="I36" s="14"/>
      <c r="J36" s="14"/>
      <c r="K36" s="14"/>
      <c r="L36" s="7"/>
      <c r="M36" s="7"/>
      <c r="N36" s="7"/>
      <c r="O36" s="14">
        <v>4</v>
      </c>
      <c r="P36" s="14"/>
      <c r="Q36" s="14"/>
      <c r="R36" s="7"/>
      <c r="S36" s="7"/>
      <c r="T36" s="7"/>
      <c r="U36" s="14">
        <v>1</v>
      </c>
      <c r="V36" s="14"/>
      <c r="W36" s="14"/>
      <c r="X36" s="7">
        <v>1</v>
      </c>
      <c r="Y36" s="7"/>
      <c r="Z36" s="7"/>
      <c r="AA36" s="14"/>
      <c r="AB36" s="14"/>
      <c r="AC36" s="14"/>
      <c r="AD36" s="7"/>
      <c r="AE36" s="7"/>
      <c r="AF36" s="7"/>
      <c r="AG36" s="14"/>
      <c r="AH36" s="14"/>
      <c r="AI36" s="14"/>
      <c r="AJ36" s="7"/>
      <c r="AK36" s="7"/>
      <c r="AL36" s="7"/>
      <c r="AM36" s="14"/>
      <c r="AN36" s="14"/>
      <c r="AO36" s="14"/>
      <c r="AP36" s="21">
        <f>SUM(F36+I36+L36+O36+R36+U36+X36+AA36+AD36+AG36+AJ36+AM36)</f>
        <v>6</v>
      </c>
      <c r="AQ36" s="21">
        <f>SUM(G36+J36+M36+P36+S36+V36+Y36+AB36+AE36+AH36+AK36+AN36)</f>
        <v>0</v>
      </c>
      <c r="AR36" s="21">
        <f>SUM(H36+K36+N36+Q36+T36+W36+Z36+AC36+AF36+AI36+AL36+AO36)</f>
        <v>0</v>
      </c>
      <c r="AS36" s="166" t="str">
        <f>_xlfn.XLOOKUP($D36,Table2[Staff Name],Table2[Health Tips],"")</f>
        <v/>
      </c>
      <c r="AT36" s="179" t="str">
        <f>_xlfn.XLOOKUP($D36,Table2[Staff Name],Table2[H.A. (1)],"")</f>
        <v/>
      </c>
    </row>
    <row r="37" spans="1:46" ht="18" customHeight="1">
      <c r="A37" s="177">
        <v>8</v>
      </c>
      <c r="B37" s="29"/>
      <c r="C37" s="68" t="s">
        <v>251</v>
      </c>
      <c r="D37" s="29" t="s">
        <v>252</v>
      </c>
      <c r="E37" s="27" t="e" vm="36">
        <v>#VALUE!</v>
      </c>
      <c r="F37" s="7"/>
      <c r="G37" s="7"/>
      <c r="H37" s="7"/>
      <c r="I37" s="14"/>
      <c r="J37" s="14"/>
      <c r="K37" s="14"/>
      <c r="L37" s="7"/>
      <c r="M37" s="7"/>
      <c r="N37" s="7"/>
      <c r="O37" s="14"/>
      <c r="P37" s="14"/>
      <c r="Q37" s="14">
        <v>1</v>
      </c>
      <c r="R37" s="7"/>
      <c r="S37" s="7"/>
      <c r="T37" s="7"/>
      <c r="U37" s="14"/>
      <c r="V37" s="14"/>
      <c r="W37" s="14"/>
      <c r="X37" s="7"/>
      <c r="Y37" s="7"/>
      <c r="Z37" s="7"/>
      <c r="AA37" s="14"/>
      <c r="AB37" s="14"/>
      <c r="AC37" s="14"/>
      <c r="AD37" s="7"/>
      <c r="AE37" s="7"/>
      <c r="AF37" s="7"/>
      <c r="AG37" s="14"/>
      <c r="AH37" s="14"/>
      <c r="AI37" s="14"/>
      <c r="AJ37" s="7"/>
      <c r="AK37" s="7"/>
      <c r="AL37" s="7"/>
      <c r="AM37" s="14"/>
      <c r="AN37" s="14"/>
      <c r="AO37" s="14"/>
      <c r="AP37" s="21">
        <f t="shared" ref="AP37:AR38" si="16">SUM(F37+I37+L37+O37+R37+U37+X37+AA37+AD37+AG37+AJ37+AM37)</f>
        <v>0</v>
      </c>
      <c r="AQ37" s="21">
        <f t="shared" si="16"/>
        <v>0</v>
      </c>
      <c r="AR37" s="21">
        <f t="shared" si="16"/>
        <v>1</v>
      </c>
      <c r="AS37" s="166" t="str">
        <f>_xlfn.XLOOKUP($D37,Table2[Staff Name],Table2[Health Tips],"")</f>
        <v/>
      </c>
      <c r="AT37" s="179" t="str">
        <f>_xlfn.XLOOKUP($D37,Table2[Staff Name],Table2[H.A. (1)],"")</f>
        <v/>
      </c>
    </row>
    <row r="38" spans="1:46" ht="18" customHeight="1">
      <c r="A38" s="177">
        <v>9</v>
      </c>
      <c r="B38" s="29"/>
      <c r="C38" s="68" t="s">
        <v>259</v>
      </c>
      <c r="D38" s="29" t="s">
        <v>260</v>
      </c>
      <c r="E38" s="27" t="e" vm="37">
        <v>#VALUE!</v>
      </c>
      <c r="F38" s="7"/>
      <c r="G38" s="7"/>
      <c r="H38" s="7"/>
      <c r="I38" s="14">
        <v>1</v>
      </c>
      <c r="J38" s="14">
        <v>1</v>
      </c>
      <c r="K38" s="14"/>
      <c r="L38" s="7"/>
      <c r="M38" s="7"/>
      <c r="N38" s="7"/>
      <c r="O38" s="14"/>
      <c r="P38" s="14"/>
      <c r="Q38" s="14"/>
      <c r="R38" s="7"/>
      <c r="S38" s="7"/>
      <c r="T38" s="7"/>
      <c r="U38" s="14"/>
      <c r="V38" s="14"/>
      <c r="W38" s="14"/>
      <c r="X38" s="7">
        <v>2</v>
      </c>
      <c r="Y38" s="7"/>
      <c r="Z38" s="7"/>
      <c r="AA38" s="14"/>
      <c r="AB38" s="14"/>
      <c r="AC38" s="14"/>
      <c r="AD38" s="7"/>
      <c r="AE38" s="7"/>
      <c r="AF38" s="7"/>
      <c r="AG38" s="14"/>
      <c r="AH38" s="14"/>
      <c r="AI38" s="14"/>
      <c r="AJ38" s="7"/>
      <c r="AK38" s="7"/>
      <c r="AL38" s="7"/>
      <c r="AM38" s="14"/>
      <c r="AN38" s="14"/>
      <c r="AO38" s="14"/>
      <c r="AP38" s="21">
        <f t="shared" si="16"/>
        <v>3</v>
      </c>
      <c r="AQ38" s="21">
        <f t="shared" si="16"/>
        <v>1</v>
      </c>
      <c r="AR38" s="21">
        <f t="shared" si="16"/>
        <v>0</v>
      </c>
      <c r="AS38" s="166" t="str">
        <f>_xlfn.XLOOKUP($D38,Table2[Staff Name],Table2[Health Tips],"")</f>
        <v/>
      </c>
      <c r="AT38" s="179" t="str">
        <f>_xlfn.XLOOKUP($D38,Table2[Staff Name],Table2[H.A. (1)],"")</f>
        <v/>
      </c>
    </row>
    <row r="39" spans="1:46">
      <c r="A39" s="184"/>
      <c r="B39" s="184"/>
      <c r="C39" s="184"/>
      <c r="D39" s="185"/>
      <c r="E39" s="186" t="s">
        <v>314</v>
      </c>
      <c r="F39" s="187">
        <f t="shared" ref="F39:AO39" si="17">SUM(F2:F36)</f>
        <v>22</v>
      </c>
      <c r="G39" s="187">
        <f t="shared" si="17"/>
        <v>9</v>
      </c>
      <c r="H39" s="187">
        <f t="shared" si="17"/>
        <v>4</v>
      </c>
      <c r="I39" s="187">
        <f t="shared" si="17"/>
        <v>27</v>
      </c>
      <c r="J39" s="187">
        <f t="shared" si="17"/>
        <v>5</v>
      </c>
      <c r="K39" s="187">
        <f t="shared" si="17"/>
        <v>5</v>
      </c>
      <c r="L39" s="187">
        <f t="shared" si="17"/>
        <v>24</v>
      </c>
      <c r="M39" s="187">
        <f t="shared" si="17"/>
        <v>9</v>
      </c>
      <c r="N39" s="187">
        <f t="shared" si="17"/>
        <v>5</v>
      </c>
      <c r="O39" s="187">
        <f t="shared" si="17"/>
        <v>35</v>
      </c>
      <c r="P39" s="187">
        <f t="shared" si="17"/>
        <v>7</v>
      </c>
      <c r="Q39" s="187">
        <f t="shared" si="17"/>
        <v>4</v>
      </c>
      <c r="R39" s="187">
        <f t="shared" si="17"/>
        <v>24</v>
      </c>
      <c r="S39" s="187">
        <f t="shared" si="17"/>
        <v>5</v>
      </c>
      <c r="T39" s="187">
        <f t="shared" si="17"/>
        <v>11</v>
      </c>
      <c r="U39" s="187">
        <f t="shared" si="17"/>
        <v>16</v>
      </c>
      <c r="V39" s="187">
        <f t="shared" si="17"/>
        <v>4</v>
      </c>
      <c r="W39" s="187">
        <f t="shared" si="17"/>
        <v>1</v>
      </c>
      <c r="X39" s="187">
        <f t="shared" si="17"/>
        <v>22</v>
      </c>
      <c r="Y39" s="187">
        <f t="shared" si="17"/>
        <v>5</v>
      </c>
      <c r="Z39" s="187">
        <f t="shared" si="17"/>
        <v>0</v>
      </c>
      <c r="AA39" s="187">
        <f t="shared" si="17"/>
        <v>19</v>
      </c>
      <c r="AB39" s="187">
        <f t="shared" si="17"/>
        <v>3</v>
      </c>
      <c r="AC39" s="187">
        <f t="shared" si="17"/>
        <v>28</v>
      </c>
      <c r="AD39" s="187">
        <f t="shared" si="17"/>
        <v>27</v>
      </c>
      <c r="AE39" s="187">
        <f t="shared" si="17"/>
        <v>1</v>
      </c>
      <c r="AF39" s="187">
        <f t="shared" si="17"/>
        <v>6</v>
      </c>
      <c r="AG39" s="187">
        <f t="shared" si="17"/>
        <v>9</v>
      </c>
      <c r="AH39" s="187">
        <f t="shared" si="17"/>
        <v>0</v>
      </c>
      <c r="AI39" s="187">
        <f t="shared" si="17"/>
        <v>0</v>
      </c>
      <c r="AJ39" s="187">
        <f t="shared" si="17"/>
        <v>0</v>
      </c>
      <c r="AK39" s="187">
        <f t="shared" si="17"/>
        <v>0</v>
      </c>
      <c r="AL39" s="187">
        <f t="shared" si="17"/>
        <v>0</v>
      </c>
      <c r="AM39" s="187">
        <f t="shared" si="17"/>
        <v>0</v>
      </c>
      <c r="AN39" s="187">
        <f t="shared" si="17"/>
        <v>0</v>
      </c>
      <c r="AO39" s="187">
        <f t="shared" si="17"/>
        <v>0</v>
      </c>
      <c r="AP39" s="188">
        <f>SUM(AP$2:AP$36)</f>
        <v>225</v>
      </c>
      <c r="AQ39" s="188">
        <f>SUM(AQ$2:AQ$36)</f>
        <v>48</v>
      </c>
      <c r="AR39" s="188">
        <f>SUM(AR$2:AR$36)</f>
        <v>64</v>
      </c>
      <c r="AS39" s="189"/>
      <c r="AT39" s="190" t="str">
        <f>_xlfn.XLOOKUP($D39,Table2[Staff Name],Table2[H.A. (1)],"")</f>
        <v/>
      </c>
    </row>
  </sheetData>
  <conditionalFormatting sqref="AP2:AP38">
    <cfRule type="cellIs" dxfId="195" priority="3" operator="greaterThanOrEqual">
      <formula>11</formula>
    </cfRule>
  </conditionalFormatting>
  <conditionalFormatting sqref="AP28:AP30">
    <cfRule type="cellIs" dxfId="194" priority="1" operator="greaterThanOrEqual">
      <formula>11</formula>
    </cfRule>
  </conditionalFormatting>
  <conditionalFormatting sqref="AP2:AQ38">
    <cfRule type="cellIs" dxfId="193" priority="6" operator="greaterThanOrEqual">
      <formula>7</formula>
    </cfRule>
  </conditionalFormatting>
  <conditionalFormatting sqref="AP11:AR12">
    <cfRule type="cellIs" dxfId="192" priority="5" operator="greaterThanOrEqual">
      <formula>7</formula>
    </cfRule>
  </conditionalFormatting>
  <conditionalFormatting sqref="AP28:AR30">
    <cfRule type="cellIs" dxfId="191" priority="2" operator="greaterThanOrEqual">
      <formula>7</formula>
    </cfRule>
  </conditionalFormatting>
  <conditionalFormatting sqref="BJ11:BX12">
    <cfRule type="cellIs" dxfId="190" priority="4" operator="greaterThan">
      <formula>FALSE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2F4C7-3913-4BCA-AB47-769BFA9E571C}">
  <dimension ref="A1:BS40"/>
  <sheetViews>
    <sheetView zoomScale="85" zoomScaleNormal="85" workbookViewId="0">
      <pane xSplit="5" ySplit="1" topLeftCell="AU2" activePane="bottomRight" state="frozen"/>
      <selection pane="bottomRight" activeCell="AU1" sqref="AU1"/>
      <selection pane="bottomLeft" activeCell="A2" sqref="A2"/>
      <selection pane="topRight" activeCell="F1" sqref="F1"/>
    </sheetView>
  </sheetViews>
  <sheetFormatPr defaultColWidth="8.85546875" defaultRowHeight="15" customHeight="1"/>
  <cols>
    <col min="1" max="1" width="9.140625" style="3" customWidth="1"/>
    <col min="2" max="2" width="13" style="3" customWidth="1"/>
    <col min="3" max="3" width="9.140625" style="3" customWidth="1"/>
    <col min="4" max="4" width="43.28515625" style="3" bestFit="1" customWidth="1"/>
    <col min="5" max="5" width="8.85546875" style="3"/>
    <col min="6" max="6" width="9.28515625" style="3" customWidth="1"/>
    <col min="7" max="7" width="8.5703125" style="3" customWidth="1"/>
    <col min="8" max="8" width="12.7109375" style="3" customWidth="1"/>
    <col min="9" max="9" width="9.5703125" style="3" customWidth="1"/>
    <col min="10" max="10" width="8.85546875" style="3" customWidth="1"/>
    <col min="11" max="11" width="13.140625" style="3" customWidth="1"/>
    <col min="12" max="12" width="9.85546875" style="3" customWidth="1"/>
    <col min="13" max="13" width="9.28515625" style="3" customWidth="1"/>
    <col min="14" max="14" width="13.42578125" style="3" customWidth="1"/>
    <col min="15" max="15" width="9.5703125" style="3" customWidth="1"/>
    <col min="16" max="16" width="8.85546875" style="3" customWidth="1"/>
    <col min="17" max="17" width="13.140625" style="3" customWidth="1"/>
    <col min="18" max="18" width="10.140625" style="3" customWidth="1"/>
    <col min="19" max="19" width="9.42578125" style="3" customWidth="1"/>
    <col min="20" max="20" width="13.5703125" style="3" customWidth="1"/>
    <col min="21" max="21" width="9.42578125" style="3" customWidth="1"/>
    <col min="22" max="22" width="8.7109375" style="3" customWidth="1"/>
    <col min="23" max="23" width="13" style="3" customWidth="1"/>
    <col min="24" max="24" width="8.85546875" style="3" customWidth="1"/>
    <col min="25" max="25" width="8.28515625" style="3" customWidth="1"/>
    <col min="26" max="26" width="12.42578125" style="3" customWidth="1"/>
    <col min="27" max="27" width="9.7109375" style="3" customWidth="1"/>
    <col min="28" max="28" width="9.140625" style="3" customWidth="1"/>
    <col min="29" max="29" width="13.28515625" style="3" customWidth="1"/>
    <col min="30" max="30" width="9.42578125" style="3" customWidth="1"/>
    <col min="31" max="31" width="8.85546875" style="3" customWidth="1"/>
    <col min="32" max="32" width="13.140625" style="3" customWidth="1"/>
    <col min="33" max="33" width="9.42578125" style="3" customWidth="1"/>
    <col min="34" max="34" width="8.7109375" style="3" customWidth="1"/>
    <col min="35" max="35" width="13" style="3" customWidth="1"/>
    <col min="36" max="41" width="5.7109375" style="3" hidden="1" customWidth="1"/>
    <col min="42" max="42" width="5.85546875" style="11" customWidth="1"/>
    <col min="43" max="43" width="5.7109375" style="11" customWidth="1"/>
    <col min="44" max="44" width="9.42578125" style="11" customWidth="1"/>
    <col min="45" max="45" width="12.42578125" style="171" bestFit="1" customWidth="1"/>
    <col min="46" max="46" width="12.42578125" style="171" customWidth="1"/>
    <col min="47" max="48" width="8.85546875" style="50"/>
    <col min="49" max="49" width="17.28515625" style="50" bestFit="1" customWidth="1"/>
    <col min="50" max="56" width="8.85546875" style="50"/>
    <col min="57" max="16384" width="8.85546875" style="3"/>
  </cols>
  <sheetData>
    <row r="1" spans="1:71" ht="39.75">
      <c r="A1" s="176" t="s">
        <v>264</v>
      </c>
      <c r="B1" s="26" t="s">
        <v>40</v>
      </c>
      <c r="C1" s="26" t="s">
        <v>265</v>
      </c>
      <c r="D1" s="26" t="s">
        <v>266</v>
      </c>
      <c r="E1" s="26" t="s">
        <v>267</v>
      </c>
      <c r="F1" s="37" t="s">
        <v>268</v>
      </c>
      <c r="G1" s="37" t="s">
        <v>269</v>
      </c>
      <c r="H1" s="37" t="s">
        <v>270</v>
      </c>
      <c r="I1" s="38" t="s">
        <v>271</v>
      </c>
      <c r="J1" s="38" t="s">
        <v>272</v>
      </c>
      <c r="K1" s="38" t="s">
        <v>273</v>
      </c>
      <c r="L1" s="37" t="s">
        <v>274</v>
      </c>
      <c r="M1" s="37" t="s">
        <v>275</v>
      </c>
      <c r="N1" s="37" t="s">
        <v>276</v>
      </c>
      <c r="O1" s="38" t="s">
        <v>277</v>
      </c>
      <c r="P1" s="38" t="s">
        <v>278</v>
      </c>
      <c r="Q1" s="38" t="s">
        <v>279</v>
      </c>
      <c r="R1" s="37" t="s">
        <v>280</v>
      </c>
      <c r="S1" s="37" t="s">
        <v>281</v>
      </c>
      <c r="T1" s="37" t="s">
        <v>282</v>
      </c>
      <c r="U1" s="38" t="s">
        <v>283</v>
      </c>
      <c r="V1" s="38" t="s">
        <v>284</v>
      </c>
      <c r="W1" s="38" t="s">
        <v>285</v>
      </c>
      <c r="X1" s="37" t="s">
        <v>286</v>
      </c>
      <c r="Y1" s="37" t="s">
        <v>287</v>
      </c>
      <c r="Z1" s="37" t="s">
        <v>288</v>
      </c>
      <c r="AA1" s="38" t="s">
        <v>289</v>
      </c>
      <c r="AB1" s="38" t="s">
        <v>290</v>
      </c>
      <c r="AC1" s="38" t="s">
        <v>291</v>
      </c>
      <c r="AD1" s="37" t="s">
        <v>315</v>
      </c>
      <c r="AE1" s="37" t="s">
        <v>316</v>
      </c>
      <c r="AF1" s="37" t="s">
        <v>317</v>
      </c>
      <c r="AG1" s="38" t="s">
        <v>295</v>
      </c>
      <c r="AH1" s="38" t="s">
        <v>296</v>
      </c>
      <c r="AI1" s="38" t="s">
        <v>297</v>
      </c>
      <c r="AJ1" s="37" t="s">
        <v>298</v>
      </c>
      <c r="AK1" s="37" t="s">
        <v>299</v>
      </c>
      <c r="AL1" s="37" t="s">
        <v>300</v>
      </c>
      <c r="AM1" s="38" t="s">
        <v>301</v>
      </c>
      <c r="AN1" s="38" t="s">
        <v>302</v>
      </c>
      <c r="AO1" s="38" t="s">
        <v>303</v>
      </c>
      <c r="AP1" s="26" t="s">
        <v>304</v>
      </c>
      <c r="AQ1" s="26" t="s">
        <v>305</v>
      </c>
      <c r="AR1" s="26" t="s">
        <v>306</v>
      </c>
      <c r="AS1" s="162" t="s">
        <v>307</v>
      </c>
      <c r="AT1" s="162" t="s">
        <v>308</v>
      </c>
    </row>
    <row r="2" spans="1:71" ht="18" customHeight="1">
      <c r="A2" s="191">
        <v>1</v>
      </c>
      <c r="B2" s="5" t="s">
        <v>154</v>
      </c>
      <c r="C2" s="5" t="s">
        <v>318</v>
      </c>
      <c r="D2" s="6" t="s">
        <v>319</v>
      </c>
      <c r="E2" s="153" t="e" vm="38">
        <v>#VALUE!</v>
      </c>
      <c r="F2" s="7">
        <v>2</v>
      </c>
      <c r="G2" s="7"/>
      <c r="H2" s="7"/>
      <c r="I2" s="14"/>
      <c r="J2" s="14"/>
      <c r="K2" s="14">
        <v>1</v>
      </c>
      <c r="L2" s="7">
        <v>1</v>
      </c>
      <c r="M2" s="7"/>
      <c r="N2" s="7">
        <v>3</v>
      </c>
      <c r="O2" s="14"/>
      <c r="P2" s="14">
        <v>2</v>
      </c>
      <c r="Q2" s="14">
        <v>1</v>
      </c>
      <c r="R2" s="7"/>
      <c r="S2" s="7">
        <v>1</v>
      </c>
      <c r="T2" s="7">
        <v>1</v>
      </c>
      <c r="U2" s="14"/>
      <c r="V2" s="14">
        <v>1</v>
      </c>
      <c r="W2" s="14"/>
      <c r="X2" s="7">
        <v>2</v>
      </c>
      <c r="Y2" s="7"/>
      <c r="Z2" s="7"/>
      <c r="AA2" s="14"/>
      <c r="AB2" s="14"/>
      <c r="AC2" s="14"/>
      <c r="AD2" s="7"/>
      <c r="AE2" s="7"/>
      <c r="AF2" s="7"/>
      <c r="AG2" s="14"/>
      <c r="AH2" s="14"/>
      <c r="AI2" s="14"/>
      <c r="AJ2" s="7"/>
      <c r="AK2" s="7"/>
      <c r="AL2" s="7"/>
      <c r="AM2" s="14"/>
      <c r="AN2" s="14"/>
      <c r="AO2" s="14"/>
      <c r="AP2" s="21">
        <f t="shared" ref="AP2:AP38" si="0">SUM(F2+I2+L2+O2+R2+U2+X2+AA2+AD2+AG2+AJ2+AM2)</f>
        <v>5</v>
      </c>
      <c r="AQ2" s="21">
        <f t="shared" ref="AQ2:AQ38" si="1">SUM(G2+J2+M2+P2+S2+V2+Y2+AB2+AE2+AH2+AK2+AN2)</f>
        <v>4</v>
      </c>
      <c r="AR2" s="21">
        <f t="shared" ref="AR2:AR38" si="2">SUM(H2+K2+N2+Q2+T2+W2+Z2+AC2+AF2+AI2+AL2+AO2)</f>
        <v>6</v>
      </c>
      <c r="AS2" s="168" t="str">
        <f>_xlfn.XLOOKUP($D2,Table2[Staff Name],Table2[Health Tips],"")</f>
        <v/>
      </c>
      <c r="AT2" s="168" t="str">
        <f>_xlfn.XLOOKUP($D2,Table2[Staff Name],Table2[H.A. (1)],"")</f>
        <v/>
      </c>
      <c r="AV2" s="51"/>
      <c r="AW2" s="95"/>
      <c r="AX2" s="51"/>
      <c r="AY2" s="51"/>
      <c r="AZ2" s="51"/>
      <c r="BA2" s="51"/>
      <c r="BB2" s="51"/>
      <c r="BC2" s="51"/>
      <c r="BD2" s="51"/>
    </row>
    <row r="3" spans="1:71" s="8" customFormat="1" ht="18" customHeight="1">
      <c r="A3" s="178">
        <v>2</v>
      </c>
      <c r="B3" s="19" t="s">
        <v>234</v>
      </c>
      <c r="C3" s="27" t="s">
        <v>320</v>
      </c>
      <c r="D3" s="159" t="s">
        <v>321</v>
      </c>
      <c r="E3" s="153" t="e" vm="39">
        <v>#VALUE!</v>
      </c>
      <c r="F3" s="40">
        <v>1</v>
      </c>
      <c r="G3" s="7"/>
      <c r="H3" s="7"/>
      <c r="I3" s="41">
        <v>3</v>
      </c>
      <c r="J3" s="14"/>
      <c r="K3" s="14"/>
      <c r="L3" s="40">
        <v>2</v>
      </c>
      <c r="M3" s="7"/>
      <c r="N3" s="7">
        <v>2</v>
      </c>
      <c r="O3" s="41">
        <v>1</v>
      </c>
      <c r="P3" s="14"/>
      <c r="Q3" s="14"/>
      <c r="R3" s="7">
        <v>4</v>
      </c>
      <c r="S3" s="7"/>
      <c r="T3" s="7"/>
      <c r="U3" s="14"/>
      <c r="V3" s="14"/>
      <c r="W3" s="14"/>
      <c r="X3" s="7"/>
      <c r="Y3" s="7">
        <v>1</v>
      </c>
      <c r="Z3" s="7"/>
      <c r="AA3" s="14">
        <v>2</v>
      </c>
      <c r="AB3" s="14"/>
      <c r="AC3" s="14"/>
      <c r="AD3" s="7"/>
      <c r="AE3" s="7"/>
      <c r="AF3" s="7"/>
      <c r="AG3" s="14">
        <v>2</v>
      </c>
      <c r="AH3" s="14"/>
      <c r="AI3" s="14"/>
      <c r="AJ3" s="7"/>
      <c r="AK3" s="7"/>
      <c r="AL3" s="7"/>
      <c r="AM3" s="14"/>
      <c r="AN3" s="14"/>
      <c r="AO3" s="14"/>
      <c r="AP3" s="21">
        <f t="shared" si="0"/>
        <v>15</v>
      </c>
      <c r="AQ3" s="21">
        <f t="shared" si="1"/>
        <v>1</v>
      </c>
      <c r="AR3" s="21">
        <f t="shared" si="2"/>
        <v>2</v>
      </c>
      <c r="AS3" s="168" t="str">
        <f>_xlfn.XLOOKUP($D3,Table2[Staff Name],Table2[Health Tips],"")</f>
        <v/>
      </c>
      <c r="AT3" s="168" t="str">
        <f>_xlfn.XLOOKUP($D3,Table2[Staff Name],Table2[H.A. (1)],"")</f>
        <v/>
      </c>
      <c r="AU3" s="50"/>
      <c r="AV3" s="51"/>
      <c r="AW3" s="95"/>
      <c r="AX3" s="51"/>
      <c r="AY3" s="51"/>
      <c r="AZ3" s="51"/>
      <c r="BA3" s="51"/>
      <c r="BB3" s="51"/>
      <c r="BC3" s="51"/>
      <c r="BD3" s="51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</row>
    <row r="4" spans="1:71" ht="18" customHeight="1">
      <c r="A4" s="191">
        <v>3</v>
      </c>
      <c r="B4" s="5" t="s">
        <v>212</v>
      </c>
      <c r="C4" s="5" t="s">
        <v>213</v>
      </c>
      <c r="D4" s="6" t="s">
        <v>322</v>
      </c>
      <c r="E4" s="153" t="e" vm="40">
        <v>#VALUE!</v>
      </c>
      <c r="F4" s="7">
        <v>1</v>
      </c>
      <c r="G4" s="7"/>
      <c r="H4" s="7">
        <v>1</v>
      </c>
      <c r="I4" s="14"/>
      <c r="J4" s="14"/>
      <c r="K4" s="14"/>
      <c r="L4" s="7"/>
      <c r="M4" s="7"/>
      <c r="N4" s="7">
        <v>1</v>
      </c>
      <c r="O4" s="14"/>
      <c r="P4" s="14"/>
      <c r="Q4" s="14">
        <v>1</v>
      </c>
      <c r="R4" s="7"/>
      <c r="S4" s="7"/>
      <c r="T4" s="7"/>
      <c r="U4" s="14">
        <v>1</v>
      </c>
      <c r="V4" s="14"/>
      <c r="W4" s="14"/>
      <c r="X4" s="7"/>
      <c r="Y4" s="7"/>
      <c r="Z4" s="7"/>
      <c r="AA4" s="14"/>
      <c r="AB4" s="14"/>
      <c r="AC4" s="14"/>
      <c r="AD4" s="7"/>
      <c r="AE4" s="7"/>
      <c r="AF4" s="7"/>
      <c r="AG4" s="14"/>
      <c r="AH4" s="14"/>
      <c r="AI4" s="14"/>
      <c r="AJ4" s="7"/>
      <c r="AK4" s="7"/>
      <c r="AL4" s="7"/>
      <c r="AM4" s="14"/>
      <c r="AN4" s="14"/>
      <c r="AO4" s="14"/>
      <c r="AP4" s="21">
        <f t="shared" si="0"/>
        <v>2</v>
      </c>
      <c r="AQ4" s="21">
        <f t="shared" si="1"/>
        <v>0</v>
      </c>
      <c r="AR4" s="21">
        <f t="shared" si="2"/>
        <v>3</v>
      </c>
      <c r="AS4" s="168" t="str">
        <f>_xlfn.XLOOKUP($D4,Table2[Staff Name],Table2[Health Tips],"")</f>
        <v/>
      </c>
      <c r="AT4" s="168" t="str">
        <f>_xlfn.XLOOKUP($D4,Table2[Staff Name],Table2[H.A. (1)],"")</f>
        <v/>
      </c>
      <c r="AV4" s="51"/>
      <c r="AW4" s="95"/>
      <c r="AX4" s="51"/>
      <c r="AY4" s="51"/>
      <c r="AZ4" s="51"/>
      <c r="BA4" s="51"/>
      <c r="BB4" s="51"/>
      <c r="BC4" s="51"/>
      <c r="BD4" s="51"/>
    </row>
    <row r="5" spans="1:71" ht="18" customHeight="1">
      <c r="A5" s="178">
        <v>4</v>
      </c>
      <c r="B5" s="5" t="s">
        <v>200</v>
      </c>
      <c r="C5" s="5" t="s">
        <v>201</v>
      </c>
      <c r="D5" s="6" t="s">
        <v>202</v>
      </c>
      <c r="E5" s="117" t="e" vm="41">
        <v>#VALUE!</v>
      </c>
      <c r="F5" s="7"/>
      <c r="G5" s="7"/>
      <c r="H5" s="7">
        <v>1</v>
      </c>
      <c r="I5" s="14"/>
      <c r="J5" s="14"/>
      <c r="K5" s="14">
        <v>1</v>
      </c>
      <c r="L5" s="7"/>
      <c r="M5" s="7"/>
      <c r="N5" s="7">
        <v>2</v>
      </c>
      <c r="O5" s="14"/>
      <c r="P5" s="14">
        <v>1</v>
      </c>
      <c r="Q5" s="14">
        <v>1</v>
      </c>
      <c r="R5" s="7">
        <v>3</v>
      </c>
      <c r="S5" s="7">
        <v>2</v>
      </c>
      <c r="T5" s="7">
        <v>1</v>
      </c>
      <c r="U5" s="14">
        <v>1</v>
      </c>
      <c r="V5" s="14">
        <v>1</v>
      </c>
      <c r="W5" s="14"/>
      <c r="X5" s="7">
        <v>1</v>
      </c>
      <c r="Y5" s="7">
        <v>1</v>
      </c>
      <c r="Z5" s="7"/>
      <c r="AA5" s="14">
        <v>1</v>
      </c>
      <c r="AB5" s="14"/>
      <c r="AC5" s="14"/>
      <c r="AD5" s="7"/>
      <c r="AE5" s="7"/>
      <c r="AF5" s="7">
        <v>1</v>
      </c>
      <c r="AG5" s="14">
        <v>1</v>
      </c>
      <c r="AH5" s="14"/>
      <c r="AI5" s="14"/>
      <c r="AJ5" s="7"/>
      <c r="AK5" s="7"/>
      <c r="AL5" s="7"/>
      <c r="AM5" s="14"/>
      <c r="AN5" s="14"/>
      <c r="AO5" s="14"/>
      <c r="AP5" s="21">
        <f t="shared" si="0"/>
        <v>7</v>
      </c>
      <c r="AQ5" s="21">
        <f t="shared" si="1"/>
        <v>5</v>
      </c>
      <c r="AR5" s="21">
        <f t="shared" si="2"/>
        <v>7</v>
      </c>
      <c r="AS5" s="168" t="str">
        <f>_xlfn.XLOOKUP($D5,Table2[Staff Name],Table2[Health Tips],"")</f>
        <v>To Issue HT</v>
      </c>
      <c r="AT5" s="168">
        <f>_xlfn.XLOOKUP($D5,Table2[Staff Name],Table2[H.A. (1)],"")</f>
        <v>0</v>
      </c>
      <c r="AV5" s="8"/>
      <c r="AW5" s="95"/>
      <c r="AX5" s="8"/>
      <c r="AY5" s="8"/>
      <c r="AZ5" s="8"/>
      <c r="BA5" s="8"/>
      <c r="BB5" s="51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</row>
    <row r="6" spans="1:71" ht="18" customHeight="1">
      <c r="A6" s="191">
        <v>5</v>
      </c>
      <c r="B6" s="12" t="s">
        <v>79</v>
      </c>
      <c r="C6" s="12" t="s">
        <v>323</v>
      </c>
      <c r="D6" s="13" t="s">
        <v>81</v>
      </c>
      <c r="E6" s="154" t="e" vm="42">
        <v>#VALUE!</v>
      </c>
      <c r="F6" s="7"/>
      <c r="G6" s="7"/>
      <c r="H6" s="7">
        <v>2</v>
      </c>
      <c r="I6" s="14"/>
      <c r="J6" s="14"/>
      <c r="K6" s="14"/>
      <c r="L6" s="7"/>
      <c r="M6" s="7"/>
      <c r="N6" s="7">
        <v>1</v>
      </c>
      <c r="O6" s="14">
        <v>1</v>
      </c>
      <c r="P6" s="14"/>
      <c r="Q6" s="14">
        <v>1</v>
      </c>
      <c r="R6" s="7"/>
      <c r="S6" s="7"/>
      <c r="T6" s="7"/>
      <c r="U6" s="14">
        <v>1</v>
      </c>
      <c r="V6" s="14"/>
      <c r="W6" s="14"/>
      <c r="X6" s="7">
        <v>2</v>
      </c>
      <c r="Y6" s="7"/>
      <c r="Z6" s="7">
        <v>1</v>
      </c>
      <c r="AA6" s="14">
        <v>1</v>
      </c>
      <c r="AB6" s="14"/>
      <c r="AC6" s="14">
        <v>1</v>
      </c>
      <c r="AD6" s="7"/>
      <c r="AE6" s="7"/>
      <c r="AF6" s="7"/>
      <c r="AG6" s="14"/>
      <c r="AH6" s="14"/>
      <c r="AI6" s="14"/>
      <c r="AJ6" s="7"/>
      <c r="AK6" s="7"/>
      <c r="AL6" s="7"/>
      <c r="AM6" s="14"/>
      <c r="AN6" s="14"/>
      <c r="AO6" s="14"/>
      <c r="AP6" s="21">
        <f t="shared" si="0"/>
        <v>5</v>
      </c>
      <c r="AQ6" s="21">
        <f t="shared" si="1"/>
        <v>0</v>
      </c>
      <c r="AR6" s="21">
        <f t="shared" si="2"/>
        <v>6</v>
      </c>
      <c r="AS6" s="168" t="str">
        <f>_xlfn.XLOOKUP($D6,Table2[Staff Name],Table2[Health Tips],"")</f>
        <v/>
      </c>
      <c r="AT6" s="168" t="str">
        <f>_xlfn.XLOOKUP($D6,Table2[Staff Name],Table2[H.A. (1)],"")</f>
        <v/>
      </c>
      <c r="AV6" s="51"/>
      <c r="AW6" s="95"/>
      <c r="AX6" s="51"/>
      <c r="AY6" s="51"/>
      <c r="AZ6" s="51"/>
      <c r="BA6" s="51"/>
      <c r="BB6" s="51"/>
      <c r="BC6" s="51"/>
      <c r="BD6" s="51"/>
    </row>
    <row r="7" spans="1:71" ht="18" customHeight="1">
      <c r="A7" s="178">
        <v>6</v>
      </c>
      <c r="B7" s="5" t="s">
        <v>231</v>
      </c>
      <c r="C7" s="5" t="s">
        <v>232</v>
      </c>
      <c r="D7" s="6" t="s">
        <v>324</v>
      </c>
      <c r="E7" s="117" t="e" vm="43">
        <v>#VALUE!</v>
      </c>
      <c r="F7" s="7">
        <v>1</v>
      </c>
      <c r="G7" s="7"/>
      <c r="H7" s="7"/>
      <c r="I7" s="14"/>
      <c r="J7" s="14">
        <v>1</v>
      </c>
      <c r="K7" s="14"/>
      <c r="L7" s="7">
        <v>2</v>
      </c>
      <c r="M7" s="7"/>
      <c r="N7" s="7"/>
      <c r="O7" s="14"/>
      <c r="P7" s="14">
        <v>1</v>
      </c>
      <c r="Q7" s="14"/>
      <c r="R7" s="7"/>
      <c r="S7" s="7">
        <v>1</v>
      </c>
      <c r="T7" s="7"/>
      <c r="U7" s="14">
        <v>2</v>
      </c>
      <c r="V7" s="14"/>
      <c r="W7" s="14"/>
      <c r="X7" s="7">
        <v>1</v>
      </c>
      <c r="Y7" s="7"/>
      <c r="Z7" s="7"/>
      <c r="AA7" s="14"/>
      <c r="AB7" s="14">
        <v>1</v>
      </c>
      <c r="AC7" s="14"/>
      <c r="AD7" s="7"/>
      <c r="AE7" s="7"/>
      <c r="AF7" s="7"/>
      <c r="AG7" s="14"/>
      <c r="AH7" s="14"/>
      <c r="AI7" s="14"/>
      <c r="AJ7" s="7"/>
      <c r="AK7" s="7"/>
      <c r="AL7" s="7"/>
      <c r="AM7" s="14"/>
      <c r="AN7" s="14"/>
      <c r="AO7" s="14"/>
      <c r="AP7" s="21">
        <f t="shared" si="0"/>
        <v>6</v>
      </c>
      <c r="AQ7" s="21">
        <f t="shared" si="1"/>
        <v>4</v>
      </c>
      <c r="AR7" s="21">
        <f t="shared" si="2"/>
        <v>0</v>
      </c>
      <c r="AS7" s="168" t="str">
        <f>_xlfn.XLOOKUP($D7,Table2[Staff Name],Table2[Health Tips],"")</f>
        <v/>
      </c>
      <c r="AT7" s="168" t="str">
        <f>_xlfn.XLOOKUP($D7,Table2[Staff Name],Table2[H.A. (1)],"")</f>
        <v/>
      </c>
      <c r="AV7" s="51"/>
      <c r="AW7" s="95"/>
      <c r="AX7" s="51"/>
      <c r="AY7" s="51"/>
      <c r="AZ7" s="51"/>
      <c r="BA7" s="51"/>
      <c r="BB7" s="51"/>
      <c r="BC7" s="51"/>
      <c r="BD7" s="51"/>
    </row>
    <row r="8" spans="1:71" ht="18" customHeight="1">
      <c r="A8" s="191">
        <v>7</v>
      </c>
      <c r="B8" s="5" t="s">
        <v>124</v>
      </c>
      <c r="C8" s="5" t="s">
        <v>125</v>
      </c>
      <c r="D8" s="6" t="s">
        <v>126</v>
      </c>
      <c r="E8" s="153" t="e" vm="44">
        <v>#VALUE!</v>
      </c>
      <c r="F8" s="7">
        <v>1</v>
      </c>
      <c r="G8" s="7"/>
      <c r="H8" s="7"/>
      <c r="I8" s="14">
        <v>1</v>
      </c>
      <c r="J8" s="14">
        <v>1</v>
      </c>
      <c r="K8" s="14"/>
      <c r="L8" s="7">
        <v>1</v>
      </c>
      <c r="M8" s="7"/>
      <c r="N8" s="7"/>
      <c r="O8" s="14">
        <v>1</v>
      </c>
      <c r="P8" s="14"/>
      <c r="Q8" s="14"/>
      <c r="R8" s="7">
        <v>2</v>
      </c>
      <c r="S8" s="7"/>
      <c r="T8" s="7">
        <v>1</v>
      </c>
      <c r="U8" s="14">
        <v>2</v>
      </c>
      <c r="V8" s="14"/>
      <c r="W8" s="14"/>
      <c r="X8" s="7"/>
      <c r="Y8" s="7"/>
      <c r="Z8" s="7"/>
      <c r="AA8" s="14"/>
      <c r="AB8" s="14"/>
      <c r="AC8" s="14"/>
      <c r="AD8" s="7"/>
      <c r="AE8" s="7"/>
      <c r="AF8" s="7"/>
      <c r="AG8" s="14">
        <v>2</v>
      </c>
      <c r="AH8" s="14"/>
      <c r="AI8" s="14"/>
      <c r="AJ8" s="7"/>
      <c r="AK8" s="7"/>
      <c r="AL8" s="7"/>
      <c r="AM8" s="14"/>
      <c r="AN8" s="14"/>
      <c r="AO8" s="14"/>
      <c r="AP8" s="21">
        <f t="shared" si="0"/>
        <v>10</v>
      </c>
      <c r="AQ8" s="21">
        <f t="shared" si="1"/>
        <v>1</v>
      </c>
      <c r="AR8" s="21">
        <f t="shared" si="2"/>
        <v>1</v>
      </c>
      <c r="AS8" s="168">
        <f>_xlfn.XLOOKUP($D8,Table2[Staff Name],Table2[Health Tips],"")</f>
        <v>45827</v>
      </c>
      <c r="AT8" s="168">
        <f>_xlfn.XLOOKUP($D8,Table2[Staff Name],Table2[H.A. (1)],"")</f>
        <v>0</v>
      </c>
      <c r="AV8" s="51"/>
      <c r="AW8" s="95"/>
      <c r="AX8" s="51"/>
      <c r="AY8" s="51"/>
      <c r="AZ8" s="51"/>
      <c r="BA8" s="51"/>
      <c r="BB8" s="51"/>
      <c r="BC8" s="51"/>
      <c r="BD8" s="51"/>
    </row>
    <row r="9" spans="1:71" ht="18" customHeight="1">
      <c r="A9" s="178">
        <v>8</v>
      </c>
      <c r="B9" s="5" t="s">
        <v>49</v>
      </c>
      <c r="C9" s="5" t="s">
        <v>50</v>
      </c>
      <c r="D9" s="6" t="s">
        <v>51</v>
      </c>
      <c r="E9" s="153" t="e" vm="45">
        <v>#VALUE!</v>
      </c>
      <c r="F9" s="7">
        <v>1</v>
      </c>
      <c r="G9" s="7"/>
      <c r="H9" s="7"/>
      <c r="I9" s="14">
        <v>2</v>
      </c>
      <c r="J9" s="14"/>
      <c r="K9" s="14"/>
      <c r="L9" s="7">
        <v>1</v>
      </c>
      <c r="M9" s="7">
        <v>1</v>
      </c>
      <c r="N9" s="7"/>
      <c r="O9" s="14">
        <v>1</v>
      </c>
      <c r="P9" s="14">
        <v>2</v>
      </c>
      <c r="Q9" s="14"/>
      <c r="R9" s="7">
        <v>1</v>
      </c>
      <c r="S9" s="7">
        <v>1</v>
      </c>
      <c r="T9" s="7"/>
      <c r="U9" s="14"/>
      <c r="V9" s="14"/>
      <c r="W9" s="14"/>
      <c r="X9" s="7">
        <v>2</v>
      </c>
      <c r="Y9" s="7">
        <v>1</v>
      </c>
      <c r="Z9" s="7"/>
      <c r="AA9" s="14">
        <v>1</v>
      </c>
      <c r="AB9" s="14"/>
      <c r="AC9" s="14">
        <v>2</v>
      </c>
      <c r="AD9" s="7">
        <v>1</v>
      </c>
      <c r="AE9" s="7">
        <v>1</v>
      </c>
      <c r="AF9" s="7"/>
      <c r="AG9" s="14"/>
      <c r="AH9" s="14"/>
      <c r="AI9" s="14"/>
      <c r="AJ9" s="7"/>
      <c r="AK9" s="7"/>
      <c r="AL9" s="7"/>
      <c r="AM9" s="14"/>
      <c r="AN9" s="14"/>
      <c r="AO9" s="14"/>
      <c r="AP9" s="21">
        <f t="shared" si="0"/>
        <v>10</v>
      </c>
      <c r="AQ9" s="21">
        <f t="shared" si="1"/>
        <v>6</v>
      </c>
      <c r="AR9" s="21">
        <f t="shared" si="2"/>
        <v>2</v>
      </c>
      <c r="AS9" s="168">
        <f>_xlfn.XLOOKUP($D9,Table2[Staff Name],Table2[Health Tips],"")</f>
        <v>45812</v>
      </c>
      <c r="AT9" s="168" t="str">
        <f>_xlfn.XLOOKUP($D9,Table2[Staff Name],Table2[H.A. (1)],"")</f>
        <v>Consider</v>
      </c>
      <c r="AV9" s="51"/>
      <c r="AW9" s="95"/>
      <c r="AX9" s="51"/>
      <c r="AY9" s="51"/>
      <c r="AZ9" s="51"/>
      <c r="BA9" s="51"/>
      <c r="BB9" s="51"/>
      <c r="BC9" s="51"/>
      <c r="BD9" s="51"/>
    </row>
    <row r="10" spans="1:71" s="8" customFormat="1" ht="18" customHeight="1">
      <c r="A10" s="191">
        <v>9</v>
      </c>
      <c r="B10" s="19" t="s">
        <v>179</v>
      </c>
      <c r="C10" s="27" t="s">
        <v>180</v>
      </c>
      <c r="D10" s="126" t="s">
        <v>325</v>
      </c>
      <c r="E10" s="154" t="e" vm="46">
        <v>#VALUE!</v>
      </c>
      <c r="F10" s="7"/>
      <c r="G10" s="7"/>
      <c r="H10" s="7"/>
      <c r="I10" s="14">
        <v>2</v>
      </c>
      <c r="J10" s="14"/>
      <c r="K10" s="14">
        <v>2</v>
      </c>
      <c r="L10" s="7">
        <v>1</v>
      </c>
      <c r="M10" s="7"/>
      <c r="N10" s="7"/>
      <c r="O10" s="14"/>
      <c r="P10" s="14"/>
      <c r="Q10" s="14">
        <v>1</v>
      </c>
      <c r="R10" s="7"/>
      <c r="S10" s="7"/>
      <c r="T10" s="7">
        <v>1</v>
      </c>
      <c r="U10" s="14">
        <v>1</v>
      </c>
      <c r="V10" s="14">
        <v>1</v>
      </c>
      <c r="W10" s="14"/>
      <c r="X10" s="7">
        <v>1</v>
      </c>
      <c r="Y10" s="7"/>
      <c r="Z10" s="7"/>
      <c r="AA10" s="14">
        <v>2</v>
      </c>
      <c r="AB10" s="14"/>
      <c r="AC10" s="14"/>
      <c r="AD10" s="7"/>
      <c r="AE10" s="7">
        <v>1</v>
      </c>
      <c r="AF10" s="7"/>
      <c r="AG10" s="14"/>
      <c r="AH10" s="14"/>
      <c r="AI10" s="14"/>
      <c r="AJ10" s="7"/>
      <c r="AK10" s="7"/>
      <c r="AL10" s="7"/>
      <c r="AM10" s="14"/>
      <c r="AN10" s="14"/>
      <c r="AO10" s="14"/>
      <c r="AP10" s="21">
        <f t="shared" si="0"/>
        <v>7</v>
      </c>
      <c r="AQ10" s="21">
        <f t="shared" si="1"/>
        <v>2</v>
      </c>
      <c r="AR10" s="21">
        <f t="shared" si="2"/>
        <v>4</v>
      </c>
      <c r="AS10" s="168" t="str">
        <f>_xlfn.XLOOKUP($D10,Table2[Staff Name],Table2[Health Tips],"")</f>
        <v>To Issue HT</v>
      </c>
      <c r="AT10" s="168">
        <f>_xlfn.XLOOKUP($D10,Table2[Staff Name],Table2[H.A. (1)],"")</f>
        <v>0</v>
      </c>
      <c r="AU10" s="50"/>
      <c r="AV10" s="51"/>
      <c r="AW10" s="95"/>
      <c r="AX10" s="51"/>
      <c r="AY10" s="51"/>
      <c r="AZ10" s="51"/>
      <c r="BA10" s="51"/>
      <c r="BB10" s="51"/>
      <c r="BC10" s="51"/>
      <c r="BD10" s="51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</row>
    <row r="11" spans="1:71" ht="18" customHeight="1">
      <c r="A11" s="178">
        <v>10</v>
      </c>
      <c r="B11" s="1" t="s">
        <v>160</v>
      </c>
      <c r="C11" s="1" t="s">
        <v>161</v>
      </c>
      <c r="D11" s="2" t="s">
        <v>162</v>
      </c>
      <c r="E11" s="117" t="e" vm="47">
        <v>#VALUE!</v>
      </c>
      <c r="F11" s="7"/>
      <c r="G11" s="7"/>
      <c r="H11" s="7">
        <v>1</v>
      </c>
      <c r="I11" s="14">
        <v>1</v>
      </c>
      <c r="J11" s="14"/>
      <c r="K11" s="14"/>
      <c r="L11" s="7"/>
      <c r="M11" s="7"/>
      <c r="N11" s="7"/>
      <c r="O11" s="14">
        <v>1</v>
      </c>
      <c r="P11" s="14">
        <v>1</v>
      </c>
      <c r="Q11" s="14"/>
      <c r="R11" s="7"/>
      <c r="S11" s="7"/>
      <c r="T11" s="7"/>
      <c r="U11" s="14"/>
      <c r="V11" s="14"/>
      <c r="W11" s="14"/>
      <c r="X11" s="7"/>
      <c r="Y11" s="7"/>
      <c r="Z11" s="7"/>
      <c r="AA11" s="14">
        <v>1</v>
      </c>
      <c r="AB11" s="14"/>
      <c r="AC11" s="14">
        <v>1</v>
      </c>
      <c r="AD11" s="7"/>
      <c r="AE11" s="7"/>
      <c r="AF11" s="7">
        <v>1</v>
      </c>
      <c r="AG11" s="14"/>
      <c r="AH11" s="14"/>
      <c r="AI11" s="14"/>
      <c r="AJ11" s="7"/>
      <c r="AK11" s="7"/>
      <c r="AL11" s="7"/>
      <c r="AM11" s="14"/>
      <c r="AN11" s="14"/>
      <c r="AO11" s="14"/>
      <c r="AP11" s="21">
        <f t="shared" si="0"/>
        <v>3</v>
      </c>
      <c r="AQ11" s="21">
        <f t="shared" si="1"/>
        <v>1</v>
      </c>
      <c r="AR11" s="21">
        <f t="shared" si="2"/>
        <v>3</v>
      </c>
      <c r="AS11" s="168" t="str">
        <f>_xlfn.XLOOKUP($D11,Table2[Staff Name],Table2[Health Tips],"")</f>
        <v/>
      </c>
      <c r="AT11" s="168" t="str">
        <f>_xlfn.XLOOKUP($D11,Table2[Staff Name],Table2[H.A. (1)],"")</f>
        <v/>
      </c>
      <c r="AV11" s="51"/>
      <c r="AW11" s="95"/>
      <c r="AX11" s="51"/>
      <c r="AY11" s="51"/>
      <c r="AZ11" s="51"/>
      <c r="BA11" s="51"/>
      <c r="BB11" s="51"/>
      <c r="BC11" s="51"/>
      <c r="BD11" s="51"/>
    </row>
    <row r="12" spans="1:71" ht="18" customHeight="1">
      <c r="A12" s="191">
        <v>11</v>
      </c>
      <c r="B12" s="12" t="s">
        <v>94</v>
      </c>
      <c r="C12" s="12" t="s">
        <v>95</v>
      </c>
      <c r="D12" s="13" t="s">
        <v>96</v>
      </c>
      <c r="E12" s="153" t="e" vm="48">
        <v>#VALUE!</v>
      </c>
      <c r="F12" s="7">
        <v>2</v>
      </c>
      <c r="G12" s="7"/>
      <c r="H12" s="7"/>
      <c r="I12" s="14"/>
      <c r="J12" s="14"/>
      <c r="K12" s="14"/>
      <c r="L12" s="7">
        <v>3</v>
      </c>
      <c r="M12" s="7"/>
      <c r="N12" s="7"/>
      <c r="O12" s="14"/>
      <c r="P12" s="14"/>
      <c r="Q12" s="14"/>
      <c r="R12" s="7"/>
      <c r="S12" s="7"/>
      <c r="T12" s="7"/>
      <c r="U12" s="14"/>
      <c r="V12" s="14"/>
      <c r="W12" s="14">
        <v>1</v>
      </c>
      <c r="X12" s="7">
        <v>1</v>
      </c>
      <c r="Y12" s="7"/>
      <c r="Z12" s="7">
        <v>1</v>
      </c>
      <c r="AA12" s="14"/>
      <c r="AB12" s="14"/>
      <c r="AC12" s="14">
        <v>1</v>
      </c>
      <c r="AD12" s="7"/>
      <c r="AE12" s="7"/>
      <c r="AF12" s="7"/>
      <c r="AG12" s="14">
        <v>1</v>
      </c>
      <c r="AH12" s="14"/>
      <c r="AI12" s="14"/>
      <c r="AJ12" s="7"/>
      <c r="AK12" s="7"/>
      <c r="AL12" s="7"/>
      <c r="AM12" s="14"/>
      <c r="AN12" s="14"/>
      <c r="AO12" s="14"/>
      <c r="AP12" s="21">
        <f t="shared" si="0"/>
        <v>7</v>
      </c>
      <c r="AQ12" s="21">
        <f t="shared" si="1"/>
        <v>0</v>
      </c>
      <c r="AR12" s="21">
        <f t="shared" si="2"/>
        <v>3</v>
      </c>
      <c r="AS12" s="168" t="str">
        <f>_xlfn.XLOOKUP($D12,Table2[Staff Name],Table2[Health Tips],"")</f>
        <v>Monitor</v>
      </c>
      <c r="AT12" s="168">
        <f>_xlfn.XLOOKUP($D12,Table2[Staff Name],Table2[H.A. (1)],"")</f>
        <v>0</v>
      </c>
      <c r="AV12" s="51"/>
      <c r="AW12" s="95"/>
      <c r="AX12" s="51"/>
      <c r="AY12" s="51"/>
      <c r="AZ12" s="51"/>
      <c r="BA12" s="51"/>
      <c r="BB12" s="51"/>
      <c r="BC12" s="51"/>
      <c r="BD12" s="51"/>
    </row>
    <row r="13" spans="1:71" ht="18" customHeight="1">
      <c r="A13" s="178">
        <v>12</v>
      </c>
      <c r="B13" s="5" t="s">
        <v>145</v>
      </c>
      <c r="C13" s="5" t="s">
        <v>146</v>
      </c>
      <c r="D13" s="6" t="s">
        <v>147</v>
      </c>
      <c r="E13" s="153" t="e" vm="49">
        <v>#VALUE!</v>
      </c>
      <c r="F13" s="7"/>
      <c r="G13" s="7"/>
      <c r="H13" s="7"/>
      <c r="I13" s="14"/>
      <c r="J13" s="14"/>
      <c r="K13" s="14"/>
      <c r="L13" s="7">
        <v>3</v>
      </c>
      <c r="M13" s="7"/>
      <c r="N13" s="7">
        <v>1</v>
      </c>
      <c r="O13" s="14">
        <v>2</v>
      </c>
      <c r="P13" s="14"/>
      <c r="Q13" s="14"/>
      <c r="R13" s="7">
        <v>1</v>
      </c>
      <c r="S13" s="7"/>
      <c r="T13" s="7"/>
      <c r="U13" s="14"/>
      <c r="V13" s="14"/>
      <c r="W13" s="14"/>
      <c r="X13" s="7"/>
      <c r="Y13" s="7"/>
      <c r="Z13" s="7"/>
      <c r="AA13" s="14">
        <v>2</v>
      </c>
      <c r="AB13" s="14">
        <v>2</v>
      </c>
      <c r="AC13" s="14"/>
      <c r="AD13" s="7">
        <v>1</v>
      </c>
      <c r="AE13" s="7"/>
      <c r="AF13" s="7"/>
      <c r="AG13" s="14"/>
      <c r="AH13" s="14"/>
      <c r="AI13" s="14"/>
      <c r="AJ13" s="7"/>
      <c r="AK13" s="7"/>
      <c r="AL13" s="7"/>
      <c r="AM13" s="14"/>
      <c r="AN13" s="14"/>
      <c r="AO13" s="14"/>
      <c r="AP13" s="21">
        <f t="shared" si="0"/>
        <v>9</v>
      </c>
      <c r="AQ13" s="21">
        <f t="shared" si="1"/>
        <v>2</v>
      </c>
      <c r="AR13" s="21">
        <f t="shared" si="2"/>
        <v>1</v>
      </c>
      <c r="AS13" s="168">
        <f>_xlfn.XLOOKUP($D13,Table2[Staff Name],Table2[Health Tips],"")</f>
        <v>45896</v>
      </c>
      <c r="AT13" s="168">
        <f>_xlfn.XLOOKUP($D13,Table2[Staff Name],Table2[H.A. (1)],"")</f>
        <v>0</v>
      </c>
      <c r="AV13" s="51"/>
      <c r="AW13" s="95"/>
      <c r="AX13" s="51"/>
      <c r="AY13" s="51"/>
      <c r="AZ13" s="51"/>
      <c r="BA13" s="51"/>
      <c r="BB13" s="51"/>
      <c r="BC13" s="51"/>
      <c r="BD13" s="51"/>
    </row>
    <row r="14" spans="1:71" ht="18" customHeight="1">
      <c r="A14" s="191">
        <v>13</v>
      </c>
      <c r="B14" s="5" t="s">
        <v>112</v>
      </c>
      <c r="C14" s="5" t="s">
        <v>326</v>
      </c>
      <c r="D14" s="6" t="s">
        <v>114</v>
      </c>
      <c r="E14" s="153" t="e" vm="50">
        <v>#VALUE!</v>
      </c>
      <c r="F14" s="7">
        <v>2</v>
      </c>
      <c r="G14" s="7"/>
      <c r="H14" s="7"/>
      <c r="I14" s="14">
        <v>1</v>
      </c>
      <c r="J14" s="14"/>
      <c r="K14" s="14"/>
      <c r="L14" s="7"/>
      <c r="M14" s="7"/>
      <c r="N14" s="7">
        <v>1</v>
      </c>
      <c r="O14" s="14">
        <v>2</v>
      </c>
      <c r="P14" s="14"/>
      <c r="Q14" s="14"/>
      <c r="R14" s="7">
        <v>2</v>
      </c>
      <c r="S14" s="7"/>
      <c r="T14" s="7">
        <v>1</v>
      </c>
      <c r="U14" s="14"/>
      <c r="V14" s="14"/>
      <c r="W14" s="14"/>
      <c r="X14" s="7">
        <v>1</v>
      </c>
      <c r="Y14" s="7"/>
      <c r="Z14" s="7"/>
      <c r="AA14" s="14">
        <v>1</v>
      </c>
      <c r="AB14" s="14"/>
      <c r="AC14" s="14"/>
      <c r="AD14" s="7">
        <v>1</v>
      </c>
      <c r="AE14" s="7"/>
      <c r="AF14" s="7"/>
      <c r="AG14" s="14"/>
      <c r="AH14" s="14"/>
      <c r="AI14" s="14"/>
      <c r="AJ14" s="7"/>
      <c r="AK14" s="7"/>
      <c r="AL14" s="7"/>
      <c r="AM14" s="14"/>
      <c r="AN14" s="14"/>
      <c r="AO14" s="14"/>
      <c r="AP14" s="21">
        <f t="shared" si="0"/>
        <v>10</v>
      </c>
      <c r="AQ14" s="21">
        <f t="shared" si="1"/>
        <v>0</v>
      </c>
      <c r="AR14" s="21">
        <f t="shared" si="2"/>
        <v>2</v>
      </c>
      <c r="AS14" s="168">
        <f>_xlfn.XLOOKUP($D14,Table2[Staff Name],Table2[Health Tips],"")</f>
        <v>45811</v>
      </c>
      <c r="AT14" s="168" t="str">
        <f>_xlfn.XLOOKUP($D14,Table2[Staff Name],Table2[H.A. (1)],"")</f>
        <v>Consider</v>
      </c>
      <c r="AV14" s="51"/>
      <c r="AW14" s="95"/>
      <c r="AX14" s="51"/>
      <c r="AY14" s="51"/>
      <c r="AZ14" s="51"/>
      <c r="BA14" s="51"/>
      <c r="BB14" s="51"/>
      <c r="BC14" s="51"/>
      <c r="BD14" s="51"/>
    </row>
    <row r="15" spans="1:71" ht="18" customHeight="1">
      <c r="A15" s="178">
        <v>14</v>
      </c>
      <c r="B15" s="5" t="s">
        <v>246</v>
      </c>
      <c r="C15" s="5" t="s">
        <v>327</v>
      </c>
      <c r="D15" s="6" t="s">
        <v>248</v>
      </c>
      <c r="E15" s="153" t="e" vm="51">
        <v>#VALUE!</v>
      </c>
      <c r="F15" s="7"/>
      <c r="G15" s="7"/>
      <c r="H15" s="7">
        <v>2</v>
      </c>
      <c r="I15" s="14">
        <v>2</v>
      </c>
      <c r="J15" s="14"/>
      <c r="K15" s="14">
        <v>1</v>
      </c>
      <c r="L15" s="7">
        <v>2</v>
      </c>
      <c r="M15" s="7"/>
      <c r="N15" s="7"/>
      <c r="O15" s="14">
        <v>1</v>
      </c>
      <c r="P15" s="14"/>
      <c r="Q15" s="14"/>
      <c r="R15" s="7">
        <v>1</v>
      </c>
      <c r="S15" s="7"/>
      <c r="T15" s="7"/>
      <c r="U15" s="14">
        <v>1</v>
      </c>
      <c r="V15" s="14"/>
      <c r="W15" s="14">
        <v>1</v>
      </c>
      <c r="X15" s="7"/>
      <c r="Y15" s="7"/>
      <c r="Z15" s="7"/>
      <c r="AA15" s="14">
        <v>1</v>
      </c>
      <c r="AB15" s="14"/>
      <c r="AC15" s="14">
        <v>1</v>
      </c>
      <c r="AD15" s="7"/>
      <c r="AE15" s="7">
        <v>1</v>
      </c>
      <c r="AF15" s="7"/>
      <c r="AG15" s="14">
        <v>1</v>
      </c>
      <c r="AH15" s="14"/>
      <c r="AI15" s="14"/>
      <c r="AJ15" s="7"/>
      <c r="AK15" s="7"/>
      <c r="AL15" s="7"/>
      <c r="AM15" s="14"/>
      <c r="AN15" s="14"/>
      <c r="AO15" s="14"/>
      <c r="AP15" s="21">
        <f t="shared" si="0"/>
        <v>9</v>
      </c>
      <c r="AQ15" s="21">
        <f t="shared" si="1"/>
        <v>1</v>
      </c>
      <c r="AR15" s="21">
        <f t="shared" si="2"/>
        <v>5</v>
      </c>
      <c r="AS15" s="168">
        <f>_xlfn.XLOOKUP($D15,Table2[Staff Name],Table2[Health Tips],"")</f>
        <v>45831</v>
      </c>
      <c r="AT15" s="168">
        <f>_xlfn.XLOOKUP($D15,Table2[Staff Name],Table2[H.A. (1)],"")</f>
        <v>0</v>
      </c>
      <c r="AV15" s="51"/>
      <c r="AW15" s="95"/>
      <c r="AX15" s="51"/>
      <c r="AY15" s="51"/>
      <c r="AZ15" s="51"/>
      <c r="BA15" s="51"/>
      <c r="BB15" s="51"/>
      <c r="BC15" s="51"/>
      <c r="BD15" s="51"/>
    </row>
    <row r="16" spans="1:71" ht="18" customHeight="1">
      <c r="A16" s="191">
        <v>15</v>
      </c>
      <c r="B16" s="5" t="s">
        <v>58</v>
      </c>
      <c r="C16" s="5" t="s">
        <v>59</v>
      </c>
      <c r="D16" s="6" t="s">
        <v>60</v>
      </c>
      <c r="E16" s="153" t="e" vm="52">
        <v>#VALUE!</v>
      </c>
      <c r="F16" s="7"/>
      <c r="G16" s="7"/>
      <c r="H16" s="7">
        <v>1</v>
      </c>
      <c r="I16" s="14"/>
      <c r="J16" s="14"/>
      <c r="K16" s="14">
        <v>2</v>
      </c>
      <c r="L16" s="7">
        <v>1</v>
      </c>
      <c r="M16" s="7">
        <v>1</v>
      </c>
      <c r="N16" s="7"/>
      <c r="O16" s="14"/>
      <c r="P16" s="14"/>
      <c r="Q16" s="14"/>
      <c r="R16" s="7">
        <v>2</v>
      </c>
      <c r="S16" s="7"/>
      <c r="T16" s="7">
        <v>1</v>
      </c>
      <c r="U16" s="14"/>
      <c r="V16" s="14"/>
      <c r="W16" s="14">
        <v>1</v>
      </c>
      <c r="X16" s="7">
        <v>2</v>
      </c>
      <c r="Y16" s="7"/>
      <c r="Z16" s="7">
        <v>1</v>
      </c>
      <c r="AA16" s="14"/>
      <c r="AB16" s="14"/>
      <c r="AC16" s="14">
        <v>1</v>
      </c>
      <c r="AD16" s="7"/>
      <c r="AE16" s="7"/>
      <c r="AF16" s="7"/>
      <c r="AG16" s="14"/>
      <c r="AH16" s="14"/>
      <c r="AI16" s="14"/>
      <c r="AJ16" s="7"/>
      <c r="AK16" s="7"/>
      <c r="AL16" s="7"/>
      <c r="AM16" s="14"/>
      <c r="AN16" s="14"/>
      <c r="AO16" s="14"/>
      <c r="AP16" s="21">
        <f t="shared" si="0"/>
        <v>5</v>
      </c>
      <c r="AQ16" s="21">
        <f t="shared" si="1"/>
        <v>1</v>
      </c>
      <c r="AR16" s="21">
        <f t="shared" si="2"/>
        <v>7</v>
      </c>
      <c r="AS16" s="168" t="str">
        <f>_xlfn.XLOOKUP($D16,Table2[Staff Name],Table2[Health Tips],"")</f>
        <v/>
      </c>
      <c r="AT16" s="168" t="str">
        <f>_xlfn.XLOOKUP($D16,Table2[Staff Name],Table2[H.A. (1)],"")</f>
        <v/>
      </c>
      <c r="AV16" s="51"/>
      <c r="AW16" s="95"/>
      <c r="AX16" s="51"/>
      <c r="AY16" s="51"/>
      <c r="AZ16" s="51"/>
      <c r="BA16" s="51"/>
      <c r="BB16" s="51"/>
      <c r="BC16" s="51"/>
      <c r="BD16" s="51"/>
    </row>
    <row r="17" spans="1:71" ht="18" customHeight="1">
      <c r="A17" s="178">
        <v>16</v>
      </c>
      <c r="B17" s="5" t="s">
        <v>130</v>
      </c>
      <c r="C17" s="5" t="s">
        <v>328</v>
      </c>
      <c r="D17" s="6" t="s">
        <v>132</v>
      </c>
      <c r="E17" s="153" t="e" vm="53">
        <v>#VALUE!</v>
      </c>
      <c r="F17" s="7"/>
      <c r="G17" s="7"/>
      <c r="H17" s="7"/>
      <c r="I17" s="14">
        <v>2</v>
      </c>
      <c r="J17" s="14"/>
      <c r="K17" s="14">
        <v>1</v>
      </c>
      <c r="L17" s="7">
        <v>1</v>
      </c>
      <c r="M17" s="7">
        <v>2</v>
      </c>
      <c r="N17" s="7"/>
      <c r="O17" s="14">
        <v>1</v>
      </c>
      <c r="P17" s="14">
        <v>1</v>
      </c>
      <c r="Q17" s="14"/>
      <c r="R17" s="7">
        <v>2</v>
      </c>
      <c r="S17" s="7">
        <v>1</v>
      </c>
      <c r="T17" s="7">
        <v>1</v>
      </c>
      <c r="U17" s="14">
        <v>1</v>
      </c>
      <c r="V17" s="14"/>
      <c r="W17" s="14"/>
      <c r="X17" s="7">
        <v>1</v>
      </c>
      <c r="Y17" s="7"/>
      <c r="Z17" s="7"/>
      <c r="AA17" s="14"/>
      <c r="AB17" s="14"/>
      <c r="AC17" s="14"/>
      <c r="AD17" s="7">
        <v>3</v>
      </c>
      <c r="AE17" s="7">
        <v>1</v>
      </c>
      <c r="AF17" s="7"/>
      <c r="AG17" s="14"/>
      <c r="AH17" s="14"/>
      <c r="AI17" s="14"/>
      <c r="AJ17" s="7"/>
      <c r="AK17" s="7"/>
      <c r="AL17" s="7"/>
      <c r="AM17" s="14"/>
      <c r="AN17" s="14"/>
      <c r="AO17" s="14"/>
      <c r="AP17" s="21">
        <f t="shared" si="0"/>
        <v>11</v>
      </c>
      <c r="AQ17" s="21">
        <f t="shared" si="1"/>
        <v>5</v>
      </c>
      <c r="AR17" s="21">
        <f t="shared" si="2"/>
        <v>2</v>
      </c>
      <c r="AS17" s="168">
        <f>_xlfn.XLOOKUP($D17,Table2[Staff Name],Table2[Health Tips],"")</f>
        <v>45821</v>
      </c>
      <c r="AT17" s="168">
        <f>_xlfn.XLOOKUP($D17,Table2[Staff Name],Table2[H.A. (1)],"")</f>
        <v>0</v>
      </c>
      <c r="AV17" s="51"/>
      <c r="AW17" s="95"/>
      <c r="AX17" s="51"/>
      <c r="AY17" s="51"/>
      <c r="AZ17" s="51"/>
      <c r="BA17" s="51"/>
      <c r="BB17" s="51"/>
      <c r="BC17" s="51"/>
      <c r="BD17" s="51"/>
    </row>
    <row r="18" spans="1:71" ht="18" customHeight="1">
      <c r="A18" s="191">
        <v>17</v>
      </c>
      <c r="B18" s="5" t="s">
        <v>100</v>
      </c>
      <c r="C18" s="5" t="s">
        <v>101</v>
      </c>
      <c r="D18" s="6" t="s">
        <v>102</v>
      </c>
      <c r="E18" s="117" t="e" vm="54">
        <v>#VALUE!</v>
      </c>
      <c r="F18" s="7">
        <v>4</v>
      </c>
      <c r="G18" s="7">
        <v>1</v>
      </c>
      <c r="H18" s="7"/>
      <c r="I18" s="14">
        <v>1</v>
      </c>
      <c r="J18" s="14">
        <v>2</v>
      </c>
      <c r="K18" s="14"/>
      <c r="L18" s="7">
        <v>4</v>
      </c>
      <c r="M18" s="7"/>
      <c r="N18" s="7"/>
      <c r="O18" s="14">
        <v>1</v>
      </c>
      <c r="P18" s="14"/>
      <c r="Q18" s="14">
        <v>2</v>
      </c>
      <c r="R18" s="7">
        <v>1</v>
      </c>
      <c r="S18" s="7">
        <v>1</v>
      </c>
      <c r="T18" s="7"/>
      <c r="U18" s="14"/>
      <c r="V18" s="14"/>
      <c r="W18" s="14"/>
      <c r="X18" s="7">
        <v>1</v>
      </c>
      <c r="Y18" s="7">
        <v>1</v>
      </c>
      <c r="Z18" s="7"/>
      <c r="AA18" s="14">
        <v>1</v>
      </c>
      <c r="AB18" s="14"/>
      <c r="AC18" s="14"/>
      <c r="AD18" s="7"/>
      <c r="AE18" s="7"/>
      <c r="AF18" s="7"/>
      <c r="AG18" s="14"/>
      <c r="AH18" s="14"/>
      <c r="AI18" s="14"/>
      <c r="AJ18" s="7"/>
      <c r="AK18" s="7"/>
      <c r="AL18" s="7"/>
      <c r="AM18" s="14"/>
      <c r="AN18" s="14"/>
      <c r="AO18" s="14"/>
      <c r="AP18" s="21">
        <f t="shared" si="0"/>
        <v>13</v>
      </c>
      <c r="AQ18" s="21">
        <f t="shared" si="1"/>
        <v>5</v>
      </c>
      <c r="AR18" s="21">
        <f t="shared" si="2"/>
        <v>2</v>
      </c>
      <c r="AS18" s="168">
        <f>_xlfn.XLOOKUP($D18,Table2[Staff Name],Table2[Health Tips],"")</f>
        <v>45891</v>
      </c>
      <c r="AT18" s="168">
        <f>_xlfn.XLOOKUP($D18,Table2[Staff Name],Table2[H.A. (1)],"")</f>
        <v>0</v>
      </c>
      <c r="AV18" s="51"/>
      <c r="AW18" s="95"/>
      <c r="AX18" s="51"/>
      <c r="AY18" s="51"/>
      <c r="AZ18" s="51"/>
      <c r="BA18" s="51"/>
      <c r="BB18" s="51"/>
      <c r="BC18" s="51"/>
      <c r="BD18" s="51"/>
    </row>
    <row r="19" spans="1:71" ht="18" customHeight="1">
      <c r="A19" s="178">
        <v>18</v>
      </c>
      <c r="B19" s="5" t="s">
        <v>118</v>
      </c>
      <c r="C19" s="5" t="s">
        <v>119</v>
      </c>
      <c r="D19" s="6" t="s">
        <v>120</v>
      </c>
      <c r="E19" s="153" t="e" vm="55">
        <v>#VALUE!</v>
      </c>
      <c r="F19" s="7">
        <v>1</v>
      </c>
      <c r="G19" s="7"/>
      <c r="H19" s="7"/>
      <c r="I19" s="14"/>
      <c r="J19" s="14"/>
      <c r="K19" s="14"/>
      <c r="L19" s="7"/>
      <c r="M19" s="7"/>
      <c r="N19" s="7">
        <v>1</v>
      </c>
      <c r="O19" s="14"/>
      <c r="P19" s="14"/>
      <c r="Q19" s="14"/>
      <c r="R19" s="7"/>
      <c r="S19" s="7"/>
      <c r="T19" s="7"/>
      <c r="U19" s="14"/>
      <c r="V19" s="14"/>
      <c r="W19" s="14"/>
      <c r="X19" s="7">
        <v>1</v>
      </c>
      <c r="Y19" s="7"/>
      <c r="Z19" s="7">
        <v>1</v>
      </c>
      <c r="AA19" s="14"/>
      <c r="AB19" s="14"/>
      <c r="AC19" s="14">
        <v>2</v>
      </c>
      <c r="AD19" s="7"/>
      <c r="AE19" s="7"/>
      <c r="AF19" s="7">
        <v>2</v>
      </c>
      <c r="AG19" s="14"/>
      <c r="AH19" s="14"/>
      <c r="AI19" s="14">
        <v>1</v>
      </c>
      <c r="AJ19" s="7"/>
      <c r="AK19" s="7"/>
      <c r="AL19" s="7"/>
      <c r="AM19" s="14"/>
      <c r="AN19" s="14"/>
      <c r="AO19" s="14"/>
      <c r="AP19" s="21">
        <f t="shared" si="0"/>
        <v>2</v>
      </c>
      <c r="AQ19" s="21">
        <f t="shared" si="1"/>
        <v>0</v>
      </c>
      <c r="AR19" s="21">
        <f t="shared" si="2"/>
        <v>7</v>
      </c>
      <c r="AS19" s="168" t="str">
        <f>_xlfn.XLOOKUP($D19,Table2[Staff Name],Table2[Health Tips],"")</f>
        <v/>
      </c>
      <c r="AT19" s="168" t="str">
        <f>_xlfn.XLOOKUP($D19,Table2[Staff Name],Table2[H.A. (1)],"")</f>
        <v/>
      </c>
      <c r="AV19" s="8"/>
      <c r="AW19" s="95"/>
      <c r="AX19" s="8"/>
      <c r="AY19" s="8"/>
      <c r="AZ19" s="8"/>
      <c r="BA19" s="8"/>
      <c r="BB19" s="51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</row>
    <row r="20" spans="1:71" ht="18" customHeight="1">
      <c r="A20" s="191">
        <v>19</v>
      </c>
      <c r="B20" s="5" t="s">
        <v>115</v>
      </c>
      <c r="C20" s="5" t="s">
        <v>116</v>
      </c>
      <c r="D20" s="6" t="s">
        <v>117</v>
      </c>
      <c r="E20" s="153" t="e" vm="56">
        <v>#VALUE!</v>
      </c>
      <c r="F20" s="7">
        <v>3</v>
      </c>
      <c r="G20" s="7"/>
      <c r="H20" s="7"/>
      <c r="I20" s="14">
        <v>3</v>
      </c>
      <c r="J20" s="14">
        <v>1</v>
      </c>
      <c r="K20" s="14"/>
      <c r="L20" s="7">
        <v>5</v>
      </c>
      <c r="M20" s="7">
        <v>2</v>
      </c>
      <c r="N20" s="7"/>
      <c r="O20" s="14">
        <v>4</v>
      </c>
      <c r="P20" s="14">
        <v>2</v>
      </c>
      <c r="Q20" s="14"/>
      <c r="R20" s="7"/>
      <c r="S20" s="7">
        <v>3</v>
      </c>
      <c r="T20" s="7"/>
      <c r="U20" s="14">
        <v>2</v>
      </c>
      <c r="V20" s="14"/>
      <c r="W20" s="14"/>
      <c r="X20" s="7">
        <v>5</v>
      </c>
      <c r="Y20" s="7">
        <v>1</v>
      </c>
      <c r="Z20" s="7"/>
      <c r="AA20" s="14">
        <v>6</v>
      </c>
      <c r="AB20" s="14"/>
      <c r="AC20" s="14">
        <v>1</v>
      </c>
      <c r="AD20" s="7">
        <v>3</v>
      </c>
      <c r="AE20" s="7"/>
      <c r="AF20" s="7"/>
      <c r="AG20" s="14"/>
      <c r="AH20" s="14"/>
      <c r="AI20" s="14"/>
      <c r="AJ20" s="7"/>
      <c r="AK20" s="7"/>
      <c r="AL20" s="7"/>
      <c r="AM20" s="14"/>
      <c r="AN20" s="14"/>
      <c r="AO20" s="14"/>
      <c r="AP20" s="21">
        <f t="shared" si="0"/>
        <v>31</v>
      </c>
      <c r="AQ20" s="21">
        <f t="shared" si="1"/>
        <v>9</v>
      </c>
      <c r="AR20" s="21">
        <f t="shared" si="2"/>
        <v>1</v>
      </c>
      <c r="AS20" s="168">
        <f>_xlfn.XLOOKUP($D20,Table2[Staff Name],Table2[Health Tips],"")</f>
        <v>45735</v>
      </c>
      <c r="AT20" s="168">
        <f>_xlfn.XLOOKUP($D20,Table2[Staff Name],Table2[H.A. (1)],"")</f>
        <v>45775</v>
      </c>
      <c r="AV20" s="51"/>
      <c r="AW20" s="95"/>
      <c r="AX20" s="51"/>
      <c r="AY20" s="51"/>
      <c r="AZ20" s="51"/>
      <c r="BA20" s="51"/>
      <c r="BB20" s="51"/>
      <c r="BC20" s="51"/>
      <c r="BD20" s="51"/>
    </row>
    <row r="21" spans="1:71" s="8" customFormat="1" ht="18" customHeight="1">
      <c r="A21" s="178">
        <v>20</v>
      </c>
      <c r="B21" s="74" t="s">
        <v>243</v>
      </c>
      <c r="C21" s="75" t="s">
        <v>329</v>
      </c>
      <c r="D21" s="76" t="s">
        <v>245</v>
      </c>
      <c r="E21" s="117" t="e" vm="57">
        <v>#VALUE!</v>
      </c>
      <c r="F21" s="46">
        <v>2</v>
      </c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>
        <v>2</v>
      </c>
      <c r="V21" s="46"/>
      <c r="W21" s="46"/>
      <c r="X21" s="7"/>
      <c r="Y21" s="7"/>
      <c r="Z21" s="7"/>
      <c r="AA21" s="14">
        <v>1</v>
      </c>
      <c r="AB21" s="14"/>
      <c r="AC21" s="14"/>
      <c r="AD21" s="7"/>
      <c r="AE21" s="7"/>
      <c r="AF21" s="7"/>
      <c r="AG21" s="14"/>
      <c r="AH21" s="14"/>
      <c r="AI21" s="14"/>
      <c r="AJ21" s="7"/>
      <c r="AK21" s="7"/>
      <c r="AL21" s="7"/>
      <c r="AM21" s="14"/>
      <c r="AN21" s="14"/>
      <c r="AO21" s="14"/>
      <c r="AP21" s="21">
        <f t="shared" si="0"/>
        <v>5</v>
      </c>
      <c r="AQ21" s="21">
        <f t="shared" si="1"/>
        <v>0</v>
      </c>
      <c r="AR21" s="21">
        <f t="shared" si="2"/>
        <v>0</v>
      </c>
      <c r="AS21" s="168" t="str">
        <f>_xlfn.XLOOKUP($D21,Table2[Staff Name],Table2[Health Tips],"")</f>
        <v/>
      </c>
      <c r="AT21" s="168" t="str">
        <f>_xlfn.XLOOKUP($D21,Table2[Staff Name],Table2[H.A. (1)],"")</f>
        <v/>
      </c>
      <c r="AU21" s="50"/>
      <c r="AV21" s="51"/>
      <c r="AW21" s="95"/>
      <c r="AX21" s="51"/>
      <c r="AY21" s="51"/>
      <c r="AZ21" s="51"/>
      <c r="BA21" s="51"/>
      <c r="BB21" s="51"/>
      <c r="BC21" s="51"/>
      <c r="BD21" s="51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</row>
    <row r="22" spans="1:71" ht="18" customHeight="1">
      <c r="A22" s="191">
        <v>21</v>
      </c>
      <c r="B22" s="5" t="s">
        <v>70</v>
      </c>
      <c r="C22" s="5" t="s">
        <v>330</v>
      </c>
      <c r="D22" s="6" t="s">
        <v>331</v>
      </c>
      <c r="E22" s="153" t="e" vm="58">
        <v>#VALUE!</v>
      </c>
      <c r="F22" s="7">
        <v>1</v>
      </c>
      <c r="G22" s="7"/>
      <c r="H22" s="7">
        <v>1</v>
      </c>
      <c r="I22" s="14"/>
      <c r="J22" s="14"/>
      <c r="K22" s="14">
        <v>1</v>
      </c>
      <c r="L22" s="7">
        <v>1</v>
      </c>
      <c r="M22" s="7"/>
      <c r="N22" s="7"/>
      <c r="O22" s="14">
        <v>1</v>
      </c>
      <c r="P22" s="14"/>
      <c r="Q22" s="14"/>
      <c r="R22" s="7">
        <v>1</v>
      </c>
      <c r="S22" s="7"/>
      <c r="T22" s="7"/>
      <c r="U22" s="14"/>
      <c r="V22" s="14"/>
      <c r="W22" s="14"/>
      <c r="X22" s="7"/>
      <c r="Y22" s="7"/>
      <c r="Z22" s="7"/>
      <c r="AA22" s="14"/>
      <c r="AB22" s="14">
        <v>1</v>
      </c>
      <c r="AC22" s="14"/>
      <c r="AD22" s="7">
        <v>1</v>
      </c>
      <c r="AE22" s="7"/>
      <c r="AF22" s="7">
        <v>1</v>
      </c>
      <c r="AG22" s="14">
        <v>1</v>
      </c>
      <c r="AH22" s="14"/>
      <c r="AI22" s="14"/>
      <c r="AJ22" s="7"/>
      <c r="AK22" s="7"/>
      <c r="AL22" s="7"/>
      <c r="AM22" s="14"/>
      <c r="AN22" s="14"/>
      <c r="AO22" s="14"/>
      <c r="AP22" s="21">
        <f t="shared" si="0"/>
        <v>6</v>
      </c>
      <c r="AQ22" s="21">
        <f t="shared" si="1"/>
        <v>1</v>
      </c>
      <c r="AR22" s="21">
        <f t="shared" si="2"/>
        <v>3</v>
      </c>
      <c r="AS22" s="168" t="str">
        <f>_xlfn.XLOOKUP($D22,Table2[Staff Name],Table2[Health Tips],"")</f>
        <v/>
      </c>
      <c r="AT22" s="168" t="str">
        <f>_xlfn.XLOOKUP($D22,Table2[Staff Name],Table2[H.A. (1)],"")</f>
        <v/>
      </c>
      <c r="AV22" s="51"/>
      <c r="AW22" s="95"/>
      <c r="AX22" s="51"/>
      <c r="AY22" s="51"/>
      <c r="AZ22" s="51"/>
      <c r="BA22" s="51"/>
      <c r="BB22" s="51"/>
      <c r="BC22" s="51"/>
      <c r="BD22" s="51"/>
    </row>
    <row r="23" spans="1:71" ht="18" customHeight="1">
      <c r="A23" s="178">
        <v>22</v>
      </c>
      <c r="B23" s="5" t="s">
        <v>103</v>
      </c>
      <c r="C23" s="5" t="s">
        <v>104</v>
      </c>
      <c r="D23" s="6" t="s">
        <v>105</v>
      </c>
      <c r="E23" s="153" t="e" vm="59">
        <v>#VALUE!</v>
      </c>
      <c r="F23" s="7"/>
      <c r="G23" s="7"/>
      <c r="H23" s="7"/>
      <c r="I23" s="14"/>
      <c r="J23" s="14">
        <v>1</v>
      </c>
      <c r="K23" s="14">
        <v>1</v>
      </c>
      <c r="L23" s="7">
        <v>1</v>
      </c>
      <c r="M23" s="7">
        <v>1</v>
      </c>
      <c r="N23" s="7">
        <v>1</v>
      </c>
      <c r="O23" s="14">
        <v>2</v>
      </c>
      <c r="P23" s="14">
        <v>1</v>
      </c>
      <c r="Q23" s="14"/>
      <c r="R23" s="7">
        <v>1</v>
      </c>
      <c r="S23" s="7"/>
      <c r="T23" s="7">
        <v>1</v>
      </c>
      <c r="U23" s="14"/>
      <c r="V23" s="14"/>
      <c r="W23" s="14">
        <v>1</v>
      </c>
      <c r="X23" s="7"/>
      <c r="Y23" s="7">
        <v>3</v>
      </c>
      <c r="Z23" s="7">
        <v>1</v>
      </c>
      <c r="AA23" s="14">
        <v>2</v>
      </c>
      <c r="AB23" s="14"/>
      <c r="AC23" s="14">
        <v>1</v>
      </c>
      <c r="AD23" s="7">
        <v>2</v>
      </c>
      <c r="AE23" s="7"/>
      <c r="AF23" s="7"/>
      <c r="AG23" s="14"/>
      <c r="AH23" s="14"/>
      <c r="AI23" s="14"/>
      <c r="AJ23" s="7"/>
      <c r="AK23" s="7"/>
      <c r="AL23" s="7"/>
      <c r="AM23" s="14"/>
      <c r="AN23" s="14"/>
      <c r="AO23" s="14"/>
      <c r="AP23" s="21">
        <f t="shared" si="0"/>
        <v>8</v>
      </c>
      <c r="AQ23" s="21">
        <f t="shared" si="1"/>
        <v>6</v>
      </c>
      <c r="AR23" s="21">
        <f t="shared" si="2"/>
        <v>6</v>
      </c>
      <c r="AS23" s="168">
        <f>_xlfn.XLOOKUP($D23,Table2[Staff Name],Table2[Health Tips],"")</f>
        <v>45909</v>
      </c>
      <c r="AT23" s="168">
        <f>_xlfn.XLOOKUP($D23,Table2[Staff Name],Table2[H.A. (1)],"")</f>
        <v>0</v>
      </c>
      <c r="AV23" s="51"/>
      <c r="AW23" s="95"/>
      <c r="AX23" s="51"/>
      <c r="AY23" s="51"/>
      <c r="AZ23" s="51"/>
      <c r="BA23" s="51"/>
      <c r="BB23" s="51"/>
      <c r="BC23" s="51"/>
      <c r="BD23" s="51"/>
    </row>
    <row r="24" spans="1:71" s="8" customFormat="1" ht="18" customHeight="1">
      <c r="A24" s="191">
        <v>23</v>
      </c>
      <c r="B24" s="19" t="s">
        <v>54</v>
      </c>
      <c r="C24" s="27" t="s">
        <v>55</v>
      </c>
      <c r="D24" s="20" t="s">
        <v>332</v>
      </c>
      <c r="E24" s="153" t="e" vm="60">
        <v>#VALUE!</v>
      </c>
      <c r="F24" s="7">
        <v>2</v>
      </c>
      <c r="G24" s="7"/>
      <c r="H24" s="7">
        <v>1</v>
      </c>
      <c r="I24" s="14">
        <v>1</v>
      </c>
      <c r="J24" s="14"/>
      <c r="K24" s="14"/>
      <c r="L24" s="7">
        <v>1</v>
      </c>
      <c r="M24" s="7"/>
      <c r="N24" s="7"/>
      <c r="O24" s="14"/>
      <c r="P24" s="14"/>
      <c r="Q24" s="14"/>
      <c r="R24" s="7">
        <v>1</v>
      </c>
      <c r="S24" s="7"/>
      <c r="T24" s="7">
        <v>1</v>
      </c>
      <c r="U24" s="14"/>
      <c r="V24" s="14"/>
      <c r="W24" s="14"/>
      <c r="X24" s="7">
        <v>1</v>
      </c>
      <c r="Y24" s="7"/>
      <c r="Z24" s="7"/>
      <c r="AA24" s="14">
        <v>2</v>
      </c>
      <c r="AB24" s="14"/>
      <c r="AC24" s="14"/>
      <c r="AD24" s="7">
        <v>3</v>
      </c>
      <c r="AE24" s="7"/>
      <c r="AF24" s="7"/>
      <c r="AG24" s="14"/>
      <c r="AH24" s="14"/>
      <c r="AI24" s="14"/>
      <c r="AJ24" s="7"/>
      <c r="AK24" s="7"/>
      <c r="AL24" s="7"/>
      <c r="AM24" s="14"/>
      <c r="AN24" s="14"/>
      <c r="AO24" s="14"/>
      <c r="AP24" s="21">
        <f t="shared" si="0"/>
        <v>11</v>
      </c>
      <c r="AQ24" s="21">
        <f t="shared" si="1"/>
        <v>0</v>
      </c>
      <c r="AR24" s="21">
        <f t="shared" si="2"/>
        <v>2</v>
      </c>
      <c r="AS24" s="168">
        <f>_xlfn.XLOOKUP($D24,Table2[Staff Name],Table2[Health Tips],"")</f>
        <v>45910</v>
      </c>
      <c r="AT24" s="168">
        <f>_xlfn.XLOOKUP($D24,Table2[Staff Name],Table2[H.A. (1)],"")</f>
        <v>0</v>
      </c>
      <c r="AU24" s="50"/>
      <c r="AW24" s="95"/>
      <c r="BB24" s="51"/>
    </row>
    <row r="25" spans="1:71" ht="18" customHeight="1">
      <c r="A25" s="178">
        <v>24</v>
      </c>
      <c r="B25" s="5" t="s">
        <v>148</v>
      </c>
      <c r="C25" s="5" t="s">
        <v>149</v>
      </c>
      <c r="D25" s="6" t="s">
        <v>150</v>
      </c>
      <c r="E25" s="154" t="e" vm="61">
        <v>#VALUE!</v>
      </c>
      <c r="F25" s="7"/>
      <c r="G25" s="7"/>
      <c r="H25" s="7"/>
      <c r="I25" s="14">
        <v>2</v>
      </c>
      <c r="J25" s="14"/>
      <c r="K25" s="14"/>
      <c r="L25" s="7">
        <v>3</v>
      </c>
      <c r="M25" s="7">
        <v>1</v>
      </c>
      <c r="N25" s="7">
        <v>1</v>
      </c>
      <c r="O25" s="14">
        <v>2</v>
      </c>
      <c r="P25" s="14">
        <v>2</v>
      </c>
      <c r="Q25" s="14"/>
      <c r="R25" s="7">
        <v>1</v>
      </c>
      <c r="S25" s="7"/>
      <c r="T25" s="7"/>
      <c r="U25" s="14"/>
      <c r="V25" s="14">
        <v>1</v>
      </c>
      <c r="W25" s="14"/>
      <c r="X25" s="7">
        <v>2</v>
      </c>
      <c r="Y25" s="7">
        <v>1</v>
      </c>
      <c r="Z25" s="7">
        <v>1</v>
      </c>
      <c r="AA25" s="14"/>
      <c r="AB25" s="14"/>
      <c r="AC25" s="14">
        <v>1</v>
      </c>
      <c r="AD25" s="7">
        <v>2</v>
      </c>
      <c r="AE25" s="7"/>
      <c r="AF25" s="7">
        <v>1</v>
      </c>
      <c r="AG25" s="14"/>
      <c r="AH25" s="14"/>
      <c r="AI25" s="14"/>
      <c r="AJ25" s="7"/>
      <c r="AK25" s="7"/>
      <c r="AL25" s="7"/>
      <c r="AM25" s="14"/>
      <c r="AN25" s="14"/>
      <c r="AO25" s="14"/>
      <c r="AP25" s="21">
        <f t="shared" si="0"/>
        <v>12</v>
      </c>
      <c r="AQ25" s="21">
        <f t="shared" si="1"/>
        <v>5</v>
      </c>
      <c r="AR25" s="21">
        <f t="shared" si="2"/>
        <v>4</v>
      </c>
      <c r="AS25" s="168">
        <f>_xlfn.XLOOKUP($D25,Table2[Staff Name],Table2[Health Tips],"")</f>
        <v>45770</v>
      </c>
      <c r="AT25" s="168" t="str">
        <f>_xlfn.XLOOKUP($D25,Table2[Staff Name],Table2[H.A. (1)],"")</f>
        <v>To Issue HA</v>
      </c>
      <c r="AV25" s="51"/>
      <c r="AW25" s="95"/>
      <c r="AX25" s="51"/>
      <c r="AY25" s="51"/>
      <c r="AZ25" s="51"/>
      <c r="BA25" s="51"/>
      <c r="BB25" s="51"/>
      <c r="BC25" s="51"/>
      <c r="BD25" s="51"/>
    </row>
    <row r="26" spans="1:71" ht="18" customHeight="1">
      <c r="A26" s="191">
        <v>25</v>
      </c>
      <c r="B26" s="5" t="s">
        <v>85</v>
      </c>
      <c r="C26" s="5" t="s">
        <v>333</v>
      </c>
      <c r="D26" s="6" t="s">
        <v>87</v>
      </c>
      <c r="E26" s="154" t="e" vm="62">
        <v>#VALUE!</v>
      </c>
      <c r="F26" s="7">
        <v>1</v>
      </c>
      <c r="G26" s="7"/>
      <c r="H26" s="7"/>
      <c r="I26" s="14">
        <v>1</v>
      </c>
      <c r="J26" s="14">
        <v>1</v>
      </c>
      <c r="K26" s="14"/>
      <c r="L26" s="7"/>
      <c r="M26" s="7"/>
      <c r="N26" s="7">
        <v>1</v>
      </c>
      <c r="O26" s="14">
        <v>1</v>
      </c>
      <c r="P26" s="14">
        <v>2</v>
      </c>
      <c r="Q26" s="14"/>
      <c r="R26" s="7"/>
      <c r="S26" s="7">
        <v>1</v>
      </c>
      <c r="T26" s="7"/>
      <c r="U26" s="14">
        <v>1</v>
      </c>
      <c r="V26" s="14"/>
      <c r="W26" s="14"/>
      <c r="X26" s="7">
        <v>1</v>
      </c>
      <c r="Y26" s="7"/>
      <c r="Z26" s="7"/>
      <c r="AA26" s="14"/>
      <c r="AB26" s="14"/>
      <c r="AC26" s="14"/>
      <c r="AD26" s="7"/>
      <c r="AE26" s="7"/>
      <c r="AF26" s="7">
        <v>1</v>
      </c>
      <c r="AG26" s="14">
        <v>1</v>
      </c>
      <c r="AH26" s="14"/>
      <c r="AI26" s="14">
        <v>1</v>
      </c>
      <c r="AJ26" s="7"/>
      <c r="AK26" s="7"/>
      <c r="AL26" s="7"/>
      <c r="AM26" s="14"/>
      <c r="AN26" s="14"/>
      <c r="AO26" s="14"/>
      <c r="AP26" s="21">
        <f t="shared" si="0"/>
        <v>6</v>
      </c>
      <c r="AQ26" s="21">
        <f t="shared" si="1"/>
        <v>4</v>
      </c>
      <c r="AR26" s="21">
        <f t="shared" si="2"/>
        <v>3</v>
      </c>
      <c r="AS26" s="168" t="str">
        <f>_xlfn.XLOOKUP($D26,Table2[Staff Name],Table2[Health Tips],"")</f>
        <v/>
      </c>
      <c r="AT26" s="168" t="str">
        <f>_xlfn.XLOOKUP($D26,Table2[Staff Name],Table2[H.A. (1)],"")</f>
        <v/>
      </c>
      <c r="AV26" s="51"/>
      <c r="AW26" s="95"/>
      <c r="AX26" s="51"/>
      <c r="AY26" s="51"/>
      <c r="AZ26" s="51"/>
      <c r="BA26" s="51"/>
      <c r="BB26" s="51"/>
      <c r="BC26" s="51"/>
      <c r="BD26" s="51"/>
    </row>
    <row r="27" spans="1:71" ht="18" customHeight="1">
      <c r="A27" s="178">
        <v>26</v>
      </c>
      <c r="B27" s="5" t="s">
        <v>127</v>
      </c>
      <c r="C27" s="5" t="s">
        <v>128</v>
      </c>
      <c r="D27" s="6" t="s">
        <v>129</v>
      </c>
      <c r="E27" s="153" t="e" vm="63">
        <v>#VALUE!</v>
      </c>
      <c r="F27" s="7"/>
      <c r="G27" s="7"/>
      <c r="H27" s="7"/>
      <c r="I27" s="14">
        <v>1</v>
      </c>
      <c r="J27" s="14">
        <v>1</v>
      </c>
      <c r="K27" s="14">
        <v>1</v>
      </c>
      <c r="L27" s="7"/>
      <c r="M27" s="7"/>
      <c r="N27" s="7"/>
      <c r="O27" s="14">
        <v>1</v>
      </c>
      <c r="P27" s="14"/>
      <c r="Q27" s="14">
        <v>1</v>
      </c>
      <c r="R27" s="7">
        <v>1</v>
      </c>
      <c r="S27" s="7"/>
      <c r="T27" s="7"/>
      <c r="U27" s="14"/>
      <c r="V27" s="14"/>
      <c r="W27" s="14"/>
      <c r="X27" s="7">
        <v>1</v>
      </c>
      <c r="Y27" s="7"/>
      <c r="Z27" s="7"/>
      <c r="AA27" s="14">
        <v>1</v>
      </c>
      <c r="AB27" s="14"/>
      <c r="AC27" s="14"/>
      <c r="AD27" s="7">
        <v>1</v>
      </c>
      <c r="AE27" s="7"/>
      <c r="AF27" s="7"/>
      <c r="AG27" s="14"/>
      <c r="AH27" s="14"/>
      <c r="AI27" s="14"/>
      <c r="AJ27" s="7"/>
      <c r="AK27" s="7"/>
      <c r="AL27" s="7"/>
      <c r="AM27" s="14"/>
      <c r="AN27" s="14"/>
      <c r="AO27" s="14"/>
      <c r="AP27" s="21">
        <f t="shared" si="0"/>
        <v>6</v>
      </c>
      <c r="AQ27" s="21">
        <f t="shared" si="1"/>
        <v>1</v>
      </c>
      <c r="AR27" s="21">
        <f t="shared" si="2"/>
        <v>2</v>
      </c>
      <c r="AS27" s="168" t="str">
        <f>_xlfn.XLOOKUP($D27,Table2[Staff Name],Table2[Health Tips],"")</f>
        <v/>
      </c>
      <c r="AT27" s="168" t="str">
        <f>_xlfn.XLOOKUP($D27,Table2[Staff Name],Table2[H.A. (1)],"")</f>
        <v/>
      </c>
      <c r="AV27" s="51"/>
      <c r="AW27" s="51"/>
      <c r="AX27" s="51"/>
      <c r="AY27" s="51"/>
      <c r="AZ27" s="51"/>
      <c r="BA27" s="51"/>
      <c r="BB27" s="51"/>
      <c r="BC27" s="51"/>
      <c r="BD27" s="51"/>
    </row>
    <row r="28" spans="1:71" ht="18" customHeight="1">
      <c r="A28" s="191">
        <v>27</v>
      </c>
      <c r="B28" s="5" t="s">
        <v>206</v>
      </c>
      <c r="C28" s="5" t="s">
        <v>207</v>
      </c>
      <c r="D28" s="6" t="s">
        <v>334</v>
      </c>
      <c r="E28" s="153" t="e" vm="64">
        <v>#VALUE!</v>
      </c>
      <c r="F28" s="7">
        <v>2</v>
      </c>
      <c r="G28" s="7"/>
      <c r="H28" s="7">
        <v>1</v>
      </c>
      <c r="I28" s="14"/>
      <c r="J28" s="14"/>
      <c r="K28" s="14"/>
      <c r="L28" s="7"/>
      <c r="M28" s="7"/>
      <c r="N28" s="7">
        <v>1</v>
      </c>
      <c r="O28" s="14"/>
      <c r="P28" s="14"/>
      <c r="Q28" s="14">
        <v>1</v>
      </c>
      <c r="R28" s="7">
        <v>2</v>
      </c>
      <c r="S28" s="7"/>
      <c r="T28" s="7"/>
      <c r="U28" s="14"/>
      <c r="V28" s="14"/>
      <c r="W28" s="14"/>
      <c r="X28" s="7"/>
      <c r="Y28" s="7"/>
      <c r="Z28" s="7"/>
      <c r="AA28" s="14">
        <v>1</v>
      </c>
      <c r="AB28" s="14"/>
      <c r="AC28" s="14">
        <v>1</v>
      </c>
      <c r="AD28" s="7">
        <v>1</v>
      </c>
      <c r="AE28" s="7"/>
      <c r="AF28" s="7">
        <v>1</v>
      </c>
      <c r="AG28" s="14"/>
      <c r="AH28" s="14"/>
      <c r="AI28" s="14"/>
      <c r="AJ28" s="7"/>
      <c r="AK28" s="7"/>
      <c r="AL28" s="7"/>
      <c r="AM28" s="14"/>
      <c r="AN28" s="14"/>
      <c r="AO28" s="14"/>
      <c r="AP28" s="21">
        <f t="shared" si="0"/>
        <v>6</v>
      </c>
      <c r="AQ28" s="21">
        <f t="shared" si="1"/>
        <v>0</v>
      </c>
      <c r="AR28" s="21">
        <f t="shared" si="2"/>
        <v>5</v>
      </c>
      <c r="AS28" s="168" t="str">
        <f>_xlfn.XLOOKUP($D28,Table2[Staff Name],Table2[Health Tips],"")</f>
        <v/>
      </c>
      <c r="AT28" s="168" t="str">
        <f>_xlfn.XLOOKUP($D28,Table2[Staff Name],Table2[H.A. (1)],"")</f>
        <v/>
      </c>
      <c r="AV28" s="51"/>
      <c r="AW28" s="95"/>
      <c r="AX28" s="51"/>
      <c r="AY28" s="51"/>
      <c r="AZ28" s="51"/>
      <c r="BA28" s="51"/>
      <c r="BB28" s="51"/>
      <c r="BC28" s="51"/>
      <c r="BD28" s="51"/>
    </row>
    <row r="29" spans="1:71" ht="18" customHeight="1">
      <c r="A29" s="178">
        <v>28</v>
      </c>
      <c r="B29" s="5" t="s">
        <v>91</v>
      </c>
      <c r="C29" s="5" t="s">
        <v>92</v>
      </c>
      <c r="D29" s="6" t="s">
        <v>335</v>
      </c>
      <c r="E29" s="106" t="e" vm="65">
        <v>#VALUE!</v>
      </c>
      <c r="F29" s="7"/>
      <c r="G29" s="7"/>
      <c r="H29" s="7">
        <v>1</v>
      </c>
      <c r="I29" s="14"/>
      <c r="J29" s="14">
        <v>1</v>
      </c>
      <c r="K29" s="14">
        <v>1</v>
      </c>
      <c r="L29" s="7"/>
      <c r="M29" s="7">
        <v>1</v>
      </c>
      <c r="N29" s="7"/>
      <c r="O29" s="14">
        <v>1</v>
      </c>
      <c r="P29" s="14"/>
      <c r="Q29" s="14"/>
      <c r="R29" s="7"/>
      <c r="S29" s="7">
        <v>1</v>
      </c>
      <c r="T29" s="7"/>
      <c r="U29" s="14">
        <v>1</v>
      </c>
      <c r="V29" s="14">
        <v>1</v>
      </c>
      <c r="W29" s="14"/>
      <c r="X29" s="7"/>
      <c r="Y29" s="7">
        <v>1</v>
      </c>
      <c r="Z29" s="7">
        <v>1</v>
      </c>
      <c r="AA29" s="14">
        <v>1</v>
      </c>
      <c r="AB29" s="14"/>
      <c r="AC29" s="14"/>
      <c r="AD29" s="7">
        <v>1</v>
      </c>
      <c r="AE29" s="7">
        <v>1</v>
      </c>
      <c r="AF29" s="7"/>
      <c r="AG29" s="14"/>
      <c r="AH29" s="14"/>
      <c r="AI29" s="14"/>
      <c r="AJ29" s="7"/>
      <c r="AK29" s="7"/>
      <c r="AL29" s="7"/>
      <c r="AM29" s="14"/>
      <c r="AN29" s="14"/>
      <c r="AO29" s="14"/>
      <c r="AP29" s="21">
        <f t="shared" si="0"/>
        <v>4</v>
      </c>
      <c r="AQ29" s="21">
        <f t="shared" si="1"/>
        <v>6</v>
      </c>
      <c r="AR29" s="21">
        <f t="shared" si="2"/>
        <v>3</v>
      </c>
      <c r="AS29" s="168" t="str">
        <f>_xlfn.XLOOKUP($D29,Table2[Staff Name],Table2[Health Tips],"")</f>
        <v/>
      </c>
      <c r="AT29" s="168" t="str">
        <f>_xlfn.XLOOKUP($D29,Table2[Staff Name],Table2[H.A. (1)],"")</f>
        <v/>
      </c>
      <c r="AV29" s="51"/>
      <c r="AW29" s="95"/>
      <c r="AX29" s="51"/>
      <c r="AY29" s="51"/>
      <c r="AZ29" s="51"/>
      <c r="BA29" s="51"/>
      <c r="BB29" s="51"/>
      <c r="BC29" s="51"/>
      <c r="BD29" s="51"/>
    </row>
    <row r="30" spans="1:71" s="8" customFormat="1" ht="18" customHeight="1">
      <c r="A30" s="191">
        <v>29</v>
      </c>
      <c r="B30" s="19" t="s">
        <v>240</v>
      </c>
      <c r="C30" s="5" t="s">
        <v>241</v>
      </c>
      <c r="D30" s="20" t="s">
        <v>336</v>
      </c>
      <c r="E30" s="117" t="e" vm="66">
        <v>#VALUE!</v>
      </c>
      <c r="F30" s="7"/>
      <c r="G30" s="7">
        <v>1</v>
      </c>
      <c r="H30" s="7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14"/>
      <c r="V30" s="14">
        <v>1</v>
      </c>
      <c r="W30" s="14"/>
      <c r="X30" s="7"/>
      <c r="Y30" s="7"/>
      <c r="Z30" s="7"/>
      <c r="AA30" s="14"/>
      <c r="AB30" s="14"/>
      <c r="AC30" s="14"/>
      <c r="AD30" s="7"/>
      <c r="AE30" s="7"/>
      <c r="AF30" s="7"/>
      <c r="AG30" s="14"/>
      <c r="AH30" s="14"/>
      <c r="AI30" s="14"/>
      <c r="AJ30" s="7"/>
      <c r="AK30" s="7"/>
      <c r="AL30" s="7"/>
      <c r="AM30" s="14"/>
      <c r="AN30" s="14"/>
      <c r="AO30" s="14"/>
      <c r="AP30" s="21">
        <f t="shared" si="0"/>
        <v>0</v>
      </c>
      <c r="AQ30" s="21">
        <f t="shared" si="1"/>
        <v>2</v>
      </c>
      <c r="AR30" s="21">
        <f t="shared" si="2"/>
        <v>0</v>
      </c>
      <c r="AS30" s="168" t="str">
        <f>_xlfn.XLOOKUP($D30,Table2[Staff Name],Table2[Health Tips],"")</f>
        <v/>
      </c>
      <c r="AT30" s="168" t="str">
        <f>_xlfn.XLOOKUP($D30,Table2[Staff Name],Table2[H.A. (1)],"")</f>
        <v/>
      </c>
      <c r="AU30" s="50"/>
      <c r="AW30" s="95"/>
      <c r="BB30" s="51"/>
    </row>
    <row r="31" spans="1:71" ht="18" customHeight="1">
      <c r="A31" s="178">
        <v>30</v>
      </c>
      <c r="B31" s="5" t="s">
        <v>61</v>
      </c>
      <c r="C31" s="5" t="s">
        <v>62</v>
      </c>
      <c r="D31" s="6" t="s">
        <v>337</v>
      </c>
      <c r="E31" s="161" t="e" vm="67">
        <v>#VALUE!</v>
      </c>
      <c r="F31" s="7">
        <v>1</v>
      </c>
      <c r="G31" s="7"/>
      <c r="H31" s="7"/>
      <c r="I31" s="14"/>
      <c r="J31" s="14"/>
      <c r="K31" s="14"/>
      <c r="L31" s="7"/>
      <c r="M31" s="7"/>
      <c r="N31" s="7"/>
      <c r="O31" s="14"/>
      <c r="P31" s="14"/>
      <c r="Q31" s="14"/>
      <c r="R31" s="7"/>
      <c r="S31" s="7"/>
      <c r="T31" s="7"/>
      <c r="U31" s="14"/>
      <c r="V31" s="14">
        <v>1</v>
      </c>
      <c r="W31" s="14"/>
      <c r="X31" s="7"/>
      <c r="Y31" s="7"/>
      <c r="Z31" s="7"/>
      <c r="AA31" s="14"/>
      <c r="AB31" s="14"/>
      <c r="AC31" s="14"/>
      <c r="AD31" s="7">
        <v>2</v>
      </c>
      <c r="AE31" s="7"/>
      <c r="AF31" s="7"/>
      <c r="AG31" s="14"/>
      <c r="AH31" s="14"/>
      <c r="AI31" s="14"/>
      <c r="AJ31" s="7"/>
      <c r="AK31" s="7"/>
      <c r="AL31" s="7"/>
      <c r="AM31" s="14"/>
      <c r="AN31" s="14"/>
      <c r="AO31" s="14"/>
      <c r="AP31" s="21">
        <f t="shared" si="0"/>
        <v>3</v>
      </c>
      <c r="AQ31" s="21">
        <f t="shared" si="1"/>
        <v>1</v>
      </c>
      <c r="AR31" s="21">
        <f t="shared" si="2"/>
        <v>0</v>
      </c>
      <c r="AS31" s="168" t="str">
        <f>_xlfn.XLOOKUP($D31,Table2[Staff Name],Table2[Health Tips],"")</f>
        <v/>
      </c>
      <c r="AT31" s="168" t="str">
        <f>_xlfn.XLOOKUP($D31,Table2[Staff Name],Table2[H.A. (1)],"")</f>
        <v/>
      </c>
      <c r="AV31" s="51"/>
      <c r="AW31" s="95"/>
      <c r="AX31" s="51"/>
      <c r="AY31" s="51"/>
      <c r="AZ31" s="51"/>
      <c r="BA31" s="51"/>
      <c r="BB31" s="51"/>
      <c r="BC31" s="51"/>
      <c r="BD31" s="51"/>
    </row>
    <row r="32" spans="1:71" ht="18" customHeight="1">
      <c r="A32" s="191">
        <v>31</v>
      </c>
      <c r="B32" s="5" t="s">
        <v>67</v>
      </c>
      <c r="C32" s="5" t="s">
        <v>68</v>
      </c>
      <c r="D32" s="6" t="s">
        <v>69</v>
      </c>
      <c r="E32" s="117" t="e" vm="68">
        <v>#VALUE!</v>
      </c>
      <c r="F32" s="7"/>
      <c r="G32" s="7"/>
      <c r="H32" s="7"/>
      <c r="I32" s="14"/>
      <c r="J32" s="14"/>
      <c r="K32" s="14"/>
      <c r="L32" s="7"/>
      <c r="M32" s="7"/>
      <c r="N32" s="7"/>
      <c r="O32" s="14">
        <v>2</v>
      </c>
      <c r="P32" s="14"/>
      <c r="Q32" s="14"/>
      <c r="R32" s="7"/>
      <c r="S32" s="7"/>
      <c r="T32" s="7"/>
      <c r="U32" s="14">
        <v>1</v>
      </c>
      <c r="V32" s="14"/>
      <c r="W32" s="14">
        <v>1</v>
      </c>
      <c r="X32" s="7">
        <v>2</v>
      </c>
      <c r="Y32" s="7">
        <v>1</v>
      </c>
      <c r="Z32" s="7">
        <v>1</v>
      </c>
      <c r="AA32" s="14">
        <v>1</v>
      </c>
      <c r="AB32" s="14"/>
      <c r="AC32" s="14">
        <v>1</v>
      </c>
      <c r="AD32" s="7">
        <v>1</v>
      </c>
      <c r="AE32" s="7"/>
      <c r="AF32" s="7">
        <v>1</v>
      </c>
      <c r="AG32" s="14"/>
      <c r="AH32" s="14"/>
      <c r="AI32" s="14">
        <v>1</v>
      </c>
      <c r="AJ32" s="7"/>
      <c r="AK32" s="7"/>
      <c r="AL32" s="7"/>
      <c r="AM32" s="14"/>
      <c r="AN32" s="14"/>
      <c r="AO32" s="14"/>
      <c r="AP32" s="21">
        <f t="shared" si="0"/>
        <v>7</v>
      </c>
      <c r="AQ32" s="21">
        <f t="shared" si="1"/>
        <v>1</v>
      </c>
      <c r="AR32" s="21">
        <f t="shared" si="2"/>
        <v>5</v>
      </c>
      <c r="AS32" s="168">
        <f>_xlfn.XLOOKUP($D32,Table2[Staff Name],Table2[Health Tips],"")</f>
        <v>45930</v>
      </c>
      <c r="AT32" s="168">
        <f>_xlfn.XLOOKUP($D32,Table2[Staff Name],Table2[H.A. (1)],"")</f>
        <v>0</v>
      </c>
      <c r="AV32" s="51"/>
      <c r="AW32" s="95"/>
      <c r="AX32" s="51"/>
      <c r="AY32" s="51"/>
      <c r="AZ32" s="51"/>
      <c r="BA32" s="51"/>
      <c r="BB32" s="51"/>
      <c r="BC32" s="51"/>
      <c r="BD32" s="51"/>
    </row>
    <row r="33" spans="1:71" ht="18" customHeight="1">
      <c r="A33" s="178">
        <v>32</v>
      </c>
      <c r="B33" s="5" t="s">
        <v>133</v>
      </c>
      <c r="C33" s="5" t="s">
        <v>134</v>
      </c>
      <c r="D33" s="6" t="s">
        <v>135</v>
      </c>
      <c r="E33" s="153" t="e" vm="69">
        <v>#VALUE!</v>
      </c>
      <c r="F33" s="7"/>
      <c r="G33" s="7"/>
      <c r="H33" s="7"/>
      <c r="I33" s="14"/>
      <c r="J33" s="14"/>
      <c r="K33" s="14"/>
      <c r="L33" s="7"/>
      <c r="M33" s="7"/>
      <c r="N33" s="7"/>
      <c r="O33" s="14">
        <v>3</v>
      </c>
      <c r="P33" s="14"/>
      <c r="Q33" s="14"/>
      <c r="R33" s="7"/>
      <c r="S33" s="7"/>
      <c r="T33" s="7"/>
      <c r="U33" s="14">
        <v>1</v>
      </c>
      <c r="V33" s="14"/>
      <c r="W33" s="14"/>
      <c r="X33" s="7">
        <v>1</v>
      </c>
      <c r="Y33" s="7"/>
      <c r="Z33" s="7"/>
      <c r="AA33" s="14">
        <v>2</v>
      </c>
      <c r="AB33" s="14"/>
      <c r="AC33" s="14">
        <v>1</v>
      </c>
      <c r="AD33" s="7"/>
      <c r="AE33" s="7">
        <v>1</v>
      </c>
      <c r="AF33" s="7">
        <v>1</v>
      </c>
      <c r="AG33" s="14">
        <v>1</v>
      </c>
      <c r="AH33" s="14"/>
      <c r="AI33" s="14"/>
      <c r="AJ33" s="7"/>
      <c r="AK33" s="7"/>
      <c r="AL33" s="7"/>
      <c r="AM33" s="14"/>
      <c r="AN33" s="14"/>
      <c r="AO33" s="14"/>
      <c r="AP33" s="21">
        <f t="shared" si="0"/>
        <v>8</v>
      </c>
      <c r="AQ33" s="21">
        <f t="shared" si="1"/>
        <v>1</v>
      </c>
      <c r="AR33" s="21">
        <f t="shared" si="2"/>
        <v>2</v>
      </c>
      <c r="AS33" s="168">
        <f>_xlfn.XLOOKUP($D33,Table2[Staff Name],Table2[Health Tips],"")</f>
        <v>45917</v>
      </c>
      <c r="AT33" s="168">
        <f>_xlfn.XLOOKUP($D33,Table2[Staff Name],Table2[H.A. (1)],"")</f>
        <v>0</v>
      </c>
      <c r="AV33" s="51"/>
      <c r="AW33" s="95"/>
      <c r="AX33" s="51"/>
      <c r="AY33" s="51"/>
      <c r="AZ33" s="51"/>
      <c r="BA33" s="51"/>
      <c r="BB33" s="51"/>
      <c r="BC33" s="51"/>
      <c r="BD33" s="51"/>
    </row>
    <row r="34" spans="1:71" ht="18" customHeight="1">
      <c r="A34" s="191">
        <v>33</v>
      </c>
      <c r="B34" s="5" t="s">
        <v>139</v>
      </c>
      <c r="C34" s="5" t="s">
        <v>338</v>
      </c>
      <c r="D34" s="6" t="s">
        <v>339</v>
      </c>
      <c r="E34" s="153" t="e" vm="70">
        <v>#VALUE!</v>
      </c>
      <c r="F34" s="7"/>
      <c r="G34" s="7"/>
      <c r="H34" s="7"/>
      <c r="I34" s="14"/>
      <c r="J34" s="14"/>
      <c r="K34" s="14"/>
      <c r="L34" s="7"/>
      <c r="M34" s="7"/>
      <c r="N34" s="7"/>
      <c r="O34" s="14"/>
      <c r="P34" s="14"/>
      <c r="Q34" s="14"/>
      <c r="R34" s="7"/>
      <c r="S34" s="7"/>
      <c r="T34" s="7"/>
      <c r="U34" s="14">
        <v>1</v>
      </c>
      <c r="V34" s="14"/>
      <c r="W34" s="14"/>
      <c r="X34" s="7">
        <v>1</v>
      </c>
      <c r="Y34" s="7"/>
      <c r="Z34" s="7"/>
      <c r="AA34" s="14">
        <v>1</v>
      </c>
      <c r="AB34" s="14"/>
      <c r="AC34" s="14"/>
      <c r="AD34" s="7">
        <v>2</v>
      </c>
      <c r="AE34" s="7"/>
      <c r="AF34" s="7"/>
      <c r="AG34" s="14"/>
      <c r="AH34" s="14"/>
      <c r="AI34" s="14"/>
      <c r="AJ34" s="7"/>
      <c r="AK34" s="7"/>
      <c r="AL34" s="7"/>
      <c r="AM34" s="14"/>
      <c r="AN34" s="14"/>
      <c r="AO34" s="14"/>
      <c r="AP34" s="21">
        <f t="shared" si="0"/>
        <v>5</v>
      </c>
      <c r="AQ34" s="21">
        <f t="shared" si="1"/>
        <v>0</v>
      </c>
      <c r="AR34" s="21">
        <f t="shared" si="2"/>
        <v>0</v>
      </c>
      <c r="AS34" s="168" t="str">
        <f>_xlfn.XLOOKUP($D34,Table2[Staff Name],Table2[Health Tips],"")</f>
        <v/>
      </c>
      <c r="AT34" s="168" t="str">
        <f>_xlfn.XLOOKUP($D34,Table2[Staff Name],Table2[H.A. (1)],"")</f>
        <v/>
      </c>
      <c r="AV34" s="8"/>
      <c r="AW34" s="95"/>
      <c r="AX34" s="8"/>
      <c r="AY34" s="8"/>
      <c r="AZ34" s="8"/>
      <c r="BA34" s="8"/>
      <c r="BB34" s="51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</row>
    <row r="35" spans="1:71" ht="18" customHeight="1">
      <c r="A35" s="178">
        <v>34</v>
      </c>
      <c r="B35" s="5" t="s">
        <v>106</v>
      </c>
      <c r="C35" s="5" t="s">
        <v>107</v>
      </c>
      <c r="D35" s="6" t="s">
        <v>340</v>
      </c>
      <c r="E35" s="153" t="e" vm="71">
        <v>#VALUE!</v>
      </c>
      <c r="F35" s="7"/>
      <c r="G35" s="7"/>
      <c r="H35" s="7"/>
      <c r="I35" s="14"/>
      <c r="J35" s="14"/>
      <c r="K35" s="14"/>
      <c r="L35" s="7"/>
      <c r="M35" s="7"/>
      <c r="N35" s="7"/>
      <c r="O35" s="14"/>
      <c r="P35" s="14"/>
      <c r="Q35" s="14"/>
      <c r="R35" s="7"/>
      <c r="S35" s="7"/>
      <c r="T35" s="7"/>
      <c r="U35" s="14"/>
      <c r="V35" s="14"/>
      <c r="W35" s="14"/>
      <c r="X35" s="7">
        <v>5</v>
      </c>
      <c r="Y35" s="7"/>
      <c r="Z35" s="7"/>
      <c r="AA35" s="14"/>
      <c r="AB35" s="14"/>
      <c r="AC35" s="14"/>
      <c r="AD35" s="7">
        <v>1</v>
      </c>
      <c r="AE35" s="7"/>
      <c r="AF35" s="7">
        <v>1</v>
      </c>
      <c r="AG35" s="14">
        <v>1</v>
      </c>
      <c r="AH35" s="14"/>
      <c r="AI35" s="14">
        <v>1</v>
      </c>
      <c r="AJ35" s="7"/>
      <c r="AK35" s="7"/>
      <c r="AL35" s="7"/>
      <c r="AM35" s="14"/>
      <c r="AN35" s="14"/>
      <c r="AO35" s="14"/>
      <c r="AP35" s="21">
        <f t="shared" si="0"/>
        <v>7</v>
      </c>
      <c r="AQ35" s="21">
        <f t="shared" si="1"/>
        <v>0</v>
      </c>
      <c r="AR35" s="21">
        <f t="shared" si="2"/>
        <v>2</v>
      </c>
      <c r="AS35" s="168" t="str">
        <f>_xlfn.XLOOKUP($D35,Table2[Staff Name],Table2[Health Tips],"")</f>
        <v/>
      </c>
      <c r="AT35" s="168" t="str">
        <f>_xlfn.XLOOKUP($D35,Table2[Staff Name],Table2[H.A. (1)],"")</f>
        <v/>
      </c>
      <c r="AV35" s="51"/>
      <c r="AW35" s="95"/>
      <c r="AX35" s="51"/>
      <c r="AY35" s="51"/>
      <c r="AZ35" s="51"/>
      <c r="BA35" s="51"/>
      <c r="BB35" s="51"/>
      <c r="BC35" s="51"/>
      <c r="BD35" s="51"/>
    </row>
    <row r="36" spans="1:71" ht="18" customHeight="1">
      <c r="A36" s="191">
        <v>35</v>
      </c>
      <c r="B36" s="5" t="s">
        <v>76</v>
      </c>
      <c r="C36" s="5" t="s">
        <v>77</v>
      </c>
      <c r="D36" s="6" t="s">
        <v>78</v>
      </c>
      <c r="E36" s="161" t="e" vm="72">
        <v>#VALUE!</v>
      </c>
      <c r="F36" s="7"/>
      <c r="G36" s="7"/>
      <c r="H36" s="7"/>
      <c r="I36" s="14"/>
      <c r="J36" s="14"/>
      <c r="K36" s="14"/>
      <c r="L36" s="7"/>
      <c r="M36" s="7"/>
      <c r="N36" s="7"/>
      <c r="O36" s="14"/>
      <c r="P36" s="14"/>
      <c r="Q36" s="14"/>
      <c r="R36" s="7"/>
      <c r="S36" s="7"/>
      <c r="T36" s="7"/>
      <c r="U36" s="14">
        <v>1</v>
      </c>
      <c r="V36" s="14"/>
      <c r="W36" s="14"/>
      <c r="X36" s="7"/>
      <c r="Y36" s="7"/>
      <c r="Z36" s="7"/>
      <c r="AA36" s="14"/>
      <c r="AB36" s="14"/>
      <c r="AC36" s="14"/>
      <c r="AD36" s="7"/>
      <c r="AE36" s="7"/>
      <c r="AF36" s="7"/>
      <c r="AG36" s="14"/>
      <c r="AH36" s="14"/>
      <c r="AI36" s="14"/>
      <c r="AJ36" s="7"/>
      <c r="AK36" s="7"/>
      <c r="AL36" s="7"/>
      <c r="AM36" s="14"/>
      <c r="AN36" s="14"/>
      <c r="AO36" s="14"/>
      <c r="AP36" s="21">
        <f t="shared" si="0"/>
        <v>1</v>
      </c>
      <c r="AQ36" s="21">
        <f t="shared" si="1"/>
        <v>0</v>
      </c>
      <c r="AR36" s="21">
        <f t="shared" si="2"/>
        <v>0</v>
      </c>
      <c r="AS36" s="168" t="str">
        <f>_xlfn.XLOOKUP($D36,Table2[Staff Name],Table2[Health Tips],"")</f>
        <v/>
      </c>
      <c r="AT36" s="168" t="str">
        <f>_xlfn.XLOOKUP($D36,Table2[Staff Name],Table2[H.A. (1)],"")</f>
        <v/>
      </c>
      <c r="AV36" s="8"/>
      <c r="AW36" s="95"/>
      <c r="AX36" s="8"/>
      <c r="AY36" s="8"/>
      <c r="AZ36" s="8"/>
      <c r="BA36" s="8"/>
      <c r="BB36" s="51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</row>
    <row r="37" spans="1:71" ht="18" customHeight="1">
      <c r="A37" s="178">
        <v>36</v>
      </c>
      <c r="B37" s="40" t="s">
        <v>237</v>
      </c>
      <c r="C37" s="77" t="s">
        <v>238</v>
      </c>
      <c r="D37" s="78" t="s">
        <v>341</v>
      </c>
      <c r="E37" s="153" t="e" vm="73">
        <v>#VALUE!</v>
      </c>
      <c r="F37" s="46"/>
      <c r="G37" s="46"/>
      <c r="H37" s="46"/>
      <c r="I37" s="46"/>
      <c r="J37" s="46"/>
      <c r="K37" s="46"/>
      <c r="L37" s="46"/>
      <c r="M37" s="46"/>
      <c r="N37" s="46">
        <v>2</v>
      </c>
      <c r="O37" s="46"/>
      <c r="P37" s="46">
        <v>1</v>
      </c>
      <c r="Q37" s="46"/>
      <c r="R37" s="46"/>
      <c r="S37" s="46">
        <v>1</v>
      </c>
      <c r="T37" s="46">
        <v>1</v>
      </c>
      <c r="U37" s="46"/>
      <c r="V37" s="46"/>
      <c r="W37" s="46"/>
      <c r="X37" s="46">
        <v>1</v>
      </c>
      <c r="Y37" s="46"/>
      <c r="Z37" s="46">
        <v>3</v>
      </c>
      <c r="AA37" s="14"/>
      <c r="AB37" s="14"/>
      <c r="AC37" s="14"/>
      <c r="AD37" s="7"/>
      <c r="AE37" s="7"/>
      <c r="AF37" s="7"/>
      <c r="AG37" s="14"/>
      <c r="AH37" s="14"/>
      <c r="AI37" s="14"/>
      <c r="AJ37" s="7"/>
      <c r="AK37" s="7"/>
      <c r="AL37" s="7"/>
      <c r="AM37" s="14"/>
      <c r="AN37" s="14"/>
      <c r="AO37" s="14"/>
      <c r="AP37" s="21">
        <f t="shared" si="0"/>
        <v>1</v>
      </c>
      <c r="AQ37" s="21">
        <f t="shared" si="1"/>
        <v>2</v>
      </c>
      <c r="AR37" s="21">
        <f t="shared" si="2"/>
        <v>6</v>
      </c>
      <c r="AS37" s="168" t="str">
        <f>_xlfn.XLOOKUP($D37,Table2[Staff Name],Table2[Health Tips],"")</f>
        <v/>
      </c>
      <c r="AT37" s="168" t="str">
        <f>_xlfn.XLOOKUP($D37,Table2[Staff Name],Table2[H.A. (1)],"")</f>
        <v/>
      </c>
      <c r="AV37" s="51"/>
      <c r="AW37" s="95"/>
      <c r="AX37" s="51"/>
      <c r="AY37" s="51"/>
      <c r="AZ37" s="51"/>
      <c r="BA37" s="51"/>
      <c r="BB37" s="51"/>
      <c r="BC37" s="51"/>
      <c r="BD37" s="51"/>
    </row>
    <row r="38" spans="1:71" s="8" customFormat="1" ht="18" customHeight="1">
      <c r="A38" s="191">
        <v>37</v>
      </c>
      <c r="B38" s="40" t="s">
        <v>157</v>
      </c>
      <c r="C38" s="77" t="s">
        <v>158</v>
      </c>
      <c r="D38" s="78" t="s">
        <v>159</v>
      </c>
      <c r="E38" s="7" t="e" vm="74">
        <v>#VALUE!</v>
      </c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14">
        <v>1</v>
      </c>
      <c r="AB38" s="14"/>
      <c r="AC38" s="14"/>
      <c r="AD38" s="7">
        <v>1</v>
      </c>
      <c r="AE38" s="7"/>
      <c r="AF38" s="7"/>
      <c r="AG38" s="14"/>
      <c r="AH38" s="14"/>
      <c r="AI38" s="14"/>
      <c r="AJ38" s="7"/>
      <c r="AK38" s="7"/>
      <c r="AL38" s="7"/>
      <c r="AM38" s="14"/>
      <c r="AN38" s="14"/>
      <c r="AO38" s="14"/>
      <c r="AP38" s="21">
        <f t="shared" si="0"/>
        <v>2</v>
      </c>
      <c r="AQ38" s="21">
        <f t="shared" si="1"/>
        <v>0</v>
      </c>
      <c r="AR38" s="21">
        <f t="shared" si="2"/>
        <v>0</v>
      </c>
      <c r="AS38" s="168" t="str">
        <f>_xlfn.XLOOKUP($D38,Table2[Staff Name],Table2[Health Tips],"")</f>
        <v/>
      </c>
      <c r="AT38" s="168" t="str">
        <f>_xlfn.XLOOKUP($D38,Table2[Staff Name],Table2[H.A. (1)],"")</f>
        <v/>
      </c>
      <c r="AU38" s="50"/>
      <c r="AV38" s="51"/>
      <c r="AW38" s="95"/>
      <c r="AX38" s="51"/>
      <c r="AY38" s="51"/>
      <c r="AZ38" s="51"/>
      <c r="BA38" s="51"/>
      <c r="BB38" s="51"/>
      <c r="BC38" s="51"/>
      <c r="BD38" s="51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</row>
    <row r="39" spans="1:71" s="8" customFormat="1" ht="14.25">
      <c r="A39" s="158"/>
      <c r="B39" s="158"/>
      <c r="C39" s="158"/>
      <c r="D39" s="160"/>
      <c r="E39" s="25" t="s">
        <v>314</v>
      </c>
      <c r="F39" s="16">
        <f t="shared" ref="F39:AR39" si="3">SUM(F2:F35)</f>
        <v>28</v>
      </c>
      <c r="G39" s="16">
        <f t="shared" si="3"/>
        <v>2</v>
      </c>
      <c r="H39" s="16">
        <f t="shared" si="3"/>
        <v>12</v>
      </c>
      <c r="I39" s="17">
        <f t="shared" si="3"/>
        <v>23</v>
      </c>
      <c r="J39" s="17">
        <f t="shared" si="3"/>
        <v>9</v>
      </c>
      <c r="K39" s="17">
        <f t="shared" si="3"/>
        <v>12</v>
      </c>
      <c r="L39" s="16">
        <f t="shared" si="3"/>
        <v>33</v>
      </c>
      <c r="M39" s="16">
        <f t="shared" si="3"/>
        <v>9</v>
      </c>
      <c r="N39" s="16">
        <f t="shared" si="3"/>
        <v>16</v>
      </c>
      <c r="O39" s="17">
        <f t="shared" si="3"/>
        <v>29</v>
      </c>
      <c r="P39" s="17">
        <f t="shared" si="3"/>
        <v>15</v>
      </c>
      <c r="Q39" s="17">
        <f t="shared" si="3"/>
        <v>9</v>
      </c>
      <c r="R39" s="16">
        <f t="shared" si="3"/>
        <v>26</v>
      </c>
      <c r="S39" s="16">
        <f t="shared" si="3"/>
        <v>12</v>
      </c>
      <c r="T39" s="16">
        <f t="shared" si="3"/>
        <v>9</v>
      </c>
      <c r="U39" s="17">
        <f t="shared" si="3"/>
        <v>19</v>
      </c>
      <c r="V39" s="17">
        <f t="shared" si="3"/>
        <v>7</v>
      </c>
      <c r="W39" s="17">
        <f t="shared" si="3"/>
        <v>5</v>
      </c>
      <c r="X39" s="16">
        <f t="shared" si="3"/>
        <v>35</v>
      </c>
      <c r="Y39" s="16">
        <f t="shared" si="3"/>
        <v>11</v>
      </c>
      <c r="Z39" s="16">
        <f t="shared" si="3"/>
        <v>8</v>
      </c>
      <c r="AA39" s="17">
        <f t="shared" si="3"/>
        <v>31</v>
      </c>
      <c r="AB39" s="17">
        <f t="shared" si="3"/>
        <v>4</v>
      </c>
      <c r="AC39" s="17">
        <f t="shared" si="3"/>
        <v>15</v>
      </c>
      <c r="AD39" s="16">
        <f t="shared" si="3"/>
        <v>26</v>
      </c>
      <c r="AE39" s="16">
        <f t="shared" si="3"/>
        <v>6</v>
      </c>
      <c r="AF39" s="16">
        <f t="shared" si="3"/>
        <v>11</v>
      </c>
      <c r="AG39" s="17">
        <f t="shared" si="3"/>
        <v>11</v>
      </c>
      <c r="AH39" s="17">
        <f t="shared" si="3"/>
        <v>0</v>
      </c>
      <c r="AI39" s="17">
        <f t="shared" si="3"/>
        <v>4</v>
      </c>
      <c r="AJ39" s="16">
        <f t="shared" si="3"/>
        <v>0</v>
      </c>
      <c r="AK39" s="16">
        <f t="shared" si="3"/>
        <v>0</v>
      </c>
      <c r="AL39" s="16">
        <f t="shared" si="3"/>
        <v>0</v>
      </c>
      <c r="AM39" s="17">
        <f t="shared" si="3"/>
        <v>0</v>
      </c>
      <c r="AN39" s="17">
        <f t="shared" si="3"/>
        <v>0</v>
      </c>
      <c r="AO39" s="17">
        <f t="shared" si="3"/>
        <v>0</v>
      </c>
      <c r="AP39" s="25">
        <f t="shared" si="3"/>
        <v>261</v>
      </c>
      <c r="AQ39" s="25">
        <f t="shared" si="3"/>
        <v>75</v>
      </c>
      <c r="AR39" s="25">
        <f t="shared" si="3"/>
        <v>101</v>
      </c>
      <c r="AS39" s="168"/>
      <c r="AT39" s="168" t="str">
        <f>_xlfn.XLOOKUP($D39,Table2[Staff Name],Table2[H.A. (1)],"")</f>
        <v/>
      </c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</row>
    <row r="40" spans="1:71" ht="14.25">
      <c r="A40" s="192"/>
      <c r="B40" s="172"/>
      <c r="C40" s="173"/>
      <c r="D40" s="174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169"/>
      <c r="AT40" s="170" t="str">
        <f>_xlfn.XLOOKUP($D40,Table2[Staff Name],Table2[H.A. (1)],"")</f>
        <v/>
      </c>
      <c r="AV40" s="8"/>
      <c r="AW40" s="95"/>
      <c r="AX40" s="8"/>
      <c r="AY40" s="8"/>
      <c r="AZ40" s="8"/>
      <c r="BA40" s="8"/>
      <c r="BB40" s="51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</row>
  </sheetData>
  <sortState xmlns:xlrd2="http://schemas.microsoft.com/office/spreadsheetml/2017/richdata2" ref="A2:BS38">
    <sortCondition descending="1" ref="AP2:AP38"/>
  </sortState>
  <conditionalFormatting sqref="D3">
    <cfRule type="duplicateValues" dxfId="138" priority="1"/>
  </conditionalFormatting>
  <conditionalFormatting sqref="AP2:AP39">
    <cfRule type="cellIs" dxfId="137" priority="4" operator="greaterThanOrEqual">
      <formula>11</formula>
    </cfRule>
  </conditionalFormatting>
  <conditionalFormatting sqref="AP3:AQ3 AP4:AR9 AP11:AR20 AP22:AR23 AP25:AR29 AP31:AR36">
    <cfRule type="cellIs" dxfId="136" priority="22" operator="greaterThanOrEqual">
      <formula>7</formula>
    </cfRule>
  </conditionalFormatting>
  <conditionalFormatting sqref="AP10:AQ10">
    <cfRule type="cellIs" dxfId="135" priority="11" operator="greaterThanOrEqual">
      <formula>7</formula>
    </cfRule>
  </conditionalFormatting>
  <conditionalFormatting sqref="AP21:AQ21">
    <cfRule type="cellIs" dxfId="134" priority="5" operator="greaterThanOrEqual">
      <formula>7</formula>
    </cfRule>
  </conditionalFormatting>
  <conditionalFormatting sqref="AP24:AQ24">
    <cfRule type="cellIs" dxfId="133" priority="12" operator="greaterThanOrEqual">
      <formula>7</formula>
    </cfRule>
  </conditionalFormatting>
  <conditionalFormatting sqref="AP30:AQ30">
    <cfRule type="cellIs" dxfId="132" priority="20" operator="greaterThanOrEqual">
      <formula>7</formula>
    </cfRule>
  </conditionalFormatting>
  <conditionalFormatting sqref="AP37:AQ39">
    <cfRule type="cellIs" dxfId="131" priority="7" operator="greaterThanOrEqual">
      <formula>7</formula>
    </cfRule>
  </conditionalFormatting>
  <conditionalFormatting sqref="AP2:AR2">
    <cfRule type="cellIs" dxfId="130" priority="23" operator="greaterThanOrEqual">
      <formula>7</formula>
    </cfRule>
  </conditionalFormatting>
  <conditionalFormatting sqref="BE2:BS9 BE11:BS20 BE22:BS23 BE25:BS29 BE31:BS36">
    <cfRule type="cellIs" dxfId="129" priority="21" operator="greaterThan">
      <formula>FALSE</formula>
    </cfRule>
  </conditionalFormatting>
  <pageMargins left="0.7" right="0.7" top="0.75" bottom="0.75" header="0.3" footer="0.3"/>
  <legacy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21EFB-6243-445D-9204-D1B233FF2A6C}">
  <dimension ref="B1:AD38"/>
  <sheetViews>
    <sheetView zoomScale="80" zoomScaleNormal="80" workbookViewId="0">
      <pane xSplit="4" ySplit="1" topLeftCell="E34" activePane="bottomRight" state="frozen"/>
      <selection pane="bottomRight" activeCell="A34" sqref="A34"/>
      <selection pane="bottomLeft" activeCell="A2" sqref="A2"/>
      <selection pane="topRight" activeCell="D1" sqref="D1"/>
    </sheetView>
  </sheetViews>
  <sheetFormatPr defaultRowHeight="15" customHeight="1"/>
  <cols>
    <col min="1" max="1" width="1.28515625" customWidth="1"/>
    <col min="2" max="2" width="12.28515625" customWidth="1"/>
    <col min="3" max="3" width="9" style="43" customWidth="1"/>
    <col min="4" max="4" width="30.140625" style="44" bestFit="1" customWidth="1"/>
    <col min="5" max="5" width="25.5703125" style="44" customWidth="1"/>
    <col min="6" max="6" width="27.5703125" style="44" customWidth="1"/>
    <col min="7" max="8" width="25.5703125" style="44" customWidth="1"/>
    <col min="9" max="9" width="29" style="44" bestFit="1" customWidth="1"/>
    <col min="10" max="10" width="25.5703125" style="45" customWidth="1"/>
    <col min="11" max="14" width="25.5703125" style="44" customWidth="1"/>
    <col min="15" max="15" width="11.28515625" style="44" customWidth="1"/>
    <col min="16" max="18" width="14.28515625" style="44" customWidth="1"/>
    <col min="19" max="19" width="35.28515625" customWidth="1"/>
  </cols>
  <sheetData>
    <row r="1" spans="2:19" ht="14.25">
      <c r="B1" s="52" t="s">
        <v>40</v>
      </c>
      <c r="C1" s="53" t="s">
        <v>265</v>
      </c>
      <c r="D1" s="54" t="s">
        <v>342</v>
      </c>
      <c r="E1" s="55" t="s">
        <v>343</v>
      </c>
      <c r="F1" s="56" t="s">
        <v>344</v>
      </c>
      <c r="G1" s="55" t="s">
        <v>345</v>
      </c>
      <c r="H1" s="56" t="s">
        <v>346</v>
      </c>
      <c r="I1" s="55" t="s">
        <v>347</v>
      </c>
      <c r="J1" s="56" t="s">
        <v>348</v>
      </c>
      <c r="K1" s="55" t="s">
        <v>349</v>
      </c>
      <c r="L1" s="56" t="s">
        <v>350</v>
      </c>
      <c r="M1" s="55" t="s">
        <v>351</v>
      </c>
      <c r="N1" s="55" t="s">
        <v>352</v>
      </c>
      <c r="O1" s="54" t="s">
        <v>353</v>
      </c>
      <c r="P1" s="54" t="s">
        <v>307</v>
      </c>
      <c r="Q1" s="54" t="s">
        <v>354</v>
      </c>
      <c r="R1" s="57" t="s">
        <v>355</v>
      </c>
      <c r="S1" s="57" t="s">
        <v>356</v>
      </c>
    </row>
    <row r="2" spans="2:19" s="42" customFormat="1" ht="65.650000000000006">
      <c r="B2" s="58" t="s">
        <v>115</v>
      </c>
      <c r="C2" s="59" t="s">
        <v>116</v>
      </c>
      <c r="D2" s="133" t="s">
        <v>117</v>
      </c>
      <c r="E2" s="61" t="s">
        <v>357</v>
      </c>
      <c r="F2" s="61" t="s">
        <v>358</v>
      </c>
      <c r="G2" s="61" t="s">
        <v>359</v>
      </c>
      <c r="H2" s="61" t="s">
        <v>360</v>
      </c>
      <c r="I2" s="61"/>
      <c r="J2" s="61" t="s">
        <v>361</v>
      </c>
      <c r="K2" s="61" t="s">
        <v>362</v>
      </c>
      <c r="L2" s="61" t="s">
        <v>363</v>
      </c>
      <c r="M2" s="61" t="s">
        <v>364</v>
      </c>
      <c r="N2" s="61"/>
      <c r="O2" s="60">
        <f>VLOOKUP(B2,'P1-3 (YOC)'!B:AT,41,0)</f>
        <v>31</v>
      </c>
      <c r="P2" s="62">
        <v>45735</v>
      </c>
      <c r="Q2" s="62">
        <v>45775</v>
      </c>
      <c r="R2" s="97"/>
      <c r="S2" s="144" t="s">
        <v>365</v>
      </c>
    </row>
    <row r="3" spans="2:19" s="42" customFormat="1" ht="80.25" customHeight="1">
      <c r="B3" s="58" t="s">
        <v>234</v>
      </c>
      <c r="C3" s="59" t="s">
        <v>320</v>
      </c>
      <c r="D3" s="60" t="s">
        <v>236</v>
      </c>
      <c r="E3" s="61" t="s">
        <v>366</v>
      </c>
      <c r="F3" s="61" t="s">
        <v>367</v>
      </c>
      <c r="G3" s="61" t="s">
        <v>368</v>
      </c>
      <c r="H3" s="61" t="s">
        <v>369</v>
      </c>
      <c r="I3" s="61" t="s">
        <v>370</v>
      </c>
      <c r="J3" s="61"/>
      <c r="K3" s="61"/>
      <c r="L3" s="61" t="s">
        <v>371</v>
      </c>
      <c r="M3" s="61"/>
      <c r="N3" s="61" t="s">
        <v>372</v>
      </c>
      <c r="O3" s="60">
        <f>VLOOKUP(B3,'P1-3 (YOC)'!B:AT,41,0)</f>
        <v>15</v>
      </c>
      <c r="P3" s="62">
        <v>45917</v>
      </c>
      <c r="Q3" s="60"/>
      <c r="R3" s="96"/>
      <c r="S3" s="49" t="s">
        <v>373</v>
      </c>
    </row>
    <row r="4" spans="2:19" s="42" customFormat="1" ht="65.650000000000006">
      <c r="B4" s="58" t="s">
        <v>167</v>
      </c>
      <c r="C4" s="59" t="s">
        <v>168</v>
      </c>
      <c r="D4" s="60" t="s">
        <v>169</v>
      </c>
      <c r="E4" s="61"/>
      <c r="F4" s="61" t="s">
        <v>374</v>
      </c>
      <c r="G4" s="61" t="s">
        <v>375</v>
      </c>
      <c r="H4" s="61" t="s">
        <v>376</v>
      </c>
      <c r="I4" s="61" t="s">
        <v>377</v>
      </c>
      <c r="J4" s="61" t="s">
        <v>378</v>
      </c>
      <c r="K4" s="61" t="s">
        <v>379</v>
      </c>
      <c r="L4" s="61" t="s">
        <v>380</v>
      </c>
      <c r="M4" s="89" t="s">
        <v>381</v>
      </c>
      <c r="N4" s="89"/>
      <c r="O4" s="60">
        <f>'P1-3 (YOU)'!$AP$7</f>
        <v>14</v>
      </c>
      <c r="P4" s="62">
        <v>45873</v>
      </c>
      <c r="Q4" s="100" t="s">
        <v>382</v>
      </c>
      <c r="R4" s="96"/>
      <c r="S4" s="49" t="s">
        <v>383</v>
      </c>
    </row>
    <row r="5" spans="2:19" s="42" customFormat="1" ht="39.4">
      <c r="B5" s="79" t="s">
        <v>100</v>
      </c>
      <c r="C5" s="5" t="s">
        <v>101</v>
      </c>
      <c r="D5" s="80" t="s">
        <v>102</v>
      </c>
      <c r="E5" s="81" t="s">
        <v>384</v>
      </c>
      <c r="F5" s="81" t="s">
        <v>385</v>
      </c>
      <c r="G5" s="81" t="s">
        <v>386</v>
      </c>
      <c r="H5" s="81" t="s">
        <v>387</v>
      </c>
      <c r="I5" s="81" t="s">
        <v>388</v>
      </c>
      <c r="J5" s="81"/>
      <c r="K5" s="81" t="s">
        <v>389</v>
      </c>
      <c r="L5" s="81" t="s">
        <v>390</v>
      </c>
      <c r="M5" s="81"/>
      <c r="N5" s="81"/>
      <c r="O5" s="60">
        <f>VLOOKUP(B5,'P1-3 (YOC)'!B:AT,41,0)</f>
        <v>13</v>
      </c>
      <c r="P5" s="82">
        <v>45891</v>
      </c>
      <c r="Q5" s="80"/>
      <c r="R5" s="98"/>
      <c r="S5" s="83" t="s">
        <v>391</v>
      </c>
    </row>
    <row r="6" spans="2:19" s="42" customFormat="1" ht="39.4">
      <c r="B6" s="58" t="s">
        <v>109</v>
      </c>
      <c r="C6" s="59" t="s">
        <v>392</v>
      </c>
      <c r="D6" s="60" t="s">
        <v>111</v>
      </c>
      <c r="E6" s="61"/>
      <c r="F6" s="61"/>
      <c r="G6" s="61" t="s">
        <v>393</v>
      </c>
      <c r="H6" s="61" t="s">
        <v>394</v>
      </c>
      <c r="I6" s="61" t="s">
        <v>395</v>
      </c>
      <c r="J6" s="61"/>
      <c r="K6" s="61"/>
      <c r="L6" s="61"/>
      <c r="M6" s="61" t="s">
        <v>396</v>
      </c>
      <c r="N6" s="61"/>
      <c r="O6" s="60">
        <f>VLOOKUP(B6,'P1-3 (YOU)'!B:AP,41,0)</f>
        <v>13</v>
      </c>
      <c r="P6" s="62">
        <v>45924</v>
      </c>
      <c r="Q6" s="60"/>
      <c r="R6" s="96"/>
      <c r="S6" s="49" t="s">
        <v>397</v>
      </c>
    </row>
    <row r="7" spans="2:19" s="42" customFormat="1" ht="93.75" customHeight="1">
      <c r="B7" s="58" t="s">
        <v>209</v>
      </c>
      <c r="C7" s="59" t="s">
        <v>210</v>
      </c>
      <c r="D7" s="60" t="s">
        <v>211</v>
      </c>
      <c r="E7" s="61" t="s">
        <v>398</v>
      </c>
      <c r="F7" s="61" t="s">
        <v>399</v>
      </c>
      <c r="G7" s="61" t="s">
        <v>400</v>
      </c>
      <c r="H7" s="61" t="s">
        <v>401</v>
      </c>
      <c r="I7" s="61" t="s">
        <v>402</v>
      </c>
      <c r="J7" s="61" t="s">
        <v>403</v>
      </c>
      <c r="K7" s="61" t="s">
        <v>404</v>
      </c>
      <c r="L7" s="61"/>
      <c r="M7" s="61" t="s">
        <v>405</v>
      </c>
      <c r="N7" s="61"/>
      <c r="O7" s="60">
        <f>VLOOKUP(B7,'P1-3 (YOU)'!B:AP,41,0)</f>
        <v>12</v>
      </c>
      <c r="P7" s="62">
        <v>45869</v>
      </c>
      <c r="Q7" s="100" t="s">
        <v>406</v>
      </c>
      <c r="R7" s="96"/>
      <c r="S7" s="49" t="s">
        <v>407</v>
      </c>
    </row>
    <row r="8" spans="2:19" s="42" customFormat="1" ht="26.25">
      <c r="B8" s="58" t="s">
        <v>408</v>
      </c>
      <c r="C8" s="59" t="s">
        <v>255</v>
      </c>
      <c r="D8" s="60" t="s">
        <v>256</v>
      </c>
      <c r="E8" s="61" t="s">
        <v>409</v>
      </c>
      <c r="F8" s="61" t="s">
        <v>410</v>
      </c>
      <c r="G8" s="61" t="s">
        <v>411</v>
      </c>
      <c r="H8" s="61"/>
      <c r="I8" s="61" t="s">
        <v>412</v>
      </c>
      <c r="J8" s="61" t="s">
        <v>413</v>
      </c>
      <c r="K8" s="61"/>
      <c r="L8" s="61"/>
      <c r="M8" s="61"/>
      <c r="N8" s="61"/>
      <c r="O8" s="60">
        <f>'P1-3 (YOU)'!$AP$33</f>
        <v>12</v>
      </c>
      <c r="P8" s="62">
        <v>45806</v>
      </c>
      <c r="Q8" s="100" t="s">
        <v>382</v>
      </c>
      <c r="R8" s="96"/>
      <c r="S8" s="49" t="s">
        <v>414</v>
      </c>
    </row>
    <row r="9" spans="2:19" s="42" customFormat="1" ht="26.25">
      <c r="B9" s="58" t="s">
        <v>148</v>
      </c>
      <c r="C9" s="59" t="s">
        <v>415</v>
      </c>
      <c r="D9" s="60" t="s">
        <v>150</v>
      </c>
      <c r="E9" s="61"/>
      <c r="F9" s="61" t="s">
        <v>416</v>
      </c>
      <c r="G9" s="61" t="s">
        <v>417</v>
      </c>
      <c r="H9" s="61" t="s">
        <v>418</v>
      </c>
      <c r="I9" s="61" t="s">
        <v>419</v>
      </c>
      <c r="J9" s="61"/>
      <c r="K9" s="61" t="s">
        <v>420</v>
      </c>
      <c r="L9" s="61"/>
      <c r="M9" s="61" t="s">
        <v>421</v>
      </c>
      <c r="N9" s="61"/>
      <c r="O9" s="60">
        <f>VLOOKUP(B9,'P1-3 (YOC)'!B:AT,41,0)</f>
        <v>12</v>
      </c>
      <c r="P9" s="62">
        <v>45770</v>
      </c>
      <c r="Q9" s="100" t="s">
        <v>382</v>
      </c>
      <c r="R9" s="96"/>
      <c r="S9" s="49" t="s">
        <v>422</v>
      </c>
    </row>
    <row r="10" spans="2:19" ht="39.4">
      <c r="B10" s="63" t="s">
        <v>54</v>
      </c>
      <c r="C10" s="64" t="s">
        <v>55</v>
      </c>
      <c r="D10" s="65" t="s">
        <v>332</v>
      </c>
      <c r="E10" s="47" t="s">
        <v>423</v>
      </c>
      <c r="F10" s="47" t="s">
        <v>424</v>
      </c>
      <c r="G10" s="47" t="s">
        <v>425</v>
      </c>
      <c r="H10" s="47"/>
      <c r="I10" s="47" t="s">
        <v>426</v>
      </c>
      <c r="J10" s="47"/>
      <c r="K10" s="47" t="s">
        <v>427</v>
      </c>
      <c r="L10" s="47" t="s">
        <v>428</v>
      </c>
      <c r="M10" s="47" t="s">
        <v>429</v>
      </c>
      <c r="N10" s="47"/>
      <c r="O10" s="60">
        <f>VLOOKUP(B10,'P1-3 (YOC)'!B:AT,41,0)</f>
        <v>11</v>
      </c>
      <c r="P10" s="66">
        <v>45910</v>
      </c>
      <c r="Q10" s="65"/>
      <c r="R10" s="99"/>
      <c r="S10" s="48" t="s">
        <v>430</v>
      </c>
    </row>
    <row r="11" spans="2:19" ht="14.25">
      <c r="B11" s="63" t="s">
        <v>130</v>
      </c>
      <c r="C11" s="64" t="s">
        <v>131</v>
      </c>
      <c r="D11" s="65" t="s">
        <v>132</v>
      </c>
      <c r="E11" s="47"/>
      <c r="F11" s="47" t="s">
        <v>431</v>
      </c>
      <c r="G11" s="47" t="s">
        <v>432</v>
      </c>
      <c r="H11" s="47" t="s">
        <v>433</v>
      </c>
      <c r="I11" s="47" t="s">
        <v>434</v>
      </c>
      <c r="J11" s="47" t="s">
        <v>435</v>
      </c>
      <c r="K11" s="47" t="s">
        <v>436</v>
      </c>
      <c r="L11" s="47"/>
      <c r="M11" s="47" t="s">
        <v>437</v>
      </c>
      <c r="N11" s="47"/>
      <c r="O11" s="60">
        <f>VLOOKUP(B11,'P1-3 (YOC)'!B:AT,41,0)</f>
        <v>11</v>
      </c>
      <c r="P11" s="71">
        <v>45821</v>
      </c>
      <c r="Q11" s="65"/>
      <c r="R11" s="99"/>
      <c r="S11" s="48"/>
    </row>
    <row r="12" spans="2:19" ht="39.4">
      <c r="B12" s="63" t="s">
        <v>176</v>
      </c>
      <c r="C12" s="64" t="s">
        <v>177</v>
      </c>
      <c r="D12" s="65" t="s">
        <v>178</v>
      </c>
      <c r="E12" s="47" t="s">
        <v>438</v>
      </c>
      <c r="F12" s="47"/>
      <c r="G12" s="47"/>
      <c r="H12" s="47" t="s">
        <v>439</v>
      </c>
      <c r="I12" s="47"/>
      <c r="J12" s="47"/>
      <c r="K12" s="47" t="s">
        <v>440</v>
      </c>
      <c r="L12" s="47"/>
      <c r="M12" s="47" t="s">
        <v>441</v>
      </c>
      <c r="N12" s="47" t="s">
        <v>442</v>
      </c>
      <c r="O12" s="60">
        <f>VLOOKUP(B12,'P1-3 (YOU)'!B:AP,41,0)</f>
        <v>12</v>
      </c>
      <c r="P12" s="66">
        <v>45863</v>
      </c>
      <c r="Q12" s="101" t="s">
        <v>406</v>
      </c>
      <c r="R12" s="99"/>
      <c r="S12" s="48" t="s">
        <v>443</v>
      </c>
    </row>
    <row r="13" spans="2:19" ht="26.25">
      <c r="B13" s="63" t="s">
        <v>49</v>
      </c>
      <c r="C13" s="64" t="s">
        <v>50</v>
      </c>
      <c r="D13" s="65" t="s">
        <v>51</v>
      </c>
      <c r="E13" s="47" t="s">
        <v>444</v>
      </c>
      <c r="F13" s="47" t="s">
        <v>445</v>
      </c>
      <c r="G13" s="73" t="s">
        <v>446</v>
      </c>
      <c r="H13" s="47" t="s">
        <v>447</v>
      </c>
      <c r="I13" s="47" t="s">
        <v>444</v>
      </c>
      <c r="J13" s="61"/>
      <c r="K13" s="47" t="s">
        <v>448</v>
      </c>
      <c r="L13" s="47" t="s">
        <v>449</v>
      </c>
      <c r="M13" s="47" t="s">
        <v>450</v>
      </c>
      <c r="N13" s="47"/>
      <c r="O13" s="65">
        <f>VLOOKUP(B13,'P1-3 (YOC)'!B:AT,41,0)</f>
        <v>10</v>
      </c>
      <c r="P13" s="66">
        <v>45812</v>
      </c>
      <c r="Q13" s="101" t="s">
        <v>406</v>
      </c>
      <c r="R13" s="99"/>
      <c r="S13" s="48" t="s">
        <v>451</v>
      </c>
    </row>
    <row r="14" spans="2:19" ht="52.5">
      <c r="B14" s="63" t="s">
        <v>136</v>
      </c>
      <c r="C14" s="64" t="s">
        <v>452</v>
      </c>
      <c r="D14" s="65" t="s">
        <v>138</v>
      </c>
      <c r="E14" s="47" t="s">
        <v>453</v>
      </c>
      <c r="F14" s="47" t="s">
        <v>454</v>
      </c>
      <c r="G14" s="47"/>
      <c r="H14" s="47" t="s">
        <v>455</v>
      </c>
      <c r="I14" s="47"/>
      <c r="J14" s="47" t="s">
        <v>456</v>
      </c>
      <c r="K14" s="47"/>
      <c r="L14" s="47"/>
      <c r="M14" s="47" t="s">
        <v>457</v>
      </c>
      <c r="N14" s="47"/>
      <c r="O14" s="60">
        <f>VLOOKUP(B14,'P1-3 (YOU)'!B:AP,41,0)</f>
        <v>10</v>
      </c>
      <c r="P14" s="84">
        <v>45877</v>
      </c>
      <c r="Q14" s="65"/>
      <c r="R14" s="99"/>
      <c r="S14" s="48" t="s">
        <v>458</v>
      </c>
    </row>
    <row r="15" spans="2:19" ht="26.25">
      <c r="B15" s="63" t="s">
        <v>112</v>
      </c>
      <c r="C15" s="64" t="s">
        <v>113</v>
      </c>
      <c r="D15" s="65" t="s">
        <v>114</v>
      </c>
      <c r="E15" s="47" t="s">
        <v>459</v>
      </c>
      <c r="F15" s="47" t="s">
        <v>460</v>
      </c>
      <c r="G15" s="47" t="s">
        <v>461</v>
      </c>
      <c r="H15" s="47" t="s">
        <v>462</v>
      </c>
      <c r="I15" s="47" t="s">
        <v>463</v>
      </c>
      <c r="J15" s="47"/>
      <c r="K15" s="47" t="s">
        <v>464</v>
      </c>
      <c r="L15" s="47" t="s">
        <v>465</v>
      </c>
      <c r="M15" s="47" t="s">
        <v>389</v>
      </c>
      <c r="N15" s="47"/>
      <c r="O15" s="60">
        <f>VLOOKUP(B15,'P1-3 (YOC)'!B:AT,41,0)</f>
        <v>10</v>
      </c>
      <c r="P15" s="66">
        <v>45811</v>
      </c>
      <c r="Q15" s="101" t="s">
        <v>406</v>
      </c>
      <c r="R15" s="99"/>
      <c r="S15" s="48" t="s">
        <v>466</v>
      </c>
    </row>
    <row r="16" spans="2:19" ht="52.5">
      <c r="B16" s="58" t="s">
        <v>261</v>
      </c>
      <c r="C16" s="59" t="s">
        <v>467</v>
      </c>
      <c r="D16" s="60" t="s">
        <v>263</v>
      </c>
      <c r="E16" s="61"/>
      <c r="F16" s="61"/>
      <c r="G16" s="61"/>
      <c r="H16" s="61"/>
      <c r="I16" s="61" t="s">
        <v>468</v>
      </c>
      <c r="J16" s="69" t="s">
        <v>469</v>
      </c>
      <c r="K16" s="72" t="s">
        <v>470</v>
      </c>
      <c r="L16" s="131"/>
      <c r="M16" s="131"/>
      <c r="N16" s="131"/>
      <c r="O16" s="60">
        <f>VLOOKUP(B16,'P1-3 (YOU)'!B:AP,41,0)</f>
        <v>4</v>
      </c>
      <c r="P16" s="60" t="s">
        <v>471</v>
      </c>
      <c r="Q16" s="60"/>
      <c r="R16" s="96"/>
      <c r="S16" s="49" t="s">
        <v>472</v>
      </c>
    </row>
    <row r="17" spans="2:19" ht="52.5">
      <c r="B17" s="63" t="s">
        <v>473</v>
      </c>
      <c r="C17" s="64" t="s">
        <v>257</v>
      </c>
      <c r="D17" s="65" t="s">
        <v>258</v>
      </c>
      <c r="E17" s="47" t="s">
        <v>474</v>
      </c>
      <c r="F17" s="47" t="s">
        <v>475</v>
      </c>
      <c r="G17" s="47" t="s">
        <v>476</v>
      </c>
      <c r="H17" s="47" t="s">
        <v>477</v>
      </c>
      <c r="I17" s="47" t="s">
        <v>478</v>
      </c>
      <c r="J17" s="47" t="s">
        <v>479</v>
      </c>
      <c r="K17" s="47"/>
      <c r="L17" s="47"/>
      <c r="M17" s="47"/>
      <c r="N17" s="47"/>
      <c r="O17" s="60">
        <f>'P1-3 (YOU)'!$AP$35</f>
        <v>9</v>
      </c>
      <c r="P17" s="94">
        <v>45870</v>
      </c>
      <c r="Q17" s="65"/>
      <c r="R17" s="99"/>
      <c r="S17" s="48" t="s">
        <v>480</v>
      </c>
    </row>
    <row r="18" spans="2:19" ht="26.25">
      <c r="B18" s="63" t="s">
        <v>124</v>
      </c>
      <c r="C18" s="64" t="s">
        <v>125</v>
      </c>
      <c r="D18" s="65" t="s">
        <v>126</v>
      </c>
      <c r="E18" s="47" t="s">
        <v>481</v>
      </c>
      <c r="F18" s="47" t="s">
        <v>482</v>
      </c>
      <c r="G18" s="47" t="s">
        <v>483</v>
      </c>
      <c r="H18" s="47" t="s">
        <v>484</v>
      </c>
      <c r="I18" s="61" t="s">
        <v>485</v>
      </c>
      <c r="J18" s="47" t="s">
        <v>486</v>
      </c>
      <c r="K18" s="47"/>
      <c r="L18" s="47"/>
      <c r="M18" s="47"/>
      <c r="N18" s="47" t="s">
        <v>487</v>
      </c>
      <c r="O18" s="85">
        <f>VLOOKUP(B18,'P1-3 (YOC)'!B:AT,41,0)</f>
        <v>10</v>
      </c>
      <c r="P18" s="66">
        <v>45827</v>
      </c>
      <c r="Q18" s="65"/>
      <c r="R18" s="99"/>
      <c r="S18" s="48" t="s">
        <v>488</v>
      </c>
    </row>
    <row r="19" spans="2:19" ht="26.25">
      <c r="B19" s="63" t="s">
        <v>145</v>
      </c>
      <c r="C19" s="64" t="s">
        <v>146</v>
      </c>
      <c r="D19" s="65" t="s">
        <v>147</v>
      </c>
      <c r="E19" s="47"/>
      <c r="F19" s="47"/>
      <c r="G19" s="47" t="s">
        <v>489</v>
      </c>
      <c r="H19" s="47" t="s">
        <v>490</v>
      </c>
      <c r="I19" s="81" t="s">
        <v>491</v>
      </c>
      <c r="J19" s="47"/>
      <c r="K19" s="47"/>
      <c r="L19" s="47" t="s">
        <v>492</v>
      </c>
      <c r="M19" s="47" t="s">
        <v>493</v>
      </c>
      <c r="N19" s="47"/>
      <c r="O19" s="60">
        <f>VLOOKUP(B19,'P1-3 (YOC)'!B:AT,41,0)</f>
        <v>9</v>
      </c>
      <c r="P19" s="66">
        <v>45896</v>
      </c>
      <c r="Q19" s="65"/>
      <c r="R19" s="99"/>
      <c r="S19" s="48" t="s">
        <v>494</v>
      </c>
    </row>
    <row r="20" spans="2:19" ht="26.25">
      <c r="B20" s="63" t="s">
        <v>121</v>
      </c>
      <c r="C20" s="64" t="s">
        <v>495</v>
      </c>
      <c r="D20" s="65" t="s">
        <v>123</v>
      </c>
      <c r="E20" s="47" t="s">
        <v>496</v>
      </c>
      <c r="F20" s="47" t="s">
        <v>497</v>
      </c>
      <c r="G20" s="47" t="s">
        <v>498</v>
      </c>
      <c r="H20" s="47" t="s">
        <v>499</v>
      </c>
      <c r="I20" s="47" t="s">
        <v>500</v>
      </c>
      <c r="J20" s="47"/>
      <c r="K20" s="47"/>
      <c r="L20" s="47"/>
      <c r="M20" s="47"/>
      <c r="N20" s="47"/>
      <c r="O20" s="60">
        <f>VLOOKUP(B20,'P1-3 (YOU)'!B:AP,41,0)</f>
        <v>9</v>
      </c>
      <c r="P20" s="66">
        <v>45812</v>
      </c>
      <c r="Q20" s="65"/>
      <c r="R20" s="99"/>
      <c r="S20" s="48"/>
    </row>
    <row r="21" spans="2:19" ht="39" customHeight="1">
      <c r="B21" s="63" t="s">
        <v>121</v>
      </c>
      <c r="C21" s="64" t="s">
        <v>122</v>
      </c>
      <c r="D21" s="65" t="s">
        <v>309</v>
      </c>
      <c r="E21" s="47">
        <v>2</v>
      </c>
      <c r="F21" s="47">
        <v>1</v>
      </c>
      <c r="G21" s="47">
        <v>2</v>
      </c>
      <c r="H21" s="47">
        <v>1</v>
      </c>
      <c r="I21" s="47">
        <v>1</v>
      </c>
      <c r="J21" s="47">
        <v>1</v>
      </c>
      <c r="K21" s="47"/>
      <c r="L21" s="47"/>
      <c r="M21" s="47"/>
      <c r="N21" s="47"/>
      <c r="O21" s="60">
        <f>VLOOKUP(B21,'P1-3 (YOU)'!B:AP,41,0)</f>
        <v>9</v>
      </c>
      <c r="P21" s="66">
        <v>45903</v>
      </c>
      <c r="Q21" s="65"/>
      <c r="R21" s="99"/>
      <c r="S21" s="48" t="s">
        <v>501</v>
      </c>
    </row>
    <row r="22" spans="2:19" ht="39.4">
      <c r="B22" s="63" t="s">
        <v>215</v>
      </c>
      <c r="C22" s="64" t="s">
        <v>216</v>
      </c>
      <c r="D22" s="65" t="s">
        <v>217</v>
      </c>
      <c r="E22" s="47" t="s">
        <v>502</v>
      </c>
      <c r="F22" s="47" t="s">
        <v>503</v>
      </c>
      <c r="G22" s="47"/>
      <c r="H22" s="47" t="s">
        <v>504</v>
      </c>
      <c r="I22" s="47" t="s">
        <v>505</v>
      </c>
      <c r="J22" s="47"/>
      <c r="K22" s="47" t="s">
        <v>506</v>
      </c>
      <c r="L22" s="47"/>
      <c r="M22" s="47"/>
      <c r="N22" s="47"/>
      <c r="O22" s="60">
        <f>VLOOKUP(B22,'P1-3 (YOU)'!B:AP,41,0)</f>
        <v>10</v>
      </c>
      <c r="P22" s="66">
        <v>45863</v>
      </c>
      <c r="Q22" s="65"/>
      <c r="R22" s="99"/>
      <c r="S22" s="48" t="s">
        <v>507</v>
      </c>
    </row>
    <row r="23" spans="2:19" ht="26.25">
      <c r="B23" s="63" t="s">
        <v>97</v>
      </c>
      <c r="C23" s="64" t="s">
        <v>98</v>
      </c>
      <c r="D23" s="65" t="s">
        <v>99</v>
      </c>
      <c r="E23" s="47" t="s">
        <v>508</v>
      </c>
      <c r="F23" s="47" t="s">
        <v>509</v>
      </c>
      <c r="G23" s="47"/>
      <c r="H23" s="47" t="s">
        <v>510</v>
      </c>
      <c r="I23" s="47" t="s">
        <v>511</v>
      </c>
      <c r="J23" s="47"/>
      <c r="K23" s="47" t="s">
        <v>512</v>
      </c>
      <c r="L23" s="47"/>
      <c r="M23" s="47"/>
      <c r="N23" s="47"/>
      <c r="O23" s="65">
        <f>VLOOKUP(B23,'P1-3 (YOU)'!B:AP,41,0)</f>
        <v>8</v>
      </c>
      <c r="P23" s="66">
        <v>45863</v>
      </c>
      <c r="Q23" s="65"/>
      <c r="R23" s="99"/>
      <c r="S23" s="48" t="s">
        <v>513</v>
      </c>
    </row>
    <row r="24" spans="2:19" ht="26.25">
      <c r="B24" s="63" t="s">
        <v>246</v>
      </c>
      <c r="C24" s="64" t="s">
        <v>247</v>
      </c>
      <c r="D24" s="65" t="s">
        <v>248</v>
      </c>
      <c r="E24" s="47"/>
      <c r="F24" s="47" t="s">
        <v>514</v>
      </c>
      <c r="G24" s="47" t="s">
        <v>515</v>
      </c>
      <c r="H24" s="47" t="s">
        <v>516</v>
      </c>
      <c r="I24" s="47" t="s">
        <v>517</v>
      </c>
      <c r="J24" s="47" t="s">
        <v>518</v>
      </c>
      <c r="K24" s="47"/>
      <c r="L24" s="47" t="s">
        <v>519</v>
      </c>
      <c r="M24" s="47"/>
      <c r="N24" s="47" t="s">
        <v>520</v>
      </c>
      <c r="O24" s="60">
        <f>VLOOKUP(B24,'P1-3 (YOC)'!B:AT,41,0)</f>
        <v>9</v>
      </c>
      <c r="P24" s="66">
        <v>45831</v>
      </c>
      <c r="Q24" s="65"/>
      <c r="R24" s="99"/>
      <c r="S24" s="48"/>
    </row>
    <row r="25" spans="2:19" ht="14.25">
      <c r="B25" s="58" t="s">
        <v>142</v>
      </c>
      <c r="C25" s="59" t="s">
        <v>143</v>
      </c>
      <c r="D25" s="60" t="s">
        <v>144</v>
      </c>
      <c r="E25" s="61" t="s">
        <v>521</v>
      </c>
      <c r="F25" s="61" t="s">
        <v>521</v>
      </c>
      <c r="G25" s="61" t="s">
        <v>522</v>
      </c>
      <c r="H25" s="61" t="s">
        <v>523</v>
      </c>
      <c r="I25" s="61" t="s">
        <v>524</v>
      </c>
      <c r="J25" s="61"/>
      <c r="K25" s="47" t="s">
        <v>525</v>
      </c>
      <c r="L25" s="47"/>
      <c r="M25" s="47"/>
      <c r="N25" s="47"/>
      <c r="O25" s="60">
        <f>VLOOKUP(B25,'P1-3 (YOU)'!B:AP,41,0)</f>
        <v>8</v>
      </c>
      <c r="P25" s="62">
        <v>45854</v>
      </c>
      <c r="Q25" s="60"/>
      <c r="R25" s="99"/>
      <c r="S25" s="48" t="s">
        <v>526</v>
      </c>
    </row>
    <row r="26" spans="2:19" ht="42.75" customHeight="1">
      <c r="B26" s="58" t="s">
        <v>103</v>
      </c>
      <c r="C26" s="59" t="s">
        <v>104</v>
      </c>
      <c r="D26" s="60" t="s">
        <v>105</v>
      </c>
      <c r="E26" s="61"/>
      <c r="F26" s="61"/>
      <c r="G26" s="61" t="s">
        <v>527</v>
      </c>
      <c r="H26" s="61" t="s">
        <v>528</v>
      </c>
      <c r="I26" s="61" t="s">
        <v>529</v>
      </c>
      <c r="J26" s="61"/>
      <c r="K26" s="47"/>
      <c r="L26" s="47" t="s">
        <v>530</v>
      </c>
      <c r="M26" s="47" t="s">
        <v>531</v>
      </c>
      <c r="N26" s="47"/>
      <c r="O26" s="60">
        <f>VLOOKUP(B26,'P1-3 (YOC)'!B:AT,41,0)</f>
        <v>8</v>
      </c>
      <c r="P26" s="62">
        <v>45909</v>
      </c>
      <c r="Q26" s="60"/>
      <c r="R26" s="99"/>
      <c r="S26" s="48" t="s">
        <v>532</v>
      </c>
    </row>
    <row r="27" spans="2:19" ht="26.25">
      <c r="B27" s="63" t="s">
        <v>133</v>
      </c>
      <c r="C27" s="64" t="s">
        <v>134</v>
      </c>
      <c r="D27" s="65" t="s">
        <v>135</v>
      </c>
      <c r="E27" s="47"/>
      <c r="F27" s="47"/>
      <c r="G27" s="47"/>
      <c r="H27" s="47" t="s">
        <v>533</v>
      </c>
      <c r="I27" s="47"/>
      <c r="J27" s="47" t="s">
        <v>534</v>
      </c>
      <c r="K27" s="47" t="s">
        <v>535</v>
      </c>
      <c r="L27" s="47" t="s">
        <v>536</v>
      </c>
      <c r="M27" s="47"/>
      <c r="N27" s="47" t="s">
        <v>537</v>
      </c>
      <c r="O27" s="60">
        <f>VLOOKUP(B27,'P1-3 (YOC)'!B:AT,41,0)</f>
        <v>8</v>
      </c>
      <c r="P27" s="66">
        <v>45917</v>
      </c>
      <c r="Q27" s="65"/>
      <c r="R27" s="99"/>
      <c r="S27" s="48"/>
    </row>
    <row r="28" spans="2:19" ht="29.25" customHeight="1">
      <c r="B28" s="63"/>
      <c r="C28" s="64" t="s">
        <v>249</v>
      </c>
      <c r="D28" s="65" t="s">
        <v>250</v>
      </c>
      <c r="E28" s="47" t="s">
        <v>538</v>
      </c>
      <c r="F28" s="47" t="s">
        <v>539</v>
      </c>
      <c r="G28" s="47" t="s">
        <v>387</v>
      </c>
      <c r="H28" s="47" t="s">
        <v>444</v>
      </c>
      <c r="I28" s="47" t="s">
        <v>540</v>
      </c>
      <c r="J28" s="47" t="s">
        <v>541</v>
      </c>
      <c r="K28" s="47"/>
      <c r="L28" s="47"/>
      <c r="M28" s="47"/>
      <c r="N28" s="47"/>
      <c r="O28" s="60">
        <v>7</v>
      </c>
      <c r="P28" s="66">
        <v>45866</v>
      </c>
      <c r="Q28" s="65"/>
      <c r="R28" s="99"/>
      <c r="S28" s="48" t="s">
        <v>526</v>
      </c>
    </row>
    <row r="29" spans="2:19" ht="29.25" customHeight="1">
      <c r="B29" s="63" t="s">
        <v>64</v>
      </c>
      <c r="C29" s="64" t="s">
        <v>65</v>
      </c>
      <c r="D29" s="65" t="s">
        <v>66</v>
      </c>
      <c r="E29" s="47" t="s">
        <v>542</v>
      </c>
      <c r="F29" s="47" t="s">
        <v>543</v>
      </c>
      <c r="G29" s="47" t="s">
        <v>544</v>
      </c>
      <c r="H29" s="47">
        <v>1</v>
      </c>
      <c r="I29" s="47" t="s">
        <v>545</v>
      </c>
      <c r="J29" s="47" t="s">
        <v>546</v>
      </c>
      <c r="K29" s="47"/>
      <c r="L29" s="47" t="s">
        <v>547</v>
      </c>
      <c r="M29" s="47"/>
      <c r="N29" s="47"/>
      <c r="O29" s="60">
        <f>VLOOKUP(B29,'P1-3 (YOU)'!B:AP,41,0)</f>
        <v>8</v>
      </c>
      <c r="P29" s="66">
        <v>45908</v>
      </c>
      <c r="Q29" s="65"/>
      <c r="R29" s="99"/>
      <c r="S29" s="48" t="s">
        <v>548</v>
      </c>
    </row>
    <row r="30" spans="2:19" ht="15" customHeight="1">
      <c r="B30" s="63" t="s">
        <v>194</v>
      </c>
      <c r="C30" s="64" t="s">
        <v>195</v>
      </c>
      <c r="D30" s="65" t="s">
        <v>196</v>
      </c>
      <c r="E30" s="47" t="s">
        <v>549</v>
      </c>
      <c r="F30" s="47">
        <v>0</v>
      </c>
      <c r="G30" s="47">
        <v>1</v>
      </c>
      <c r="H30" s="47">
        <v>0</v>
      </c>
      <c r="I30" s="47" t="s">
        <v>550</v>
      </c>
      <c r="J30" s="47">
        <v>0</v>
      </c>
      <c r="K30" s="47" t="s">
        <v>551</v>
      </c>
      <c r="L30" s="47" t="s">
        <v>552</v>
      </c>
      <c r="M30" s="47"/>
      <c r="N30" s="47"/>
      <c r="O30" s="65">
        <f>VLOOKUP(B30,'P1-3 (YOU)'!B:AP,41,0)</f>
        <v>10</v>
      </c>
      <c r="P30" s="66">
        <v>45905</v>
      </c>
      <c r="Q30" s="65"/>
      <c r="R30" s="99"/>
      <c r="S30" s="48" t="s">
        <v>553</v>
      </c>
    </row>
    <row r="31" spans="2:19" ht="15" customHeight="1">
      <c r="B31" s="58"/>
      <c r="C31" s="59" t="s">
        <v>253</v>
      </c>
      <c r="D31" s="60" t="s">
        <v>254</v>
      </c>
      <c r="E31" s="61">
        <v>0</v>
      </c>
      <c r="F31" s="61" t="s">
        <v>554</v>
      </c>
      <c r="G31" s="61">
        <v>1</v>
      </c>
      <c r="H31" s="61">
        <v>0</v>
      </c>
      <c r="I31" s="61">
        <v>0</v>
      </c>
      <c r="J31" s="61">
        <v>0</v>
      </c>
      <c r="K31" s="86"/>
      <c r="L31" s="86" t="s">
        <v>555</v>
      </c>
      <c r="M31" s="47"/>
      <c r="N31" s="47"/>
      <c r="O31" s="60">
        <f>'P1-3 (YOU)'!$AP$31</f>
        <v>7</v>
      </c>
      <c r="P31" s="62">
        <v>45909</v>
      </c>
      <c r="Q31" s="60"/>
      <c r="R31" s="96"/>
      <c r="S31" s="49" t="s">
        <v>556</v>
      </c>
    </row>
    <row r="32" spans="2:19" ht="36" customHeight="1">
      <c r="B32" s="58" t="s">
        <v>67</v>
      </c>
      <c r="C32" s="59" t="s">
        <v>68</v>
      </c>
      <c r="D32" s="60" t="s">
        <v>69</v>
      </c>
      <c r="E32" s="61"/>
      <c r="F32" s="61"/>
      <c r="G32" s="61"/>
      <c r="H32" s="61" t="s">
        <v>557</v>
      </c>
      <c r="I32" s="61"/>
      <c r="J32" s="61" t="s">
        <v>558</v>
      </c>
      <c r="K32" s="87" t="s">
        <v>559</v>
      </c>
      <c r="L32" s="87" t="s">
        <v>560</v>
      </c>
      <c r="M32" s="145" t="s">
        <v>561</v>
      </c>
      <c r="N32" s="145"/>
      <c r="O32" s="60">
        <f>VLOOKUP(B32,'P1-3 (YOC)'!B:AT,41,0)</f>
        <v>7</v>
      </c>
      <c r="P32" s="62">
        <v>45930</v>
      </c>
      <c r="Q32" s="60"/>
      <c r="R32" s="96"/>
      <c r="S32" s="49" t="s">
        <v>562</v>
      </c>
    </row>
    <row r="33" spans="2:30" s="93" customFormat="1" ht="26.25">
      <c r="B33" s="146" t="s">
        <v>179</v>
      </c>
      <c r="C33" s="146" t="s">
        <v>180</v>
      </c>
      <c r="D33" s="147" t="s">
        <v>325</v>
      </c>
      <c r="E33" s="130"/>
      <c r="F33" s="130" t="s">
        <v>563</v>
      </c>
      <c r="G33" s="130" t="s">
        <v>564</v>
      </c>
      <c r="H33" s="130"/>
      <c r="I33" s="130"/>
      <c r="J33" s="130" t="s">
        <v>565</v>
      </c>
      <c r="K33" s="130" t="s">
        <v>566</v>
      </c>
      <c r="L33" s="130" t="s">
        <v>567</v>
      </c>
      <c r="M33" s="47"/>
      <c r="N33" s="132"/>
      <c r="O33" s="147">
        <f>VLOOKUP(B33,'P1-3 (YOC)'!B:AT,41,0)</f>
        <v>7</v>
      </c>
      <c r="P33" s="148" t="s">
        <v>568</v>
      </c>
      <c r="Q33" s="147"/>
      <c r="R33" s="147"/>
      <c r="S33" s="48" t="s">
        <v>548</v>
      </c>
      <c r="T33"/>
      <c r="U33"/>
      <c r="V33"/>
      <c r="W33"/>
      <c r="X33"/>
      <c r="Y33"/>
      <c r="Z33"/>
      <c r="AA33"/>
      <c r="AB33"/>
      <c r="AC33"/>
      <c r="AD33" s="127"/>
    </row>
    <row r="34" spans="2:30" ht="26.25">
      <c r="B34" s="58" t="s">
        <v>200</v>
      </c>
      <c r="C34" s="59" t="s">
        <v>201</v>
      </c>
      <c r="D34" s="60" t="s">
        <v>202</v>
      </c>
      <c r="E34" s="61"/>
      <c r="F34" s="61"/>
      <c r="G34" s="61"/>
      <c r="H34" s="61"/>
      <c r="I34" s="61" t="s">
        <v>569</v>
      </c>
      <c r="J34" s="61" t="s">
        <v>570</v>
      </c>
      <c r="K34" s="87" t="s">
        <v>571</v>
      </c>
      <c r="L34" s="87" t="s">
        <v>572</v>
      </c>
      <c r="M34" s="88"/>
      <c r="N34" s="88" t="s">
        <v>573</v>
      </c>
      <c r="O34" s="60">
        <f>VLOOKUP(B34,'P1-3 (YOC)'!B:AT,41,0)</f>
        <v>7</v>
      </c>
      <c r="P34" s="100" t="s">
        <v>568</v>
      </c>
      <c r="Q34" s="60"/>
      <c r="R34" s="96"/>
      <c r="S34" s="48" t="s">
        <v>526</v>
      </c>
    </row>
    <row r="35" spans="2:30" ht="52.5">
      <c r="B35" s="63" t="s">
        <v>94</v>
      </c>
      <c r="C35" s="64" t="s">
        <v>95</v>
      </c>
      <c r="D35" s="65" t="s">
        <v>96</v>
      </c>
      <c r="E35" s="47" t="s">
        <v>574</v>
      </c>
      <c r="F35" s="47"/>
      <c r="G35" s="47" t="s">
        <v>575</v>
      </c>
      <c r="H35" s="70" t="s">
        <v>576</v>
      </c>
      <c r="I35" s="47"/>
      <c r="J35" s="70" t="s">
        <v>577</v>
      </c>
      <c r="K35" s="47" t="s">
        <v>578</v>
      </c>
      <c r="L35" s="47"/>
      <c r="M35" s="47"/>
      <c r="N35" s="47" t="s">
        <v>579</v>
      </c>
      <c r="O35" s="65">
        <f>VLOOKUP(B35,'P1-3 (YOC)'!B:AT,41,0)</f>
        <v>7</v>
      </c>
      <c r="P35" s="165" t="s">
        <v>471</v>
      </c>
      <c r="Q35" s="65"/>
      <c r="R35" s="99"/>
      <c r="S35" s="48" t="s">
        <v>580</v>
      </c>
    </row>
    <row r="36" spans="2:30" ht="39.4">
      <c r="B36" s="63" t="s">
        <v>164</v>
      </c>
      <c r="C36" s="64" t="s">
        <v>165</v>
      </c>
      <c r="D36" s="65" t="s">
        <v>166</v>
      </c>
      <c r="E36" s="47"/>
      <c r="F36" s="47"/>
      <c r="G36" s="47"/>
      <c r="H36" s="47" t="s">
        <v>581</v>
      </c>
      <c r="I36" s="70" t="s">
        <v>582</v>
      </c>
      <c r="J36" s="47"/>
      <c r="K36" s="47"/>
      <c r="L36" s="47"/>
      <c r="M36" s="47"/>
      <c r="N36" s="47"/>
      <c r="O36" s="65">
        <f>VLOOKUP(B36,'P1-3 (YOU)'!B:AP,41,0)</f>
        <v>2</v>
      </c>
      <c r="P36" s="65" t="s">
        <v>471</v>
      </c>
      <c r="Q36" s="65"/>
      <c r="R36" s="99"/>
      <c r="S36" s="48" t="s">
        <v>583</v>
      </c>
    </row>
    <row r="37" spans="2:30" ht="48" customHeight="1">
      <c r="B37" s="63" t="s">
        <v>170</v>
      </c>
      <c r="C37" s="64" t="s">
        <v>171</v>
      </c>
      <c r="D37" s="65" t="s">
        <v>172</v>
      </c>
      <c r="E37" s="47"/>
      <c r="F37" s="47" t="s">
        <v>584</v>
      </c>
      <c r="G37" s="47" t="s">
        <v>585</v>
      </c>
      <c r="H37" s="47"/>
      <c r="I37" s="47" t="s">
        <v>586</v>
      </c>
      <c r="J37" s="47"/>
      <c r="K37" s="47" t="s">
        <v>587</v>
      </c>
      <c r="L37" s="47"/>
      <c r="M37" s="47" t="s">
        <v>588</v>
      </c>
      <c r="O37" s="65">
        <f>'P1-3 (YOU)'!$AP$14</f>
        <v>7</v>
      </c>
      <c r="P37" s="148" t="s">
        <v>568</v>
      </c>
      <c r="Q37" s="65"/>
      <c r="R37" s="99"/>
      <c r="S37" s="48" t="s">
        <v>526</v>
      </c>
    </row>
    <row r="38" spans="2:30" ht="52.9" customHeight="1">
      <c r="B38" s="63" t="s">
        <v>191</v>
      </c>
      <c r="C38" s="64" t="s">
        <v>192</v>
      </c>
      <c r="D38" s="65" t="s">
        <v>193</v>
      </c>
      <c r="E38" s="47"/>
      <c r="F38" s="47"/>
      <c r="G38" s="47" t="s">
        <v>589</v>
      </c>
      <c r="H38" s="47" t="s">
        <v>590</v>
      </c>
      <c r="I38" s="47"/>
      <c r="J38" s="47"/>
      <c r="K38" s="47" t="s">
        <v>591</v>
      </c>
      <c r="L38" s="47" t="s">
        <v>592</v>
      </c>
      <c r="M38" s="47" t="s">
        <v>593</v>
      </c>
      <c r="O38" s="65">
        <f>'P1-3 (YOU)'!$AP$15</f>
        <v>8</v>
      </c>
      <c r="P38" s="148" t="s">
        <v>568</v>
      </c>
      <c r="Q38" s="65"/>
      <c r="R38" s="99"/>
      <c r="S38" s="48" t="s">
        <v>594</v>
      </c>
    </row>
  </sheetData>
  <phoneticPr fontId="9" type="noConversion"/>
  <conditionalFormatting sqref="D1 D3:D36 D39:D1048576">
    <cfRule type="duplicateValues" dxfId="107" priority="1"/>
  </conditionalFormatting>
  <conditionalFormatting sqref="O2:O38">
    <cfRule type="colorScale" priority="6">
      <colorScale>
        <cfvo type="num" val="7"/>
        <cfvo type="num" val="10"/>
        <cfvo type="num" val="13"/>
        <color rgb="FF63BE7B"/>
        <color rgb="FFFFEB84"/>
        <color rgb="FFF8696B"/>
      </colorScale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FA54F-F822-46D9-834B-B0993B293581}">
  <dimension ref="A1:AT55"/>
  <sheetViews>
    <sheetView tabSelected="1" zoomScaleNormal="100" workbookViewId="0">
      <pane xSplit="5" ySplit="1" topLeftCell="AB2" activePane="bottomRight" state="frozen"/>
      <selection pane="bottomRight" activeCell="AK19" sqref="AK19"/>
      <selection pane="bottomLeft" activeCell="A2" sqref="A2"/>
      <selection pane="topRight" activeCell="F1" sqref="F1"/>
    </sheetView>
  </sheetViews>
  <sheetFormatPr defaultColWidth="8.85546875" defaultRowHeight="14.25"/>
  <cols>
    <col min="1" max="1" width="10" style="3" customWidth="1"/>
    <col min="2" max="2" width="16.7109375" style="3" bestFit="1" customWidth="1"/>
    <col min="3" max="3" width="10.28515625" style="3" customWidth="1"/>
    <col min="4" max="4" width="37" style="3" bestFit="1" customWidth="1"/>
    <col min="5" max="5" width="8.7109375" style="3" customWidth="1"/>
    <col min="6" max="6" width="12" style="3" customWidth="1"/>
    <col min="7" max="7" width="11.7109375" style="3" bestFit="1" customWidth="1"/>
    <col min="8" max="8" width="16.42578125" style="3" bestFit="1" customWidth="1"/>
    <col min="9" max="9" width="10.42578125" style="3" customWidth="1"/>
    <col min="10" max="10" width="9.7109375" style="3" customWidth="1"/>
    <col min="11" max="11" width="14.42578125" style="3" customWidth="1"/>
    <col min="12" max="12" width="10.7109375" style="3" customWidth="1"/>
    <col min="13" max="13" width="10" style="3" customWidth="1"/>
    <col min="14" max="14" width="14.7109375" style="3" customWidth="1"/>
    <col min="15" max="15" width="10.28515625" style="3" customWidth="1"/>
    <col min="16" max="16" width="9.5703125" style="3" customWidth="1"/>
    <col min="17" max="17" width="14.28515625" style="3" customWidth="1"/>
    <col min="18" max="18" width="11" style="3" customWidth="1"/>
    <col min="19" max="19" width="10.28515625" style="3" customWidth="1"/>
    <col min="20" max="20" width="15" style="3" customWidth="1"/>
    <col min="21" max="21" width="10.140625" style="3" customWidth="1"/>
    <col min="22" max="22" width="9.42578125" style="3" customWidth="1"/>
    <col min="23" max="23" width="14.140625" style="3" customWidth="1"/>
    <col min="24" max="24" width="9.5703125" style="3" customWidth="1"/>
    <col min="25" max="25" width="8.85546875" style="3" customWidth="1"/>
    <col min="26" max="26" width="13.5703125" style="3" customWidth="1"/>
    <col min="27" max="27" width="10.5703125" style="3" customWidth="1"/>
    <col min="28" max="28" width="9.85546875" style="3" customWidth="1"/>
    <col min="29" max="29" width="14.5703125" style="3" customWidth="1"/>
    <col min="30" max="30" width="10.42578125" style="3" customWidth="1"/>
    <col min="31" max="31" width="9.7109375" style="3" customWidth="1"/>
    <col min="32" max="32" width="14.42578125" style="3" customWidth="1"/>
    <col min="33" max="33" width="10.140625" style="3" customWidth="1"/>
    <col min="34" max="34" width="9.42578125" style="3" customWidth="1"/>
    <col min="35" max="35" width="14.140625" style="3" customWidth="1"/>
    <col min="36" max="36" width="10.7109375" style="3" customWidth="1"/>
    <col min="37" max="37" width="10" style="3" customWidth="1"/>
    <col min="38" max="38" width="14.5703125" style="3" customWidth="1"/>
    <col min="39" max="39" width="10.42578125" style="3" customWidth="1"/>
    <col min="40" max="40" width="9.7109375" style="3" customWidth="1"/>
    <col min="41" max="41" width="14.42578125" style="3" customWidth="1"/>
    <col min="42" max="42" width="14" style="3" bestFit="1" customWidth="1"/>
    <col min="43" max="43" width="13.28515625" style="3" bestFit="1" customWidth="1"/>
    <col min="44" max="44" width="18.140625" style="3" bestFit="1" customWidth="1"/>
    <col min="45" max="45" width="13.28515625" style="3" customWidth="1"/>
    <col min="46" max="46" width="10.140625" style="3" bestFit="1" customWidth="1"/>
    <col min="47" max="16384" width="8.85546875" style="3"/>
  </cols>
  <sheetData>
    <row r="1" spans="1:46">
      <c r="A1" s="196" t="s">
        <v>264</v>
      </c>
      <c r="B1" s="197" t="s">
        <v>40</v>
      </c>
      <c r="C1" s="197" t="s">
        <v>265</v>
      </c>
      <c r="D1" s="197" t="s">
        <v>266</v>
      </c>
      <c r="E1" s="197" t="s">
        <v>595</v>
      </c>
      <c r="F1" s="198" t="s">
        <v>268</v>
      </c>
      <c r="G1" s="198" t="s">
        <v>269</v>
      </c>
      <c r="H1" s="198" t="s">
        <v>270</v>
      </c>
      <c r="I1" s="199" t="s">
        <v>271</v>
      </c>
      <c r="J1" s="199" t="s">
        <v>272</v>
      </c>
      <c r="K1" s="199" t="s">
        <v>273</v>
      </c>
      <c r="L1" s="198" t="s">
        <v>274</v>
      </c>
      <c r="M1" s="198" t="s">
        <v>275</v>
      </c>
      <c r="N1" s="198" t="s">
        <v>276</v>
      </c>
      <c r="O1" s="199" t="s">
        <v>277</v>
      </c>
      <c r="P1" s="199" t="s">
        <v>278</v>
      </c>
      <c r="Q1" s="199" t="s">
        <v>279</v>
      </c>
      <c r="R1" s="198" t="s">
        <v>280</v>
      </c>
      <c r="S1" s="198" t="s">
        <v>281</v>
      </c>
      <c r="T1" s="198" t="s">
        <v>282</v>
      </c>
      <c r="U1" s="199" t="s">
        <v>283</v>
      </c>
      <c r="V1" s="199" t="s">
        <v>284</v>
      </c>
      <c r="W1" s="199" t="s">
        <v>285</v>
      </c>
      <c r="X1" s="198" t="s">
        <v>286</v>
      </c>
      <c r="Y1" s="198" t="s">
        <v>287</v>
      </c>
      <c r="Z1" s="198" t="s">
        <v>288</v>
      </c>
      <c r="AA1" s="199" t="s">
        <v>289</v>
      </c>
      <c r="AB1" s="199" t="s">
        <v>290</v>
      </c>
      <c r="AC1" s="199" t="s">
        <v>291</v>
      </c>
      <c r="AD1" s="198" t="s">
        <v>292</v>
      </c>
      <c r="AE1" s="198" t="s">
        <v>316</v>
      </c>
      <c r="AF1" s="198" t="s">
        <v>317</v>
      </c>
      <c r="AG1" s="199" t="s">
        <v>295</v>
      </c>
      <c r="AH1" s="199" t="s">
        <v>296</v>
      </c>
      <c r="AI1" s="199" t="s">
        <v>297</v>
      </c>
      <c r="AJ1" s="198" t="s">
        <v>298</v>
      </c>
      <c r="AK1" s="198" t="s">
        <v>299</v>
      </c>
      <c r="AL1" s="198" t="s">
        <v>300</v>
      </c>
      <c r="AM1" s="199" t="s">
        <v>301</v>
      </c>
      <c r="AN1" s="199" t="s">
        <v>302</v>
      </c>
      <c r="AO1" s="199" t="s">
        <v>303</v>
      </c>
      <c r="AP1" s="197" t="s">
        <v>304</v>
      </c>
      <c r="AQ1" s="197" t="s">
        <v>305</v>
      </c>
      <c r="AR1" s="197" t="s">
        <v>306</v>
      </c>
      <c r="AS1" s="200" t="s">
        <v>307</v>
      </c>
      <c r="AT1" s="201" t="s">
        <v>308</v>
      </c>
    </row>
    <row r="2" spans="1:46" ht="18" customHeight="1">
      <c r="A2" s="193">
        <v>1</v>
      </c>
      <c r="B2" s="31"/>
      <c r="C2" s="31" t="s">
        <v>596</v>
      </c>
      <c r="D2" s="31" t="s">
        <v>597</v>
      </c>
      <c r="E2" s="4" t="e" vm="75">
        <v>#VALUE!</v>
      </c>
      <c r="F2" s="28">
        <v>1</v>
      </c>
      <c r="G2" s="28"/>
      <c r="H2" s="28"/>
      <c r="I2" s="15">
        <v>2</v>
      </c>
      <c r="J2" s="15"/>
      <c r="K2" s="15"/>
      <c r="L2" s="28">
        <v>1</v>
      </c>
      <c r="M2" s="28"/>
      <c r="N2" s="28"/>
      <c r="O2" s="15">
        <v>1</v>
      </c>
      <c r="P2" s="15"/>
      <c r="Q2" s="15">
        <v>1</v>
      </c>
      <c r="R2" s="28">
        <v>2</v>
      </c>
      <c r="S2" s="28">
        <v>1</v>
      </c>
      <c r="T2" s="28"/>
      <c r="U2" s="15"/>
      <c r="V2" s="15"/>
      <c r="W2" s="15"/>
      <c r="X2" s="28">
        <v>1</v>
      </c>
      <c r="Y2" s="28"/>
      <c r="Z2" s="28"/>
      <c r="AA2" s="15">
        <v>1</v>
      </c>
      <c r="AB2" s="15"/>
      <c r="AC2" s="15"/>
      <c r="AD2" s="28"/>
      <c r="AE2" s="28"/>
      <c r="AF2" s="28"/>
      <c r="AG2" s="15">
        <v>2</v>
      </c>
      <c r="AH2" s="15"/>
      <c r="AI2" s="15"/>
      <c r="AJ2" s="28">
        <v>1</v>
      </c>
      <c r="AK2" s="28"/>
      <c r="AL2" s="28"/>
      <c r="AM2" s="15"/>
      <c r="AN2" s="15"/>
      <c r="AO2" s="15"/>
      <c r="AP2" s="10">
        <f>SUM(F2+I2+L2+O2+R2+U2+X2+AA2+AD2+AG2+AJ2+AM2)</f>
        <v>12</v>
      </c>
      <c r="AQ2" s="10">
        <f>SUM(G2+J2+M2+P2+S2+V2+Y2+AB2+AE2+AH2+AK2+AN2)</f>
        <v>1</v>
      </c>
      <c r="AR2" s="10">
        <f>SUM(H2+K2+N2+Q2+T2+W2+Z2+AC2+AF2+AI2+AL2+AO2)</f>
        <v>1</v>
      </c>
      <c r="AS2" s="164" cm="1">
        <f t="array" ref="AS2">IFERROR(IF(_xlfn._xlws.FILTER(Table26[Health Tips],Table26[Staff No]=$C2)="", "Monitor", _xlfn._xlws.FILTER(Table26[Health Tips],Table26[Staff No]=$C2)),"Monitor")</f>
        <v>45929</v>
      </c>
      <c r="AT2" s="195" cm="1">
        <f t="array" ref="AT2">IFERROR(_xlfn._xlws.FILTER(Table26[H.A. (1)],Table26[Staff No]=$C2),"")</f>
        <v>0</v>
      </c>
    </row>
    <row r="3" spans="1:46" ht="18" customHeight="1">
      <c r="A3" s="193">
        <v>2</v>
      </c>
      <c r="B3" s="31"/>
      <c r="C3" s="31" t="s">
        <v>598</v>
      </c>
      <c r="D3" s="31" t="s">
        <v>599</v>
      </c>
      <c r="E3" s="4" t="e" vm="76">
        <v>#VALUE!</v>
      </c>
      <c r="F3" s="28"/>
      <c r="G3" s="28"/>
      <c r="H3" s="28"/>
      <c r="I3" s="15">
        <v>1</v>
      </c>
      <c r="J3" s="15"/>
      <c r="K3" s="15"/>
      <c r="L3" s="28">
        <v>2</v>
      </c>
      <c r="M3" s="28"/>
      <c r="N3" s="28"/>
      <c r="O3" s="15">
        <v>1</v>
      </c>
      <c r="P3" s="15"/>
      <c r="Q3" s="15"/>
      <c r="R3" s="28">
        <v>2</v>
      </c>
      <c r="S3" s="28"/>
      <c r="T3" s="28">
        <v>1</v>
      </c>
      <c r="U3" s="15">
        <v>1</v>
      </c>
      <c r="V3" s="15"/>
      <c r="W3" s="15">
        <v>1</v>
      </c>
      <c r="X3" s="28"/>
      <c r="Y3" s="28"/>
      <c r="Z3" s="28"/>
      <c r="AA3" s="15">
        <v>1</v>
      </c>
      <c r="AB3" s="15"/>
      <c r="AC3" s="15"/>
      <c r="AD3" s="28"/>
      <c r="AE3" s="28"/>
      <c r="AF3" s="28"/>
      <c r="AG3" s="15">
        <v>1</v>
      </c>
      <c r="AH3" s="15"/>
      <c r="AI3" s="15"/>
      <c r="AJ3" s="28"/>
      <c r="AK3" s="28"/>
      <c r="AL3" s="28"/>
      <c r="AM3" s="15"/>
      <c r="AN3" s="15"/>
      <c r="AO3" s="15"/>
      <c r="AP3" s="10">
        <f t="shared" ref="AP3:AP40" si="0">SUM(F3+I3+L3+O3+R3+U3+X3+AA3+AD3+AG3+AJ3+AM3)</f>
        <v>9</v>
      </c>
      <c r="AQ3" s="10">
        <f t="shared" ref="AQ3:AR40" si="1">SUM(G3+J3+M3+P3+S3+V3+Y3+AB3+AE3+AH3+AK3+AN3)</f>
        <v>0</v>
      </c>
      <c r="AR3" s="10">
        <f t="shared" si="1"/>
        <v>2</v>
      </c>
      <c r="AS3" s="164" t="str" cm="1">
        <f t="array" ref="AS3">IFERROR(_xlfn._xlws.FILTER(Table26[Health Tips],Table26[Staff No]=$C3),"")</f>
        <v/>
      </c>
      <c r="AT3" s="195" t="str" cm="1">
        <f t="array" ref="AT3">IFERROR(_xlfn._xlws.FILTER(Table26[H.A. (1)],Table26[Staff No]=$C3),"")</f>
        <v/>
      </c>
    </row>
    <row r="4" spans="1:46" ht="18" customHeight="1">
      <c r="A4" s="193">
        <v>3</v>
      </c>
      <c r="B4" s="31"/>
      <c r="C4" s="31" t="s">
        <v>600</v>
      </c>
      <c r="D4" s="31" t="s">
        <v>601</v>
      </c>
      <c r="E4" s="4" t="e" vm="77">
        <v>#VALUE!</v>
      </c>
      <c r="F4" s="28"/>
      <c r="G4" s="28"/>
      <c r="H4" s="28"/>
      <c r="I4" s="15"/>
      <c r="J4" s="15">
        <v>1</v>
      </c>
      <c r="K4" s="15"/>
      <c r="L4" s="28"/>
      <c r="M4" s="28"/>
      <c r="N4" s="28"/>
      <c r="O4" s="15"/>
      <c r="P4" s="15"/>
      <c r="Q4" s="15"/>
      <c r="R4" s="28"/>
      <c r="S4" s="28"/>
      <c r="T4" s="28"/>
      <c r="U4" s="15"/>
      <c r="V4" s="15"/>
      <c r="W4" s="15"/>
      <c r="X4" s="28"/>
      <c r="Y4" s="28"/>
      <c r="Z4" s="28"/>
      <c r="AA4" s="15"/>
      <c r="AB4" s="15"/>
      <c r="AC4" s="15"/>
      <c r="AD4" s="28"/>
      <c r="AE4" s="28"/>
      <c r="AF4" s="28"/>
      <c r="AG4" s="15"/>
      <c r="AH4" s="15"/>
      <c r="AI4" s="15"/>
      <c r="AJ4" s="28"/>
      <c r="AK4" s="28"/>
      <c r="AL4" s="28"/>
      <c r="AM4" s="15"/>
      <c r="AN4" s="15"/>
      <c r="AO4" s="15"/>
      <c r="AP4" s="10">
        <f t="shared" si="0"/>
        <v>0</v>
      </c>
      <c r="AQ4" s="10">
        <f t="shared" si="1"/>
        <v>1</v>
      </c>
      <c r="AR4" s="10">
        <f t="shared" si="1"/>
        <v>0</v>
      </c>
      <c r="AS4" s="164" t="str" cm="1">
        <f t="array" ref="AS4">IFERROR(_xlfn._xlws.FILTER(Table26[Health Tips],Table26[Staff No]=$C4),"")</f>
        <v/>
      </c>
      <c r="AT4" s="195" t="str" cm="1">
        <f t="array" ref="AT4">IFERROR(_xlfn._xlws.FILTER(Table26[H.A. (1)],Table26[Staff No]=$C4),"")</f>
        <v/>
      </c>
    </row>
    <row r="5" spans="1:46" ht="18" customHeight="1">
      <c r="A5" s="193">
        <v>4</v>
      </c>
      <c r="B5" s="31"/>
      <c r="C5" s="31" t="s">
        <v>602</v>
      </c>
      <c r="D5" s="31" t="s">
        <v>603</v>
      </c>
      <c r="E5" s="4" t="e" vm="78">
        <v>#VALUE!</v>
      </c>
      <c r="F5" s="28"/>
      <c r="G5" s="28"/>
      <c r="H5" s="28"/>
      <c r="I5" s="15">
        <v>1</v>
      </c>
      <c r="J5" s="15">
        <v>4</v>
      </c>
      <c r="K5" s="15"/>
      <c r="L5" s="28"/>
      <c r="M5" s="28"/>
      <c r="N5" s="28">
        <v>1</v>
      </c>
      <c r="O5" s="15">
        <v>2</v>
      </c>
      <c r="P5" s="15"/>
      <c r="Q5" s="15"/>
      <c r="R5" s="28"/>
      <c r="S5" s="28">
        <v>1</v>
      </c>
      <c r="T5" s="28"/>
      <c r="U5" s="15">
        <v>1</v>
      </c>
      <c r="V5" s="15"/>
      <c r="W5" s="15">
        <v>2</v>
      </c>
      <c r="X5" s="28">
        <v>3</v>
      </c>
      <c r="Y5" s="28"/>
      <c r="Z5" s="28"/>
      <c r="AA5" s="15"/>
      <c r="AB5" s="15"/>
      <c r="AC5" s="15"/>
      <c r="AD5" s="28"/>
      <c r="AE5" s="28"/>
      <c r="AF5" s="28"/>
      <c r="AG5" s="15"/>
      <c r="AH5" s="15"/>
      <c r="AI5" s="15"/>
      <c r="AJ5" s="28"/>
      <c r="AK5" s="28"/>
      <c r="AL5" s="28"/>
      <c r="AM5" s="15"/>
      <c r="AN5" s="15"/>
      <c r="AO5" s="15"/>
      <c r="AP5" s="10">
        <f t="shared" si="0"/>
        <v>7</v>
      </c>
      <c r="AQ5" s="10">
        <f t="shared" si="1"/>
        <v>5</v>
      </c>
      <c r="AR5" s="10">
        <f t="shared" si="1"/>
        <v>3</v>
      </c>
      <c r="AS5" s="164" t="str" cm="1">
        <f t="array" ref="AS5">IFERROR(_xlfn._xlws.FILTER(Table26[Health Tips],Table26[Staff No]=$C5),"")</f>
        <v/>
      </c>
      <c r="AT5" s="195" t="str" cm="1">
        <f t="array" ref="AT5">IFERROR(_xlfn._xlws.FILTER(Table26[H.A. (1)],Table26[Staff No]=$C5),"")</f>
        <v/>
      </c>
    </row>
    <row r="6" spans="1:46" ht="18" customHeight="1">
      <c r="A6" s="193">
        <v>5</v>
      </c>
      <c r="B6" s="31"/>
      <c r="C6" s="31" t="s">
        <v>604</v>
      </c>
      <c r="D6" s="31" t="s">
        <v>605</v>
      </c>
      <c r="E6" s="4" t="e" vm="79">
        <v>#VALUE!</v>
      </c>
      <c r="F6" s="28"/>
      <c r="G6" s="28">
        <v>1</v>
      </c>
      <c r="H6" s="28"/>
      <c r="I6" s="15">
        <v>1</v>
      </c>
      <c r="J6" s="15"/>
      <c r="K6" s="15"/>
      <c r="L6" s="28">
        <v>1</v>
      </c>
      <c r="M6" s="28"/>
      <c r="N6" s="28"/>
      <c r="O6" s="15"/>
      <c r="P6" s="15"/>
      <c r="Q6" s="15"/>
      <c r="R6" s="28">
        <v>2</v>
      </c>
      <c r="S6" s="28"/>
      <c r="T6" s="28"/>
      <c r="U6" s="15">
        <v>1</v>
      </c>
      <c r="V6" s="15"/>
      <c r="W6" s="15"/>
      <c r="X6" s="28">
        <v>2</v>
      </c>
      <c r="Y6" s="28"/>
      <c r="Z6" s="28"/>
      <c r="AA6" s="15"/>
      <c r="AB6" s="15"/>
      <c r="AC6" s="15"/>
      <c r="AD6" s="28">
        <v>1</v>
      </c>
      <c r="AE6" s="28"/>
      <c r="AF6" s="28"/>
      <c r="AG6" s="15"/>
      <c r="AH6" s="15"/>
      <c r="AI6" s="15"/>
      <c r="AJ6" s="28">
        <v>1</v>
      </c>
      <c r="AK6" s="28"/>
      <c r="AL6" s="28"/>
      <c r="AM6" s="15"/>
      <c r="AN6" s="15"/>
      <c r="AO6" s="15"/>
      <c r="AP6" s="10">
        <f t="shared" si="0"/>
        <v>9</v>
      </c>
      <c r="AQ6" s="10">
        <f t="shared" si="1"/>
        <v>1</v>
      </c>
      <c r="AR6" s="10">
        <f t="shared" si="1"/>
        <v>0</v>
      </c>
      <c r="AS6" s="164" cm="1">
        <f t="array" ref="AS6">IFERROR(_xlfn._xlws.FILTER(Table26[Health Tips],Table26[Staff No]=$C6),"")</f>
        <v>45929</v>
      </c>
      <c r="AT6" s="195" cm="1">
        <f t="array" ref="AT6">IFERROR(_xlfn._xlws.FILTER(Table26[H.A. (1)],Table26[Staff No]=$C6),"")</f>
        <v>0</v>
      </c>
    </row>
    <row r="7" spans="1:46" ht="18" customHeight="1">
      <c r="A7" s="193">
        <v>6</v>
      </c>
      <c r="B7" s="32"/>
      <c r="C7" s="32" t="s">
        <v>606</v>
      </c>
      <c r="D7" s="32" t="s">
        <v>607</v>
      </c>
      <c r="E7" s="4" t="e" vm="80">
        <v>#VALUE!</v>
      </c>
      <c r="F7" s="28"/>
      <c r="G7" s="28">
        <v>1</v>
      </c>
      <c r="H7" s="28"/>
      <c r="I7" s="15">
        <v>1</v>
      </c>
      <c r="J7" s="15"/>
      <c r="K7" s="15"/>
      <c r="L7" s="28">
        <v>1</v>
      </c>
      <c r="M7" s="28"/>
      <c r="N7" s="28">
        <v>1</v>
      </c>
      <c r="O7" s="15">
        <v>2</v>
      </c>
      <c r="P7" s="15"/>
      <c r="Q7" s="15"/>
      <c r="R7" s="28"/>
      <c r="S7" s="28"/>
      <c r="T7" s="28">
        <v>1</v>
      </c>
      <c r="U7" s="15"/>
      <c r="V7" s="15"/>
      <c r="W7" s="15"/>
      <c r="X7" s="28"/>
      <c r="Y7" s="28"/>
      <c r="Z7" s="28"/>
      <c r="AA7" s="15"/>
      <c r="AB7" s="15"/>
      <c r="AC7" s="15"/>
      <c r="AD7" s="28">
        <v>1</v>
      </c>
      <c r="AE7" s="28"/>
      <c r="AF7" s="28"/>
      <c r="AG7" s="15">
        <v>18</v>
      </c>
      <c r="AH7" s="15"/>
      <c r="AI7" s="15"/>
      <c r="AJ7" s="28">
        <v>30</v>
      </c>
      <c r="AK7" s="28"/>
      <c r="AL7" s="28"/>
      <c r="AM7" s="15">
        <v>12</v>
      </c>
      <c r="AN7" s="15"/>
      <c r="AO7" s="15"/>
      <c r="AP7" s="10">
        <f t="shared" si="0"/>
        <v>65</v>
      </c>
      <c r="AQ7" s="10">
        <f t="shared" si="1"/>
        <v>1</v>
      </c>
      <c r="AR7" s="10">
        <f t="shared" si="1"/>
        <v>2</v>
      </c>
      <c r="AS7" s="164" t="str" cm="1">
        <f t="array" ref="AS7">IFERROR(_xlfn._xlws.FILTER(Table26[Health Tips],Table26[Staff No]=$C7),"")</f>
        <v/>
      </c>
      <c r="AT7" s="195" t="str" cm="1">
        <f t="array" ref="AT7">IFERROR(_xlfn._xlws.FILTER(Table26[H.A. (1)],Table26[Staff No]=$C7),"")</f>
        <v/>
      </c>
    </row>
    <row r="8" spans="1:46" ht="18" customHeight="1">
      <c r="A8" s="193">
        <v>7</v>
      </c>
      <c r="B8" s="31"/>
      <c r="C8" s="31" t="s">
        <v>608</v>
      </c>
      <c r="D8" s="31" t="s">
        <v>609</v>
      </c>
      <c r="E8" s="4" t="e" vm="81">
        <v>#VALUE!</v>
      </c>
      <c r="F8" s="28"/>
      <c r="G8" s="28"/>
      <c r="H8" s="28">
        <v>2</v>
      </c>
      <c r="I8" s="15"/>
      <c r="J8" s="15"/>
      <c r="K8" s="15">
        <v>2</v>
      </c>
      <c r="L8" s="28">
        <v>1</v>
      </c>
      <c r="M8" s="28"/>
      <c r="N8" s="28">
        <v>2</v>
      </c>
      <c r="O8" s="15">
        <v>5</v>
      </c>
      <c r="P8" s="15"/>
      <c r="Q8" s="15">
        <v>2</v>
      </c>
      <c r="R8" s="28"/>
      <c r="S8" s="28"/>
      <c r="T8" s="28"/>
      <c r="U8" s="15">
        <v>2</v>
      </c>
      <c r="V8" s="15"/>
      <c r="W8" s="15">
        <v>2</v>
      </c>
      <c r="X8" s="28">
        <v>2</v>
      </c>
      <c r="Y8" s="28"/>
      <c r="Z8" s="28"/>
      <c r="AA8" s="15"/>
      <c r="AB8" s="15"/>
      <c r="AC8" s="15"/>
      <c r="AD8" s="28"/>
      <c r="AE8" s="28"/>
      <c r="AF8" s="28"/>
      <c r="AG8" s="15"/>
      <c r="AH8" s="15"/>
      <c r="AI8" s="15"/>
      <c r="AJ8" s="28"/>
      <c r="AK8" s="28"/>
      <c r="AL8" s="28"/>
      <c r="AM8" s="15"/>
      <c r="AN8" s="15"/>
      <c r="AO8" s="15"/>
      <c r="AP8" s="10">
        <f t="shared" si="0"/>
        <v>10</v>
      </c>
      <c r="AQ8" s="10">
        <f t="shared" si="1"/>
        <v>0</v>
      </c>
      <c r="AR8" s="10">
        <f t="shared" si="1"/>
        <v>10</v>
      </c>
      <c r="AS8" s="164" t="str" cm="1">
        <f t="array" ref="AS8">IFERROR(_xlfn._xlws.FILTER(Table26[Health Tips],Table26[Staff No]=$C8),"")</f>
        <v/>
      </c>
      <c r="AT8" s="195" t="str" cm="1">
        <f t="array" ref="AT8">IFERROR(_xlfn._xlws.FILTER(Table26[H.A. (1)],Table26[Staff No]=$C8),"")</f>
        <v/>
      </c>
    </row>
    <row r="9" spans="1:46" ht="18" customHeight="1">
      <c r="A9" s="193">
        <v>8</v>
      </c>
      <c r="B9" s="31"/>
      <c r="C9" s="31" t="s">
        <v>610</v>
      </c>
      <c r="D9" s="31" t="s">
        <v>611</v>
      </c>
      <c r="E9" s="4" t="e" vm="82">
        <v>#VALUE!</v>
      </c>
      <c r="F9" s="28"/>
      <c r="G9" s="28"/>
      <c r="H9" s="28"/>
      <c r="I9" s="15">
        <v>1</v>
      </c>
      <c r="J9" s="15"/>
      <c r="K9" s="15"/>
      <c r="L9" s="28"/>
      <c r="M9" s="28"/>
      <c r="N9" s="28"/>
      <c r="O9" s="15">
        <v>1</v>
      </c>
      <c r="P9" s="15"/>
      <c r="Q9" s="15"/>
      <c r="R9" s="28">
        <v>1</v>
      </c>
      <c r="S9" s="28"/>
      <c r="T9" s="28">
        <v>2</v>
      </c>
      <c r="U9" s="15"/>
      <c r="V9" s="15"/>
      <c r="W9" s="15"/>
      <c r="X9" s="28"/>
      <c r="Y9" s="28"/>
      <c r="Z9" s="28"/>
      <c r="AA9" s="15">
        <v>1</v>
      </c>
      <c r="AB9" s="15"/>
      <c r="AC9" s="15"/>
      <c r="AD9" s="28">
        <v>1</v>
      </c>
      <c r="AE9" s="28"/>
      <c r="AF9" s="28"/>
      <c r="AG9" s="15"/>
      <c r="AH9" s="15"/>
      <c r="AI9" s="15"/>
      <c r="AJ9" s="28"/>
      <c r="AK9" s="28"/>
      <c r="AL9" s="28"/>
      <c r="AM9" s="15"/>
      <c r="AN9" s="15"/>
      <c r="AO9" s="15"/>
      <c r="AP9" s="10">
        <f t="shared" si="0"/>
        <v>5</v>
      </c>
      <c r="AQ9" s="10">
        <f t="shared" si="1"/>
        <v>0</v>
      </c>
      <c r="AR9" s="10">
        <f t="shared" si="1"/>
        <v>2</v>
      </c>
      <c r="AS9" s="164" t="str" cm="1">
        <f t="array" ref="AS9">IFERROR(_xlfn._xlws.FILTER(Table26[Health Tips],Table26[Staff No]=$C9),"")</f>
        <v/>
      </c>
      <c r="AT9" s="195" t="str" cm="1">
        <f t="array" ref="AT9">IFERROR(_xlfn._xlws.FILTER(Table26[H.A. (1)],Table26[Staff No]=$C9),"")</f>
        <v/>
      </c>
    </row>
    <row r="10" spans="1:46" ht="18" customHeight="1">
      <c r="A10" s="193">
        <v>9</v>
      </c>
      <c r="B10" s="31"/>
      <c r="C10" s="31" t="s">
        <v>612</v>
      </c>
      <c r="D10" s="31" t="s">
        <v>613</v>
      </c>
      <c r="E10" s="4" t="e" vm="83">
        <v>#VALUE!</v>
      </c>
      <c r="F10" s="28">
        <v>1</v>
      </c>
      <c r="G10" s="28">
        <v>2</v>
      </c>
      <c r="H10" s="28">
        <v>1</v>
      </c>
      <c r="I10" s="15">
        <v>2</v>
      </c>
      <c r="J10" s="15"/>
      <c r="K10" s="15"/>
      <c r="L10" s="28">
        <v>1</v>
      </c>
      <c r="M10" s="28"/>
      <c r="N10" s="28">
        <v>1</v>
      </c>
      <c r="O10" s="15"/>
      <c r="P10" s="15"/>
      <c r="Q10" s="15"/>
      <c r="R10" s="28">
        <v>1</v>
      </c>
      <c r="S10" s="28"/>
      <c r="T10" s="28"/>
      <c r="U10" s="15">
        <v>1</v>
      </c>
      <c r="V10" s="15"/>
      <c r="W10" s="15"/>
      <c r="X10" s="28">
        <v>1</v>
      </c>
      <c r="Y10" s="28"/>
      <c r="Z10" s="28"/>
      <c r="AA10" s="15">
        <v>1</v>
      </c>
      <c r="AB10" s="15"/>
      <c r="AC10" s="15"/>
      <c r="AD10" s="28"/>
      <c r="AE10" s="28"/>
      <c r="AF10" s="28"/>
      <c r="AG10" s="15"/>
      <c r="AH10" s="15"/>
      <c r="AI10" s="15"/>
      <c r="AJ10" s="28">
        <v>1</v>
      </c>
      <c r="AK10" s="28"/>
      <c r="AL10" s="28"/>
      <c r="AM10" s="15"/>
      <c r="AN10" s="15"/>
      <c r="AO10" s="15"/>
      <c r="AP10" s="10">
        <f t="shared" si="0"/>
        <v>9</v>
      </c>
      <c r="AQ10" s="10">
        <f t="shared" si="1"/>
        <v>2</v>
      </c>
      <c r="AR10" s="10">
        <f t="shared" si="1"/>
        <v>2</v>
      </c>
      <c r="AS10" s="164" cm="1">
        <f t="array" ref="AS10">IFERROR(_xlfn._xlws.FILTER(Table26[Health Tips],Table26[Staff No]=$C10),"")</f>
        <v>45919</v>
      </c>
      <c r="AT10" s="195" cm="1">
        <f t="array" ref="AT10">IFERROR(_xlfn._xlws.FILTER(Table26[H.A. (1)],Table26[Staff No]=$C10),"")</f>
        <v>0</v>
      </c>
    </row>
    <row r="11" spans="1:46" ht="18" customHeight="1">
      <c r="A11" s="193">
        <v>10</v>
      </c>
      <c r="B11" s="31"/>
      <c r="C11" s="31" t="s">
        <v>614</v>
      </c>
      <c r="D11" s="31" t="s">
        <v>615</v>
      </c>
      <c r="E11" s="4" t="e" vm="84">
        <v>#VALUE!</v>
      </c>
      <c r="F11" s="28"/>
      <c r="G11" s="28"/>
      <c r="H11" s="28"/>
      <c r="I11" s="15">
        <v>1</v>
      </c>
      <c r="J11" s="15"/>
      <c r="K11" s="15">
        <v>1</v>
      </c>
      <c r="L11" s="28">
        <v>1</v>
      </c>
      <c r="M11" s="28"/>
      <c r="N11" s="28"/>
      <c r="O11" s="15"/>
      <c r="P11" s="15"/>
      <c r="Q11" s="15"/>
      <c r="R11" s="28"/>
      <c r="S11" s="28"/>
      <c r="T11" s="28"/>
      <c r="U11" s="15"/>
      <c r="V11" s="15"/>
      <c r="W11" s="15"/>
      <c r="X11" s="28"/>
      <c r="Y11" s="28"/>
      <c r="Z11" s="28"/>
      <c r="AA11" s="15"/>
      <c r="AB11" s="15"/>
      <c r="AC11" s="15"/>
      <c r="AD11" s="28"/>
      <c r="AE11" s="28"/>
      <c r="AF11" s="28"/>
      <c r="AG11" s="15"/>
      <c r="AH11" s="15"/>
      <c r="AI11" s="15"/>
      <c r="AJ11" s="28"/>
      <c r="AK11" s="28"/>
      <c r="AL11" s="28"/>
      <c r="AM11" s="15"/>
      <c r="AN11" s="15"/>
      <c r="AO11" s="15"/>
      <c r="AP11" s="10">
        <f t="shared" si="0"/>
        <v>2</v>
      </c>
      <c r="AQ11" s="10">
        <f t="shared" si="1"/>
        <v>0</v>
      </c>
      <c r="AR11" s="10">
        <f t="shared" si="1"/>
        <v>1</v>
      </c>
      <c r="AS11" s="164" t="str" cm="1">
        <f t="array" ref="AS11">IFERROR(_xlfn._xlws.FILTER(Table26[Health Tips],Table26[Staff No]=$C11),"")</f>
        <v/>
      </c>
      <c r="AT11" s="195" t="str" cm="1">
        <f t="array" ref="AT11">IFERROR(_xlfn._xlws.FILTER(Table26[H.A. (1)],Table26[Staff No]=$C11),"")</f>
        <v/>
      </c>
    </row>
    <row r="12" spans="1:46" ht="18" customHeight="1">
      <c r="A12" s="193">
        <v>11</v>
      </c>
      <c r="B12" s="31"/>
      <c r="C12" s="31" t="s">
        <v>616</v>
      </c>
      <c r="D12" s="31" t="s">
        <v>617</v>
      </c>
      <c r="E12" s="4" t="e" vm="85">
        <v>#VALUE!</v>
      </c>
      <c r="F12" s="28">
        <v>1</v>
      </c>
      <c r="G12" s="28">
        <v>1</v>
      </c>
      <c r="H12" s="28">
        <v>1</v>
      </c>
      <c r="I12" s="15"/>
      <c r="J12" s="15"/>
      <c r="K12" s="15">
        <v>1</v>
      </c>
      <c r="L12" s="28">
        <v>2</v>
      </c>
      <c r="M12" s="28"/>
      <c r="N12" s="28"/>
      <c r="O12" s="15">
        <v>2</v>
      </c>
      <c r="P12" s="15"/>
      <c r="Q12" s="15"/>
      <c r="R12" s="28"/>
      <c r="S12" s="28"/>
      <c r="T12" s="28"/>
      <c r="U12" s="15">
        <v>2</v>
      </c>
      <c r="V12" s="15"/>
      <c r="W12" s="15">
        <v>1</v>
      </c>
      <c r="X12" s="28"/>
      <c r="Y12" s="28"/>
      <c r="Z12" s="28"/>
      <c r="AA12" s="15"/>
      <c r="AB12" s="15"/>
      <c r="AC12" s="15"/>
      <c r="AD12" s="28">
        <v>1</v>
      </c>
      <c r="AE12" s="28"/>
      <c r="AF12" s="28"/>
      <c r="AG12" s="15"/>
      <c r="AH12" s="15"/>
      <c r="AI12" s="15"/>
      <c r="AJ12" s="28">
        <v>1</v>
      </c>
      <c r="AK12" s="28"/>
      <c r="AL12" s="28"/>
      <c r="AM12" s="15"/>
      <c r="AN12" s="15"/>
      <c r="AO12" s="15"/>
      <c r="AP12" s="10">
        <f t="shared" si="0"/>
        <v>9</v>
      </c>
      <c r="AQ12" s="10">
        <f t="shared" si="1"/>
        <v>1</v>
      </c>
      <c r="AR12" s="10">
        <f t="shared" si="1"/>
        <v>3</v>
      </c>
      <c r="AS12" s="164" cm="1">
        <f t="array" ref="AS12">IFERROR(_xlfn._xlws.FILTER(Table26[Health Tips],Table26[Staff No]=$C12),"")</f>
        <v>45912</v>
      </c>
      <c r="AT12" s="195" cm="1">
        <f t="array" ref="AT12">IFERROR(_xlfn._xlws.FILTER(Table26[H.A. (1)],Table26[Staff No]=$C12),"")</f>
        <v>0</v>
      </c>
    </row>
    <row r="13" spans="1:46" ht="18" customHeight="1">
      <c r="A13" s="193">
        <v>12</v>
      </c>
      <c r="B13" s="31"/>
      <c r="C13" s="31" t="s">
        <v>618</v>
      </c>
      <c r="D13" s="31" t="s">
        <v>619</v>
      </c>
      <c r="E13" s="4" t="e" vm="86">
        <v>#VALUE!</v>
      </c>
      <c r="F13" s="28"/>
      <c r="G13" s="28"/>
      <c r="H13" s="28"/>
      <c r="I13" s="15">
        <v>1</v>
      </c>
      <c r="J13" s="15"/>
      <c r="K13" s="15"/>
      <c r="L13" s="28">
        <v>4</v>
      </c>
      <c r="M13" s="28"/>
      <c r="N13" s="28"/>
      <c r="O13" s="15">
        <v>1</v>
      </c>
      <c r="P13" s="15"/>
      <c r="Q13" s="15"/>
      <c r="R13" s="28"/>
      <c r="S13" s="28"/>
      <c r="T13" s="28"/>
      <c r="U13" s="15"/>
      <c r="V13" s="15"/>
      <c r="W13" s="15"/>
      <c r="X13" s="28">
        <v>1</v>
      </c>
      <c r="Y13" s="28"/>
      <c r="Z13" s="28"/>
      <c r="AA13" s="15"/>
      <c r="AB13" s="15"/>
      <c r="AC13" s="15"/>
      <c r="AD13" s="28">
        <v>1</v>
      </c>
      <c r="AE13" s="28"/>
      <c r="AF13" s="28"/>
      <c r="AG13" s="15">
        <v>1</v>
      </c>
      <c r="AH13" s="15"/>
      <c r="AI13" s="15"/>
      <c r="AJ13" s="28">
        <v>3</v>
      </c>
      <c r="AK13" s="28"/>
      <c r="AL13" s="28"/>
      <c r="AM13" s="15"/>
      <c r="AN13" s="15"/>
      <c r="AO13" s="15"/>
      <c r="AP13" s="10">
        <f t="shared" si="0"/>
        <v>12</v>
      </c>
      <c r="AQ13" s="10">
        <f t="shared" si="1"/>
        <v>0</v>
      </c>
      <c r="AR13" s="10">
        <f t="shared" si="1"/>
        <v>0</v>
      </c>
      <c r="AS13" s="164" cm="1">
        <f t="array" ref="AS13">IFERROR(_xlfn._xlws.FILTER(Table26[Health Tips],Table26[Staff No]=$C13),"")</f>
        <v>45912</v>
      </c>
      <c r="AT13" s="195" cm="1">
        <f t="array" ref="AT13">IFERROR(_xlfn._xlws.FILTER(Table26[H.A. (1)],Table26[Staff No]=$C13),"")</f>
        <v>0</v>
      </c>
    </row>
    <row r="14" spans="1:46" ht="18" customHeight="1">
      <c r="A14" s="193">
        <v>13</v>
      </c>
      <c r="B14" s="31"/>
      <c r="C14" s="31" t="s">
        <v>620</v>
      </c>
      <c r="D14" s="31" t="s">
        <v>621</v>
      </c>
      <c r="E14" s="4" t="e" vm="87">
        <v>#VALUE!</v>
      </c>
      <c r="F14" s="28">
        <v>1</v>
      </c>
      <c r="G14" s="28">
        <v>1</v>
      </c>
      <c r="H14" s="28">
        <v>2</v>
      </c>
      <c r="I14" s="15">
        <v>1</v>
      </c>
      <c r="J14" s="15"/>
      <c r="K14" s="15">
        <v>1</v>
      </c>
      <c r="L14" s="28"/>
      <c r="M14" s="28"/>
      <c r="N14" s="28">
        <v>2</v>
      </c>
      <c r="O14" s="15">
        <v>1</v>
      </c>
      <c r="P14" s="15"/>
      <c r="Q14" s="15">
        <v>2</v>
      </c>
      <c r="R14" s="28"/>
      <c r="S14" s="28"/>
      <c r="T14" s="28">
        <v>1</v>
      </c>
      <c r="U14" s="15">
        <v>1</v>
      </c>
      <c r="V14" s="15"/>
      <c r="W14" s="15"/>
      <c r="X14" s="28">
        <v>1</v>
      </c>
      <c r="Y14" s="28"/>
      <c r="Z14" s="28"/>
      <c r="AA14" s="15"/>
      <c r="AB14" s="15"/>
      <c r="AC14" s="15"/>
      <c r="AD14" s="28">
        <v>2</v>
      </c>
      <c r="AE14" s="28"/>
      <c r="AF14" s="28"/>
      <c r="AG14" s="15"/>
      <c r="AH14" s="15"/>
      <c r="AI14" s="15"/>
      <c r="AJ14" s="28"/>
      <c r="AK14" s="28"/>
      <c r="AL14" s="28"/>
      <c r="AM14" s="15"/>
      <c r="AN14" s="15"/>
      <c r="AO14" s="15"/>
      <c r="AP14" s="10">
        <f t="shared" si="0"/>
        <v>7</v>
      </c>
      <c r="AQ14" s="10">
        <f t="shared" si="1"/>
        <v>1</v>
      </c>
      <c r="AR14" s="10">
        <f t="shared" si="1"/>
        <v>8</v>
      </c>
      <c r="AS14" s="164" cm="1">
        <f t="array" ref="AS14">IFERROR(_xlfn._xlws.FILTER(Table26[Health Tips],Table26[Staff No]=$C14),"")</f>
        <v>0</v>
      </c>
      <c r="AT14" s="195" cm="1">
        <f t="array" ref="AT14">IFERROR(_xlfn._xlws.FILTER(Table26[H.A. (1)],Table26[Staff No]=$C14),"")</f>
        <v>0</v>
      </c>
    </row>
    <row r="15" spans="1:46" ht="18" customHeight="1">
      <c r="A15" s="193">
        <v>14</v>
      </c>
      <c r="B15" s="31"/>
      <c r="C15" s="31" t="s">
        <v>622</v>
      </c>
      <c r="D15" s="31" t="s">
        <v>623</v>
      </c>
      <c r="E15" s="4" t="e" vm="88">
        <v>#VALUE!</v>
      </c>
      <c r="F15" s="28"/>
      <c r="G15" s="28"/>
      <c r="H15" s="28">
        <v>1</v>
      </c>
      <c r="I15" s="15"/>
      <c r="J15" s="15"/>
      <c r="K15" s="15">
        <v>2</v>
      </c>
      <c r="L15" s="28"/>
      <c r="M15" s="28"/>
      <c r="N15" s="28"/>
      <c r="O15" s="15"/>
      <c r="P15" s="15"/>
      <c r="Q15" s="15">
        <v>1</v>
      </c>
      <c r="R15" s="28"/>
      <c r="S15" s="28"/>
      <c r="T15" s="28"/>
      <c r="U15" s="15">
        <v>1</v>
      </c>
      <c r="V15" s="15"/>
      <c r="W15" s="15"/>
      <c r="X15" s="28"/>
      <c r="Y15" s="28"/>
      <c r="Z15" s="28"/>
      <c r="AA15" s="15"/>
      <c r="AB15" s="15"/>
      <c r="AC15" s="15"/>
      <c r="AD15" s="28"/>
      <c r="AE15" s="28"/>
      <c r="AF15" s="28"/>
      <c r="AG15" s="15"/>
      <c r="AH15" s="15"/>
      <c r="AI15" s="15"/>
      <c r="AJ15" s="28"/>
      <c r="AK15" s="28"/>
      <c r="AL15" s="28"/>
      <c r="AM15" s="15"/>
      <c r="AN15" s="15"/>
      <c r="AO15" s="15"/>
      <c r="AP15" s="10">
        <f t="shared" si="0"/>
        <v>1</v>
      </c>
      <c r="AQ15" s="10">
        <f t="shared" si="1"/>
        <v>0</v>
      </c>
      <c r="AR15" s="10">
        <f t="shared" si="1"/>
        <v>4</v>
      </c>
      <c r="AS15" s="164" t="str" cm="1">
        <f t="array" ref="AS15">IFERROR(_xlfn._xlws.FILTER(Table26[Health Tips],Table26[Staff No]=$C15),"")</f>
        <v/>
      </c>
      <c r="AT15" s="195" t="str" cm="1">
        <f t="array" ref="AT15">IFERROR(_xlfn._xlws.FILTER(Table26[H.A. (1)],Table26[Staff No]=$C15),"")</f>
        <v/>
      </c>
    </row>
    <row r="16" spans="1:46" ht="18" customHeight="1">
      <c r="A16" s="193">
        <v>15</v>
      </c>
      <c r="B16" s="31"/>
      <c r="C16" s="31" t="s">
        <v>624</v>
      </c>
      <c r="D16" s="31" t="s">
        <v>625</v>
      </c>
      <c r="E16" s="4" t="e" vm="89">
        <v>#VALUE!</v>
      </c>
      <c r="F16" s="28"/>
      <c r="G16" s="28"/>
      <c r="H16" s="28"/>
      <c r="I16" s="15"/>
      <c r="J16" s="15"/>
      <c r="K16" s="15"/>
      <c r="L16" s="28"/>
      <c r="M16" s="28"/>
      <c r="N16" s="28"/>
      <c r="O16" s="15"/>
      <c r="P16" s="15"/>
      <c r="Q16" s="15"/>
      <c r="R16" s="28">
        <v>2</v>
      </c>
      <c r="S16" s="28"/>
      <c r="T16" s="28"/>
      <c r="U16" s="15"/>
      <c r="V16" s="15"/>
      <c r="W16" s="15"/>
      <c r="X16" s="28"/>
      <c r="Y16" s="28"/>
      <c r="Z16" s="28"/>
      <c r="AA16" s="15"/>
      <c r="AB16" s="15"/>
      <c r="AC16" s="15"/>
      <c r="AD16" s="28"/>
      <c r="AE16" s="28"/>
      <c r="AF16" s="28"/>
      <c r="AG16" s="15"/>
      <c r="AH16" s="15"/>
      <c r="AI16" s="15"/>
      <c r="AJ16" s="28"/>
      <c r="AK16" s="28"/>
      <c r="AL16" s="28"/>
      <c r="AM16" s="15"/>
      <c r="AN16" s="15"/>
      <c r="AO16" s="15"/>
      <c r="AP16" s="10">
        <f t="shared" si="0"/>
        <v>2</v>
      </c>
      <c r="AQ16" s="10">
        <f t="shared" si="1"/>
        <v>0</v>
      </c>
      <c r="AR16" s="10">
        <f t="shared" si="1"/>
        <v>0</v>
      </c>
      <c r="AS16" s="164" t="str" cm="1">
        <f t="array" ref="AS16">IFERROR(_xlfn._xlws.FILTER(Table26[Health Tips],Table26[Staff No]=$C16),"")</f>
        <v/>
      </c>
      <c r="AT16" s="195" t="str" cm="1">
        <f t="array" ref="AT16">IFERROR(_xlfn._xlws.FILTER(Table26[H.A. (1)],Table26[Staff No]=$C16),"")</f>
        <v/>
      </c>
    </row>
    <row r="17" spans="1:46" ht="18" customHeight="1">
      <c r="A17" s="193">
        <v>16</v>
      </c>
      <c r="B17" s="31"/>
      <c r="C17" s="31" t="s">
        <v>626</v>
      </c>
      <c r="D17" s="31" t="s">
        <v>627</v>
      </c>
      <c r="E17" s="4" t="e" vm="90">
        <v>#VALUE!</v>
      </c>
      <c r="F17" s="28"/>
      <c r="G17" s="28"/>
      <c r="H17" s="28">
        <v>1</v>
      </c>
      <c r="I17" s="15">
        <v>1</v>
      </c>
      <c r="J17" s="15"/>
      <c r="K17" s="15"/>
      <c r="L17" s="28">
        <v>2</v>
      </c>
      <c r="M17" s="28">
        <v>1</v>
      </c>
      <c r="N17" s="28"/>
      <c r="O17" s="15">
        <v>2</v>
      </c>
      <c r="P17" s="15"/>
      <c r="Q17" s="15">
        <v>1</v>
      </c>
      <c r="R17" s="28"/>
      <c r="S17" s="28"/>
      <c r="T17" s="28">
        <v>1</v>
      </c>
      <c r="U17" s="15">
        <v>1</v>
      </c>
      <c r="V17" s="15"/>
      <c r="W17" s="15"/>
      <c r="X17" s="28"/>
      <c r="Y17" s="28"/>
      <c r="Z17" s="28"/>
      <c r="AA17" s="15">
        <v>1</v>
      </c>
      <c r="AB17" s="15"/>
      <c r="AC17" s="15"/>
      <c r="AD17" s="28">
        <v>2</v>
      </c>
      <c r="AE17" s="28"/>
      <c r="AF17" s="28"/>
      <c r="AG17" s="15">
        <v>13</v>
      </c>
      <c r="AH17" s="15"/>
      <c r="AI17" s="15"/>
      <c r="AJ17" s="28"/>
      <c r="AK17" s="28"/>
      <c r="AL17" s="28"/>
      <c r="AM17" s="15"/>
      <c r="AN17" s="15"/>
      <c r="AO17" s="15"/>
      <c r="AP17" s="10">
        <f t="shared" si="0"/>
        <v>22</v>
      </c>
      <c r="AQ17" s="10">
        <f t="shared" si="1"/>
        <v>1</v>
      </c>
      <c r="AR17" s="10">
        <f t="shared" si="1"/>
        <v>3</v>
      </c>
      <c r="AS17" s="164" cm="1">
        <f t="array" ref="AS17">IFERROR(_xlfn._xlws.FILTER(Table26[Health Tips],Table26[Staff No]=$C17),"")</f>
        <v>45926</v>
      </c>
      <c r="AT17" s="195" cm="1">
        <f t="array" ref="AT17">IFERROR(_xlfn._xlws.FILTER(Table26[H.A. (1)],Table26[Staff No]=$C17),"")</f>
        <v>0</v>
      </c>
    </row>
    <row r="18" spans="1:46" ht="18" customHeight="1">
      <c r="A18" s="193">
        <v>17</v>
      </c>
      <c r="B18" s="31"/>
      <c r="C18" s="31" t="s">
        <v>628</v>
      </c>
      <c r="D18" s="31" t="s">
        <v>629</v>
      </c>
      <c r="E18" s="4" t="e" vm="91">
        <v>#VALUE!</v>
      </c>
      <c r="F18" s="28"/>
      <c r="G18" s="28"/>
      <c r="H18" s="28">
        <v>1</v>
      </c>
      <c r="I18" s="15"/>
      <c r="J18" s="15"/>
      <c r="K18" s="15">
        <v>1</v>
      </c>
      <c r="L18" s="28"/>
      <c r="M18" s="28"/>
      <c r="N18" s="28">
        <v>2</v>
      </c>
      <c r="O18" s="15"/>
      <c r="P18" s="15"/>
      <c r="Q18" s="15">
        <v>1</v>
      </c>
      <c r="R18" s="28"/>
      <c r="S18" s="28"/>
      <c r="T18" s="28">
        <v>1</v>
      </c>
      <c r="U18" s="15">
        <v>1</v>
      </c>
      <c r="V18" s="15"/>
      <c r="W18" s="15">
        <v>2</v>
      </c>
      <c r="X18" s="28"/>
      <c r="Y18" s="28"/>
      <c r="Z18" s="28"/>
      <c r="AA18" s="15"/>
      <c r="AB18" s="15"/>
      <c r="AC18" s="15"/>
      <c r="AD18" s="28">
        <v>15</v>
      </c>
      <c r="AE18" s="28"/>
      <c r="AF18" s="28"/>
      <c r="AG18" s="15">
        <v>1</v>
      </c>
      <c r="AH18" s="15"/>
      <c r="AI18" s="15"/>
      <c r="AJ18" s="28"/>
      <c r="AK18" s="28"/>
      <c r="AL18" s="28"/>
      <c r="AM18" s="15"/>
      <c r="AN18" s="15"/>
      <c r="AO18" s="15"/>
      <c r="AP18" s="10">
        <f>SUM(F18+I18+L18+O18+R18+U18+X18+AA18+AD18+AG18+AJ18+AM18)</f>
        <v>17</v>
      </c>
      <c r="AQ18" s="10">
        <f t="shared" si="1"/>
        <v>0</v>
      </c>
      <c r="AR18" s="10">
        <f t="shared" si="1"/>
        <v>8</v>
      </c>
      <c r="AS18" s="164" t="str" cm="1">
        <f t="array" ref="AS18">IFERROR(_xlfn._xlws.FILTER(Table26[Health Tips],Table26[Staff No]=$C18),"")</f>
        <v/>
      </c>
      <c r="AT18" s="195" t="str" cm="1">
        <f t="array" ref="AT18">IFERROR(_xlfn._xlws.FILTER(Table26[H.A. (1)],Table26[Staff No]=$C18),"")</f>
        <v/>
      </c>
    </row>
    <row r="19" spans="1:46" ht="18" customHeight="1">
      <c r="A19" s="193">
        <v>18</v>
      </c>
      <c r="B19" s="31"/>
      <c r="C19" s="31" t="s">
        <v>630</v>
      </c>
      <c r="D19" s="31" t="s">
        <v>631</v>
      </c>
      <c r="E19" s="4" t="e" vm="92">
        <v>#VALUE!</v>
      </c>
      <c r="F19" s="28"/>
      <c r="G19" s="28"/>
      <c r="H19" s="28"/>
      <c r="I19" s="15">
        <v>1</v>
      </c>
      <c r="J19" s="15"/>
      <c r="K19" s="15"/>
      <c r="L19" s="28"/>
      <c r="M19" s="28"/>
      <c r="N19" s="28"/>
      <c r="O19" s="15">
        <v>1</v>
      </c>
      <c r="P19" s="15"/>
      <c r="Q19" s="15"/>
      <c r="R19" s="28">
        <v>2</v>
      </c>
      <c r="S19" s="28"/>
      <c r="T19" s="28"/>
      <c r="U19" s="15"/>
      <c r="V19" s="15"/>
      <c r="W19" s="15"/>
      <c r="X19" s="28"/>
      <c r="Y19" s="28"/>
      <c r="Z19" s="28"/>
      <c r="AA19" s="15"/>
      <c r="AB19" s="15"/>
      <c r="AC19" s="15"/>
      <c r="AD19" s="28"/>
      <c r="AE19" s="28"/>
      <c r="AF19" s="28"/>
      <c r="AG19" s="15"/>
      <c r="AH19" s="15"/>
      <c r="AI19" s="15"/>
      <c r="AJ19" s="28"/>
      <c r="AK19" s="28"/>
      <c r="AL19" s="28"/>
      <c r="AM19" s="15"/>
      <c r="AN19" s="15"/>
      <c r="AO19" s="15"/>
      <c r="AP19" s="10">
        <f>SUM(F19+I19+L19+O19+R19+U19+X19+AA19+AD19+AG19+AJ19+AM19)</f>
        <v>4</v>
      </c>
      <c r="AQ19" s="10">
        <f t="shared" si="1"/>
        <v>0</v>
      </c>
      <c r="AR19" s="10">
        <f t="shared" si="1"/>
        <v>0</v>
      </c>
      <c r="AS19" s="164" t="str" cm="1">
        <f t="array" ref="AS19">IFERROR(_xlfn._xlws.FILTER(Table26[Health Tips],Table26[Staff No]=$C19),"")</f>
        <v/>
      </c>
      <c r="AT19" s="195" t="str" cm="1">
        <f t="array" ref="AT19">IFERROR(_xlfn._xlws.FILTER(Table26[H.A. (1)],Table26[Staff No]=$C19),"")</f>
        <v/>
      </c>
    </row>
    <row r="20" spans="1:46" ht="18" customHeight="1">
      <c r="A20" s="193">
        <v>19</v>
      </c>
      <c r="B20" s="31"/>
      <c r="C20" s="31" t="s">
        <v>632</v>
      </c>
      <c r="D20" s="31" t="s">
        <v>633</v>
      </c>
      <c r="E20" s="4" t="e" vm="93">
        <v>#VALUE!</v>
      </c>
      <c r="F20" s="28">
        <v>1</v>
      </c>
      <c r="G20" s="28"/>
      <c r="H20" s="28"/>
      <c r="I20" s="15">
        <v>2</v>
      </c>
      <c r="J20" s="15">
        <v>1</v>
      </c>
      <c r="K20" s="15">
        <v>1</v>
      </c>
      <c r="L20" s="28">
        <v>3</v>
      </c>
      <c r="M20" s="28"/>
      <c r="N20" s="28"/>
      <c r="O20" s="15">
        <v>1</v>
      </c>
      <c r="P20" s="15"/>
      <c r="Q20" s="15"/>
      <c r="R20" s="28">
        <v>3</v>
      </c>
      <c r="S20" s="28"/>
      <c r="T20" s="28"/>
      <c r="U20" s="15">
        <v>1</v>
      </c>
      <c r="V20" s="15"/>
      <c r="W20" s="15"/>
      <c r="X20" s="28"/>
      <c r="Y20" s="28"/>
      <c r="Z20" s="28"/>
      <c r="AA20" s="15"/>
      <c r="AB20" s="15"/>
      <c r="AC20" s="15"/>
      <c r="AD20" s="28">
        <v>1</v>
      </c>
      <c r="AE20" s="28"/>
      <c r="AF20" s="28"/>
      <c r="AG20" s="15">
        <v>1</v>
      </c>
      <c r="AH20" s="15"/>
      <c r="AI20" s="15"/>
      <c r="AJ20" s="28"/>
      <c r="AK20" s="28"/>
      <c r="AL20" s="28"/>
      <c r="AM20" s="15"/>
      <c r="AN20" s="15"/>
      <c r="AO20" s="15"/>
      <c r="AP20" s="10">
        <f t="shared" si="0"/>
        <v>13</v>
      </c>
      <c r="AQ20" s="10">
        <f t="shared" si="1"/>
        <v>1</v>
      </c>
      <c r="AR20" s="10">
        <f t="shared" si="1"/>
        <v>1</v>
      </c>
      <c r="AS20" s="164" cm="1">
        <f t="array" ref="AS20">IFERROR(_xlfn._xlws.FILTER(Table26[Health Tips],Table26[Staff No]=$C20),"")</f>
        <v>45866</v>
      </c>
      <c r="AT20" s="195" cm="1">
        <f t="array" ref="AT20">IFERROR(_xlfn._xlws.FILTER(Table26[H.A. (1)],Table26[Staff No]=$C20),"")</f>
        <v>0</v>
      </c>
    </row>
    <row r="21" spans="1:46" ht="18" customHeight="1">
      <c r="A21" s="193">
        <v>20</v>
      </c>
      <c r="B21" s="31"/>
      <c r="C21" s="31" t="s">
        <v>634</v>
      </c>
      <c r="D21" s="31" t="s">
        <v>635</v>
      </c>
      <c r="E21" s="4" t="e" vm="94">
        <v>#VALUE!</v>
      </c>
      <c r="F21" s="28"/>
      <c r="G21" s="28"/>
      <c r="H21" s="28"/>
      <c r="I21" s="15">
        <v>2</v>
      </c>
      <c r="J21" s="15"/>
      <c r="K21" s="15"/>
      <c r="L21" s="28"/>
      <c r="M21" s="28"/>
      <c r="N21" s="28"/>
      <c r="O21" s="15">
        <v>1</v>
      </c>
      <c r="P21" s="15"/>
      <c r="Q21" s="15"/>
      <c r="R21" s="28">
        <v>2</v>
      </c>
      <c r="S21" s="28"/>
      <c r="T21" s="28">
        <v>1</v>
      </c>
      <c r="U21" s="15">
        <v>1</v>
      </c>
      <c r="V21" s="15">
        <v>5</v>
      </c>
      <c r="W21" s="15"/>
      <c r="X21" s="28">
        <v>2</v>
      </c>
      <c r="Y21" s="28"/>
      <c r="Z21" s="28"/>
      <c r="AA21" s="15">
        <v>2</v>
      </c>
      <c r="AB21" s="15"/>
      <c r="AC21" s="15"/>
      <c r="AD21" s="28"/>
      <c r="AE21" s="28"/>
      <c r="AF21" s="28"/>
      <c r="AG21" s="15">
        <v>1</v>
      </c>
      <c r="AH21" s="15"/>
      <c r="AI21" s="15"/>
      <c r="AJ21" s="28"/>
      <c r="AK21" s="28"/>
      <c r="AL21" s="28"/>
      <c r="AM21" s="15"/>
      <c r="AN21" s="15"/>
      <c r="AO21" s="15"/>
      <c r="AP21" s="10">
        <f t="shared" si="0"/>
        <v>11</v>
      </c>
      <c r="AQ21" s="10">
        <f t="shared" si="1"/>
        <v>5</v>
      </c>
      <c r="AR21" s="10">
        <f t="shared" si="1"/>
        <v>1</v>
      </c>
      <c r="AS21" s="164" cm="1">
        <f t="array" ref="AS21">IFERROR(_xlfn._xlws.FILTER(Table26[Health Tips],Table26[Staff No]=$C21),"")</f>
        <v>45911</v>
      </c>
      <c r="AT21" s="195" cm="1">
        <f t="array" ref="AT21">IFERROR(_xlfn._xlws.FILTER(Table26[H.A. (1)],Table26[Staff No]=$C21),"")</f>
        <v>0</v>
      </c>
    </row>
    <row r="22" spans="1:46" ht="18" customHeight="1">
      <c r="A22" s="193">
        <v>21</v>
      </c>
      <c r="B22" s="31"/>
      <c r="C22" s="31" t="s">
        <v>636</v>
      </c>
      <c r="D22" s="31" t="s">
        <v>637</v>
      </c>
      <c r="E22" s="4" t="e" vm="95">
        <v>#VALUE!</v>
      </c>
      <c r="F22" s="28"/>
      <c r="G22" s="28"/>
      <c r="H22" s="28">
        <v>2</v>
      </c>
      <c r="I22" s="15"/>
      <c r="J22" s="15"/>
      <c r="K22" s="15">
        <v>2</v>
      </c>
      <c r="L22" s="28"/>
      <c r="M22" s="28"/>
      <c r="N22" s="28">
        <v>1</v>
      </c>
      <c r="O22" s="15"/>
      <c r="P22" s="15"/>
      <c r="Q22" s="15">
        <v>1</v>
      </c>
      <c r="R22" s="28"/>
      <c r="S22" s="28"/>
      <c r="T22" s="28">
        <v>2</v>
      </c>
      <c r="U22" s="15"/>
      <c r="V22" s="15"/>
      <c r="W22" s="15">
        <v>2</v>
      </c>
      <c r="X22" s="28"/>
      <c r="Y22" s="28"/>
      <c r="Z22" s="28"/>
      <c r="AA22" s="15"/>
      <c r="AB22" s="15"/>
      <c r="AC22" s="15"/>
      <c r="AD22" s="28"/>
      <c r="AE22" s="28"/>
      <c r="AF22" s="28"/>
      <c r="AG22" s="15"/>
      <c r="AH22" s="15"/>
      <c r="AI22" s="15"/>
      <c r="AJ22" s="28"/>
      <c r="AK22" s="28"/>
      <c r="AL22" s="28"/>
      <c r="AM22" s="15"/>
      <c r="AN22" s="15"/>
      <c r="AO22" s="15"/>
      <c r="AP22" s="10">
        <f t="shared" si="0"/>
        <v>0</v>
      </c>
      <c r="AQ22" s="10">
        <f t="shared" si="1"/>
        <v>0</v>
      </c>
      <c r="AR22" s="10">
        <f t="shared" si="1"/>
        <v>10</v>
      </c>
      <c r="AS22" s="164" t="str" cm="1">
        <f t="array" ref="AS22">IFERROR(_xlfn._xlws.FILTER(Table26[Health Tips],Table26[Staff No]=$C22),"")</f>
        <v/>
      </c>
      <c r="AT22" s="195" t="str" cm="1">
        <f t="array" ref="AT22">IFERROR(_xlfn._xlws.FILTER(Table26[H.A. (1)],Table26[Staff No]=$C22),"")</f>
        <v/>
      </c>
    </row>
    <row r="23" spans="1:46" ht="18" customHeight="1">
      <c r="A23" s="193">
        <v>22</v>
      </c>
      <c r="B23" s="31"/>
      <c r="C23" s="31" t="s">
        <v>638</v>
      </c>
      <c r="D23" s="31" t="s">
        <v>639</v>
      </c>
      <c r="E23" s="4" t="e" vm="96">
        <v>#VALUE!</v>
      </c>
      <c r="F23" s="28"/>
      <c r="G23" s="28"/>
      <c r="H23" s="28"/>
      <c r="I23" s="15"/>
      <c r="J23" s="15"/>
      <c r="K23" s="15"/>
      <c r="L23" s="28"/>
      <c r="M23" s="28"/>
      <c r="N23" s="28"/>
      <c r="O23" s="15">
        <v>1</v>
      </c>
      <c r="P23" s="15"/>
      <c r="Q23" s="15"/>
      <c r="R23" s="28"/>
      <c r="S23" s="28"/>
      <c r="T23" s="28"/>
      <c r="U23" s="15"/>
      <c r="V23" s="15"/>
      <c r="W23" s="15"/>
      <c r="X23" s="28">
        <v>1</v>
      </c>
      <c r="Y23" s="28"/>
      <c r="Z23" s="28"/>
      <c r="AA23" s="15"/>
      <c r="AB23" s="15"/>
      <c r="AC23" s="15"/>
      <c r="AD23" s="28">
        <v>1</v>
      </c>
      <c r="AE23" s="28"/>
      <c r="AF23" s="28"/>
      <c r="AG23" s="15">
        <v>1</v>
      </c>
      <c r="AH23" s="15"/>
      <c r="AI23" s="15"/>
      <c r="AJ23" s="28"/>
      <c r="AK23" s="28"/>
      <c r="AL23" s="28"/>
      <c r="AM23" s="15"/>
      <c r="AN23" s="15"/>
      <c r="AO23" s="15"/>
      <c r="AP23" s="10">
        <f t="shared" si="0"/>
        <v>4</v>
      </c>
      <c r="AQ23" s="10">
        <f t="shared" si="1"/>
        <v>0</v>
      </c>
      <c r="AR23" s="10">
        <f t="shared" si="1"/>
        <v>0</v>
      </c>
      <c r="AS23" s="164" t="str" cm="1">
        <f t="array" ref="AS23">IFERROR(_xlfn._xlws.FILTER(Table26[Health Tips],Table26[Staff No]=$C23),"")</f>
        <v/>
      </c>
      <c r="AT23" s="195" t="str" cm="1">
        <f t="array" ref="AT23">IFERROR(_xlfn._xlws.FILTER(Table26[H.A. (1)],Table26[Staff No]=$C23),"")</f>
        <v/>
      </c>
    </row>
    <row r="24" spans="1:46" ht="18" customHeight="1">
      <c r="A24" s="193">
        <v>23</v>
      </c>
      <c r="B24" s="31"/>
      <c r="C24" s="31" t="s">
        <v>640</v>
      </c>
      <c r="D24" s="31" t="s">
        <v>641</v>
      </c>
      <c r="E24" s="4" t="e" vm="97">
        <v>#VALUE!</v>
      </c>
      <c r="F24" s="28"/>
      <c r="G24" s="28"/>
      <c r="H24" s="28"/>
      <c r="I24" s="15">
        <v>2</v>
      </c>
      <c r="J24" s="15">
        <v>1</v>
      </c>
      <c r="K24" s="15"/>
      <c r="L24" s="28"/>
      <c r="M24" s="28"/>
      <c r="N24" s="28"/>
      <c r="O24" s="15"/>
      <c r="P24" s="15"/>
      <c r="Q24" s="15">
        <v>1</v>
      </c>
      <c r="R24" s="28"/>
      <c r="S24" s="28"/>
      <c r="T24" s="28"/>
      <c r="U24" s="15"/>
      <c r="V24" s="15"/>
      <c r="W24" s="15"/>
      <c r="X24" s="28"/>
      <c r="Y24" s="28"/>
      <c r="Z24" s="28"/>
      <c r="AA24" s="15"/>
      <c r="AB24" s="15"/>
      <c r="AC24" s="15"/>
      <c r="AD24" s="28"/>
      <c r="AE24" s="28"/>
      <c r="AF24" s="28"/>
      <c r="AG24" s="15">
        <v>2</v>
      </c>
      <c r="AH24" s="15"/>
      <c r="AI24" s="15"/>
      <c r="AJ24" s="28"/>
      <c r="AK24" s="28"/>
      <c r="AL24" s="28"/>
      <c r="AM24" s="15"/>
      <c r="AN24" s="15"/>
      <c r="AO24" s="15"/>
      <c r="AP24" s="10">
        <f t="shared" si="0"/>
        <v>4</v>
      </c>
      <c r="AQ24" s="10">
        <f t="shared" si="1"/>
        <v>1</v>
      </c>
      <c r="AR24" s="10">
        <f t="shared" si="1"/>
        <v>1</v>
      </c>
      <c r="AS24" s="164" t="str" cm="1">
        <f t="array" ref="AS24">IFERROR(_xlfn._xlws.FILTER(Table26[Health Tips],Table26[Staff No]=$C24),"")</f>
        <v/>
      </c>
      <c r="AT24" s="195" t="str" cm="1">
        <f t="array" ref="AT24">IFERROR(_xlfn._xlws.FILTER(Table26[H.A. (1)],Table26[Staff No]=$C24),"")</f>
        <v/>
      </c>
    </row>
    <row r="25" spans="1:46" ht="18" customHeight="1">
      <c r="A25" s="193">
        <v>24</v>
      </c>
      <c r="B25" s="31"/>
      <c r="C25" s="31" t="s">
        <v>642</v>
      </c>
      <c r="D25" s="31" t="s">
        <v>643</v>
      </c>
      <c r="E25" s="4" t="e" vm="98">
        <v>#VALUE!</v>
      </c>
      <c r="F25" s="28"/>
      <c r="G25" s="28"/>
      <c r="H25" s="28"/>
      <c r="I25" s="15"/>
      <c r="J25" s="15"/>
      <c r="K25" s="15"/>
      <c r="L25" s="28"/>
      <c r="M25" s="28"/>
      <c r="N25" s="28"/>
      <c r="O25" s="15"/>
      <c r="P25" s="15"/>
      <c r="Q25" s="15"/>
      <c r="R25" s="28"/>
      <c r="S25" s="28"/>
      <c r="T25" s="28"/>
      <c r="U25" s="15"/>
      <c r="V25" s="15"/>
      <c r="W25" s="15"/>
      <c r="X25" s="28"/>
      <c r="Y25" s="28"/>
      <c r="Z25" s="28"/>
      <c r="AA25" s="15"/>
      <c r="AB25" s="15"/>
      <c r="AC25" s="15"/>
      <c r="AD25" s="28"/>
      <c r="AE25" s="28"/>
      <c r="AF25" s="28"/>
      <c r="AG25" s="15"/>
      <c r="AH25" s="15"/>
      <c r="AI25" s="15"/>
      <c r="AJ25" s="28"/>
      <c r="AK25" s="28"/>
      <c r="AL25" s="28"/>
      <c r="AM25" s="15"/>
      <c r="AN25" s="15"/>
      <c r="AO25" s="15"/>
      <c r="AP25" s="10">
        <f t="shared" si="0"/>
        <v>0</v>
      </c>
      <c r="AQ25" s="10">
        <f t="shared" si="1"/>
        <v>0</v>
      </c>
      <c r="AR25" s="10">
        <f t="shared" si="1"/>
        <v>0</v>
      </c>
      <c r="AS25" s="164" t="str" cm="1">
        <f t="array" ref="AS25">IFERROR(_xlfn._xlws.FILTER(Table26[Health Tips],Table26[Staff No]=$C25),"")</f>
        <v/>
      </c>
      <c r="AT25" s="195" t="str" cm="1">
        <f t="array" ref="AT25">IFERROR(_xlfn._xlws.FILTER(Table26[H.A. (1)],Table26[Staff No]=$C25),"")</f>
        <v/>
      </c>
    </row>
    <row r="26" spans="1:46" ht="18" customHeight="1">
      <c r="A26" s="193">
        <v>25</v>
      </c>
      <c r="B26" s="31"/>
      <c r="C26" s="31" t="s">
        <v>644</v>
      </c>
      <c r="D26" s="31" t="s">
        <v>645</v>
      </c>
      <c r="E26" s="4" t="e" vm="99">
        <v>#VALUE!</v>
      </c>
      <c r="F26" s="28"/>
      <c r="G26" s="28"/>
      <c r="H26" s="28">
        <v>1</v>
      </c>
      <c r="I26" s="15">
        <v>2</v>
      </c>
      <c r="J26" s="15"/>
      <c r="K26" s="15"/>
      <c r="L26" s="28">
        <v>1</v>
      </c>
      <c r="M26" s="28"/>
      <c r="N26" s="28"/>
      <c r="O26" s="15"/>
      <c r="P26" s="15"/>
      <c r="Q26" s="15"/>
      <c r="R26" s="28">
        <v>1</v>
      </c>
      <c r="S26" s="28"/>
      <c r="T26" s="28"/>
      <c r="U26" s="15">
        <v>1</v>
      </c>
      <c r="V26" s="15"/>
      <c r="W26" s="15">
        <v>1</v>
      </c>
      <c r="X26" s="28"/>
      <c r="Y26" s="28"/>
      <c r="Z26" s="28"/>
      <c r="AA26" s="15"/>
      <c r="AB26" s="15"/>
      <c r="AC26" s="15"/>
      <c r="AD26" s="28"/>
      <c r="AE26" s="28"/>
      <c r="AF26" s="28"/>
      <c r="AG26" s="15">
        <v>1</v>
      </c>
      <c r="AH26" s="15"/>
      <c r="AI26" s="15"/>
      <c r="AJ26" s="28"/>
      <c r="AK26" s="28"/>
      <c r="AL26" s="28"/>
      <c r="AM26" s="15"/>
      <c r="AN26" s="15"/>
      <c r="AO26" s="15"/>
      <c r="AP26" s="10">
        <f t="shared" si="0"/>
        <v>6</v>
      </c>
      <c r="AQ26" s="10">
        <f t="shared" si="1"/>
        <v>0</v>
      </c>
      <c r="AR26" s="10">
        <f t="shared" si="1"/>
        <v>2</v>
      </c>
      <c r="AS26" s="164" t="str" cm="1">
        <f t="array" ref="AS26">IFERROR(_xlfn._xlws.FILTER(Table26[Health Tips],Table26[Staff No]=$C26),"")</f>
        <v/>
      </c>
      <c r="AT26" s="195" t="str" cm="1">
        <f t="array" ref="AT26">IFERROR(_xlfn._xlws.FILTER(Table26[H.A. (1)],Table26[Staff No]=$C26),"")</f>
        <v/>
      </c>
    </row>
    <row r="27" spans="1:46" ht="18" customHeight="1">
      <c r="A27" s="193">
        <v>26</v>
      </c>
      <c r="B27" s="31"/>
      <c r="C27" s="31" t="s">
        <v>646</v>
      </c>
      <c r="D27" s="31" t="s">
        <v>647</v>
      </c>
      <c r="E27" s="4" t="e" vm="100">
        <v>#VALUE!</v>
      </c>
      <c r="F27" s="28"/>
      <c r="G27" s="28"/>
      <c r="H27" s="28"/>
      <c r="I27" s="15">
        <v>9</v>
      </c>
      <c r="J27" s="15"/>
      <c r="K27" s="15"/>
      <c r="L27" s="28">
        <v>13</v>
      </c>
      <c r="M27" s="28"/>
      <c r="N27" s="28"/>
      <c r="O27" s="15"/>
      <c r="P27" s="15"/>
      <c r="Q27" s="15"/>
      <c r="R27" s="28"/>
      <c r="S27" s="28"/>
      <c r="T27" s="28"/>
      <c r="U27" s="15">
        <v>1</v>
      </c>
      <c r="V27" s="15"/>
      <c r="W27" s="15"/>
      <c r="X27" s="28"/>
      <c r="Y27" s="28"/>
      <c r="Z27" s="28"/>
      <c r="AA27" s="15"/>
      <c r="AB27" s="15"/>
      <c r="AC27" s="15"/>
      <c r="AD27" s="28"/>
      <c r="AE27" s="28"/>
      <c r="AF27" s="28"/>
      <c r="AG27" s="15"/>
      <c r="AH27" s="15"/>
      <c r="AI27" s="15"/>
      <c r="AJ27" s="28">
        <v>2</v>
      </c>
      <c r="AK27" s="28"/>
      <c r="AL27" s="28"/>
      <c r="AM27" s="15"/>
      <c r="AN27" s="15"/>
      <c r="AO27" s="15"/>
      <c r="AP27" s="10">
        <f t="shared" si="0"/>
        <v>25</v>
      </c>
      <c r="AQ27" s="10">
        <f t="shared" si="1"/>
        <v>0</v>
      </c>
      <c r="AR27" s="10">
        <f t="shared" si="1"/>
        <v>0</v>
      </c>
      <c r="AS27" s="164" cm="1">
        <f t="array" ref="AS27">IFERROR(_xlfn._xlws.FILTER(Table26[Health Tips],Table26[Staff No]=$C27),"")</f>
        <v>45946</v>
      </c>
      <c r="AT27" s="195" cm="1">
        <f t="array" ref="AT27">IFERROR(_xlfn._xlws.FILTER(Table26[H.A. (1)],Table26[Staff No]=$C27),"")</f>
        <v>0</v>
      </c>
    </row>
    <row r="28" spans="1:46" ht="18" customHeight="1">
      <c r="A28" s="193">
        <v>27</v>
      </c>
      <c r="B28" s="31"/>
      <c r="C28" s="31" t="s">
        <v>648</v>
      </c>
      <c r="D28" s="31" t="s">
        <v>649</v>
      </c>
      <c r="E28" s="4" t="e" vm="101">
        <v>#VALUE!</v>
      </c>
      <c r="F28" s="28"/>
      <c r="G28" s="28"/>
      <c r="H28" s="28"/>
      <c r="I28" s="15">
        <v>1</v>
      </c>
      <c r="J28" s="15"/>
      <c r="K28" s="15"/>
      <c r="L28" s="28">
        <v>1</v>
      </c>
      <c r="M28" s="28"/>
      <c r="N28" s="28">
        <v>1</v>
      </c>
      <c r="O28" s="15"/>
      <c r="P28" s="15"/>
      <c r="Q28" s="15"/>
      <c r="R28" s="28">
        <v>1</v>
      </c>
      <c r="S28" s="28"/>
      <c r="T28" s="28"/>
      <c r="U28" s="15">
        <v>2</v>
      </c>
      <c r="V28" s="15"/>
      <c r="W28" s="15">
        <v>1</v>
      </c>
      <c r="X28" s="28"/>
      <c r="Y28" s="28"/>
      <c r="Z28" s="28"/>
      <c r="AA28" s="15"/>
      <c r="AB28" s="15"/>
      <c r="AC28" s="15"/>
      <c r="AD28" s="28">
        <v>2</v>
      </c>
      <c r="AE28" s="28"/>
      <c r="AF28" s="28"/>
      <c r="AG28" s="15"/>
      <c r="AH28" s="15"/>
      <c r="AI28" s="15"/>
      <c r="AJ28" s="28">
        <v>1</v>
      </c>
      <c r="AK28" s="28"/>
      <c r="AL28" s="28"/>
      <c r="AM28" s="15"/>
      <c r="AN28" s="15"/>
      <c r="AO28" s="15"/>
      <c r="AP28" s="10">
        <f t="shared" si="0"/>
        <v>8</v>
      </c>
      <c r="AQ28" s="10">
        <f t="shared" si="1"/>
        <v>0</v>
      </c>
      <c r="AR28" s="10">
        <f t="shared" si="1"/>
        <v>2</v>
      </c>
      <c r="AS28" s="164" t="str" cm="1">
        <f t="array" ref="AS28">IFERROR(_xlfn._xlws.FILTER(Table26[Health Tips],Table26[Staff No]=$C28),"")</f>
        <v/>
      </c>
      <c r="AT28" s="195" t="str" cm="1">
        <f t="array" ref="AT28">IFERROR(_xlfn._xlws.FILTER(Table26[H.A. (1)],Table26[Staff No]=$C28),"")</f>
        <v/>
      </c>
    </row>
    <row r="29" spans="1:46" ht="18" customHeight="1">
      <c r="A29" s="193">
        <v>28</v>
      </c>
      <c r="B29" s="31"/>
      <c r="C29" s="31" t="s">
        <v>648</v>
      </c>
      <c r="D29" s="31" t="s">
        <v>650</v>
      </c>
      <c r="E29" s="4" t="e" vm="102">
        <v>#VALUE!</v>
      </c>
      <c r="F29" s="28">
        <v>1</v>
      </c>
      <c r="G29" s="28"/>
      <c r="H29" s="28"/>
      <c r="I29" s="15">
        <v>5</v>
      </c>
      <c r="J29" s="15"/>
      <c r="K29" s="15"/>
      <c r="L29" s="28">
        <v>1</v>
      </c>
      <c r="M29" s="28"/>
      <c r="N29" s="28"/>
      <c r="O29" s="15">
        <v>8</v>
      </c>
      <c r="P29" s="15"/>
      <c r="Q29" s="15"/>
      <c r="R29" s="28"/>
      <c r="S29" s="28"/>
      <c r="T29" s="28"/>
      <c r="U29" s="15">
        <v>2</v>
      </c>
      <c r="V29" s="15"/>
      <c r="W29" s="15"/>
      <c r="X29" s="28">
        <v>1</v>
      </c>
      <c r="Y29" s="28"/>
      <c r="Z29" s="28"/>
      <c r="AA29" s="15">
        <v>2</v>
      </c>
      <c r="AB29" s="15"/>
      <c r="AC29" s="15"/>
      <c r="AD29" s="28"/>
      <c r="AE29" s="28"/>
      <c r="AF29" s="28"/>
      <c r="AG29" s="15"/>
      <c r="AH29" s="15"/>
      <c r="AI29" s="15"/>
      <c r="AJ29" s="28">
        <v>1</v>
      </c>
      <c r="AK29" s="28"/>
      <c r="AL29" s="28"/>
      <c r="AM29" s="15"/>
      <c r="AN29" s="15"/>
      <c r="AO29" s="15"/>
      <c r="AP29" s="10">
        <f t="shared" si="0"/>
        <v>21</v>
      </c>
      <c r="AQ29" s="10">
        <f t="shared" si="1"/>
        <v>0</v>
      </c>
      <c r="AR29" s="10">
        <f t="shared" si="1"/>
        <v>0</v>
      </c>
      <c r="AS29" s="164" t="str" cm="1">
        <f t="array" ref="AS29">IFERROR(_xlfn._xlws.FILTER(Table26[Health Tips],Table26[Staff No]=$C29),"")</f>
        <v/>
      </c>
      <c r="AT29" s="195" t="str" cm="1">
        <f t="array" ref="AT29">IFERROR(_xlfn._xlws.FILTER(Table26[H.A. (1)],Table26[Staff No]=$C29),"")</f>
        <v/>
      </c>
    </row>
    <row r="30" spans="1:46" ht="18" customHeight="1">
      <c r="A30" s="193">
        <v>29</v>
      </c>
      <c r="B30" s="31"/>
      <c r="C30" s="31" t="s">
        <v>651</v>
      </c>
      <c r="D30" s="31" t="s">
        <v>652</v>
      </c>
      <c r="E30" s="4" t="e" vm="103">
        <v>#VALUE!</v>
      </c>
      <c r="F30" s="28"/>
      <c r="G30" s="28"/>
      <c r="H30" s="28">
        <v>1</v>
      </c>
      <c r="I30" s="15"/>
      <c r="J30" s="15"/>
      <c r="K30" s="15"/>
      <c r="L30" s="28"/>
      <c r="M30" s="28"/>
      <c r="N30" s="28">
        <v>1</v>
      </c>
      <c r="O30" s="15"/>
      <c r="P30" s="15"/>
      <c r="Q30" s="15">
        <v>2</v>
      </c>
      <c r="R30" s="28"/>
      <c r="S30" s="28"/>
      <c r="T30" s="28"/>
      <c r="U30" s="15"/>
      <c r="V30" s="15"/>
      <c r="W30" s="15">
        <v>2</v>
      </c>
      <c r="X30" s="28"/>
      <c r="Y30" s="28"/>
      <c r="Z30" s="28"/>
      <c r="AA30" s="15"/>
      <c r="AB30" s="15"/>
      <c r="AC30" s="15"/>
      <c r="AD30" s="28"/>
      <c r="AE30" s="28"/>
      <c r="AF30" s="28"/>
      <c r="AG30" s="15"/>
      <c r="AH30" s="15"/>
      <c r="AI30" s="15"/>
      <c r="AJ30" s="28"/>
      <c r="AK30" s="28"/>
      <c r="AL30" s="28"/>
      <c r="AM30" s="15"/>
      <c r="AN30" s="15"/>
      <c r="AO30" s="15"/>
      <c r="AP30" s="10">
        <f t="shared" si="0"/>
        <v>0</v>
      </c>
      <c r="AQ30" s="10">
        <f t="shared" si="1"/>
        <v>0</v>
      </c>
      <c r="AR30" s="10">
        <f t="shared" si="1"/>
        <v>6</v>
      </c>
      <c r="AS30" s="164" t="str" cm="1">
        <f t="array" ref="AS30">IFERROR(_xlfn._xlws.FILTER(Table26[Health Tips],Table26[Staff No]=$C30),"")</f>
        <v/>
      </c>
      <c r="AT30" s="195" t="str" cm="1">
        <f t="array" ref="AT30">IFERROR(_xlfn._xlws.FILTER(Table26[H.A. (1)],Table26[Staff No]=$C30),"")</f>
        <v/>
      </c>
    </row>
    <row r="31" spans="1:46" ht="18" customHeight="1">
      <c r="A31" s="193">
        <v>30</v>
      </c>
      <c r="B31" s="31"/>
      <c r="C31" s="31" t="s">
        <v>653</v>
      </c>
      <c r="D31" s="31" t="s">
        <v>654</v>
      </c>
      <c r="E31" s="4" t="e" vm="104">
        <v>#VALUE!</v>
      </c>
      <c r="F31" s="28"/>
      <c r="G31" s="28"/>
      <c r="H31" s="28">
        <v>1</v>
      </c>
      <c r="I31" s="15"/>
      <c r="J31" s="15"/>
      <c r="K31" s="15">
        <v>1</v>
      </c>
      <c r="L31" s="28"/>
      <c r="M31" s="28"/>
      <c r="N31" s="28"/>
      <c r="O31" s="15"/>
      <c r="P31" s="15"/>
      <c r="Q31" s="15"/>
      <c r="R31" s="28"/>
      <c r="S31" s="28"/>
      <c r="T31" s="28">
        <v>1</v>
      </c>
      <c r="U31" s="15"/>
      <c r="V31" s="15"/>
      <c r="W31" s="15">
        <v>1</v>
      </c>
      <c r="X31" s="28"/>
      <c r="Y31" s="28"/>
      <c r="Z31" s="28"/>
      <c r="AA31" s="15"/>
      <c r="AB31" s="15"/>
      <c r="AC31" s="15"/>
      <c r="AD31" s="28"/>
      <c r="AE31" s="28"/>
      <c r="AF31" s="28"/>
      <c r="AG31" s="15"/>
      <c r="AH31" s="15"/>
      <c r="AI31" s="15"/>
      <c r="AJ31" s="28"/>
      <c r="AK31" s="28"/>
      <c r="AL31" s="28"/>
      <c r="AM31" s="15"/>
      <c r="AN31" s="15"/>
      <c r="AO31" s="15"/>
      <c r="AP31" s="10">
        <f t="shared" si="0"/>
        <v>0</v>
      </c>
      <c r="AQ31" s="10">
        <f t="shared" si="1"/>
        <v>0</v>
      </c>
      <c r="AR31" s="10">
        <f t="shared" si="1"/>
        <v>4</v>
      </c>
      <c r="AS31" s="164" t="str" cm="1">
        <f t="array" ref="AS31">IFERROR(_xlfn._xlws.FILTER(Table26[Health Tips],Table26[Staff No]=$C31),"")</f>
        <v/>
      </c>
      <c r="AT31" s="195" t="str" cm="1">
        <f t="array" ref="AT31">IFERROR(_xlfn._xlws.FILTER(Table26[H.A. (1)],Table26[Staff No]=$C31),"")</f>
        <v/>
      </c>
    </row>
    <row r="32" spans="1:46" ht="18" customHeight="1">
      <c r="A32" s="193">
        <v>31</v>
      </c>
      <c r="B32" s="31"/>
      <c r="C32" s="31" t="s">
        <v>655</v>
      </c>
      <c r="D32" s="31" t="s">
        <v>656</v>
      </c>
      <c r="E32" s="4" t="e" vm="105">
        <v>#VALUE!</v>
      </c>
      <c r="F32" s="28">
        <v>1</v>
      </c>
      <c r="G32" s="28"/>
      <c r="H32" s="28">
        <v>2</v>
      </c>
      <c r="I32" s="15">
        <v>1</v>
      </c>
      <c r="J32" s="15"/>
      <c r="K32" s="15"/>
      <c r="L32" s="28"/>
      <c r="M32" s="28"/>
      <c r="N32" s="28"/>
      <c r="O32" s="15"/>
      <c r="P32" s="15"/>
      <c r="Q32" s="15">
        <v>2</v>
      </c>
      <c r="R32" s="28"/>
      <c r="S32" s="28"/>
      <c r="T32" s="28"/>
      <c r="U32" s="15">
        <v>2</v>
      </c>
      <c r="V32" s="15"/>
      <c r="W32" s="15"/>
      <c r="X32" s="28"/>
      <c r="Y32" s="28"/>
      <c r="Z32" s="28"/>
      <c r="AA32" s="15"/>
      <c r="AB32" s="15"/>
      <c r="AC32" s="15"/>
      <c r="AD32" s="28"/>
      <c r="AE32" s="28"/>
      <c r="AF32" s="28"/>
      <c r="AG32" s="15"/>
      <c r="AH32" s="15"/>
      <c r="AI32" s="15"/>
      <c r="AJ32" s="28"/>
      <c r="AK32" s="28"/>
      <c r="AL32" s="28"/>
      <c r="AM32" s="15"/>
      <c r="AN32" s="15"/>
      <c r="AO32" s="15"/>
      <c r="AP32" s="10">
        <f t="shared" ref="AP32:AP39" si="2">SUM(F32+I32+L32+O32+R32+U32+X32+AA32+AD32+AG32+AJ32+AM32)</f>
        <v>4</v>
      </c>
      <c r="AQ32" s="10">
        <f t="shared" ref="AQ32:AQ39" si="3">SUM(G32+J32+M32+P32+S32+V32+Y32+AB32+AE32+AH32+AK32+AN32)</f>
        <v>0</v>
      </c>
      <c r="AR32" s="10">
        <f t="shared" ref="AR32:AR39" si="4">SUM(H32+K32+N32+Q32+T32+W32+Z32+AC32+AF32+AI32+AL32+AO32)</f>
        <v>4</v>
      </c>
      <c r="AS32" s="164" t="str" cm="1">
        <f t="array" ref="AS32">IFERROR(_xlfn._xlws.FILTER(Table26[Health Tips],Table26[Staff No]=$C32),"")</f>
        <v/>
      </c>
      <c r="AT32" s="195" t="str" cm="1">
        <f t="array" ref="AT32">IFERROR(_xlfn._xlws.FILTER(Table26[H.A. (1)],Table26[Staff No]=$C32),"")</f>
        <v/>
      </c>
    </row>
    <row r="33" spans="1:46" ht="18" customHeight="1">
      <c r="A33" s="193">
        <v>32</v>
      </c>
      <c r="B33" s="31"/>
      <c r="C33" s="31" t="s">
        <v>657</v>
      </c>
      <c r="D33" s="31" t="s">
        <v>658</v>
      </c>
      <c r="E33" s="4" t="e" vm="106">
        <v>#VALUE!</v>
      </c>
      <c r="F33" s="28"/>
      <c r="G33" s="28"/>
      <c r="H33" s="28"/>
      <c r="I33" s="15"/>
      <c r="J33" s="15">
        <v>1</v>
      </c>
      <c r="K33" s="15"/>
      <c r="L33" s="28"/>
      <c r="M33" s="28"/>
      <c r="N33" s="28"/>
      <c r="O33" s="15"/>
      <c r="P33" s="15"/>
      <c r="Q33" s="15"/>
      <c r="R33" s="28">
        <v>2</v>
      </c>
      <c r="S33" s="28"/>
      <c r="T33" s="28"/>
      <c r="U33" s="15"/>
      <c r="V33" s="15"/>
      <c r="W33" s="15"/>
      <c r="X33" s="28"/>
      <c r="Y33" s="28"/>
      <c r="Z33" s="28"/>
      <c r="AA33" s="15"/>
      <c r="AB33" s="15"/>
      <c r="AC33" s="15"/>
      <c r="AD33" s="28"/>
      <c r="AE33" s="28"/>
      <c r="AF33" s="28"/>
      <c r="AG33" s="15"/>
      <c r="AH33" s="15"/>
      <c r="AI33" s="15"/>
      <c r="AJ33" s="28"/>
      <c r="AK33" s="28"/>
      <c r="AL33" s="28"/>
      <c r="AM33" s="15"/>
      <c r="AN33" s="15"/>
      <c r="AO33" s="15"/>
      <c r="AP33" s="10">
        <f t="shared" si="2"/>
        <v>2</v>
      </c>
      <c r="AQ33" s="10">
        <f t="shared" si="3"/>
        <v>1</v>
      </c>
      <c r="AR33" s="10">
        <f t="shared" si="4"/>
        <v>0</v>
      </c>
      <c r="AS33" s="164" t="str" cm="1">
        <f t="array" ref="AS33">IFERROR(_xlfn._xlws.FILTER(Table26[Health Tips],Table26[Staff No]=$C33),"")</f>
        <v/>
      </c>
      <c r="AT33" s="195" t="str" cm="1">
        <f t="array" ref="AT33">IFERROR(_xlfn._xlws.FILTER(Table26[H.A. (1)],Table26[Staff No]=$C33),"")</f>
        <v/>
      </c>
    </row>
    <row r="34" spans="1:46" ht="18" customHeight="1">
      <c r="A34" s="193">
        <v>33</v>
      </c>
      <c r="B34" s="31"/>
      <c r="C34" s="31" t="s">
        <v>659</v>
      </c>
      <c r="D34" s="31" t="s">
        <v>660</v>
      </c>
      <c r="E34" s="4" t="e" vm="107">
        <v>#VALUE!</v>
      </c>
      <c r="F34" s="28">
        <v>1</v>
      </c>
      <c r="G34" s="28"/>
      <c r="H34" s="28">
        <v>1</v>
      </c>
      <c r="I34" s="15"/>
      <c r="J34" s="15"/>
      <c r="K34" s="15"/>
      <c r="L34" s="28">
        <v>1</v>
      </c>
      <c r="M34" s="28"/>
      <c r="N34" s="28"/>
      <c r="O34" s="15">
        <v>6</v>
      </c>
      <c r="P34" s="15"/>
      <c r="Q34" s="15"/>
      <c r="R34" s="28">
        <v>2</v>
      </c>
      <c r="S34" s="28"/>
      <c r="T34" s="28">
        <v>1</v>
      </c>
      <c r="U34" s="15">
        <v>1</v>
      </c>
      <c r="V34" s="15"/>
      <c r="W34" s="15"/>
      <c r="X34" s="28"/>
      <c r="Y34" s="28"/>
      <c r="Z34" s="28"/>
      <c r="AA34" s="15">
        <v>1</v>
      </c>
      <c r="AB34" s="15"/>
      <c r="AC34" s="15"/>
      <c r="AD34" s="28">
        <v>1</v>
      </c>
      <c r="AE34" s="28"/>
      <c r="AF34" s="28"/>
      <c r="AG34" s="15"/>
      <c r="AH34" s="15"/>
      <c r="AI34" s="15"/>
      <c r="AJ34" s="28"/>
      <c r="AK34" s="28">
        <v>1</v>
      </c>
      <c r="AL34" s="28"/>
      <c r="AM34" s="15"/>
      <c r="AN34" s="15"/>
      <c r="AO34" s="15"/>
      <c r="AP34" s="10">
        <f t="shared" si="2"/>
        <v>13</v>
      </c>
      <c r="AQ34" s="10">
        <f t="shared" si="3"/>
        <v>1</v>
      </c>
      <c r="AR34" s="10">
        <f t="shared" si="4"/>
        <v>2</v>
      </c>
      <c r="AS34" s="164" cm="1">
        <f t="array" ref="AS34">IFERROR(_xlfn._xlws.FILTER(Table26[Health Tips],Table26[Staff No]=$C34),"")</f>
        <v>45929</v>
      </c>
      <c r="AT34" s="195" cm="1">
        <f t="array" ref="AT34">IFERROR(_xlfn._xlws.FILTER(Table26[H.A. (1)],Table26[Staff No]=$C34),"")</f>
        <v>0</v>
      </c>
    </row>
    <row r="35" spans="1:46" ht="18" customHeight="1">
      <c r="A35" s="193">
        <v>34</v>
      </c>
      <c r="B35" s="31"/>
      <c r="C35" s="31" t="s">
        <v>661</v>
      </c>
      <c r="D35" s="31" t="s">
        <v>662</v>
      </c>
      <c r="E35" s="4" t="e" vm="108">
        <v>#VALUE!</v>
      </c>
      <c r="F35" s="28"/>
      <c r="G35" s="28">
        <v>1</v>
      </c>
      <c r="H35" s="28"/>
      <c r="I35" s="15">
        <v>1</v>
      </c>
      <c r="J35" s="15"/>
      <c r="K35" s="15"/>
      <c r="L35" s="28">
        <v>27</v>
      </c>
      <c r="M35" s="28"/>
      <c r="N35" s="28"/>
      <c r="O35" s="15"/>
      <c r="P35" s="15"/>
      <c r="Q35" s="15"/>
      <c r="R35" s="28"/>
      <c r="S35" s="28"/>
      <c r="T35" s="28"/>
      <c r="U35" s="15">
        <v>1</v>
      </c>
      <c r="V35" s="15"/>
      <c r="W35" s="15"/>
      <c r="X35" s="28">
        <v>2</v>
      </c>
      <c r="Y35" s="28"/>
      <c r="Z35" s="28"/>
      <c r="AA35" s="15"/>
      <c r="AB35" s="15"/>
      <c r="AC35" s="15"/>
      <c r="AD35" s="28"/>
      <c r="AE35" s="28"/>
      <c r="AF35" s="28"/>
      <c r="AG35" s="15">
        <v>2</v>
      </c>
      <c r="AH35" s="15"/>
      <c r="AI35" s="15"/>
      <c r="AJ35" s="28"/>
      <c r="AK35" s="28"/>
      <c r="AL35" s="28"/>
      <c r="AM35" s="15"/>
      <c r="AN35" s="15"/>
      <c r="AO35" s="15"/>
      <c r="AP35" s="10">
        <f t="shared" si="2"/>
        <v>33</v>
      </c>
      <c r="AQ35" s="10">
        <f t="shared" si="3"/>
        <v>1</v>
      </c>
      <c r="AR35" s="10">
        <f t="shared" si="4"/>
        <v>0</v>
      </c>
      <c r="AS35" s="164" t="str" cm="1">
        <f t="array" ref="AS35">IFERROR(_xlfn._xlws.FILTER(Table26[Health Tips],Table26[Staff No]=$C35),"")</f>
        <v/>
      </c>
      <c r="AT35" s="195" t="str" cm="1">
        <f t="array" ref="AT35">IFERROR(_xlfn._xlws.FILTER(Table26[H.A. (1)],Table26[Staff No]=$C35),"")</f>
        <v/>
      </c>
    </row>
    <row r="36" spans="1:46" ht="18" customHeight="1">
      <c r="A36" s="193">
        <v>35</v>
      </c>
      <c r="B36" s="31"/>
      <c r="C36" s="31" t="s">
        <v>663</v>
      </c>
      <c r="D36" s="31" t="s">
        <v>664</v>
      </c>
      <c r="E36" s="4" t="e" vm="109">
        <v>#VALUE!</v>
      </c>
      <c r="F36" s="28">
        <v>2</v>
      </c>
      <c r="G36" s="28">
        <v>1</v>
      </c>
      <c r="H36" s="28"/>
      <c r="I36" s="15">
        <v>1</v>
      </c>
      <c r="J36" s="15"/>
      <c r="K36" s="15"/>
      <c r="L36" s="28"/>
      <c r="M36" s="28"/>
      <c r="N36" s="28"/>
      <c r="O36" s="15">
        <v>1</v>
      </c>
      <c r="P36" s="15"/>
      <c r="Q36" s="15"/>
      <c r="R36" s="28"/>
      <c r="S36" s="28"/>
      <c r="T36" s="28"/>
      <c r="U36" s="15">
        <v>1</v>
      </c>
      <c r="V36" s="15"/>
      <c r="W36" s="15"/>
      <c r="X36" s="28"/>
      <c r="Y36" s="28"/>
      <c r="Z36" s="28"/>
      <c r="AA36" s="15"/>
      <c r="AB36" s="15"/>
      <c r="AC36" s="15"/>
      <c r="AD36" s="28">
        <v>1</v>
      </c>
      <c r="AE36" s="28"/>
      <c r="AF36" s="28"/>
      <c r="AG36" s="15">
        <v>1</v>
      </c>
      <c r="AH36" s="15"/>
      <c r="AI36" s="15"/>
      <c r="AJ36" s="28"/>
      <c r="AK36" s="28"/>
      <c r="AL36" s="28"/>
      <c r="AM36" s="15"/>
      <c r="AN36" s="15"/>
      <c r="AO36" s="15"/>
      <c r="AP36" s="10">
        <f t="shared" si="2"/>
        <v>7</v>
      </c>
      <c r="AQ36" s="10">
        <f t="shared" si="3"/>
        <v>1</v>
      </c>
      <c r="AR36" s="10">
        <f t="shared" si="4"/>
        <v>0</v>
      </c>
      <c r="AS36" s="164" t="str" cm="1">
        <f t="array" ref="AS36">IFERROR(_xlfn._xlws.FILTER(Table26[Health Tips],Table26[Staff No]=$C36),"")</f>
        <v/>
      </c>
      <c r="AT36" s="195" t="str" cm="1">
        <f t="array" ref="AT36">IFERROR(_xlfn._xlws.FILTER(Table26[H.A. (1)],Table26[Staff No]=$C36),"")</f>
        <v/>
      </c>
    </row>
    <row r="37" spans="1:46" ht="18" customHeight="1">
      <c r="A37" s="193">
        <v>36</v>
      </c>
      <c r="B37" s="31"/>
      <c r="C37" s="31" t="s">
        <v>665</v>
      </c>
      <c r="D37" s="31" t="s">
        <v>666</v>
      </c>
      <c r="E37" s="4" t="e" vm="110">
        <v>#VALUE!</v>
      </c>
      <c r="F37" s="28">
        <v>2</v>
      </c>
      <c r="G37" s="28"/>
      <c r="H37" s="28">
        <v>2</v>
      </c>
      <c r="I37" s="15"/>
      <c r="J37" s="15">
        <v>1</v>
      </c>
      <c r="K37" s="15"/>
      <c r="L37" s="28"/>
      <c r="M37" s="28"/>
      <c r="N37" s="28">
        <v>1</v>
      </c>
      <c r="O37" s="15">
        <v>2</v>
      </c>
      <c r="P37" s="15"/>
      <c r="Q37" s="15"/>
      <c r="R37" s="28"/>
      <c r="S37" s="28"/>
      <c r="T37" s="28">
        <v>1</v>
      </c>
      <c r="U37" s="15">
        <v>1</v>
      </c>
      <c r="V37" s="15"/>
      <c r="W37" s="15"/>
      <c r="X37" s="28">
        <v>1</v>
      </c>
      <c r="Y37" s="28"/>
      <c r="Z37" s="28"/>
      <c r="AA37" s="15">
        <v>1</v>
      </c>
      <c r="AB37" s="15"/>
      <c r="AC37" s="15"/>
      <c r="AD37" s="28"/>
      <c r="AE37" s="28"/>
      <c r="AF37" s="28"/>
      <c r="AG37" s="15"/>
      <c r="AH37" s="15"/>
      <c r="AI37" s="15"/>
      <c r="AJ37" s="28"/>
      <c r="AK37" s="28"/>
      <c r="AL37" s="28"/>
      <c r="AM37" s="15"/>
      <c r="AN37" s="15"/>
      <c r="AO37" s="15"/>
      <c r="AP37" s="10">
        <f t="shared" si="2"/>
        <v>7</v>
      </c>
      <c r="AQ37" s="10">
        <f t="shared" si="3"/>
        <v>1</v>
      </c>
      <c r="AR37" s="10">
        <f t="shared" si="4"/>
        <v>4</v>
      </c>
      <c r="AS37" s="164" cm="1">
        <f t="array" ref="AS37">IFERROR(_xlfn._xlws.FILTER(Table26[Health Tips],Table26[Staff No]=$C37),"")</f>
        <v>45919</v>
      </c>
      <c r="AT37" s="195" cm="1">
        <f t="array" ref="AT37">IFERROR(_xlfn._xlws.FILTER(Table26[H.A. (1)],Table26[Staff No]=$C37),"")</f>
        <v>0</v>
      </c>
    </row>
    <row r="38" spans="1:46" ht="18" customHeight="1">
      <c r="A38" s="193">
        <v>37</v>
      </c>
      <c r="B38" s="31"/>
      <c r="C38" s="31" t="s">
        <v>667</v>
      </c>
      <c r="D38" s="31" t="s">
        <v>668</v>
      </c>
      <c r="E38" s="4" t="e" vm="111">
        <v>#VALUE!</v>
      </c>
      <c r="F38" s="28"/>
      <c r="G38" s="28">
        <v>1</v>
      </c>
      <c r="H38" s="28"/>
      <c r="I38" s="15"/>
      <c r="J38" s="15">
        <v>1</v>
      </c>
      <c r="K38" s="15"/>
      <c r="L38" s="28"/>
      <c r="M38" s="28"/>
      <c r="N38" s="28">
        <v>1</v>
      </c>
      <c r="O38" s="15"/>
      <c r="P38" s="15"/>
      <c r="Q38" s="15"/>
      <c r="R38" s="28"/>
      <c r="S38" s="28"/>
      <c r="T38" s="28">
        <v>1</v>
      </c>
      <c r="U38" s="15"/>
      <c r="V38" s="15"/>
      <c r="W38" s="15"/>
      <c r="X38" s="28"/>
      <c r="Y38" s="28"/>
      <c r="Z38" s="28"/>
      <c r="AA38" s="15"/>
      <c r="AB38" s="15"/>
      <c r="AC38" s="15"/>
      <c r="AD38" s="28">
        <v>2</v>
      </c>
      <c r="AE38" s="28"/>
      <c r="AF38" s="28"/>
      <c r="AG38" s="15">
        <v>5</v>
      </c>
      <c r="AH38" s="15"/>
      <c r="AI38" s="15"/>
      <c r="AJ38" s="28">
        <v>1</v>
      </c>
      <c r="AK38" s="28"/>
      <c r="AL38" s="28"/>
      <c r="AM38" s="15"/>
      <c r="AN38" s="15"/>
      <c r="AO38" s="15"/>
      <c r="AP38" s="10">
        <f t="shared" si="2"/>
        <v>8</v>
      </c>
      <c r="AQ38" s="10">
        <f t="shared" si="3"/>
        <v>2</v>
      </c>
      <c r="AR38" s="10">
        <f t="shared" si="4"/>
        <v>2</v>
      </c>
      <c r="AS38" s="164" t="str" cm="1">
        <f t="array" ref="AS38">IFERROR(_xlfn._xlws.FILTER(Table26[Health Tips],Table26[Staff No]=$C38),"")</f>
        <v/>
      </c>
      <c r="AT38" s="195" t="str" cm="1">
        <f t="array" ref="AT38">IFERROR(_xlfn._xlws.FILTER(Table26[H.A. (1)],Table26[Staff No]=$C38),"")</f>
        <v/>
      </c>
    </row>
    <row r="39" spans="1:46" ht="18" customHeight="1">
      <c r="A39" s="193">
        <v>38</v>
      </c>
      <c r="B39" s="31"/>
      <c r="C39" s="31" t="s">
        <v>669</v>
      </c>
      <c r="D39" s="31" t="s">
        <v>670</v>
      </c>
      <c r="E39" s="4" t="e" vm="112">
        <v>#VALUE!</v>
      </c>
      <c r="F39" s="28"/>
      <c r="G39" s="28"/>
      <c r="H39" s="28"/>
      <c r="I39" s="15"/>
      <c r="J39" s="15"/>
      <c r="K39" s="15">
        <v>1</v>
      </c>
      <c r="L39" s="28">
        <v>1</v>
      </c>
      <c r="M39" s="28"/>
      <c r="N39" s="28">
        <v>1</v>
      </c>
      <c r="O39" s="15">
        <v>2</v>
      </c>
      <c r="P39" s="15"/>
      <c r="Q39" s="15"/>
      <c r="R39" s="28">
        <v>1</v>
      </c>
      <c r="S39" s="28"/>
      <c r="T39" s="28"/>
      <c r="U39" s="15"/>
      <c r="V39" s="15">
        <v>1</v>
      </c>
      <c r="W39" s="15"/>
      <c r="X39" s="28">
        <v>1</v>
      </c>
      <c r="Y39" s="28"/>
      <c r="Z39" s="28"/>
      <c r="AA39" s="15">
        <v>3</v>
      </c>
      <c r="AB39" s="15"/>
      <c r="AC39" s="15"/>
      <c r="AD39" s="28"/>
      <c r="AE39" s="28"/>
      <c r="AF39" s="28"/>
      <c r="AG39" s="15"/>
      <c r="AH39" s="15"/>
      <c r="AI39" s="15"/>
      <c r="AJ39" s="28"/>
      <c r="AK39" s="28"/>
      <c r="AL39" s="28"/>
      <c r="AM39" s="15"/>
      <c r="AN39" s="15"/>
      <c r="AO39" s="15"/>
      <c r="AP39" s="10">
        <f t="shared" si="2"/>
        <v>8</v>
      </c>
      <c r="AQ39" s="10">
        <f t="shared" si="3"/>
        <v>1</v>
      </c>
      <c r="AR39" s="10">
        <f t="shared" si="4"/>
        <v>2</v>
      </c>
      <c r="AS39" s="164" cm="1">
        <f t="array" ref="AS39">IFERROR(_xlfn._xlws.FILTER(Table26[Health Tips],Table26[Staff No]=$C39),"")</f>
        <v>45944</v>
      </c>
      <c r="AT39" s="195" cm="1">
        <f t="array" ref="AT39">IFERROR(_xlfn._xlws.FILTER(Table26[H.A. (1)],Table26[Staff No]=$C39),"")</f>
        <v>0</v>
      </c>
    </row>
    <row r="40" spans="1:46" ht="18" customHeight="1">
      <c r="A40" s="193">
        <v>39</v>
      </c>
      <c r="B40" s="31"/>
      <c r="C40" s="31" t="s">
        <v>671</v>
      </c>
      <c r="D40" s="31" t="s">
        <v>672</v>
      </c>
      <c r="E40" s="4" t="e" vm="113">
        <v>#VALUE!</v>
      </c>
      <c r="F40" s="28">
        <v>1</v>
      </c>
      <c r="G40" s="28"/>
      <c r="H40" s="28"/>
      <c r="I40" s="15">
        <v>1</v>
      </c>
      <c r="J40" s="15"/>
      <c r="K40" s="15"/>
      <c r="L40" s="28">
        <v>1</v>
      </c>
      <c r="M40" s="28">
        <v>1</v>
      </c>
      <c r="N40" s="28"/>
      <c r="O40" s="15">
        <v>1</v>
      </c>
      <c r="P40" s="15"/>
      <c r="Q40" s="15"/>
      <c r="R40" s="28"/>
      <c r="S40" s="28"/>
      <c r="T40" s="28"/>
      <c r="U40" s="15">
        <v>2</v>
      </c>
      <c r="V40" s="15"/>
      <c r="W40" s="15"/>
      <c r="X40" s="28"/>
      <c r="Y40" s="28"/>
      <c r="Z40" s="28"/>
      <c r="AA40" s="15">
        <v>1</v>
      </c>
      <c r="AB40" s="15"/>
      <c r="AC40" s="15"/>
      <c r="AD40" s="28">
        <v>1</v>
      </c>
      <c r="AE40" s="28"/>
      <c r="AF40" s="28"/>
      <c r="AG40" s="15"/>
      <c r="AH40" s="15"/>
      <c r="AI40" s="15"/>
      <c r="AJ40" s="28"/>
      <c r="AK40" s="28"/>
      <c r="AL40" s="28"/>
      <c r="AM40" s="15"/>
      <c r="AN40" s="15"/>
      <c r="AO40" s="15"/>
      <c r="AP40" s="10">
        <f t="shared" si="0"/>
        <v>8</v>
      </c>
      <c r="AQ40" s="10">
        <f t="shared" si="1"/>
        <v>1</v>
      </c>
      <c r="AR40" s="10">
        <f t="shared" si="1"/>
        <v>0</v>
      </c>
      <c r="AS40" s="164" cm="1">
        <f t="array" ref="AS40">IFERROR(_xlfn._xlws.FILTER(Table26[Health Tips],Table26[Staff No]=$C40),"")</f>
        <v>45929</v>
      </c>
      <c r="AT40" s="195" cm="1">
        <f t="array" ref="AT40">IFERROR(_xlfn._xlws.FILTER(Table26[H.A. (1)],Table26[Staff No]=$C40),"")</f>
        <v>0</v>
      </c>
    </row>
    <row r="41" spans="1:46" ht="18" customHeight="1">
      <c r="A41" s="194">
        <v>1</v>
      </c>
      <c r="B41" s="33"/>
      <c r="C41" s="33" t="s">
        <v>673</v>
      </c>
      <c r="D41" s="34" t="s">
        <v>674</v>
      </c>
      <c r="E41" s="4" t="e" vm="114">
        <v>#VALUE!</v>
      </c>
      <c r="F41" s="28">
        <v>2</v>
      </c>
      <c r="G41" s="28"/>
      <c r="H41" s="28"/>
      <c r="I41" s="15">
        <v>1</v>
      </c>
      <c r="J41" s="15"/>
      <c r="K41" s="15"/>
      <c r="L41" s="28">
        <v>1</v>
      </c>
      <c r="M41" s="28"/>
      <c r="N41" s="28"/>
      <c r="O41" s="15"/>
      <c r="P41" s="15"/>
      <c r="Q41" s="15"/>
      <c r="R41" s="28">
        <v>5</v>
      </c>
      <c r="S41" s="28"/>
      <c r="T41" s="28"/>
      <c r="U41" s="15">
        <v>1</v>
      </c>
      <c r="V41" s="15"/>
      <c r="W41" s="15"/>
      <c r="X41" s="28">
        <v>1</v>
      </c>
      <c r="Y41" s="28"/>
      <c r="Z41" s="28"/>
      <c r="AA41" s="15">
        <v>1</v>
      </c>
      <c r="AB41" s="15"/>
      <c r="AC41" s="15"/>
      <c r="AD41" s="28">
        <v>1</v>
      </c>
      <c r="AE41" s="28"/>
      <c r="AF41" s="28"/>
      <c r="AG41" s="15"/>
      <c r="AH41" s="15"/>
      <c r="AI41" s="15"/>
      <c r="AJ41" s="28">
        <v>1</v>
      </c>
      <c r="AK41" s="28"/>
      <c r="AL41" s="28"/>
      <c r="AM41" s="15"/>
      <c r="AN41" s="15"/>
      <c r="AO41" s="15"/>
      <c r="AP41" s="10">
        <f>SUM(F41+I41+L41+O41+R41+U41+X41+AA41+AD41+AG41+AJ41+AM41)</f>
        <v>14</v>
      </c>
      <c r="AQ41" s="10">
        <f>SUM(G41+J41+M41+P41+S41+V41+Y41+AB41+AE41+AH41+AK41+AN41)</f>
        <v>0</v>
      </c>
      <c r="AR41" s="10">
        <f>SUM(H41+K41+N41+Q41+T41+W41+Z41+AC41+AF41+AI41+AL41+AO41)</f>
        <v>0</v>
      </c>
      <c r="AS41" s="164" cm="1">
        <f t="array" ref="AS41">IFERROR(_xlfn._xlws.FILTER(Table26[Health Tips],Table26[Staff No]=$C41),"")</f>
        <v>45985</v>
      </c>
      <c r="AT41" s="195" cm="1">
        <f t="array" ref="AT41">IFERROR(_xlfn._xlws.FILTER(Table26[H.A. (1)],Table26[Staff No]=$C41),"")</f>
        <v>0</v>
      </c>
    </row>
    <row r="42" spans="1:46" ht="18" customHeight="1">
      <c r="A42" s="194">
        <v>2</v>
      </c>
      <c r="B42" s="33"/>
      <c r="C42" s="33" t="s">
        <v>675</v>
      </c>
      <c r="D42" s="34" t="s">
        <v>676</v>
      </c>
      <c r="E42" s="4" t="e" vm="115">
        <v>#VALUE!</v>
      </c>
      <c r="F42" s="28">
        <v>1</v>
      </c>
      <c r="G42" s="28"/>
      <c r="H42" s="28"/>
      <c r="I42" s="15">
        <v>2</v>
      </c>
      <c r="J42" s="15"/>
      <c r="K42" s="15"/>
      <c r="L42" s="28">
        <v>4</v>
      </c>
      <c r="M42" s="28"/>
      <c r="N42" s="28"/>
      <c r="O42" s="15"/>
      <c r="P42" s="15"/>
      <c r="Q42" s="15"/>
      <c r="R42" s="28">
        <v>1</v>
      </c>
      <c r="S42" s="28"/>
      <c r="T42" s="28"/>
      <c r="U42" s="15">
        <v>14</v>
      </c>
      <c r="V42" s="15"/>
      <c r="W42" s="15"/>
      <c r="X42" s="28"/>
      <c r="Y42" s="28"/>
      <c r="Z42" s="28"/>
      <c r="AA42" s="15"/>
      <c r="AB42" s="15"/>
      <c r="AC42" s="15"/>
      <c r="AD42" s="28"/>
      <c r="AE42" s="28"/>
      <c r="AF42" s="28"/>
      <c r="AG42" s="15"/>
      <c r="AH42" s="15"/>
      <c r="AI42" s="15"/>
      <c r="AJ42" s="28">
        <v>3</v>
      </c>
      <c r="AK42" s="28"/>
      <c r="AL42" s="28"/>
      <c r="AM42" s="15"/>
      <c r="AN42" s="15"/>
      <c r="AO42" s="15"/>
      <c r="AP42" s="10">
        <f t="shared" ref="AP42:AP54" si="5">SUM(F42+I42+L42+O42+R42+U42+X42+AA42+AD42+AG42+AJ42+AM42)</f>
        <v>25</v>
      </c>
      <c r="AQ42" s="10">
        <f t="shared" ref="AQ42:AQ54" si="6">SUM(G42+J42+M42+P42+S42+V42+Y42+AB42+AE42+AH42+AK42+AN42)</f>
        <v>0</v>
      </c>
      <c r="AR42" s="10">
        <f t="shared" ref="AR42:AR54" si="7">SUM(H42+K42+N42+Q42+T42+W42+Z42+AC42+AF42+AI42+AL42+AO42)</f>
        <v>0</v>
      </c>
      <c r="AS42" s="164" cm="1">
        <f t="array" ref="AS42">IFERROR(_xlfn._xlws.FILTER(Table26[Health Tips],Table26[Staff No]=$C42),"")</f>
        <v>45866</v>
      </c>
      <c r="AT42" s="195" cm="1">
        <f t="array" ref="AT42">IFERROR(_xlfn._xlws.FILTER(Table26[H.A. (1)],Table26[Staff No]=$C42),"")</f>
        <v>0</v>
      </c>
    </row>
    <row r="43" spans="1:46" ht="18" customHeight="1">
      <c r="A43" s="194">
        <v>3</v>
      </c>
      <c r="B43" s="33"/>
      <c r="C43" s="33" t="s">
        <v>677</v>
      </c>
      <c r="D43" s="34" t="s">
        <v>678</v>
      </c>
      <c r="E43" s="4" t="e" vm="116">
        <v>#VALUE!</v>
      </c>
      <c r="F43" s="28"/>
      <c r="G43" s="28"/>
      <c r="H43" s="28"/>
      <c r="I43" s="15"/>
      <c r="J43" s="15"/>
      <c r="K43" s="15"/>
      <c r="L43" s="28"/>
      <c r="M43" s="28"/>
      <c r="N43" s="28"/>
      <c r="O43" s="15"/>
      <c r="P43" s="15"/>
      <c r="Q43" s="15"/>
      <c r="R43" s="28">
        <v>2</v>
      </c>
      <c r="S43" s="28"/>
      <c r="T43" s="28"/>
      <c r="U43" s="15"/>
      <c r="V43" s="15"/>
      <c r="W43" s="15"/>
      <c r="X43" s="28"/>
      <c r="Y43" s="28"/>
      <c r="Z43" s="28"/>
      <c r="AA43" s="15"/>
      <c r="AB43" s="15"/>
      <c r="AC43" s="15"/>
      <c r="AD43" s="28"/>
      <c r="AE43" s="28"/>
      <c r="AF43" s="28"/>
      <c r="AG43" s="15"/>
      <c r="AH43" s="15"/>
      <c r="AI43" s="15"/>
      <c r="AJ43" s="28"/>
      <c r="AK43" s="28"/>
      <c r="AL43" s="28"/>
      <c r="AM43" s="15"/>
      <c r="AN43" s="15"/>
      <c r="AO43" s="15"/>
      <c r="AP43" s="10">
        <f t="shared" si="5"/>
        <v>2</v>
      </c>
      <c r="AQ43" s="10">
        <f t="shared" si="6"/>
        <v>0</v>
      </c>
      <c r="AR43" s="10">
        <f t="shared" si="7"/>
        <v>0</v>
      </c>
      <c r="AS43" s="164" t="str" cm="1">
        <f t="array" ref="AS43">IFERROR(_xlfn._xlws.FILTER(Table26[Health Tips],Table26[Staff No]=$C43),"")</f>
        <v/>
      </c>
      <c r="AT43" s="195" t="str" cm="1">
        <f t="array" ref="AT43">IFERROR(_xlfn._xlws.FILTER(Table26[H.A. (1)],Table26[Staff No]=$C43),"")</f>
        <v/>
      </c>
    </row>
    <row r="44" spans="1:46" ht="18" customHeight="1">
      <c r="A44" s="194">
        <v>4</v>
      </c>
      <c r="B44" s="33"/>
      <c r="C44" s="33" t="s">
        <v>679</v>
      </c>
      <c r="D44" s="34" t="s">
        <v>680</v>
      </c>
      <c r="E44" s="4" t="e" vm="117">
        <v>#VALUE!</v>
      </c>
      <c r="F44" s="28">
        <v>1</v>
      </c>
      <c r="G44" s="28"/>
      <c r="H44" s="28"/>
      <c r="I44" s="15">
        <v>2</v>
      </c>
      <c r="J44" s="15"/>
      <c r="K44" s="15"/>
      <c r="L44" s="28">
        <v>1</v>
      </c>
      <c r="M44" s="28"/>
      <c r="N44" s="28"/>
      <c r="O44" s="15"/>
      <c r="P44" s="15"/>
      <c r="Q44" s="15"/>
      <c r="R44" s="28">
        <v>2</v>
      </c>
      <c r="S44" s="28"/>
      <c r="T44" s="28"/>
      <c r="U44" s="15">
        <v>1</v>
      </c>
      <c r="V44" s="15"/>
      <c r="W44" s="15"/>
      <c r="X44" s="28">
        <v>2</v>
      </c>
      <c r="Y44" s="28"/>
      <c r="Z44" s="28"/>
      <c r="AA44" s="15"/>
      <c r="AB44" s="15"/>
      <c r="AC44" s="15"/>
      <c r="AD44" s="28"/>
      <c r="AE44" s="28"/>
      <c r="AF44" s="28"/>
      <c r="AG44" s="15">
        <v>1</v>
      </c>
      <c r="AH44" s="15"/>
      <c r="AI44" s="15"/>
      <c r="AJ44" s="28"/>
      <c r="AK44" s="28"/>
      <c r="AL44" s="28"/>
      <c r="AM44" s="15"/>
      <c r="AN44" s="15"/>
      <c r="AO44" s="15"/>
      <c r="AP44" s="10">
        <f t="shared" si="5"/>
        <v>10</v>
      </c>
      <c r="AQ44" s="10">
        <f t="shared" si="6"/>
        <v>0</v>
      </c>
      <c r="AR44" s="10">
        <f t="shared" si="7"/>
        <v>0</v>
      </c>
      <c r="AS44" s="164" cm="1">
        <f t="array" ref="AS44">IFERROR(_xlfn._xlws.FILTER(Table26[Health Tips],Table26[Staff No]=$C44),"")</f>
        <v>45926</v>
      </c>
      <c r="AT44" s="195" cm="1">
        <f t="array" ref="AT44">IFERROR(_xlfn._xlws.FILTER(Table26[H.A. (1)],Table26[Staff No]=$C44),"")</f>
        <v>0</v>
      </c>
    </row>
    <row r="45" spans="1:46" ht="18" customHeight="1">
      <c r="A45" s="194">
        <v>5</v>
      </c>
      <c r="B45" s="33"/>
      <c r="C45" s="33" t="s">
        <v>681</v>
      </c>
      <c r="D45" s="163" t="s">
        <v>682</v>
      </c>
      <c r="E45" s="4" t="e" vm="118">
        <v>#VALUE!</v>
      </c>
      <c r="F45" s="28">
        <v>1</v>
      </c>
      <c r="G45" s="28"/>
      <c r="H45" s="28"/>
      <c r="I45" s="15">
        <v>1</v>
      </c>
      <c r="J45" s="15"/>
      <c r="K45" s="15"/>
      <c r="L45" s="28">
        <v>1</v>
      </c>
      <c r="M45" s="28"/>
      <c r="N45" s="28"/>
      <c r="O45" s="15"/>
      <c r="P45" s="15"/>
      <c r="Q45" s="15"/>
      <c r="R45" s="28">
        <v>1</v>
      </c>
      <c r="S45" s="28"/>
      <c r="T45" s="28"/>
      <c r="U45" s="15">
        <v>1</v>
      </c>
      <c r="V45" s="15"/>
      <c r="W45" s="15"/>
      <c r="X45" s="28"/>
      <c r="Y45" s="28"/>
      <c r="Z45" s="28"/>
      <c r="AA45" s="15">
        <v>1</v>
      </c>
      <c r="AB45" s="15"/>
      <c r="AC45" s="15"/>
      <c r="AD45" s="28"/>
      <c r="AE45" s="28"/>
      <c r="AF45" s="28"/>
      <c r="AG45" s="15">
        <v>1</v>
      </c>
      <c r="AH45" s="15"/>
      <c r="AI45" s="15"/>
      <c r="AJ45" s="28"/>
      <c r="AK45" s="28"/>
      <c r="AL45" s="28"/>
      <c r="AM45" s="15"/>
      <c r="AN45" s="15"/>
      <c r="AO45" s="15"/>
      <c r="AP45" s="10">
        <f t="shared" si="5"/>
        <v>7</v>
      </c>
      <c r="AQ45" s="10">
        <f t="shared" si="6"/>
        <v>0</v>
      </c>
      <c r="AR45" s="10">
        <f t="shared" si="7"/>
        <v>0</v>
      </c>
      <c r="AS45" s="164" t="str" cm="1">
        <f t="array" ref="AS45">IFERROR(_xlfn._xlws.FILTER(Table26[Health Tips],Table26[Staff No]=$C45),"")</f>
        <v/>
      </c>
      <c r="AT45" s="195" t="str" cm="1">
        <f t="array" ref="AT45">IFERROR(_xlfn._xlws.FILTER(Table26[H.A. (1)],Table26[Staff No]=$C45),"")</f>
        <v/>
      </c>
    </row>
    <row r="46" spans="1:46" ht="18" customHeight="1">
      <c r="A46" s="194">
        <v>7</v>
      </c>
      <c r="B46" s="33"/>
      <c r="C46" s="33" t="s">
        <v>683</v>
      </c>
      <c r="D46" s="34" t="s">
        <v>684</v>
      </c>
      <c r="E46" s="4" t="e" vm="119">
        <v>#VALUE!</v>
      </c>
      <c r="F46" s="28"/>
      <c r="G46" s="28"/>
      <c r="H46" s="28"/>
      <c r="I46" s="15">
        <v>1</v>
      </c>
      <c r="J46" s="15"/>
      <c r="K46" s="15"/>
      <c r="L46" s="28">
        <v>1</v>
      </c>
      <c r="M46" s="28"/>
      <c r="N46" s="28"/>
      <c r="O46" s="15"/>
      <c r="P46" s="15"/>
      <c r="Q46" s="15"/>
      <c r="R46" s="28">
        <v>3</v>
      </c>
      <c r="S46" s="28"/>
      <c r="T46" s="28"/>
      <c r="U46" s="15">
        <v>2</v>
      </c>
      <c r="V46" s="15"/>
      <c r="W46" s="15"/>
      <c r="X46" s="28">
        <v>1</v>
      </c>
      <c r="Y46" s="28"/>
      <c r="Z46" s="28"/>
      <c r="AA46" s="15"/>
      <c r="AB46" s="15"/>
      <c r="AC46" s="15"/>
      <c r="AD46" s="28">
        <v>1</v>
      </c>
      <c r="AE46" s="28"/>
      <c r="AF46" s="28"/>
      <c r="AG46" s="15"/>
      <c r="AH46" s="15"/>
      <c r="AI46" s="15"/>
      <c r="AJ46" s="28">
        <v>4</v>
      </c>
      <c r="AK46" s="28"/>
      <c r="AL46" s="28"/>
      <c r="AM46" s="15"/>
      <c r="AN46" s="15"/>
      <c r="AO46" s="15"/>
      <c r="AP46" s="10">
        <f t="shared" si="5"/>
        <v>13</v>
      </c>
      <c r="AQ46" s="10">
        <f t="shared" si="6"/>
        <v>0</v>
      </c>
      <c r="AR46" s="10">
        <f t="shared" si="7"/>
        <v>0</v>
      </c>
      <c r="AS46" s="164" cm="1">
        <f t="array" ref="AS46">IFERROR(_xlfn._xlws.FILTER(Table26[Health Tips],Table26[Staff No]=$C46),"")</f>
        <v>45939</v>
      </c>
      <c r="AT46" s="195" cm="1">
        <f t="array" ref="AT46">IFERROR(_xlfn._xlws.FILTER(Table26[H.A. (1)],Table26[Staff No]=$C46),"")</f>
        <v>0</v>
      </c>
    </row>
    <row r="47" spans="1:46" ht="18" customHeight="1">
      <c r="A47" s="194">
        <v>8</v>
      </c>
      <c r="B47" s="33"/>
      <c r="C47" s="33" t="s">
        <v>685</v>
      </c>
      <c r="D47" s="34" t="s">
        <v>686</v>
      </c>
      <c r="E47" s="4" t="e" vm="120">
        <v>#VALUE!</v>
      </c>
      <c r="F47" s="28">
        <v>1</v>
      </c>
      <c r="G47" s="28">
        <v>3</v>
      </c>
      <c r="H47" s="28"/>
      <c r="I47" s="15">
        <v>3</v>
      </c>
      <c r="J47" s="15"/>
      <c r="K47" s="15"/>
      <c r="L47" s="28">
        <v>2</v>
      </c>
      <c r="M47" s="28"/>
      <c r="N47" s="28"/>
      <c r="O47" s="15">
        <v>2</v>
      </c>
      <c r="P47" s="15"/>
      <c r="Q47" s="15"/>
      <c r="R47" s="28">
        <v>2</v>
      </c>
      <c r="S47" s="28"/>
      <c r="T47" s="28"/>
      <c r="U47" s="15"/>
      <c r="V47" s="15"/>
      <c r="W47" s="15"/>
      <c r="X47" s="28"/>
      <c r="Y47" s="28"/>
      <c r="Z47" s="28"/>
      <c r="AA47" s="15">
        <v>1</v>
      </c>
      <c r="AB47" s="15"/>
      <c r="AC47" s="15"/>
      <c r="AD47" s="28">
        <v>1</v>
      </c>
      <c r="AE47" s="28"/>
      <c r="AF47" s="28"/>
      <c r="AG47" s="15">
        <v>1</v>
      </c>
      <c r="AH47" s="15"/>
      <c r="AI47" s="15"/>
      <c r="AJ47" s="28">
        <v>4</v>
      </c>
      <c r="AK47" s="28"/>
      <c r="AL47" s="28"/>
      <c r="AM47" s="15"/>
      <c r="AN47" s="15"/>
      <c r="AO47" s="15"/>
      <c r="AP47" s="10">
        <f t="shared" si="5"/>
        <v>17</v>
      </c>
      <c r="AQ47" s="10">
        <f t="shared" si="6"/>
        <v>3</v>
      </c>
      <c r="AR47" s="10">
        <f t="shared" si="7"/>
        <v>0</v>
      </c>
      <c r="AS47" s="164" cm="1">
        <f t="array" ref="AS47">IFERROR(_xlfn._xlws.FILTER(Table26[Health Tips],Table26[Staff No]=$C47),"")</f>
        <v>45866</v>
      </c>
      <c r="AT47" s="195" cm="1">
        <f t="array" ref="AT47">IFERROR(_xlfn._xlws.FILTER(Table26[H.A. (1)],Table26[Staff No]=$C47),"")</f>
        <v>0</v>
      </c>
    </row>
    <row r="48" spans="1:46" ht="18" customHeight="1">
      <c r="A48" s="194">
        <v>9</v>
      </c>
      <c r="B48" s="33"/>
      <c r="C48" s="33" t="s">
        <v>687</v>
      </c>
      <c r="D48" s="34" t="s">
        <v>688</v>
      </c>
      <c r="E48" s="4" t="e" vm="121">
        <v>#VALUE!</v>
      </c>
      <c r="F48" s="28">
        <v>1</v>
      </c>
      <c r="G48" s="28"/>
      <c r="H48" s="28"/>
      <c r="I48" s="15">
        <v>2</v>
      </c>
      <c r="J48" s="15"/>
      <c r="K48" s="15"/>
      <c r="L48" s="28"/>
      <c r="M48" s="28"/>
      <c r="N48" s="28"/>
      <c r="O48" s="15">
        <v>1</v>
      </c>
      <c r="P48" s="15"/>
      <c r="Q48" s="15"/>
      <c r="R48" s="28">
        <v>1</v>
      </c>
      <c r="S48" s="28"/>
      <c r="T48" s="28"/>
      <c r="U48" s="15">
        <v>1</v>
      </c>
      <c r="V48" s="15"/>
      <c r="W48" s="15"/>
      <c r="X48" s="28"/>
      <c r="Y48" s="28"/>
      <c r="Z48" s="28"/>
      <c r="AA48" s="15"/>
      <c r="AB48" s="15"/>
      <c r="AC48" s="15"/>
      <c r="AD48" s="28">
        <v>2</v>
      </c>
      <c r="AE48" s="28"/>
      <c r="AF48" s="28"/>
      <c r="AG48" s="15"/>
      <c r="AH48" s="15"/>
      <c r="AI48" s="15"/>
      <c r="AJ48" s="28"/>
      <c r="AK48" s="28"/>
      <c r="AL48" s="28"/>
      <c r="AM48" s="15"/>
      <c r="AN48" s="15"/>
      <c r="AO48" s="15"/>
      <c r="AP48" s="10">
        <f t="shared" si="5"/>
        <v>8</v>
      </c>
      <c r="AQ48" s="10">
        <f t="shared" si="6"/>
        <v>0</v>
      </c>
      <c r="AR48" s="10">
        <f t="shared" si="7"/>
        <v>0</v>
      </c>
      <c r="AS48" s="164" cm="1">
        <f t="array" ref="AS48">IFERROR(_xlfn._xlws.FILTER(Table26[Health Tips],Table26[Staff No]=$C48),"")</f>
        <v>45939</v>
      </c>
      <c r="AT48" s="195" cm="1">
        <f t="array" ref="AT48">IFERROR(_xlfn._xlws.FILTER(Table26[H.A. (1)],Table26[Staff No]=$C48),"")</f>
        <v>0</v>
      </c>
    </row>
    <row r="49" spans="1:46" ht="18" customHeight="1">
      <c r="A49" s="194">
        <v>10</v>
      </c>
      <c r="B49" s="33"/>
      <c r="C49" s="33" t="s">
        <v>689</v>
      </c>
      <c r="D49" s="34" t="s">
        <v>690</v>
      </c>
      <c r="E49" s="4" t="e" vm="122">
        <v>#VALUE!</v>
      </c>
      <c r="F49" s="28"/>
      <c r="G49" s="28">
        <v>1</v>
      </c>
      <c r="H49" s="28"/>
      <c r="I49" s="15"/>
      <c r="J49" s="15"/>
      <c r="K49" s="15"/>
      <c r="L49" s="28"/>
      <c r="M49" s="28"/>
      <c r="N49" s="28"/>
      <c r="O49" s="15">
        <v>1</v>
      </c>
      <c r="P49" s="15"/>
      <c r="Q49" s="15"/>
      <c r="R49" s="28"/>
      <c r="S49" s="28"/>
      <c r="T49" s="28"/>
      <c r="U49" s="15"/>
      <c r="V49" s="15"/>
      <c r="W49" s="15"/>
      <c r="X49" s="28"/>
      <c r="Y49" s="28"/>
      <c r="Z49" s="28"/>
      <c r="AA49" s="15">
        <v>2</v>
      </c>
      <c r="AB49" s="15"/>
      <c r="AC49" s="15"/>
      <c r="AD49" s="28">
        <v>1</v>
      </c>
      <c r="AE49" s="28"/>
      <c r="AF49" s="28"/>
      <c r="AG49" s="15"/>
      <c r="AH49" s="15"/>
      <c r="AI49" s="15"/>
      <c r="AJ49" s="28">
        <v>2</v>
      </c>
      <c r="AK49" s="28"/>
      <c r="AL49" s="28"/>
      <c r="AM49" s="15"/>
      <c r="AN49" s="15"/>
      <c r="AO49" s="15"/>
      <c r="AP49" s="10">
        <f t="shared" si="5"/>
        <v>6</v>
      </c>
      <c r="AQ49" s="10">
        <f t="shared" si="6"/>
        <v>1</v>
      </c>
      <c r="AR49" s="10">
        <f t="shared" si="7"/>
        <v>0</v>
      </c>
      <c r="AS49" s="164" t="str" cm="1">
        <f t="array" ref="AS49">IFERROR(_xlfn._xlws.FILTER(Table26[Health Tips],Table26[Staff No]=$C49),"")</f>
        <v/>
      </c>
      <c r="AT49" s="195" t="str" cm="1">
        <f t="array" ref="AT49">IFERROR(_xlfn._xlws.FILTER(Table26[H.A. (1)],Table26[Staff No]=$C49),"")</f>
        <v/>
      </c>
    </row>
    <row r="50" spans="1:46" ht="18" customHeight="1">
      <c r="A50" s="194">
        <v>11</v>
      </c>
      <c r="B50" s="33"/>
      <c r="C50" s="33" t="s">
        <v>691</v>
      </c>
      <c r="D50" s="34" t="s">
        <v>692</v>
      </c>
      <c r="E50" s="4" t="e" vm="123">
        <v>#VALUE!</v>
      </c>
      <c r="F50" s="28">
        <v>2</v>
      </c>
      <c r="G50" s="28">
        <v>2</v>
      </c>
      <c r="H50" s="28"/>
      <c r="I50" s="15"/>
      <c r="J50" s="15"/>
      <c r="K50" s="15"/>
      <c r="L50" s="28"/>
      <c r="M50" s="28"/>
      <c r="N50" s="28"/>
      <c r="O50" s="15"/>
      <c r="P50" s="15"/>
      <c r="Q50" s="15"/>
      <c r="R50" s="28"/>
      <c r="S50" s="28"/>
      <c r="T50" s="28"/>
      <c r="U50" s="15"/>
      <c r="V50" s="15"/>
      <c r="W50" s="15"/>
      <c r="X50" s="28"/>
      <c r="Y50" s="28"/>
      <c r="Z50" s="28"/>
      <c r="AA50" s="15"/>
      <c r="AB50" s="15"/>
      <c r="AC50" s="15"/>
      <c r="AD50" s="28"/>
      <c r="AE50" s="28"/>
      <c r="AF50" s="28"/>
      <c r="AG50" s="15"/>
      <c r="AH50" s="15"/>
      <c r="AI50" s="15"/>
      <c r="AJ50" s="28">
        <v>1</v>
      </c>
      <c r="AK50" s="28"/>
      <c r="AL50" s="28"/>
      <c r="AM50" s="15"/>
      <c r="AN50" s="15"/>
      <c r="AO50" s="15"/>
      <c r="AP50" s="10">
        <f t="shared" si="5"/>
        <v>3</v>
      </c>
      <c r="AQ50" s="10">
        <f t="shared" si="6"/>
        <v>2</v>
      </c>
      <c r="AR50" s="10">
        <f t="shared" si="7"/>
        <v>0</v>
      </c>
      <c r="AS50" s="164" t="str" cm="1">
        <f t="array" ref="AS50">IFERROR(_xlfn._xlws.FILTER(Table26[Health Tips],Table26[Staff No]=$C50),"")</f>
        <v/>
      </c>
      <c r="AT50" s="195" t="str" cm="1">
        <f t="array" ref="AT50">IFERROR(_xlfn._xlws.FILTER(Table26[H.A. (1)],Table26[Staff No]=$C50),"")</f>
        <v/>
      </c>
    </row>
    <row r="51" spans="1:46" ht="18" customHeight="1">
      <c r="A51" s="194">
        <v>12</v>
      </c>
      <c r="B51" s="33"/>
      <c r="C51" s="33" t="s">
        <v>693</v>
      </c>
      <c r="D51" s="34" t="s">
        <v>694</v>
      </c>
      <c r="E51" s="4" t="e" vm="124">
        <v>#VALUE!</v>
      </c>
      <c r="F51" s="28">
        <v>1</v>
      </c>
      <c r="G51" s="28"/>
      <c r="H51" s="28"/>
      <c r="I51" s="15"/>
      <c r="J51" s="15"/>
      <c r="K51" s="15"/>
      <c r="L51" s="28">
        <v>3</v>
      </c>
      <c r="M51" s="28"/>
      <c r="N51" s="28"/>
      <c r="O51" s="15">
        <v>1</v>
      </c>
      <c r="P51" s="15"/>
      <c r="Q51" s="15"/>
      <c r="R51" s="28"/>
      <c r="S51" s="28"/>
      <c r="T51" s="28"/>
      <c r="U51" s="15">
        <v>1</v>
      </c>
      <c r="V51" s="15"/>
      <c r="W51" s="15"/>
      <c r="X51" s="28">
        <v>1</v>
      </c>
      <c r="Y51" s="28"/>
      <c r="Z51" s="28"/>
      <c r="AA51" s="15"/>
      <c r="AB51" s="15"/>
      <c r="AC51" s="15"/>
      <c r="AD51" s="28"/>
      <c r="AE51" s="28"/>
      <c r="AF51" s="28"/>
      <c r="AG51" s="15">
        <v>1</v>
      </c>
      <c r="AH51" s="15"/>
      <c r="AI51" s="15"/>
      <c r="AJ51" s="28"/>
      <c r="AK51" s="28"/>
      <c r="AL51" s="28"/>
      <c r="AM51" s="15"/>
      <c r="AN51" s="15"/>
      <c r="AO51" s="15"/>
      <c r="AP51" s="10">
        <f t="shared" si="5"/>
        <v>8</v>
      </c>
      <c r="AQ51" s="10">
        <f t="shared" si="6"/>
        <v>0</v>
      </c>
      <c r="AR51" s="10">
        <f t="shared" si="7"/>
        <v>0</v>
      </c>
      <c r="AS51" s="164" cm="1">
        <f t="array" ref="AS51">IFERROR(_xlfn._xlws.FILTER(Table26[Health Tips],Table26[Staff No]=$C51),"")</f>
        <v>45912</v>
      </c>
      <c r="AT51" s="195" cm="1">
        <f t="array" ref="AT51">IFERROR(_xlfn._xlws.FILTER(Table26[H.A. (1)],Table26[Staff No]=$C51),"")</f>
        <v>0</v>
      </c>
    </row>
    <row r="52" spans="1:46">
      <c r="A52" s="193">
        <v>13</v>
      </c>
      <c r="B52" s="35"/>
      <c r="C52" s="35"/>
      <c r="D52" s="36"/>
      <c r="E52" s="4"/>
      <c r="F52" s="28"/>
      <c r="G52" s="28"/>
      <c r="H52" s="28"/>
      <c r="I52" s="15"/>
      <c r="J52" s="15"/>
      <c r="K52" s="15"/>
      <c r="L52" s="28"/>
      <c r="M52" s="28"/>
      <c r="N52" s="28"/>
      <c r="O52" s="15"/>
      <c r="P52" s="15"/>
      <c r="Q52" s="15"/>
      <c r="R52" s="28"/>
      <c r="S52" s="28"/>
      <c r="T52" s="28"/>
      <c r="U52" s="15"/>
      <c r="V52" s="15"/>
      <c r="W52" s="15"/>
      <c r="X52" s="28"/>
      <c r="Y52" s="28"/>
      <c r="Z52" s="28"/>
      <c r="AA52" s="15"/>
      <c r="AB52" s="15"/>
      <c r="AC52" s="15"/>
      <c r="AD52" s="28"/>
      <c r="AE52" s="28"/>
      <c r="AF52" s="28"/>
      <c r="AG52" s="15"/>
      <c r="AH52" s="15"/>
      <c r="AI52" s="15"/>
      <c r="AJ52" s="28"/>
      <c r="AK52" s="28"/>
      <c r="AL52" s="28"/>
      <c r="AM52" s="15"/>
      <c r="AN52" s="15"/>
      <c r="AO52" s="15"/>
      <c r="AP52" s="10">
        <f t="shared" si="5"/>
        <v>0</v>
      </c>
      <c r="AQ52" s="10">
        <f t="shared" si="6"/>
        <v>0</v>
      </c>
      <c r="AR52" s="10">
        <f t="shared" si="7"/>
        <v>0</v>
      </c>
      <c r="AS52" s="164" t="str" cm="1">
        <f t="array" ref="AS52">IFERROR(_xlfn._xlws.FILTER(Table26[Health Tips],Table26[Staff No]=$C52),"")</f>
        <v/>
      </c>
      <c r="AT52" s="195" t="str" cm="1">
        <f t="array" ref="AT52">IFERROR(_xlfn._xlws.FILTER(Table26[H.A. (1)],Table26[Staff No]=$C52),"")</f>
        <v/>
      </c>
    </row>
    <row r="53" spans="1:46">
      <c r="A53" s="193">
        <v>14</v>
      </c>
      <c r="B53" s="35"/>
      <c r="C53" s="35"/>
      <c r="D53" s="36"/>
      <c r="E53" s="4"/>
      <c r="F53" s="28"/>
      <c r="G53" s="28"/>
      <c r="H53" s="28"/>
      <c r="I53" s="15"/>
      <c r="J53" s="15"/>
      <c r="K53" s="15"/>
      <c r="L53" s="28"/>
      <c r="M53" s="28"/>
      <c r="N53" s="28"/>
      <c r="O53" s="15"/>
      <c r="P53" s="15"/>
      <c r="Q53" s="15"/>
      <c r="R53" s="28"/>
      <c r="S53" s="28"/>
      <c r="T53" s="28"/>
      <c r="U53" s="15"/>
      <c r="V53" s="15"/>
      <c r="W53" s="15"/>
      <c r="X53" s="28"/>
      <c r="Y53" s="28"/>
      <c r="Z53" s="28"/>
      <c r="AA53" s="15"/>
      <c r="AB53" s="15"/>
      <c r="AC53" s="15"/>
      <c r="AD53" s="28"/>
      <c r="AE53" s="28"/>
      <c r="AF53" s="28"/>
      <c r="AG53" s="15"/>
      <c r="AH53" s="15"/>
      <c r="AI53" s="15"/>
      <c r="AJ53" s="28"/>
      <c r="AK53" s="28"/>
      <c r="AL53" s="28"/>
      <c r="AM53" s="15"/>
      <c r="AN53" s="15"/>
      <c r="AO53" s="15"/>
      <c r="AP53" s="10">
        <f t="shared" si="5"/>
        <v>0</v>
      </c>
      <c r="AQ53" s="10">
        <f t="shared" si="6"/>
        <v>0</v>
      </c>
      <c r="AR53" s="10">
        <f t="shared" si="7"/>
        <v>0</v>
      </c>
      <c r="AS53" s="164" t="str" cm="1">
        <f t="array" ref="AS53">IFERROR(_xlfn._xlws.FILTER(Table26[Health Tips],Table26[Staff No]=$C53),"")</f>
        <v/>
      </c>
      <c r="AT53" s="195" t="str" cm="1">
        <f t="array" ref="AT53">IFERROR(_xlfn._xlws.FILTER(Table26[H.A. (1)],Table26[Staff No]=$C53),"")</f>
        <v/>
      </c>
    </row>
    <row r="54" spans="1:46">
      <c r="A54" s="193">
        <v>15</v>
      </c>
      <c r="B54" s="35"/>
      <c r="C54" s="35"/>
      <c r="D54" s="36"/>
      <c r="E54" s="4"/>
      <c r="F54" s="28"/>
      <c r="G54" s="28"/>
      <c r="H54" s="28"/>
      <c r="I54" s="15"/>
      <c r="J54" s="15"/>
      <c r="K54" s="15"/>
      <c r="L54" s="28"/>
      <c r="M54" s="28"/>
      <c r="N54" s="28"/>
      <c r="O54" s="15"/>
      <c r="P54" s="15"/>
      <c r="Q54" s="15"/>
      <c r="R54" s="28"/>
      <c r="S54" s="28"/>
      <c r="T54" s="28"/>
      <c r="U54" s="15"/>
      <c r="V54" s="15"/>
      <c r="W54" s="15"/>
      <c r="X54" s="28"/>
      <c r="Y54" s="28"/>
      <c r="Z54" s="28"/>
      <c r="AA54" s="15"/>
      <c r="AB54" s="15"/>
      <c r="AC54" s="15"/>
      <c r="AD54" s="28"/>
      <c r="AE54" s="28"/>
      <c r="AF54" s="28"/>
      <c r="AG54" s="15"/>
      <c r="AH54" s="15"/>
      <c r="AI54" s="15"/>
      <c r="AJ54" s="28"/>
      <c r="AK54" s="28"/>
      <c r="AL54" s="28"/>
      <c r="AM54" s="15"/>
      <c r="AN54" s="15"/>
      <c r="AO54" s="15"/>
      <c r="AP54" s="10">
        <f t="shared" si="5"/>
        <v>0</v>
      </c>
      <c r="AQ54" s="10">
        <f t="shared" si="6"/>
        <v>0</v>
      </c>
      <c r="AR54" s="10">
        <f t="shared" si="7"/>
        <v>0</v>
      </c>
      <c r="AS54" s="164" t="str" cm="1">
        <f t="array" ref="AS54">IFERROR(_xlfn._xlws.FILTER(Table26[Health Tips],Table26[Staff No]=$C54),"")</f>
        <v/>
      </c>
      <c r="AT54" s="195" t="str" cm="1">
        <f t="array" ref="AT54">IFERROR(_xlfn._xlws.FILTER(Table26[H.A. (1)],Table26[Staff No]=$C54),"")</f>
        <v/>
      </c>
    </row>
    <row r="55" spans="1:46">
      <c r="A55" s="202"/>
      <c r="B55" s="202"/>
      <c r="C55" s="202"/>
      <c r="D55" s="203"/>
      <c r="E55" s="204" t="s">
        <v>314</v>
      </c>
      <c r="F55" s="205">
        <f>SUM(F2:F54)</f>
        <v>23</v>
      </c>
      <c r="G55" s="205">
        <f t="shared" ref="G55:AO55" si="8">SUM(G2:G54)</f>
        <v>15</v>
      </c>
      <c r="H55" s="205">
        <f t="shared" si="8"/>
        <v>19</v>
      </c>
      <c r="I55" s="205">
        <f t="shared" si="8"/>
        <v>53</v>
      </c>
      <c r="J55" s="205">
        <f t="shared" si="8"/>
        <v>10</v>
      </c>
      <c r="K55" s="205">
        <f t="shared" si="8"/>
        <v>13</v>
      </c>
      <c r="L55" s="205">
        <f t="shared" si="8"/>
        <v>78</v>
      </c>
      <c r="M55" s="205">
        <f t="shared" si="8"/>
        <v>2</v>
      </c>
      <c r="N55" s="205">
        <f t="shared" si="8"/>
        <v>15</v>
      </c>
      <c r="O55" s="205">
        <f t="shared" si="8"/>
        <v>47</v>
      </c>
      <c r="P55" s="205">
        <f t="shared" si="8"/>
        <v>0</v>
      </c>
      <c r="Q55" s="205">
        <f t="shared" si="8"/>
        <v>14</v>
      </c>
      <c r="R55" s="205">
        <f t="shared" si="8"/>
        <v>41</v>
      </c>
      <c r="S55" s="205">
        <f t="shared" si="8"/>
        <v>2</v>
      </c>
      <c r="T55" s="205">
        <f t="shared" si="8"/>
        <v>14</v>
      </c>
      <c r="U55" s="205">
        <f t="shared" si="8"/>
        <v>49</v>
      </c>
      <c r="V55" s="205">
        <f t="shared" si="8"/>
        <v>6</v>
      </c>
      <c r="W55" s="205">
        <f t="shared" si="8"/>
        <v>15</v>
      </c>
      <c r="X55" s="205">
        <f t="shared" si="8"/>
        <v>24</v>
      </c>
      <c r="Y55" s="205">
        <f t="shared" si="8"/>
        <v>0</v>
      </c>
      <c r="Z55" s="205">
        <f t="shared" si="8"/>
        <v>0</v>
      </c>
      <c r="AA55" s="205">
        <f t="shared" si="8"/>
        <v>20</v>
      </c>
      <c r="AB55" s="205">
        <f t="shared" si="8"/>
        <v>0</v>
      </c>
      <c r="AC55" s="205">
        <f t="shared" si="8"/>
        <v>0</v>
      </c>
      <c r="AD55" s="205">
        <f t="shared" si="8"/>
        <v>39</v>
      </c>
      <c r="AE55" s="205">
        <f t="shared" si="8"/>
        <v>0</v>
      </c>
      <c r="AF55" s="205">
        <f t="shared" si="8"/>
        <v>0</v>
      </c>
      <c r="AG55" s="205">
        <f t="shared" si="8"/>
        <v>54</v>
      </c>
      <c r="AH55" s="205">
        <f t="shared" si="8"/>
        <v>0</v>
      </c>
      <c r="AI55" s="205">
        <f t="shared" si="8"/>
        <v>0</v>
      </c>
      <c r="AJ55" s="205">
        <f t="shared" si="8"/>
        <v>57</v>
      </c>
      <c r="AK55" s="205">
        <f t="shared" si="8"/>
        <v>1</v>
      </c>
      <c r="AL55" s="205">
        <f t="shared" si="8"/>
        <v>0</v>
      </c>
      <c r="AM55" s="205">
        <f t="shared" si="8"/>
        <v>12</v>
      </c>
      <c r="AN55" s="205">
        <f t="shared" si="8"/>
        <v>0</v>
      </c>
      <c r="AO55" s="205">
        <f t="shared" si="8"/>
        <v>0</v>
      </c>
      <c r="AP55" s="204">
        <f t="shared" ref="AP55:AR55" si="9">SUM(AP41:AP54)</f>
        <v>113</v>
      </c>
      <c r="AQ55" s="204">
        <f t="shared" si="9"/>
        <v>6</v>
      </c>
      <c r="AR55" s="204">
        <f t="shared" si="9"/>
        <v>0</v>
      </c>
      <c r="AS55" s="206" t="str" cm="1">
        <f t="array" ref="AS55">IFERROR(_xlfn._xlws.FILTER(Table26[Health Tips],Table26[Staff No]=$C55),"")</f>
        <v/>
      </c>
      <c r="AT55" s="207"/>
    </row>
  </sheetData>
  <conditionalFormatting sqref="AP1:AP1048576">
    <cfRule type="cellIs" dxfId="84" priority="1" operator="greaterThanOrEqual">
      <formula>7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728D3-1FA7-48F0-9B5C-E68CC7693FED}">
  <dimension ref="B1:T25"/>
  <sheetViews>
    <sheetView zoomScale="80" zoomScaleNormal="80" workbookViewId="0">
      <pane xSplit="4" ySplit="1" topLeftCell="F2" activePane="bottomRight" state="frozen"/>
      <selection pane="bottomRight" activeCell="P10" sqref="P10"/>
      <selection pane="bottomLeft" activeCell="A2" sqref="A2"/>
      <selection pane="topRight" activeCell="D1" sqref="D1"/>
    </sheetView>
  </sheetViews>
  <sheetFormatPr defaultRowHeight="15" customHeight="1"/>
  <cols>
    <col min="1" max="1" width="0.85546875" customWidth="1"/>
    <col min="2" max="2" width="12.28515625" customWidth="1"/>
    <col min="3" max="3" width="9" style="43" customWidth="1"/>
    <col min="4" max="4" width="30.140625" style="44" bestFit="1" customWidth="1"/>
    <col min="5" max="5" width="25.5703125" style="44" customWidth="1"/>
    <col min="6" max="6" width="27.5703125" style="44" customWidth="1"/>
    <col min="7" max="8" width="25.5703125" style="44" customWidth="1"/>
    <col min="9" max="9" width="29" style="44" bestFit="1" customWidth="1"/>
    <col min="10" max="10" width="25.5703125" style="45" customWidth="1"/>
    <col min="11" max="16" width="25.5703125" style="44" customWidth="1"/>
    <col min="17" max="17" width="11.28515625" style="44" customWidth="1"/>
    <col min="18" max="19" width="14.28515625" style="44" customWidth="1"/>
    <col min="20" max="20" width="35.28515625" customWidth="1"/>
  </cols>
  <sheetData>
    <row r="1" spans="2:20" ht="14.25">
      <c r="B1" s="91" t="s">
        <v>40</v>
      </c>
      <c r="C1" s="92" t="s">
        <v>265</v>
      </c>
      <c r="D1" s="54" t="s">
        <v>342</v>
      </c>
      <c r="E1" s="55" t="s">
        <v>343</v>
      </c>
      <c r="F1" s="56" t="s">
        <v>344</v>
      </c>
      <c r="G1" s="55" t="s">
        <v>345</v>
      </c>
      <c r="H1" s="56" t="s">
        <v>346</v>
      </c>
      <c r="I1" s="55" t="s">
        <v>347</v>
      </c>
      <c r="J1" s="56" t="s">
        <v>695</v>
      </c>
      <c r="K1" s="55" t="s">
        <v>696</v>
      </c>
      <c r="L1" s="56" t="s">
        <v>350</v>
      </c>
      <c r="M1" s="55" t="s">
        <v>351</v>
      </c>
      <c r="N1" s="56" t="s">
        <v>352</v>
      </c>
      <c r="O1" s="56" t="s">
        <v>697</v>
      </c>
      <c r="P1" s="56" t="s">
        <v>698</v>
      </c>
      <c r="Q1" s="54" t="s">
        <v>353</v>
      </c>
      <c r="R1" s="54" t="s">
        <v>307</v>
      </c>
      <c r="S1" s="54" t="s">
        <v>354</v>
      </c>
      <c r="T1" s="57" t="s">
        <v>356</v>
      </c>
    </row>
    <row r="2" spans="2:20" s="42" customFormat="1" ht="75" customHeight="1">
      <c r="B2" s="63" t="s">
        <v>699</v>
      </c>
      <c r="C2" s="59" t="s">
        <v>675</v>
      </c>
      <c r="D2" s="149" t="s">
        <v>676</v>
      </c>
      <c r="E2" s="61" t="s">
        <v>700</v>
      </c>
      <c r="F2" s="61" t="s">
        <v>701</v>
      </c>
      <c r="G2" s="61" t="s">
        <v>702</v>
      </c>
      <c r="H2" s="61"/>
      <c r="I2" s="61" t="s">
        <v>703</v>
      </c>
      <c r="J2" s="61" t="s">
        <v>704</v>
      </c>
      <c r="K2" s="61"/>
      <c r="L2" s="61"/>
      <c r="M2" s="61"/>
      <c r="N2" s="61"/>
      <c r="O2" s="61"/>
      <c r="P2" s="61"/>
      <c r="Q2" s="60">
        <f>'P4-6'!$AP$42</f>
        <v>25</v>
      </c>
      <c r="R2" s="62">
        <v>45866</v>
      </c>
      <c r="S2" s="273"/>
      <c r="T2" s="49" t="s">
        <v>705</v>
      </c>
    </row>
    <row r="3" spans="2:20" ht="69" customHeight="1">
      <c r="B3" s="274" t="s">
        <v>706</v>
      </c>
      <c r="C3" s="59" t="s">
        <v>646</v>
      </c>
      <c r="D3" s="65" t="s">
        <v>707</v>
      </c>
      <c r="E3" s="47"/>
      <c r="F3" s="47" t="s">
        <v>708</v>
      </c>
      <c r="G3" s="61" t="s">
        <v>709</v>
      </c>
      <c r="H3" s="47"/>
      <c r="I3" s="47"/>
      <c r="J3" s="47" t="s">
        <v>710</v>
      </c>
      <c r="K3" s="47"/>
      <c r="L3" s="47"/>
      <c r="M3" s="47"/>
      <c r="N3" s="47"/>
      <c r="O3" s="47"/>
      <c r="P3" s="47"/>
      <c r="Q3" s="65">
        <f>'P4-6'!$AP$27</f>
        <v>25</v>
      </c>
      <c r="R3" s="66">
        <v>45946</v>
      </c>
      <c r="S3" s="65"/>
      <c r="T3" s="48" t="s">
        <v>711</v>
      </c>
    </row>
    <row r="4" spans="2:20" ht="69.75" customHeight="1">
      <c r="B4" s="63" t="s">
        <v>712</v>
      </c>
      <c r="C4" s="64" t="s">
        <v>713</v>
      </c>
      <c r="D4" s="65" t="s">
        <v>714</v>
      </c>
      <c r="E4" s="47" t="s">
        <v>715</v>
      </c>
      <c r="F4" s="61" t="s">
        <v>716</v>
      </c>
      <c r="G4" s="47" t="s">
        <v>717</v>
      </c>
      <c r="H4" s="47" t="s">
        <v>718</v>
      </c>
      <c r="I4" s="47"/>
      <c r="J4" s="47" t="s">
        <v>719</v>
      </c>
      <c r="K4" s="47" t="s">
        <v>720</v>
      </c>
      <c r="L4" s="47" t="s">
        <v>721</v>
      </c>
      <c r="M4" s="47"/>
      <c r="N4" s="47"/>
      <c r="O4" s="47"/>
      <c r="P4" s="47"/>
      <c r="Q4" s="65">
        <f>'P4-6'!$AP$29</f>
        <v>21</v>
      </c>
      <c r="R4" s="66">
        <v>45931</v>
      </c>
      <c r="S4" s="65"/>
      <c r="T4" s="48" t="s">
        <v>722</v>
      </c>
    </row>
    <row r="5" spans="2:20" ht="60.75" customHeight="1">
      <c r="B5" s="63" t="s">
        <v>723</v>
      </c>
      <c r="C5" s="103" t="s">
        <v>685</v>
      </c>
      <c r="D5" s="276" t="s">
        <v>686</v>
      </c>
      <c r="E5" s="47" t="s">
        <v>724</v>
      </c>
      <c r="F5" s="47" t="s">
        <v>725</v>
      </c>
      <c r="G5" s="47" t="s">
        <v>726</v>
      </c>
      <c r="H5" s="61" t="s">
        <v>727</v>
      </c>
      <c r="I5" s="47" t="s">
        <v>728</v>
      </c>
      <c r="J5" s="47"/>
      <c r="K5" s="47"/>
      <c r="L5" s="47" t="s">
        <v>729</v>
      </c>
      <c r="M5" s="47" t="s">
        <v>730</v>
      </c>
      <c r="N5" s="47" t="s">
        <v>731</v>
      </c>
      <c r="O5" s="47" t="s">
        <v>732</v>
      </c>
      <c r="P5" s="47"/>
      <c r="Q5" s="65">
        <f>'P4-6'!$AP$47</f>
        <v>17</v>
      </c>
      <c r="R5" s="66">
        <v>45866</v>
      </c>
      <c r="S5" s="65"/>
      <c r="T5" s="48"/>
    </row>
    <row r="6" spans="2:20" ht="47.25" customHeight="1">
      <c r="B6" s="58" t="s">
        <v>733</v>
      </c>
      <c r="C6" s="59" t="s">
        <v>673</v>
      </c>
      <c r="D6" s="60" t="s">
        <v>734</v>
      </c>
      <c r="E6" s="61" t="s">
        <v>735</v>
      </c>
      <c r="F6" s="61" t="s">
        <v>736</v>
      </c>
      <c r="G6" s="47" t="s">
        <v>737</v>
      </c>
      <c r="H6" s="61"/>
      <c r="I6" s="61" t="s">
        <v>738</v>
      </c>
      <c r="J6" s="61" t="s">
        <v>739</v>
      </c>
      <c r="K6" s="47" t="s">
        <v>740</v>
      </c>
      <c r="L6" s="47" t="s">
        <v>741</v>
      </c>
      <c r="M6" s="47" t="s">
        <v>742</v>
      </c>
      <c r="N6" s="47"/>
      <c r="O6" s="47" t="s">
        <v>743</v>
      </c>
      <c r="P6" s="47"/>
      <c r="Q6" s="65">
        <f>'P4-6'!$AP$41</f>
        <v>14</v>
      </c>
      <c r="R6" s="62">
        <v>45985</v>
      </c>
      <c r="S6" s="60"/>
      <c r="T6" s="49" t="s">
        <v>744</v>
      </c>
    </row>
    <row r="7" spans="2:20" ht="69.75" customHeight="1">
      <c r="B7" s="58" t="s">
        <v>745</v>
      </c>
      <c r="C7" s="59" t="s">
        <v>659</v>
      </c>
      <c r="D7" s="60" t="s">
        <v>660</v>
      </c>
      <c r="E7" s="61" t="s">
        <v>746</v>
      </c>
      <c r="F7" s="61"/>
      <c r="G7" s="47" t="s">
        <v>747</v>
      </c>
      <c r="H7" s="61" t="s">
        <v>748</v>
      </c>
      <c r="I7" s="61" t="s">
        <v>749</v>
      </c>
      <c r="J7" s="61" t="s">
        <v>750</v>
      </c>
      <c r="K7" s="47"/>
      <c r="L7" s="47" t="s">
        <v>751</v>
      </c>
      <c r="M7" s="47" t="s">
        <v>752</v>
      </c>
      <c r="N7" s="47"/>
      <c r="O7" s="47"/>
      <c r="P7" s="47"/>
      <c r="Q7" s="65">
        <f>'P4-6'!$AP$34</f>
        <v>13</v>
      </c>
      <c r="R7" s="62">
        <v>45929</v>
      </c>
      <c r="S7" s="60"/>
      <c r="T7" s="49" t="s">
        <v>753</v>
      </c>
    </row>
    <row r="8" spans="2:20" ht="67.5" customHeight="1">
      <c r="B8" s="58" t="s">
        <v>754</v>
      </c>
      <c r="C8" s="59" t="s">
        <v>683</v>
      </c>
      <c r="D8" s="60" t="s">
        <v>684</v>
      </c>
      <c r="E8" s="61"/>
      <c r="F8" s="61" t="s">
        <v>755</v>
      </c>
      <c r="G8" s="61" t="s">
        <v>756</v>
      </c>
      <c r="H8" s="61"/>
      <c r="I8" s="47" t="s">
        <v>757</v>
      </c>
      <c r="J8" s="61" t="s">
        <v>758</v>
      </c>
      <c r="K8" s="47" t="s">
        <v>759</v>
      </c>
      <c r="L8" s="47"/>
      <c r="M8" s="47" t="s">
        <v>760</v>
      </c>
      <c r="N8" s="47"/>
      <c r="O8" s="47"/>
      <c r="P8" s="47"/>
      <c r="Q8" s="65">
        <f>'P4-6'!$AP$46</f>
        <v>13</v>
      </c>
      <c r="R8" s="278">
        <v>45939</v>
      </c>
      <c r="S8" s="60"/>
      <c r="T8" s="49"/>
    </row>
    <row r="9" spans="2:20" ht="39" customHeight="1">
      <c r="B9" s="58" t="s">
        <v>761</v>
      </c>
      <c r="C9" s="90" t="s">
        <v>632</v>
      </c>
      <c r="D9" s="90" t="s">
        <v>633</v>
      </c>
      <c r="E9" s="102" t="s">
        <v>762</v>
      </c>
      <c r="F9" s="102" t="s">
        <v>763</v>
      </c>
      <c r="G9" s="102" t="s">
        <v>764</v>
      </c>
      <c r="H9" s="102" t="s">
        <v>765</v>
      </c>
      <c r="I9" s="102" t="s">
        <v>766</v>
      </c>
      <c r="J9" s="102" t="s">
        <v>767</v>
      </c>
      <c r="K9" s="47"/>
      <c r="L9" s="47"/>
      <c r="M9" s="128" t="s">
        <v>768</v>
      </c>
      <c r="N9" s="128"/>
      <c r="O9" s="128"/>
      <c r="P9" s="128"/>
      <c r="Q9" s="65">
        <f>'P4-6'!$AP$20</f>
        <v>13</v>
      </c>
      <c r="R9" s="62">
        <v>45866</v>
      </c>
      <c r="S9" s="60"/>
      <c r="T9" s="49"/>
    </row>
    <row r="10" spans="2:20" ht="36" customHeight="1">
      <c r="B10" s="63" t="s">
        <v>769</v>
      </c>
      <c r="C10" s="64" t="s">
        <v>596</v>
      </c>
      <c r="D10" s="65" t="s">
        <v>597</v>
      </c>
      <c r="E10" s="47" t="s">
        <v>770</v>
      </c>
      <c r="F10" s="47" t="s">
        <v>771</v>
      </c>
      <c r="G10" s="47" t="s">
        <v>772</v>
      </c>
      <c r="H10" s="47" t="s">
        <v>773</v>
      </c>
      <c r="I10" s="88" t="s">
        <v>774</v>
      </c>
      <c r="J10" s="47"/>
      <c r="K10" s="47" t="s">
        <v>775</v>
      </c>
      <c r="L10" s="47" t="s">
        <v>776</v>
      </c>
      <c r="M10" s="47"/>
      <c r="N10" s="47"/>
      <c r="O10" s="47"/>
      <c r="P10" s="47"/>
      <c r="Q10" s="65">
        <f>'P4-6'!$AP$2</f>
        <v>12</v>
      </c>
      <c r="R10" s="66">
        <v>45929</v>
      </c>
      <c r="S10" s="65"/>
      <c r="T10" s="48"/>
    </row>
    <row r="11" spans="2:20" ht="43.5" customHeight="1">
      <c r="B11" s="150" t="s">
        <v>777</v>
      </c>
      <c r="C11" s="90" t="s">
        <v>634</v>
      </c>
      <c r="D11" s="129" t="s">
        <v>635</v>
      </c>
      <c r="E11" s="61"/>
      <c r="F11" s="89" t="s">
        <v>778</v>
      </c>
      <c r="G11" s="61"/>
      <c r="H11" s="61" t="s">
        <v>779</v>
      </c>
      <c r="I11" s="61" t="s">
        <v>780</v>
      </c>
      <c r="J11" s="61" t="s">
        <v>781</v>
      </c>
      <c r="K11" s="47" t="s">
        <v>782</v>
      </c>
      <c r="L11" s="47" t="s">
        <v>783</v>
      </c>
      <c r="M11" s="47"/>
      <c r="N11" s="47"/>
      <c r="O11" s="47"/>
      <c r="P11" s="47"/>
      <c r="Q11" s="65">
        <f>'P4-6'!$AP$21</f>
        <v>11</v>
      </c>
      <c r="R11" s="62">
        <v>45911</v>
      </c>
      <c r="S11" s="62"/>
      <c r="T11" s="49"/>
    </row>
    <row r="12" spans="2:20" ht="51.75" customHeight="1">
      <c r="B12" s="63" t="s">
        <v>784</v>
      </c>
      <c r="C12" s="64" t="s">
        <v>679</v>
      </c>
      <c r="D12" s="65" t="s">
        <v>680</v>
      </c>
      <c r="E12" s="47" t="s">
        <v>785</v>
      </c>
      <c r="F12" s="47" t="s">
        <v>786</v>
      </c>
      <c r="G12" s="47" t="s">
        <v>787</v>
      </c>
      <c r="H12" s="47"/>
      <c r="I12" s="47" t="s">
        <v>788</v>
      </c>
      <c r="J12" s="47" t="s">
        <v>789</v>
      </c>
      <c r="K12" s="47" t="s">
        <v>790</v>
      </c>
      <c r="L12" s="47"/>
      <c r="M12" s="47"/>
      <c r="N12" s="47"/>
      <c r="O12" s="47"/>
      <c r="P12" s="47"/>
      <c r="Q12" s="65">
        <f>'P4-6'!$AP$44</f>
        <v>10</v>
      </c>
      <c r="R12" s="66">
        <v>45926</v>
      </c>
      <c r="S12" s="65"/>
      <c r="T12" s="48"/>
    </row>
    <row r="13" spans="2:20" ht="36.75" customHeight="1">
      <c r="B13" s="63" t="s">
        <v>791</v>
      </c>
      <c r="C13" s="64" t="s">
        <v>792</v>
      </c>
      <c r="D13" s="65" t="s">
        <v>599</v>
      </c>
      <c r="E13" s="47"/>
      <c r="F13" s="47" t="s">
        <v>793</v>
      </c>
      <c r="G13" s="47" t="s">
        <v>794</v>
      </c>
      <c r="H13" s="47" t="s">
        <v>795</v>
      </c>
      <c r="I13" s="47" t="s">
        <v>796</v>
      </c>
      <c r="J13" s="47" t="s">
        <v>797</v>
      </c>
      <c r="K13" s="47"/>
      <c r="L13" s="47" t="s">
        <v>798</v>
      </c>
      <c r="M13" s="47"/>
      <c r="N13" s="47"/>
      <c r="O13" s="47"/>
      <c r="P13" s="47"/>
      <c r="Q13" s="65">
        <f>'P4-6'!$AP$3</f>
        <v>9</v>
      </c>
      <c r="R13" s="66">
        <v>45933</v>
      </c>
      <c r="S13" s="65"/>
      <c r="T13" s="48"/>
    </row>
    <row r="14" spans="2:20" ht="31.5" customHeight="1">
      <c r="B14" s="63" t="s">
        <v>799</v>
      </c>
      <c r="C14" s="64" t="s">
        <v>612</v>
      </c>
      <c r="D14" s="65" t="s">
        <v>613</v>
      </c>
      <c r="E14" s="47" t="s">
        <v>800</v>
      </c>
      <c r="F14" s="47" t="s">
        <v>801</v>
      </c>
      <c r="G14" s="47" t="s">
        <v>802</v>
      </c>
      <c r="H14" s="47"/>
      <c r="I14" s="47" t="s">
        <v>803</v>
      </c>
      <c r="J14" s="47" t="s">
        <v>804</v>
      </c>
      <c r="K14" s="47" t="s">
        <v>805</v>
      </c>
      <c r="L14" s="47" t="s">
        <v>806</v>
      </c>
      <c r="M14" s="47"/>
      <c r="N14" s="47"/>
      <c r="O14" s="47"/>
      <c r="P14" s="47"/>
      <c r="Q14" s="65">
        <f>'P4-6'!$AP$10</f>
        <v>9</v>
      </c>
      <c r="R14" s="62">
        <v>45919</v>
      </c>
      <c r="S14" s="65"/>
      <c r="T14" s="48"/>
    </row>
    <row r="15" spans="2:20" ht="26.25" customHeight="1">
      <c r="B15" s="63" t="s">
        <v>807</v>
      </c>
      <c r="C15" s="64" t="s">
        <v>626</v>
      </c>
      <c r="D15" s="65" t="s">
        <v>627</v>
      </c>
      <c r="E15" s="47"/>
      <c r="F15" s="47" t="s">
        <v>808</v>
      </c>
      <c r="G15" s="47" t="s">
        <v>809</v>
      </c>
      <c r="H15" s="47" t="s">
        <v>810</v>
      </c>
      <c r="I15" s="128"/>
      <c r="J15" s="47" t="s">
        <v>811</v>
      </c>
      <c r="K15" s="47"/>
      <c r="L15" s="47" t="s">
        <v>812</v>
      </c>
      <c r="M15" s="47" t="s">
        <v>813</v>
      </c>
      <c r="N15" s="47"/>
      <c r="O15" s="47"/>
      <c r="P15" s="47"/>
      <c r="Q15" s="65">
        <f>'P4-6'!$AP$17</f>
        <v>22</v>
      </c>
      <c r="R15" s="66">
        <v>45926</v>
      </c>
      <c r="S15" s="65"/>
      <c r="T15" s="49"/>
    </row>
    <row r="16" spans="2:20" ht="36" customHeight="1">
      <c r="B16" s="63" t="s">
        <v>814</v>
      </c>
      <c r="C16" s="64" t="s">
        <v>604</v>
      </c>
      <c r="D16" s="65" t="s">
        <v>605</v>
      </c>
      <c r="E16" s="47"/>
      <c r="F16" s="47" t="s">
        <v>815</v>
      </c>
      <c r="G16" s="47" t="s">
        <v>772</v>
      </c>
      <c r="H16" s="61"/>
      <c r="I16" s="61" t="s">
        <v>816</v>
      </c>
      <c r="J16" s="47" t="s">
        <v>815</v>
      </c>
      <c r="K16" s="47" t="s">
        <v>817</v>
      </c>
      <c r="L16" s="47"/>
      <c r="M16" s="47" t="s">
        <v>808</v>
      </c>
      <c r="N16" s="47"/>
      <c r="O16" s="47"/>
      <c r="P16" s="47"/>
      <c r="Q16" s="65">
        <f>'P4-6'!$AP$6</f>
        <v>9</v>
      </c>
      <c r="R16" s="66">
        <v>45929</v>
      </c>
      <c r="S16" s="65"/>
      <c r="T16" s="48"/>
    </row>
    <row r="17" spans="2:20" ht="39" customHeight="1">
      <c r="B17" s="63" t="s">
        <v>818</v>
      </c>
      <c r="C17" s="64" t="s">
        <v>671</v>
      </c>
      <c r="D17" s="65" t="s">
        <v>819</v>
      </c>
      <c r="E17" s="47" t="s">
        <v>820</v>
      </c>
      <c r="F17" s="47" t="s">
        <v>808</v>
      </c>
      <c r="G17" s="47" t="s">
        <v>710</v>
      </c>
      <c r="H17" s="47" t="s">
        <v>770</v>
      </c>
      <c r="I17" s="47"/>
      <c r="J17" s="47" t="s">
        <v>821</v>
      </c>
      <c r="K17" s="47"/>
      <c r="L17" s="47" t="s">
        <v>822</v>
      </c>
      <c r="M17" s="47" t="s">
        <v>710</v>
      </c>
      <c r="N17" s="47"/>
      <c r="O17" s="47"/>
      <c r="P17" s="47"/>
      <c r="Q17" s="65">
        <f>'P4-6'!$AP$40</f>
        <v>8</v>
      </c>
      <c r="R17" s="66">
        <v>45929</v>
      </c>
      <c r="S17" s="65"/>
      <c r="T17" s="48"/>
    </row>
    <row r="18" spans="2:20" ht="43.5" customHeight="1">
      <c r="B18" s="63" t="s">
        <v>823</v>
      </c>
      <c r="C18" s="64" t="s">
        <v>669</v>
      </c>
      <c r="D18" s="65" t="s">
        <v>670</v>
      </c>
      <c r="E18" s="47"/>
      <c r="F18" s="47"/>
      <c r="G18" s="47" t="s">
        <v>824</v>
      </c>
      <c r="H18" s="47" t="s">
        <v>825</v>
      </c>
      <c r="I18" s="47" t="s">
        <v>826</v>
      </c>
      <c r="J18" s="47"/>
      <c r="K18" s="47" t="s">
        <v>827</v>
      </c>
      <c r="L18" s="47" t="s">
        <v>828</v>
      </c>
      <c r="M18" s="47"/>
      <c r="N18" s="47"/>
      <c r="O18" s="47"/>
      <c r="P18" s="47"/>
      <c r="Q18" s="65">
        <f>'P4-6'!$AP$39</f>
        <v>8</v>
      </c>
      <c r="R18" s="66">
        <v>45944</v>
      </c>
      <c r="S18" s="65"/>
      <c r="T18" s="48"/>
    </row>
    <row r="19" spans="2:20" ht="33.75" customHeight="1">
      <c r="B19" s="63" t="s">
        <v>829</v>
      </c>
      <c r="C19" s="64" t="s">
        <v>687</v>
      </c>
      <c r="D19" s="65" t="s">
        <v>688</v>
      </c>
      <c r="E19" s="47" t="s">
        <v>830</v>
      </c>
      <c r="F19" s="47" t="s">
        <v>831</v>
      </c>
      <c r="G19" s="47"/>
      <c r="H19" s="47" t="s">
        <v>832</v>
      </c>
      <c r="I19" s="47" t="s">
        <v>776</v>
      </c>
      <c r="J19" s="47" t="s">
        <v>820</v>
      </c>
      <c r="K19" s="47"/>
      <c r="L19" s="47"/>
      <c r="M19" s="47" t="s">
        <v>833</v>
      </c>
      <c r="N19" s="47"/>
      <c r="O19" s="47"/>
      <c r="P19" s="47"/>
      <c r="Q19" s="65">
        <f>'P4-6'!$AP$48</f>
        <v>8</v>
      </c>
      <c r="R19" s="66">
        <v>45939</v>
      </c>
      <c r="S19" s="65"/>
      <c r="T19" s="48"/>
    </row>
    <row r="20" spans="2:20" ht="31.5" customHeight="1">
      <c r="B20" s="151" t="s">
        <v>834</v>
      </c>
      <c r="C20" s="103" t="s">
        <v>693</v>
      </c>
      <c r="D20" s="65" t="s">
        <v>694</v>
      </c>
      <c r="E20" s="47" t="s">
        <v>835</v>
      </c>
      <c r="F20" s="47"/>
      <c r="G20" s="152" t="s">
        <v>836</v>
      </c>
      <c r="H20" s="47" t="s">
        <v>837</v>
      </c>
      <c r="I20" s="47"/>
      <c r="J20" s="47" t="s">
        <v>838</v>
      </c>
      <c r="K20" s="47" t="s">
        <v>839</v>
      </c>
      <c r="L20" s="47"/>
      <c r="M20" s="47"/>
      <c r="N20" s="47"/>
      <c r="O20" s="47"/>
      <c r="P20" s="47"/>
      <c r="Q20" s="65">
        <f>'P4-6'!$AP$51</f>
        <v>8</v>
      </c>
      <c r="R20" s="66">
        <v>45912</v>
      </c>
      <c r="S20" s="65"/>
      <c r="T20" s="48"/>
    </row>
    <row r="21" spans="2:20" ht="62.25" customHeight="1">
      <c r="B21" s="275" t="s">
        <v>840</v>
      </c>
      <c r="C21" s="90" t="s">
        <v>618</v>
      </c>
      <c r="D21" s="60" t="s">
        <v>619</v>
      </c>
      <c r="E21" s="61"/>
      <c r="F21" s="61" t="s">
        <v>841</v>
      </c>
      <c r="G21" s="61" t="s">
        <v>842</v>
      </c>
      <c r="H21" s="61" t="s">
        <v>843</v>
      </c>
      <c r="I21" s="277"/>
      <c r="J21" s="61"/>
      <c r="K21" s="61" t="s">
        <v>844</v>
      </c>
      <c r="L21" s="61"/>
      <c r="M21" s="61"/>
      <c r="N21" s="61"/>
      <c r="O21" s="47"/>
      <c r="P21" s="47"/>
      <c r="Q21" s="65">
        <f>'P4-6'!$AP$13</f>
        <v>12</v>
      </c>
      <c r="R21" s="62">
        <v>45912</v>
      </c>
      <c r="S21" s="60"/>
      <c r="T21" s="49"/>
    </row>
    <row r="22" spans="2:20" ht="32.25" customHeight="1">
      <c r="B22" s="151" t="s">
        <v>845</v>
      </c>
      <c r="C22" s="103" t="s">
        <v>616</v>
      </c>
      <c r="D22" s="65" t="s">
        <v>617</v>
      </c>
      <c r="E22" s="47" t="s">
        <v>846</v>
      </c>
      <c r="F22" s="152"/>
      <c r="G22" s="47" t="s">
        <v>847</v>
      </c>
      <c r="H22" s="61" t="s">
        <v>848</v>
      </c>
      <c r="I22" s="47"/>
      <c r="J22" s="47" t="s">
        <v>849</v>
      </c>
      <c r="K22" s="47"/>
      <c r="L22" s="47"/>
      <c r="M22" s="47"/>
      <c r="N22" s="47"/>
      <c r="O22" s="47"/>
      <c r="P22" s="47"/>
      <c r="Q22" s="65">
        <f>'P4-6'!$AP$12</f>
        <v>9</v>
      </c>
      <c r="R22" s="66">
        <v>45912</v>
      </c>
      <c r="S22" s="65"/>
      <c r="T22" s="48"/>
    </row>
    <row r="23" spans="2:20" ht="33.75" customHeight="1">
      <c r="B23" s="63" t="s">
        <v>850</v>
      </c>
      <c r="C23" s="64" t="s">
        <v>665</v>
      </c>
      <c r="D23" s="65" t="s">
        <v>666</v>
      </c>
      <c r="E23" s="47" t="s">
        <v>851</v>
      </c>
      <c r="F23" s="47"/>
      <c r="G23" s="47"/>
      <c r="H23" s="47" t="s">
        <v>852</v>
      </c>
      <c r="I23" s="47"/>
      <c r="J23" s="47" t="s">
        <v>853</v>
      </c>
      <c r="K23" s="47" t="s">
        <v>854</v>
      </c>
      <c r="L23" s="47" t="s">
        <v>855</v>
      </c>
      <c r="M23" s="47"/>
      <c r="N23" s="47"/>
      <c r="O23" s="47"/>
      <c r="P23" s="47"/>
      <c r="Q23" s="65">
        <f>'P4-6'!$AP$37</f>
        <v>7</v>
      </c>
      <c r="R23" s="66">
        <v>45919</v>
      </c>
      <c r="S23" s="65"/>
      <c r="T23" s="48"/>
    </row>
    <row r="24" spans="2:20" ht="54.75" customHeight="1">
      <c r="B24" s="63" t="s">
        <v>856</v>
      </c>
      <c r="C24" s="64" t="s">
        <v>857</v>
      </c>
      <c r="D24" s="65" t="s">
        <v>649</v>
      </c>
      <c r="E24" s="47"/>
      <c r="F24" s="47" t="s">
        <v>858</v>
      </c>
      <c r="G24" s="47" t="s">
        <v>859</v>
      </c>
      <c r="H24" s="47"/>
      <c r="I24" s="47" t="s">
        <v>860</v>
      </c>
      <c r="J24" s="47" t="s">
        <v>861</v>
      </c>
      <c r="K24" s="47"/>
      <c r="L24" s="47"/>
      <c r="M24" s="47" t="s">
        <v>862</v>
      </c>
      <c r="N24" s="47"/>
      <c r="O24" s="47"/>
      <c r="P24" s="47"/>
      <c r="Q24" s="65">
        <f>'P4-6'!$AP$28</f>
        <v>8</v>
      </c>
      <c r="R24" s="65">
        <v>14</v>
      </c>
      <c r="S24" s="65"/>
      <c r="T24" s="48"/>
    </row>
    <row r="25" spans="2:20" ht="51" customHeight="1">
      <c r="B25" s="63" t="s">
        <v>863</v>
      </c>
      <c r="C25" s="64" t="s">
        <v>620</v>
      </c>
      <c r="D25" s="65" t="s">
        <v>621</v>
      </c>
      <c r="E25" s="47" t="s">
        <v>864</v>
      </c>
      <c r="F25" s="47" t="s">
        <v>865</v>
      </c>
      <c r="G25" s="47"/>
      <c r="H25" s="47" t="s">
        <v>866</v>
      </c>
      <c r="I25" s="47"/>
      <c r="J25" s="47" t="s">
        <v>865</v>
      </c>
      <c r="K25" s="47" t="s">
        <v>867</v>
      </c>
      <c r="L25" s="47"/>
      <c r="M25" s="47" t="s">
        <v>868</v>
      </c>
      <c r="N25" s="47"/>
      <c r="O25" s="47"/>
      <c r="P25" s="47"/>
      <c r="Q25" s="65">
        <f>'P4-6'!$AP$37</f>
        <v>7</v>
      </c>
      <c r="R25" s="65"/>
      <c r="S25" s="65"/>
      <c r="T25" s="48"/>
    </row>
  </sheetData>
  <phoneticPr fontId="9" type="noConversion"/>
  <conditionalFormatting sqref="D1 D10:D1048576">
    <cfRule type="duplicateValues" dxfId="33" priority="23"/>
  </conditionalFormatting>
  <conditionalFormatting sqref="Q2:Q25">
    <cfRule type="colorScale" priority="2">
      <colorScale>
        <cfvo type="num" val="7"/>
        <cfvo type="num" val="10"/>
        <cfvo type="num" val="13"/>
        <color rgb="FF63BE7B"/>
        <color rgb="FFFFEB84"/>
        <color rgb="FFF8696B"/>
      </colorScale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C27A2-FF39-46B6-BD0E-4DACC95791F3}">
  <dimension ref="A1:F46"/>
  <sheetViews>
    <sheetView workbookViewId="0">
      <selection activeCell="B1" sqref="B1"/>
    </sheetView>
  </sheetViews>
  <sheetFormatPr defaultRowHeight="14.25"/>
  <cols>
    <col min="4" max="4" width="9.7109375" customWidth="1"/>
    <col min="6" max="6" width="19.85546875" bestFit="1" customWidth="1"/>
  </cols>
  <sheetData>
    <row r="1" spans="1:6">
      <c r="A1" t="s">
        <v>869</v>
      </c>
    </row>
    <row r="2" spans="1:6">
      <c r="A2" t="s">
        <v>870</v>
      </c>
      <c r="B2" t="s">
        <v>871</v>
      </c>
      <c r="C2" t="s">
        <v>872</v>
      </c>
      <c r="D2" t="s">
        <v>873</v>
      </c>
      <c r="F2" s="39"/>
    </row>
    <row r="3" spans="1:6">
      <c r="A3" t="s">
        <v>343</v>
      </c>
      <c r="B3">
        <f>'P1-3 (YOU)'!F39+'P1-3 (YOC)'!F40</f>
        <v>22</v>
      </c>
      <c r="C3">
        <f>'P1-3 (YOU)'!G39+'P1-3 (YOC)'!G40</f>
        <v>9</v>
      </c>
      <c r="D3">
        <f>'P1-3 (YOU)'!H39+'P1-3 (YOC)'!H40</f>
        <v>4</v>
      </c>
    </row>
    <row r="4" spans="1:6">
      <c r="A4" t="s">
        <v>344</v>
      </c>
      <c r="B4">
        <f>'P1-3 (YOU)'!I39+'P1-3 (YOC)'!I40</f>
        <v>27</v>
      </c>
      <c r="C4">
        <f>'P1-3 (YOU)'!J39+'P1-3 (YOC)'!J40</f>
        <v>5</v>
      </c>
      <c r="D4">
        <f>'P1-3 (YOU)'!K39+'P1-3 (YOC)'!K40</f>
        <v>5</v>
      </c>
    </row>
    <row r="5" spans="1:6">
      <c r="A5" t="s">
        <v>345</v>
      </c>
      <c r="B5">
        <f>'P1-3 (YOU)'!L39+'P1-3 (YOC)'!L40</f>
        <v>24</v>
      </c>
      <c r="C5">
        <f>'P1-3 (YOU)'!M39+'P1-3 (YOC)'!M40</f>
        <v>9</v>
      </c>
      <c r="D5">
        <f>'P1-3 (YOU)'!N39+'P1-3 (YOC)'!N40</f>
        <v>5</v>
      </c>
    </row>
    <row r="6" spans="1:6">
      <c r="A6" t="s">
        <v>346</v>
      </c>
      <c r="B6">
        <f>SUM('P1-3 (YOU)'!O39+'P1-3 (YOC)'!O40)</f>
        <v>35</v>
      </c>
      <c r="C6">
        <f>SUM('P1-3 (YOU)'!P39+'P1-3 (YOC)'!P40)</f>
        <v>7</v>
      </c>
      <c r="D6">
        <f>SUM('P1-3 (YOC)'!Q46+'P1-3 (YOC)'!Q40)</f>
        <v>0</v>
      </c>
    </row>
    <row r="7" spans="1:6">
      <c r="A7" t="s">
        <v>347</v>
      </c>
      <c r="B7">
        <f>SUM('P1-3 (YOU)'!R39+'P1-3 (YOC)'!R40)</f>
        <v>24</v>
      </c>
      <c r="C7">
        <f>SUM('P1-3 (YOU)'!S39+'P1-3 (YOC)'!S40)</f>
        <v>5</v>
      </c>
      <c r="D7">
        <f>SUM('P1-3 (YOU)'!T39+'P1-3 (YOC)'!T40)</f>
        <v>11</v>
      </c>
    </row>
    <row r="8" spans="1:6">
      <c r="A8" t="s">
        <v>695</v>
      </c>
      <c r="B8">
        <f>SUM('P1-3 (YOU)'!U39+'P1-3 (YOC)'!U40)</f>
        <v>16</v>
      </c>
      <c r="C8">
        <f>SUM('P1-3 (YOU)'!V39+'P1-3 (YOC)'!V40)</f>
        <v>4</v>
      </c>
      <c r="D8">
        <f>SUM('P1-3 (YOU)'!W39+'P1-3 (YOC)'!W40)</f>
        <v>1</v>
      </c>
    </row>
    <row r="9" spans="1:6">
      <c r="A9" t="s">
        <v>696</v>
      </c>
      <c r="B9">
        <f>SUM('P1-3 (YOU)'!X39+'P1-3 (YOC)'!X40)</f>
        <v>22</v>
      </c>
      <c r="C9">
        <f>SUM('P1-3 (YOU)'!Y39+'P1-3 (YOC)'!Y40)</f>
        <v>5</v>
      </c>
      <c r="D9">
        <f>SUM('P1-3 (YOU)'!Z39+'P1-3 (YOC)'!Z40)</f>
        <v>0</v>
      </c>
    </row>
    <row r="10" spans="1:6">
      <c r="A10" t="s">
        <v>350</v>
      </c>
      <c r="B10">
        <f>SUM('P1-3 (YOU)'!AA39+'P1-3 (YOC)'!AA40)</f>
        <v>19</v>
      </c>
      <c r="C10">
        <f>SUM('P1-3 (YOU)'!AB39+'P1-3 (YOC)'!AB40)</f>
        <v>3</v>
      </c>
      <c r="D10">
        <f>SUM('P1-3 (YOU)'!AC39+'P1-3 (YOC)'!AC40)</f>
        <v>28</v>
      </c>
    </row>
    <row r="11" spans="1:6">
      <c r="A11" t="s">
        <v>351</v>
      </c>
      <c r="B11">
        <f>SUM('P1-3 (YOU)'!AD39+'P1-3 (YOC)'!AD40)</f>
        <v>27</v>
      </c>
      <c r="C11">
        <f>SUM('P1-3 (YOU)'!AE39+'P1-3 (YOC)'!AE40)</f>
        <v>1</v>
      </c>
      <c r="D11">
        <f>SUM('P1-3 (YOU)'!AF39+'P1-3 (YOC)'!AF40)</f>
        <v>6</v>
      </c>
    </row>
    <row r="12" spans="1:6">
      <c r="A12" t="s">
        <v>352</v>
      </c>
      <c r="B12">
        <f>SUM('P1-3 (YOU)'!AG39+'P1-3 (YOC)'!AG40)</f>
        <v>9</v>
      </c>
      <c r="C12">
        <f>SUM('P1-3 (YOU)'!AH39+'P1-3 (YOC)'!AH40)</f>
        <v>0</v>
      </c>
      <c r="D12">
        <f>SUM('P1-3 (YOU)'!AI39+'P1-3 (YOC)'!AI40)</f>
        <v>0</v>
      </c>
    </row>
    <row r="13" spans="1:6">
      <c r="A13" t="s">
        <v>697</v>
      </c>
      <c r="B13">
        <f>SUM('P1-3 (YOU)'!AJ39+'P1-3 (YOC)'!AJ40)</f>
        <v>0</v>
      </c>
      <c r="C13">
        <f>SUM('P1-3 (YOU)'!AK39+'P1-3 (YOC)'!AK40)</f>
        <v>0</v>
      </c>
      <c r="D13">
        <f>SUM('P1-3 (YOU)'!AL39+'P1-3 (YOC)'!AL40)</f>
        <v>0</v>
      </c>
    </row>
    <row r="14" spans="1:6">
      <c r="A14" t="s">
        <v>698</v>
      </c>
      <c r="B14">
        <f>SUM('P1-3 (YOU)'!AM39+'P1-3 (YOC)'!AM40)</f>
        <v>0</v>
      </c>
      <c r="C14">
        <f>SUM('P1-3 (YOU)'!AN39+'P1-3 (YOC)'!AN40)</f>
        <v>0</v>
      </c>
      <c r="D14">
        <f>SUM('P1-3 (YOU)'!AO39+'P1-3 (YOC)'!AO40)</f>
        <v>0</v>
      </c>
    </row>
    <row r="15" spans="1:6">
      <c r="A15" t="s">
        <v>314</v>
      </c>
      <c r="B15">
        <f>SUM(B3:B14)</f>
        <v>225</v>
      </c>
      <c r="C15">
        <f>SUM(C3:C14)</f>
        <v>48</v>
      </c>
      <c r="D15">
        <f>SUM(D3:D14)</f>
        <v>60</v>
      </c>
    </row>
    <row r="17" spans="1:4">
      <c r="A17" t="s">
        <v>874</v>
      </c>
    </row>
    <row r="18" spans="1:4">
      <c r="A18" t="s">
        <v>870</v>
      </c>
      <c r="B18" t="s">
        <v>871</v>
      </c>
      <c r="C18" t="s">
        <v>872</v>
      </c>
      <c r="D18" t="s">
        <v>873</v>
      </c>
    </row>
    <row r="19" spans="1:4">
      <c r="A19" t="s">
        <v>343</v>
      </c>
      <c r="B19">
        <f>'P4-6'!F55</f>
        <v>23</v>
      </c>
      <c r="C19">
        <f>'P4-6'!G55</f>
        <v>15</v>
      </c>
      <c r="D19">
        <f>'P4-6'!H55</f>
        <v>19</v>
      </c>
    </row>
    <row r="20" spans="1:4">
      <c r="A20" t="s">
        <v>344</v>
      </c>
      <c r="B20">
        <f>'P4-6'!I55</f>
        <v>53</v>
      </c>
      <c r="C20">
        <f>'P4-6'!J55</f>
        <v>10</v>
      </c>
      <c r="D20">
        <f>'P4-6'!K55</f>
        <v>13</v>
      </c>
    </row>
    <row r="21" spans="1:4">
      <c r="A21" t="s">
        <v>345</v>
      </c>
      <c r="B21">
        <f>'P4-6'!L55</f>
        <v>78</v>
      </c>
      <c r="C21">
        <f>'P4-6'!M55</f>
        <v>2</v>
      </c>
      <c r="D21">
        <f>'P4-6'!N55</f>
        <v>15</v>
      </c>
    </row>
    <row r="22" spans="1:4">
      <c r="A22" t="s">
        <v>346</v>
      </c>
      <c r="B22">
        <f>SUM('P4-6'!O55)</f>
        <v>47</v>
      </c>
      <c r="C22">
        <f>SUM('P4-6'!P55)</f>
        <v>0</v>
      </c>
      <c r="D22">
        <f>SUM('P4-6'!Q55)</f>
        <v>14</v>
      </c>
    </row>
    <row r="23" spans="1:4">
      <c r="A23" t="s">
        <v>347</v>
      </c>
      <c r="B23">
        <f>'P4-6'!R55</f>
        <v>41</v>
      </c>
      <c r="C23">
        <f>'P4-6'!S55</f>
        <v>2</v>
      </c>
      <c r="D23">
        <f>'P4-6'!T55</f>
        <v>14</v>
      </c>
    </row>
    <row r="24" spans="1:4">
      <c r="A24" t="s">
        <v>695</v>
      </c>
      <c r="B24">
        <f>'P4-6'!U55</f>
        <v>49</v>
      </c>
      <c r="C24">
        <f>'P4-6'!V55</f>
        <v>6</v>
      </c>
      <c r="D24">
        <f>'P4-6'!W55</f>
        <v>15</v>
      </c>
    </row>
    <row r="25" spans="1:4">
      <c r="A25" t="s">
        <v>696</v>
      </c>
      <c r="B25">
        <f>'P4-6'!X55</f>
        <v>24</v>
      </c>
      <c r="C25">
        <f>'P4-6'!Y55</f>
        <v>0</v>
      </c>
      <c r="D25">
        <f>'P4-6'!Z55</f>
        <v>0</v>
      </c>
    </row>
    <row r="26" spans="1:4">
      <c r="A26" t="s">
        <v>350</v>
      </c>
      <c r="B26">
        <f>'P4-6'!AA55</f>
        <v>20</v>
      </c>
      <c r="C26">
        <f>'P4-6'!AB55</f>
        <v>0</v>
      </c>
      <c r="D26">
        <f>'P4-6'!AC55</f>
        <v>0</v>
      </c>
    </row>
    <row r="27" spans="1:4">
      <c r="A27" t="s">
        <v>351</v>
      </c>
      <c r="B27">
        <f>'P4-6'!AD55</f>
        <v>39</v>
      </c>
      <c r="C27">
        <f>'P4-6'!AE55</f>
        <v>0</v>
      </c>
      <c r="D27">
        <f>'P4-6'!AF55</f>
        <v>0</v>
      </c>
    </row>
    <row r="28" spans="1:4">
      <c r="A28" t="s">
        <v>352</v>
      </c>
      <c r="B28">
        <f>'P4-6'!AG55</f>
        <v>54</v>
      </c>
      <c r="C28">
        <f>'P4-6'!AH55</f>
        <v>0</v>
      </c>
      <c r="D28">
        <f>'P4-6'!AI55</f>
        <v>0</v>
      </c>
    </row>
    <row r="29" spans="1:4">
      <c r="A29" t="s">
        <v>697</v>
      </c>
      <c r="B29">
        <f>'P4-6'!AJ55</f>
        <v>57</v>
      </c>
      <c r="C29">
        <f>'P4-6'!AL55</f>
        <v>0</v>
      </c>
      <c r="D29">
        <f>'P4-6'!AL55</f>
        <v>0</v>
      </c>
    </row>
    <row r="30" spans="1:4">
      <c r="A30" t="s">
        <v>698</v>
      </c>
      <c r="B30">
        <f>'P4-6'!AM55</f>
        <v>12</v>
      </c>
      <c r="C30">
        <f>'P4-6'!AN55</f>
        <v>0</v>
      </c>
      <c r="D30">
        <f>'P4-6'!AO55</f>
        <v>0</v>
      </c>
    </row>
    <row r="31" spans="1:4">
      <c r="A31" t="s">
        <v>314</v>
      </c>
      <c r="B31">
        <f>SUM(B19:B30)</f>
        <v>497</v>
      </c>
      <c r="C31">
        <f>SUM(C19:C30)</f>
        <v>35</v>
      </c>
      <c r="D31">
        <f>SUM(D19:D30)</f>
        <v>90</v>
      </c>
    </row>
    <row r="33" spans="1:4">
      <c r="A33" t="s">
        <v>875</v>
      </c>
    </row>
    <row r="34" spans="1:4">
      <c r="A34" t="s">
        <v>870</v>
      </c>
      <c r="B34" t="s">
        <v>871</v>
      </c>
      <c r="C34" t="s">
        <v>872</v>
      </c>
      <c r="D34" t="s">
        <v>873</v>
      </c>
    </row>
    <row r="35" spans="1:4">
      <c r="A35" t="s">
        <v>343</v>
      </c>
      <c r="B35">
        <f>SUM(B3+B19)</f>
        <v>45</v>
      </c>
      <c r="C35">
        <f>SUM(C3+C19)</f>
        <v>24</v>
      </c>
      <c r="D35">
        <f>SUM(D3+D19)</f>
        <v>23</v>
      </c>
    </row>
    <row r="36" spans="1:4">
      <c r="A36" t="s">
        <v>344</v>
      </c>
      <c r="B36">
        <f>SUM(B4+B20)</f>
        <v>80</v>
      </c>
      <c r="C36">
        <f t="shared" ref="C36:D46" si="0">SUM(C4+C20)</f>
        <v>15</v>
      </c>
      <c r="D36">
        <f t="shared" si="0"/>
        <v>18</v>
      </c>
    </row>
    <row r="37" spans="1:4">
      <c r="A37" t="s">
        <v>345</v>
      </c>
      <c r="B37">
        <f>SUM(B5+B21)</f>
        <v>102</v>
      </c>
      <c r="C37">
        <f t="shared" si="0"/>
        <v>11</v>
      </c>
      <c r="D37">
        <f t="shared" si="0"/>
        <v>20</v>
      </c>
    </row>
    <row r="38" spans="1:4">
      <c r="A38" t="s">
        <v>346</v>
      </c>
      <c r="B38">
        <f t="shared" ref="B38:B46" si="1">SUM(B6+B22)</f>
        <v>82</v>
      </c>
      <c r="C38">
        <f t="shared" si="0"/>
        <v>7</v>
      </c>
      <c r="D38">
        <f t="shared" si="0"/>
        <v>14</v>
      </c>
    </row>
    <row r="39" spans="1:4">
      <c r="A39" t="s">
        <v>347</v>
      </c>
      <c r="B39">
        <f t="shared" si="1"/>
        <v>65</v>
      </c>
      <c r="C39">
        <f t="shared" si="0"/>
        <v>7</v>
      </c>
      <c r="D39">
        <f t="shared" si="0"/>
        <v>25</v>
      </c>
    </row>
    <row r="40" spans="1:4">
      <c r="A40" t="s">
        <v>695</v>
      </c>
      <c r="B40">
        <f t="shared" si="1"/>
        <v>65</v>
      </c>
      <c r="C40">
        <f t="shared" si="0"/>
        <v>10</v>
      </c>
      <c r="D40">
        <f t="shared" si="0"/>
        <v>16</v>
      </c>
    </row>
    <row r="41" spans="1:4">
      <c r="A41" t="s">
        <v>696</v>
      </c>
      <c r="B41">
        <f t="shared" si="1"/>
        <v>46</v>
      </c>
      <c r="C41">
        <f t="shared" si="0"/>
        <v>5</v>
      </c>
      <c r="D41">
        <f t="shared" si="0"/>
        <v>0</v>
      </c>
    </row>
    <row r="42" spans="1:4">
      <c r="A42" t="s">
        <v>350</v>
      </c>
      <c r="B42">
        <f t="shared" si="1"/>
        <v>39</v>
      </c>
      <c r="C42">
        <f t="shared" si="0"/>
        <v>3</v>
      </c>
      <c r="D42">
        <f t="shared" si="0"/>
        <v>28</v>
      </c>
    </row>
    <row r="43" spans="1:4">
      <c r="A43" t="s">
        <v>351</v>
      </c>
      <c r="B43">
        <f t="shared" si="1"/>
        <v>66</v>
      </c>
      <c r="C43">
        <f t="shared" si="0"/>
        <v>1</v>
      </c>
      <c r="D43">
        <f t="shared" si="0"/>
        <v>6</v>
      </c>
    </row>
    <row r="44" spans="1:4">
      <c r="A44" t="s">
        <v>352</v>
      </c>
      <c r="B44">
        <f t="shared" si="1"/>
        <v>63</v>
      </c>
      <c r="C44">
        <f t="shared" si="0"/>
        <v>0</v>
      </c>
      <c r="D44">
        <f t="shared" si="0"/>
        <v>0</v>
      </c>
    </row>
    <row r="45" spans="1:4">
      <c r="A45" t="s">
        <v>697</v>
      </c>
      <c r="B45">
        <f t="shared" si="1"/>
        <v>57</v>
      </c>
      <c r="C45">
        <f t="shared" si="0"/>
        <v>0</v>
      </c>
      <c r="D45">
        <f t="shared" si="0"/>
        <v>0</v>
      </c>
    </row>
    <row r="46" spans="1:4">
      <c r="A46" t="s">
        <v>698</v>
      </c>
      <c r="B46">
        <f t="shared" si="1"/>
        <v>12</v>
      </c>
      <c r="C46">
        <f t="shared" si="0"/>
        <v>0</v>
      </c>
      <c r="D46">
        <f t="shared" si="0"/>
        <v>0</v>
      </c>
    </row>
  </sheetData>
  <phoneticPr fontId="9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C0C77-9528-4A6B-A3FB-097C22D37244}">
  <dimension ref="A1:Z125"/>
  <sheetViews>
    <sheetView topLeftCell="I1" workbookViewId="0">
      <selection activeCell="Z3" sqref="Z3"/>
    </sheetView>
  </sheetViews>
  <sheetFormatPr defaultRowHeight="14.25"/>
  <cols>
    <col min="1" max="1" width="12.85546875" customWidth="1"/>
    <col min="2" max="2" width="9.42578125" customWidth="1"/>
    <col min="3" max="3" width="46.85546875" bestFit="1" customWidth="1"/>
    <col min="4" max="4" width="7.7109375" bestFit="1" customWidth="1"/>
    <col min="5" max="5" width="10.42578125" bestFit="1" customWidth="1"/>
    <col min="7" max="7" width="9.140625" customWidth="1"/>
    <col min="8" max="8" width="10.42578125" customWidth="1"/>
    <col min="9" max="9" width="51.28515625" customWidth="1"/>
    <col min="10" max="24" width="9.140625" customWidth="1"/>
    <col min="25" max="25" width="11.5703125" bestFit="1" customWidth="1"/>
    <col min="26" max="26" width="10.42578125" bestFit="1" customWidth="1"/>
  </cols>
  <sheetData>
    <row r="1" spans="1:26">
      <c r="A1" s="216" t="s">
        <v>40</v>
      </c>
      <c r="B1" s="217" t="s">
        <v>265</v>
      </c>
      <c r="C1" s="217" t="s">
        <v>266</v>
      </c>
      <c r="D1" s="217" t="s">
        <v>267</v>
      </c>
      <c r="E1" s="218" t="s">
        <v>876</v>
      </c>
      <c r="G1" t="s">
        <v>877</v>
      </c>
      <c r="H1" t="s">
        <v>876</v>
      </c>
      <c r="I1" t="s">
        <v>878</v>
      </c>
      <c r="J1" t="s">
        <v>870</v>
      </c>
      <c r="M1" t="s">
        <v>343</v>
      </c>
      <c r="N1" t="s">
        <v>344</v>
      </c>
      <c r="O1" t="s">
        <v>345</v>
      </c>
      <c r="P1" t="s">
        <v>346</v>
      </c>
      <c r="Q1" t="s">
        <v>347</v>
      </c>
      <c r="R1" t="s">
        <v>695</v>
      </c>
      <c r="S1" t="s">
        <v>696</v>
      </c>
      <c r="T1" t="s">
        <v>350</v>
      </c>
      <c r="U1" t="s">
        <v>351</v>
      </c>
      <c r="V1" t="s">
        <v>352</v>
      </c>
      <c r="W1" t="s">
        <v>697</v>
      </c>
      <c r="X1" t="s">
        <v>698</v>
      </c>
    </row>
    <row r="2" spans="1:26">
      <c r="A2" s="160" t="s">
        <v>176</v>
      </c>
      <c r="B2" s="219" t="s">
        <v>177</v>
      </c>
      <c r="C2" s="220" t="s">
        <v>178</v>
      </c>
      <c r="D2" s="117" t="e" vm="1">
        <v>#VALUE!</v>
      </c>
      <c r="E2" t="s">
        <v>879</v>
      </c>
      <c r="G2">
        <v>2025</v>
      </c>
      <c r="H2" t="s">
        <v>879</v>
      </c>
      <c r="I2" t="str" cm="1">
        <f t="array" ref="I2:I38">_xlfn._xlws.FILTER(Table6[Staff Name (JO)],Table6[Cluster]='Leave Management'!$O$2)</f>
        <v>ALEX_TAN WEI BENG</v>
      </c>
      <c r="J2" t="s">
        <v>343</v>
      </c>
      <c r="M2" t="str">
        <f>M$1&amp;"_MC"</f>
        <v>Jan_MC</v>
      </c>
      <c r="N2" t="str">
        <f t="shared" ref="N2:X2" si="0">N$1&amp;"_MC"</f>
        <v>Feb_MC</v>
      </c>
      <c r="O2" t="str">
        <f t="shared" si="0"/>
        <v>Mar_MC</v>
      </c>
      <c r="P2" t="str">
        <f t="shared" si="0"/>
        <v>Apr_MC</v>
      </c>
      <c r="Q2" t="str">
        <f t="shared" si="0"/>
        <v>May_MC</v>
      </c>
      <c r="R2" t="str">
        <f t="shared" si="0"/>
        <v>Jun_MC</v>
      </c>
      <c r="S2" t="str">
        <f t="shared" si="0"/>
        <v>Jul_MC</v>
      </c>
      <c r="T2" t="str">
        <f t="shared" si="0"/>
        <v>Aug_MC</v>
      </c>
      <c r="U2" t="str">
        <f t="shared" si="0"/>
        <v>Sep_MC</v>
      </c>
      <c r="V2" t="str">
        <f t="shared" si="0"/>
        <v>Oct_MC</v>
      </c>
      <c r="W2" t="str">
        <f t="shared" si="0"/>
        <v>Nov_MC</v>
      </c>
      <c r="X2" t="str">
        <f t="shared" si="0"/>
        <v>Dec_MC</v>
      </c>
      <c r="Y2" t="s">
        <v>307</v>
      </c>
      <c r="Z2" t="s">
        <v>354</v>
      </c>
    </row>
    <row r="3" spans="1:26">
      <c r="A3" s="160" t="s">
        <v>164</v>
      </c>
      <c r="B3" s="219" t="s">
        <v>165</v>
      </c>
      <c r="C3" s="220" t="s">
        <v>166</v>
      </c>
      <c r="D3" s="117" t="e" vm="2">
        <v>#VALUE!</v>
      </c>
      <c r="E3" t="s">
        <v>879</v>
      </c>
      <c r="G3">
        <v>2026</v>
      </c>
      <c r="H3" t="s">
        <v>880</v>
      </c>
      <c r="I3" t="str">
        <v xml:space="preserve">ER HAN LOON_PATRICK </v>
      </c>
      <c r="J3" t="s">
        <v>344</v>
      </c>
      <c r="M3" cm="1">
        <f t="array" ref="M3">IFERROR(IF('Leave Management'!$O$2="P1-3 (YOU)",_xlfn.XLOOKUP('Leave Management'!$H$4,'P1-3 (YOU)'!$D$2:$D$100,_xlfn.XLOOKUP(M$2,'P1-3 (YOU)'!$F$1:$AT$1,'P1-3 (YOU)'!$F$2:$AT$100)),IF('Leave Management'!$O$2="P1-3 (YOC)",_xlfn.XLOOKUP('Leave Management'!$H$4,'P1-3 (YOC)'!$D$2:$D$78,_xlfn.XLOOKUP(M$2,'P1-3 (YOC)'!$F$1:$BM$1,'P1-3 (YOC)'!$F$2:$BM$78)),_xlfn.XLOOKUP('Leave Management'!$H$4,'P4-6'!$D$2:$D$78,_xlfn.XLOOKUP(M$2,'P4-6'!$F$1:$BS$1,'P4-6'!$F$2:$BS$78)))),"")</f>
        <v>0</v>
      </c>
      <c r="N3" cm="1">
        <f t="array" ref="N3">IFERROR(IF('Leave Management'!$O$2="P1-3 (YOU)",_xlfn.XLOOKUP('Leave Management'!$H$4,'P1-3 (YOU)'!$D$2:$D$100,_xlfn.XLOOKUP(N$2,'P1-3 (YOU)'!$F$1:$AT$1,'P1-3 (YOU)'!$F$2:$AT$100)),IF('Leave Management'!$O$2="P1-3 (YOC)",_xlfn.XLOOKUP('Leave Management'!$H$4,'P1-3 (YOC)'!$D$2:$D$78,_xlfn.XLOOKUP(N$2,'P1-3 (YOC)'!$F$1:$BM$1,'P1-3 (YOC)'!$F$2:$BM$78)),_xlfn.XLOOKUP('Leave Management'!$H$4,'P4-6'!$D$2:$D$78,_xlfn.XLOOKUP(N$2,'P4-6'!$F$1:$BS$1,'P4-6'!$F$2:$BS$78)))),"")</f>
        <v>2</v>
      </c>
      <c r="O3" cm="1">
        <f t="array" ref="O3">IFERROR(IF('Leave Management'!$O$2="P1-3 (YOU)",_xlfn.XLOOKUP('Leave Management'!$H$4,'P1-3 (YOU)'!$D$2:$D$100,_xlfn.XLOOKUP(O$2,'P1-3 (YOU)'!$F$1:$AT$1,'P1-3 (YOU)'!$F$2:$AT$100)),IF('Leave Management'!$O$2="P1-3 (YOC)",_xlfn.XLOOKUP('Leave Management'!$H$4,'P1-3 (YOC)'!$D$2:$D$78,_xlfn.XLOOKUP(O$2,'P1-3 (YOC)'!$F$1:$BM$1,'P1-3 (YOC)'!$F$2:$BM$78)),_xlfn.XLOOKUP('Leave Management'!$H$4,'P4-6'!$D$2:$D$78,_xlfn.XLOOKUP(O$2,'P4-6'!$F$1:$BS$1,'P4-6'!$F$2:$BS$78)))),"")</f>
        <v>2</v>
      </c>
      <c r="P3" cm="1">
        <f t="array" ref="P3">IFERROR(IF('Leave Management'!$O$2="P1-3 (YOU)",_xlfn.XLOOKUP('Leave Management'!$H$4,'P1-3 (YOU)'!$D$2:$D$100,_xlfn.XLOOKUP(P$2,'P1-3 (YOU)'!$F$1:$AT$1,'P1-3 (YOU)'!$F$2:$AT$100)),IF('Leave Management'!$O$2="P1-3 (YOC)",_xlfn.XLOOKUP('Leave Management'!$H$4,'P1-3 (YOC)'!$D$2:$D$78,_xlfn.XLOOKUP(P$2,'P1-3 (YOC)'!$F$1:$BM$1,'P1-3 (YOC)'!$F$2:$BM$78)),_xlfn.XLOOKUP('Leave Management'!$H$4,'P4-6'!$D$2:$D$78,_xlfn.XLOOKUP(P$2,'P4-6'!$F$1:$BS$1,'P4-6'!$F$2:$BS$78)))),"")</f>
        <v>1</v>
      </c>
      <c r="Q3" cm="1">
        <f t="array" ref="Q3">IFERROR(IF('Leave Management'!$O$2="P1-3 (YOU)",_xlfn.XLOOKUP('Leave Management'!$H$4,'P1-3 (YOU)'!$D$2:$D$100,_xlfn.XLOOKUP(Q$2,'P1-3 (YOU)'!$F$1:$AT$1,'P1-3 (YOU)'!$F$2:$AT$100)),IF('Leave Management'!$O$2="P1-3 (YOC)",_xlfn.XLOOKUP('Leave Management'!$H$4,'P1-3 (YOC)'!$D$2:$D$78,_xlfn.XLOOKUP(Q$2,'P1-3 (YOC)'!$F$1:$BM$1,'P1-3 (YOC)'!$F$2:$BM$78)),_xlfn.XLOOKUP('Leave Management'!$H$4,'P4-6'!$D$2:$D$78,_xlfn.XLOOKUP(Q$2,'P4-6'!$F$1:$BS$1,'P4-6'!$F$2:$BS$78)))),"")</f>
        <v>1</v>
      </c>
      <c r="R3" cm="1">
        <f t="array" ref="R3">IFERROR(IF('Leave Management'!$O$2="P1-3 (YOU)",_xlfn.XLOOKUP('Leave Management'!$H$4,'P1-3 (YOU)'!$D$2:$D$100,_xlfn.XLOOKUP(R$2,'P1-3 (YOU)'!$F$1:$AT$1,'P1-3 (YOU)'!$F$2:$AT$100)),IF('Leave Management'!$O$2="P1-3 (YOC)",_xlfn.XLOOKUP('Leave Management'!$H$4,'P1-3 (YOC)'!$D$2:$D$78,_xlfn.XLOOKUP(R$2,'P1-3 (YOC)'!$F$1:$BM$1,'P1-3 (YOC)'!$F$2:$BM$78)),_xlfn.XLOOKUP('Leave Management'!$H$4,'P4-6'!$D$2:$D$78,_xlfn.XLOOKUP(R$2,'P4-6'!$F$1:$BS$1,'P4-6'!$F$2:$BS$78)))),"")</f>
        <v>1</v>
      </c>
      <c r="S3" cm="1">
        <f t="array" ref="S3">IFERROR(IF('Leave Management'!$O$2="P1-3 (YOU)",_xlfn.XLOOKUP('Leave Management'!$H$4,'P1-3 (YOU)'!$D$2:$D$100,_xlfn.XLOOKUP(S$2,'P1-3 (YOU)'!$F$1:$AT$1,'P1-3 (YOU)'!$F$2:$AT$100)),IF('Leave Management'!$O$2="P1-3 (YOC)",_xlfn.XLOOKUP('Leave Management'!$H$4,'P1-3 (YOC)'!$D$2:$D$78,_xlfn.XLOOKUP(S$2,'P1-3 (YOC)'!$F$1:$BM$1,'P1-3 (YOC)'!$F$2:$BM$78)),_xlfn.XLOOKUP('Leave Management'!$H$4,'P4-6'!$D$2:$D$78,_xlfn.XLOOKUP(S$2,'P4-6'!$F$1:$BS$1,'P4-6'!$F$2:$BS$78)))),"")</f>
        <v>0</v>
      </c>
      <c r="T3" cm="1">
        <f t="array" ref="T3">IFERROR(IF('Leave Management'!$O$2="P1-3 (YOU)",_xlfn.XLOOKUP('Leave Management'!$H$4,'P1-3 (YOU)'!$D$2:$D$100,_xlfn.XLOOKUP(T$2,'P1-3 (YOU)'!$F$1:$AT$1,'P1-3 (YOU)'!$F$2:$AT$100)),IF('Leave Management'!$O$2="P1-3 (YOC)",_xlfn.XLOOKUP('Leave Management'!$H$4,'P1-3 (YOC)'!$D$2:$D$78,_xlfn.XLOOKUP(T$2,'P1-3 (YOC)'!$F$1:$BM$1,'P1-3 (YOC)'!$F$2:$BM$78)),_xlfn.XLOOKUP('Leave Management'!$H$4,'P4-6'!$D$2:$D$78,_xlfn.XLOOKUP(T$2,'P4-6'!$F$1:$BS$1,'P4-6'!$F$2:$BS$78)))),"")</f>
        <v>1</v>
      </c>
      <c r="U3" cm="1">
        <f t="array" ref="U3">IFERROR(IF('Leave Management'!$O$2="P1-3 (YOU)",_xlfn.XLOOKUP('Leave Management'!$H$4,'P1-3 (YOU)'!$D$2:$D$100,_xlfn.XLOOKUP(U$2,'P1-3 (YOU)'!$F$1:$AT$1,'P1-3 (YOU)'!$F$2:$AT$100)),IF('Leave Management'!$O$2="P1-3 (YOC)",_xlfn.XLOOKUP('Leave Management'!$H$4,'P1-3 (YOC)'!$D$2:$D$78,_xlfn.XLOOKUP(U$2,'P1-3 (YOC)'!$F$1:$BM$1,'P1-3 (YOC)'!$F$2:$BM$78)),_xlfn.XLOOKUP('Leave Management'!$H$4,'P4-6'!$D$2:$D$78,_xlfn.XLOOKUP(U$2,'P4-6'!$F$1:$BS$1,'P4-6'!$F$2:$BS$78)))),"")</f>
        <v>0</v>
      </c>
      <c r="V3" cm="1">
        <f t="array" ref="V3">IFERROR(IF('Leave Management'!$O$2="P1-3 (YOU)",_xlfn.XLOOKUP('Leave Management'!$H$4,'P1-3 (YOU)'!$D$2:$D$100,_xlfn.XLOOKUP(V$2,'P1-3 (YOU)'!$F$1:$AT$1,'P1-3 (YOU)'!$F$2:$AT$100)),IF('Leave Management'!$O$2="P1-3 (YOC)",_xlfn.XLOOKUP('Leave Management'!$H$4,'P1-3 (YOC)'!$D$2:$D$78,_xlfn.XLOOKUP(V$2,'P1-3 (YOC)'!$F$1:$BM$1,'P1-3 (YOC)'!$F$2:$BM$78)),_xlfn.XLOOKUP('Leave Management'!$H$4,'P4-6'!$D$2:$D$78,_xlfn.XLOOKUP(V$2,'P4-6'!$F$1:$BS$1,'P4-6'!$F$2:$BS$78)))),"")</f>
        <v>1</v>
      </c>
      <c r="W3" cm="1">
        <f t="array" ref="W3">IFERROR(IF('Leave Management'!$O$2="P1-3 (YOU)",_xlfn.XLOOKUP('Leave Management'!$H$4,'P1-3 (YOU)'!$D$2:$D$100,_xlfn.XLOOKUP(W$2,'P1-3 (YOU)'!$F$1:$AT$1,'P1-3 (YOU)'!$F$2:$AT$100)),IF('Leave Management'!$O$2="P1-3 (YOC)",_xlfn.XLOOKUP('Leave Management'!$H$4,'P1-3 (YOC)'!$D$2:$D$78,_xlfn.XLOOKUP(W$2,'P1-3 (YOC)'!$F$1:$BM$1,'P1-3 (YOC)'!$F$2:$BM$78)),_xlfn.XLOOKUP('Leave Management'!$H$4,'P4-6'!$D$2:$D$78,_xlfn.XLOOKUP(W$2,'P4-6'!$F$1:$BS$1,'P4-6'!$F$2:$BS$78)))),"")</f>
        <v>0</v>
      </c>
      <c r="X3" cm="1">
        <f t="array" ref="X3">IFERROR(IF('Leave Management'!$O$2="P1-3 (YOU)",_xlfn.XLOOKUP('Leave Management'!$H$4,'P1-3 (YOU)'!$D$2:$D$100,_xlfn.XLOOKUP(X$2,'P1-3 (YOU)'!$F$1:$AT$1,'P1-3 (YOU)'!$F$2:$AT$100)),IF('Leave Management'!$O$2="P1-3 (YOC)",_xlfn.XLOOKUP('Leave Management'!$H$4,'P1-3 (YOC)'!$D$2:$D$78,_xlfn.XLOOKUP(X$2,'P1-3 (YOC)'!$F$1:$BM$1,'P1-3 (YOC)'!$F$2:$BM$78)),_xlfn.XLOOKUP('Leave Management'!$H$4,'P4-6'!$D$2:$D$78,_xlfn.XLOOKUP(X$2,'P4-6'!$F$1:$BS$1,'P4-6'!$F$2:$BS$78)))),"")</f>
        <v>0</v>
      </c>
      <c r="Y3" s="251">
        <f>IFERROR(IF(OR('Leave Management'!$O$2="P1-3 (YOU)",'Leave Management'!$O$2="P1-3 (YOC)"),
_xlfn.XLOOKUP('Leave Management'!$H$4,'MC Consolidation (P1-3)'!$D$2:$D$70,'MC Consolidation (P1-3)'!$P$2:$P$70),
_xlfn.XLOOKUP('Leave Management'!$H$4,'MC Consolidation (P4-6)'!$D$2:$D$70,'MC Consolidation (P4-6)'!$R$2:$R$70)
),NA())</f>
        <v>45831</v>
      </c>
      <c r="Z3">
        <f>IFERROR(IF(OR('Leave Management'!$O$2="P1-3 (YOU)",'Leave Management'!$O$2="P1-3 (YOC)"),
_xlfn.XLOOKUP('Leave Management'!$H$4,'MC Consolidation (P1-3)'!$D$2:$D$70,'MC Consolidation (P1-3)'!$Q$2:$Q$70),
_xlfn.XLOOKUP('Leave Management'!$H$4,'MC Consolidation (P4-6)'!$D$2:$D$70,'MC Consolidation (P4-6)'!$S$2:$S$70)
),NA())</f>
        <v>0</v>
      </c>
    </row>
    <row r="4" spans="1:26">
      <c r="A4" s="160" t="s">
        <v>97</v>
      </c>
      <c r="B4" s="219" t="s">
        <v>98</v>
      </c>
      <c r="C4" s="220" t="s">
        <v>99</v>
      </c>
      <c r="D4" s="117" t="e" vm="3">
        <v>#VALUE!</v>
      </c>
      <c r="E4" t="s">
        <v>879</v>
      </c>
      <c r="G4">
        <v>2027</v>
      </c>
      <c r="H4" t="s">
        <v>874</v>
      </c>
      <c r="I4" t="str">
        <v>LIM CHIN YEOW</v>
      </c>
      <c r="J4" t="s">
        <v>345</v>
      </c>
      <c r="M4" t="str">
        <f>M$1&amp;"_UL"</f>
        <v>Jan_UL</v>
      </c>
      <c r="N4" t="str">
        <f t="shared" ref="N4:X4" si="1">N$1&amp;"_UL"</f>
        <v>Feb_UL</v>
      </c>
      <c r="O4" t="str">
        <f t="shared" si="1"/>
        <v>Mar_UL</v>
      </c>
      <c r="P4" t="str">
        <f t="shared" si="1"/>
        <v>Apr_UL</v>
      </c>
      <c r="Q4" t="str">
        <f t="shared" si="1"/>
        <v>May_UL</v>
      </c>
      <c r="R4" t="str">
        <f t="shared" si="1"/>
        <v>Jun_UL</v>
      </c>
      <c r="S4" t="str">
        <f t="shared" si="1"/>
        <v>Jul_UL</v>
      </c>
      <c r="T4" t="str">
        <f t="shared" si="1"/>
        <v>Aug_UL</v>
      </c>
      <c r="U4" t="str">
        <f t="shared" si="1"/>
        <v>Sep_UL</v>
      </c>
      <c r="V4" t="str">
        <f t="shared" si="1"/>
        <v>Oct_UL</v>
      </c>
      <c r="W4" t="str">
        <f t="shared" si="1"/>
        <v>Nov_UL</v>
      </c>
      <c r="X4" t="str">
        <f t="shared" si="1"/>
        <v>Dec_UL</v>
      </c>
    </row>
    <row r="5" spans="1:26">
      <c r="A5" s="160" t="s">
        <v>215</v>
      </c>
      <c r="B5" s="21" t="s">
        <v>216</v>
      </c>
      <c r="C5" s="220" t="s">
        <v>217</v>
      </c>
      <c r="D5" s="117" t="e" vm="4">
        <v>#VALUE!</v>
      </c>
      <c r="E5" t="s">
        <v>879</v>
      </c>
      <c r="G5">
        <v>2028</v>
      </c>
      <c r="I5" t="str">
        <v>TAN KIAN WEE STANLEY</v>
      </c>
      <c r="J5" t="s">
        <v>346</v>
      </c>
      <c r="M5" cm="1">
        <f t="array" ref="M5">IFERROR(IF('Leave Management'!$O$2="P1-3 (YOU)",_xlfn.XLOOKUP('Leave Management'!$H$4,'P1-3 (YOU)'!$D$2:$D$100,_xlfn.XLOOKUP(M$4,'P1-3 (YOU)'!$F$1:$AT$1,'P1-3 (YOU)'!$F$2:$AT$100)),IF('Leave Management'!$O$2="P1-3 (YOC)",_xlfn.XLOOKUP('Leave Management'!$H$4,'P1-3 (YOC)'!$D$2:$D$78,_xlfn.XLOOKUP(M$4,'P1-3 (YOC)'!$F$1:$BM$1,'P1-3 (YOC)'!$F$2:$BM$78)),_xlfn.XLOOKUP('Leave Management'!$H$4,'P4-6'!$D$2:$D$78,_xlfn.XLOOKUP(M$4,'P4-6'!$F$1:$BS$1,'P4-6'!$F$2:$BS$78)))),"")</f>
        <v>0</v>
      </c>
      <c r="N5" cm="1">
        <f t="array" ref="N5">IFERROR(IF('Leave Management'!$O$2="P1-3 (YOU)",_xlfn.XLOOKUP('Leave Management'!$H$4,'P1-3 (YOU)'!$D$2:$D$100,_xlfn.XLOOKUP(N$4,'P1-3 (YOU)'!$F$1:$AT$1,'P1-3 (YOU)'!$F$2:$AT$100)),IF('Leave Management'!$O$2="P1-3 (YOC)",_xlfn.XLOOKUP('Leave Management'!$H$4,'P1-3 (YOC)'!$D$2:$D$78,_xlfn.XLOOKUP(N$4,'P1-3 (YOC)'!$F$1:$BM$1,'P1-3 (YOC)'!$F$2:$BM$78)),_xlfn.XLOOKUP('Leave Management'!$H$4,'P4-6'!$D$2:$D$78,_xlfn.XLOOKUP(N$4,'P4-6'!$F$1:$BS$1,'P4-6'!$F$2:$BS$78)))),"")</f>
        <v>0</v>
      </c>
      <c r="O5" cm="1">
        <f t="array" ref="O5">IFERROR(IF('Leave Management'!$O$2="P1-3 (YOU)",_xlfn.XLOOKUP('Leave Management'!$H$4,'P1-3 (YOU)'!$D$2:$D$100,_xlfn.XLOOKUP(O$4,'P1-3 (YOU)'!$F$1:$AT$1,'P1-3 (YOU)'!$F$2:$AT$100)),IF('Leave Management'!$O$2="P1-3 (YOC)",_xlfn.XLOOKUP('Leave Management'!$H$4,'P1-3 (YOC)'!$D$2:$D$78,_xlfn.XLOOKUP(O$4,'P1-3 (YOC)'!$F$1:$BM$1,'P1-3 (YOC)'!$F$2:$BM$78)),_xlfn.XLOOKUP('Leave Management'!$H$4,'P4-6'!$D$2:$D$78,_xlfn.XLOOKUP(O$4,'P4-6'!$F$1:$BS$1,'P4-6'!$F$2:$BS$78)))),"")</f>
        <v>0</v>
      </c>
      <c r="P5" cm="1">
        <f t="array" ref="P5">IFERROR(IF('Leave Management'!$O$2="P1-3 (YOU)",_xlfn.XLOOKUP('Leave Management'!$H$4,'P1-3 (YOU)'!$D$2:$D$100,_xlfn.XLOOKUP(P$4,'P1-3 (YOU)'!$F$1:$AT$1,'P1-3 (YOU)'!$F$2:$AT$100)),IF('Leave Management'!$O$2="P1-3 (YOC)",_xlfn.XLOOKUP('Leave Management'!$H$4,'P1-3 (YOC)'!$D$2:$D$78,_xlfn.XLOOKUP(P$4,'P1-3 (YOC)'!$F$1:$BM$1,'P1-3 (YOC)'!$F$2:$BM$78)),_xlfn.XLOOKUP('Leave Management'!$H$4,'P4-6'!$D$2:$D$78,_xlfn.XLOOKUP(P$4,'P4-6'!$F$1:$BS$1,'P4-6'!$F$2:$BS$78)))),"")</f>
        <v>0</v>
      </c>
      <c r="Q5" cm="1">
        <f t="array" ref="Q5">IFERROR(IF('Leave Management'!$O$2="P1-3 (YOU)",_xlfn.XLOOKUP('Leave Management'!$H$4,'P1-3 (YOU)'!$D$2:$D$100,_xlfn.XLOOKUP(Q$4,'P1-3 (YOU)'!$F$1:$AT$1,'P1-3 (YOU)'!$F$2:$AT$100)),IF('Leave Management'!$O$2="P1-3 (YOC)",_xlfn.XLOOKUP('Leave Management'!$H$4,'P1-3 (YOC)'!$D$2:$D$78,_xlfn.XLOOKUP(Q$4,'P1-3 (YOC)'!$F$1:$BM$1,'P1-3 (YOC)'!$F$2:$BM$78)),_xlfn.XLOOKUP('Leave Management'!$H$4,'P4-6'!$D$2:$D$78,_xlfn.XLOOKUP(Q$4,'P4-6'!$F$1:$BS$1,'P4-6'!$F$2:$BS$78)))),"")</f>
        <v>0</v>
      </c>
      <c r="R5" cm="1">
        <f t="array" ref="R5">IFERROR(IF('Leave Management'!$O$2="P1-3 (YOU)",_xlfn.XLOOKUP('Leave Management'!$H$4,'P1-3 (YOU)'!$D$2:$D$100,_xlfn.XLOOKUP(R$4,'P1-3 (YOU)'!$F$1:$AT$1,'P1-3 (YOU)'!$F$2:$AT$100)),IF('Leave Management'!$O$2="P1-3 (YOC)",_xlfn.XLOOKUP('Leave Management'!$H$4,'P1-3 (YOC)'!$D$2:$D$78,_xlfn.XLOOKUP(R$4,'P1-3 (YOC)'!$F$1:$BM$1,'P1-3 (YOC)'!$F$2:$BM$78)),_xlfn.XLOOKUP('Leave Management'!$H$4,'P4-6'!$D$2:$D$78,_xlfn.XLOOKUP(R$4,'P4-6'!$F$1:$BS$1,'P4-6'!$F$2:$BS$78)))),"")</f>
        <v>0</v>
      </c>
      <c r="S5" cm="1">
        <f t="array" ref="S5">IFERROR(IF('Leave Management'!$O$2="P1-3 (YOU)",_xlfn.XLOOKUP('Leave Management'!$H$4,'P1-3 (YOU)'!$D$2:$D$100,_xlfn.XLOOKUP(S$4,'P1-3 (YOU)'!$F$1:$AT$1,'P1-3 (YOU)'!$F$2:$AT$100)),IF('Leave Management'!$O$2="P1-3 (YOC)",_xlfn.XLOOKUP('Leave Management'!$H$4,'P1-3 (YOC)'!$D$2:$D$78,_xlfn.XLOOKUP(S$4,'P1-3 (YOC)'!$F$1:$BM$1,'P1-3 (YOC)'!$F$2:$BM$78)),_xlfn.XLOOKUP('Leave Management'!$H$4,'P4-6'!$D$2:$D$78,_xlfn.XLOOKUP(S$4,'P4-6'!$F$1:$BS$1,'P4-6'!$F$2:$BS$78)))),"")</f>
        <v>0</v>
      </c>
      <c r="T5" cm="1">
        <f t="array" ref="T5">IFERROR(IF('Leave Management'!$O$2="P1-3 (YOU)",_xlfn.XLOOKUP('Leave Management'!$H$4,'P1-3 (YOU)'!$D$2:$D$100,_xlfn.XLOOKUP(T$4,'P1-3 (YOU)'!$F$1:$AT$1,'P1-3 (YOU)'!$F$2:$AT$100)),IF('Leave Management'!$O$2="P1-3 (YOC)",_xlfn.XLOOKUP('Leave Management'!$H$4,'P1-3 (YOC)'!$D$2:$D$78,_xlfn.XLOOKUP(T$4,'P1-3 (YOC)'!$F$1:$BM$1,'P1-3 (YOC)'!$F$2:$BM$78)),_xlfn.XLOOKUP('Leave Management'!$H$4,'P4-6'!$D$2:$D$78,_xlfn.XLOOKUP(T$4,'P4-6'!$F$1:$BS$1,'P4-6'!$F$2:$BS$78)))),"")</f>
        <v>0</v>
      </c>
      <c r="U5" cm="1">
        <f t="array" ref="U5">IFERROR(IF('Leave Management'!$O$2="P1-3 (YOU)",_xlfn.XLOOKUP('Leave Management'!$H$4,'P1-3 (YOU)'!$D$2:$D$100,_xlfn.XLOOKUP(U$4,'P1-3 (YOU)'!$F$1:$AT$1,'P1-3 (YOU)'!$F$2:$AT$100)),IF('Leave Management'!$O$2="P1-3 (YOC)",_xlfn.XLOOKUP('Leave Management'!$H$4,'P1-3 (YOC)'!$D$2:$D$78,_xlfn.XLOOKUP(U$4,'P1-3 (YOC)'!$F$1:$BM$1,'P1-3 (YOC)'!$F$2:$BM$78)),_xlfn.XLOOKUP('Leave Management'!$H$4,'P4-6'!$D$2:$D$78,_xlfn.XLOOKUP(U$4,'P4-6'!$F$1:$BS$1,'P4-6'!$F$2:$BS$78)))),"")</f>
        <v>1</v>
      </c>
      <c r="V5" cm="1">
        <f t="array" ref="V5">IFERROR(IF('Leave Management'!$O$2="P1-3 (YOU)",_xlfn.XLOOKUP('Leave Management'!$H$4,'P1-3 (YOU)'!$D$2:$D$100,_xlfn.XLOOKUP(V$4,'P1-3 (YOU)'!$F$1:$AT$1,'P1-3 (YOU)'!$F$2:$AT$100)),IF('Leave Management'!$O$2="P1-3 (YOC)",_xlfn.XLOOKUP('Leave Management'!$H$4,'P1-3 (YOC)'!$D$2:$D$78,_xlfn.XLOOKUP(V$4,'P1-3 (YOC)'!$F$1:$BM$1,'P1-3 (YOC)'!$F$2:$BM$78)),_xlfn.XLOOKUP('Leave Management'!$H$4,'P4-6'!$D$2:$D$78,_xlfn.XLOOKUP(V$4,'P4-6'!$F$1:$BS$1,'P4-6'!$F$2:$BS$78)))),"")</f>
        <v>0</v>
      </c>
      <c r="W5" cm="1">
        <f t="array" ref="W5">IFERROR(IF('Leave Management'!$O$2="P1-3 (YOU)",_xlfn.XLOOKUP('Leave Management'!$H$4,'P1-3 (YOU)'!$D$2:$D$100,_xlfn.XLOOKUP(W$4,'P1-3 (YOU)'!$F$1:$AT$1,'P1-3 (YOU)'!$F$2:$AT$100)),IF('Leave Management'!$O$2="P1-3 (YOC)",_xlfn.XLOOKUP('Leave Management'!$H$4,'P1-3 (YOC)'!$D$2:$D$78,_xlfn.XLOOKUP(W$4,'P1-3 (YOC)'!$F$1:$BM$1,'P1-3 (YOC)'!$F$2:$BM$78)),_xlfn.XLOOKUP('Leave Management'!$H$4,'P4-6'!$D$2:$D$78,_xlfn.XLOOKUP(W$4,'P4-6'!$F$1:$BS$1,'P4-6'!$F$2:$BS$78)))),"")</f>
        <v>0</v>
      </c>
      <c r="X5" cm="1">
        <f t="array" ref="X5">IFERROR(IF('Leave Management'!$O$2="P1-3 (YOU)",_xlfn.XLOOKUP('Leave Management'!$H$4,'P1-3 (YOU)'!$D$2:$D$100,_xlfn.XLOOKUP(X$4,'P1-3 (YOU)'!$F$1:$AT$1,'P1-3 (YOU)'!$F$2:$AT$100)),IF('Leave Management'!$O$2="P1-3 (YOC)",_xlfn.XLOOKUP('Leave Management'!$H$4,'P1-3 (YOC)'!$D$2:$D$78,_xlfn.XLOOKUP(X$4,'P1-3 (YOC)'!$F$1:$BM$1,'P1-3 (YOC)'!$F$2:$BM$78)),_xlfn.XLOOKUP('Leave Management'!$H$4,'P4-6'!$D$2:$D$78,_xlfn.XLOOKUP(X$4,'P4-6'!$F$1:$BS$1,'P4-6'!$F$2:$BS$78)))),"")</f>
        <v>0</v>
      </c>
      <c r="Y5" s="252"/>
    </row>
    <row r="6" spans="1:26">
      <c r="A6" s="160" t="s">
        <v>136</v>
      </c>
      <c r="B6" s="21" t="s">
        <v>137</v>
      </c>
      <c r="C6" s="220" t="s">
        <v>138</v>
      </c>
      <c r="D6" s="153" t="e" vm="5">
        <v>#VALUE!</v>
      </c>
      <c r="E6" t="s">
        <v>879</v>
      </c>
      <c r="G6">
        <v>2029</v>
      </c>
      <c r="I6" t="str">
        <v>LIN DILONG</v>
      </c>
      <c r="J6" t="s">
        <v>347</v>
      </c>
      <c r="M6" t="str">
        <f>M$1&amp;"_Turnout"</f>
        <v>Jan_Turnout</v>
      </c>
      <c r="N6" t="str">
        <f t="shared" ref="N6:X6" si="2">N$1&amp;"_Turnout"</f>
        <v>Feb_Turnout</v>
      </c>
      <c r="O6" t="str">
        <f t="shared" si="2"/>
        <v>Mar_Turnout</v>
      </c>
      <c r="P6" t="str">
        <f t="shared" si="2"/>
        <v>Apr_Turnout</v>
      </c>
      <c r="Q6" t="str">
        <f t="shared" si="2"/>
        <v>May_Turnout</v>
      </c>
      <c r="R6" t="str">
        <f t="shared" si="2"/>
        <v>Jun_Turnout</v>
      </c>
      <c r="S6" t="str">
        <f t="shared" si="2"/>
        <v>Jul_Turnout</v>
      </c>
      <c r="T6" t="str">
        <f t="shared" si="2"/>
        <v>Aug_Turnout</v>
      </c>
      <c r="U6" t="str">
        <f t="shared" si="2"/>
        <v>Sep_Turnout</v>
      </c>
      <c r="V6" t="str">
        <f t="shared" si="2"/>
        <v>Oct_Turnout</v>
      </c>
      <c r="W6" t="str">
        <f t="shared" si="2"/>
        <v>Nov_Turnout</v>
      </c>
      <c r="X6" t="str">
        <f t="shared" si="2"/>
        <v>Dec_Turnout</v>
      </c>
    </row>
    <row r="7" spans="1:26">
      <c r="A7" s="160" t="s">
        <v>167</v>
      </c>
      <c r="B7" s="219" t="s">
        <v>168</v>
      </c>
      <c r="C7" s="220" t="s">
        <v>169</v>
      </c>
      <c r="D7" s="117" t="e" vm="6">
        <v>#VALUE!</v>
      </c>
      <c r="E7" t="s">
        <v>879</v>
      </c>
      <c r="G7">
        <v>2030</v>
      </c>
      <c r="I7" t="str">
        <v>CHAN SENG HUAT ANDY</v>
      </c>
      <c r="J7" t="s">
        <v>695</v>
      </c>
      <c r="M7" cm="1">
        <f t="array" ref="M7">IFERROR(IF('Leave Management'!$O$2="P1-3 (YOU)",_xlfn.XLOOKUP('Leave Management'!$H$4,'P1-3 (YOU)'!$D$2:$D$100,_xlfn.XLOOKUP(M$6,'P1-3 (YOU)'!$F$1:$AT$1,'P1-3 (YOU)'!$F$2:$AT$100)),IF('Leave Management'!$O$2="P1-3 (YOC)",_xlfn.XLOOKUP('Leave Management'!$H$4,'P1-3 (YOC)'!$D$2:$D$78,_xlfn.XLOOKUP(M$6,'P1-3 (YOC)'!$F$1:$BM$1,'P1-3 (YOC)'!$F$2:$BM$78)),_xlfn.XLOOKUP('Leave Management'!$H$6,'P4-6'!$D$2:$D$78,_xlfn.XLOOKUP(M$6,'P4-6'!$F$1:$BS$1,'P4-6'!$F$2:$BS$78)))),"")</f>
        <v>2</v>
      </c>
      <c r="N7" cm="1">
        <f t="array" ref="N7">IFERROR(IF('Leave Management'!$O$2="P1-3 (YOU)",_xlfn.XLOOKUP('Leave Management'!$H$4,'P1-3 (YOU)'!$D$2:$D$100,_xlfn.XLOOKUP(N$6,'P1-3 (YOU)'!$F$1:$AT$1,'P1-3 (YOU)'!$F$2:$AT$100)),IF('Leave Management'!$O$2="P1-3 (YOC)",_xlfn.XLOOKUP('Leave Management'!$H$4,'P1-3 (YOC)'!$D$2:$D$78,_xlfn.XLOOKUP(N$6,'P1-3 (YOC)'!$F$1:$BM$1,'P1-3 (YOC)'!$F$2:$BM$78)),_xlfn.XLOOKUP('Leave Management'!$H$6,'P4-6'!$D$2:$D$78,_xlfn.XLOOKUP(N$6,'P4-6'!$F$1:$BS$1,'P4-6'!$F$2:$BS$78)))),"")</f>
        <v>1</v>
      </c>
      <c r="O7" cm="1">
        <f t="array" ref="O7">IFERROR(IF('Leave Management'!$O$2="P1-3 (YOU)",_xlfn.XLOOKUP('Leave Management'!$H$4,'P1-3 (YOU)'!$D$2:$D$100,_xlfn.XLOOKUP(O$6,'P1-3 (YOU)'!$F$1:$AT$1,'P1-3 (YOU)'!$F$2:$AT$100)),IF('Leave Management'!$O$2="P1-3 (YOC)",_xlfn.XLOOKUP('Leave Management'!$H$4,'P1-3 (YOC)'!$D$2:$D$78,_xlfn.XLOOKUP(O$6,'P1-3 (YOC)'!$F$1:$BM$1,'P1-3 (YOC)'!$F$2:$BM$78)),_xlfn.XLOOKUP('Leave Management'!$H$6,'P4-6'!$D$2:$D$78,_xlfn.XLOOKUP(O$6,'P4-6'!$F$1:$BS$1,'P4-6'!$F$2:$BS$78)))),"")</f>
        <v>0</v>
      </c>
      <c r="P7" cm="1">
        <f t="array" ref="P7">IFERROR(IF('Leave Management'!$O$2="P1-3 (YOU)",_xlfn.XLOOKUP('Leave Management'!$H$4,'P1-3 (YOU)'!$D$2:$D$100,_xlfn.XLOOKUP(P$6,'P1-3 (YOU)'!$F$1:$AT$1,'P1-3 (YOU)'!$F$2:$AT$100)),IF('Leave Management'!$O$2="P1-3 (YOC)",_xlfn.XLOOKUP('Leave Management'!$H$4,'P1-3 (YOC)'!$D$2:$D$78,_xlfn.XLOOKUP(P$6,'P1-3 (YOC)'!$F$1:$BM$1,'P1-3 (YOC)'!$F$2:$BM$78)),_xlfn.XLOOKUP('Leave Management'!$H$6,'P4-6'!$D$2:$D$78,_xlfn.XLOOKUP(P$6,'P4-6'!$F$1:$BS$1,'P4-6'!$F$2:$BS$78)))),"")</f>
        <v>0</v>
      </c>
      <c r="Q7" cm="1">
        <f t="array" ref="Q7">IFERROR(IF('Leave Management'!$O$2="P1-3 (YOU)",_xlfn.XLOOKUP('Leave Management'!$H$4,'P1-3 (YOU)'!$D$2:$D$100,_xlfn.XLOOKUP(Q$6,'P1-3 (YOU)'!$F$1:$AT$1,'P1-3 (YOU)'!$F$2:$AT$100)),IF('Leave Management'!$O$2="P1-3 (YOC)",_xlfn.XLOOKUP('Leave Management'!$H$4,'P1-3 (YOC)'!$D$2:$D$78,_xlfn.XLOOKUP(Q$6,'P1-3 (YOC)'!$F$1:$BM$1,'P1-3 (YOC)'!$F$2:$BM$78)),_xlfn.XLOOKUP('Leave Management'!$H$6,'P4-6'!$D$2:$D$78,_xlfn.XLOOKUP(Q$6,'P4-6'!$F$1:$BS$1,'P4-6'!$F$2:$BS$78)))),"")</f>
        <v>0</v>
      </c>
      <c r="R7" cm="1">
        <f t="array" ref="R7">IFERROR(IF('Leave Management'!$O$2="P1-3 (YOU)",_xlfn.XLOOKUP('Leave Management'!$H$4,'P1-3 (YOU)'!$D$2:$D$100,_xlfn.XLOOKUP(R$6,'P1-3 (YOU)'!$F$1:$AT$1,'P1-3 (YOU)'!$F$2:$AT$100)),IF('Leave Management'!$O$2="P1-3 (YOC)",_xlfn.XLOOKUP('Leave Management'!$H$4,'P1-3 (YOC)'!$D$2:$D$78,_xlfn.XLOOKUP(R$6,'P1-3 (YOC)'!$F$1:$BM$1,'P1-3 (YOC)'!$F$2:$BM$78)),_xlfn.XLOOKUP('Leave Management'!$H$6,'P4-6'!$D$2:$D$78,_xlfn.XLOOKUP(R$6,'P4-6'!$F$1:$BS$1,'P4-6'!$F$2:$BS$78)))),"")</f>
        <v>1</v>
      </c>
      <c r="S7" cm="1">
        <f t="array" ref="S7">IFERROR(IF('Leave Management'!$O$2="P1-3 (YOU)",_xlfn.XLOOKUP('Leave Management'!$H$4,'P1-3 (YOU)'!$D$2:$D$100,_xlfn.XLOOKUP(S$6,'P1-3 (YOU)'!$F$1:$AT$1,'P1-3 (YOU)'!$F$2:$AT$100)),IF('Leave Management'!$O$2="P1-3 (YOC)",_xlfn.XLOOKUP('Leave Management'!$H$4,'P1-3 (YOC)'!$D$2:$D$78,_xlfn.XLOOKUP(S$6,'P1-3 (YOC)'!$F$1:$BM$1,'P1-3 (YOC)'!$F$2:$BM$78)),_xlfn.XLOOKUP('Leave Management'!$H$6,'P4-6'!$D$2:$D$78,_xlfn.XLOOKUP(S$6,'P4-6'!$F$1:$BS$1,'P4-6'!$F$2:$BS$78)))),"")</f>
        <v>0</v>
      </c>
      <c r="T7" cm="1">
        <f t="array" ref="T7">IFERROR(IF('Leave Management'!$O$2="P1-3 (YOU)",_xlfn.XLOOKUP('Leave Management'!$H$4,'P1-3 (YOU)'!$D$2:$D$100,_xlfn.XLOOKUP(T$6,'P1-3 (YOU)'!$F$1:$AT$1,'P1-3 (YOU)'!$F$2:$AT$100)),IF('Leave Management'!$O$2="P1-3 (YOC)",_xlfn.XLOOKUP('Leave Management'!$H$4,'P1-3 (YOC)'!$D$2:$D$78,_xlfn.XLOOKUP(T$6,'P1-3 (YOC)'!$F$1:$BM$1,'P1-3 (YOC)'!$F$2:$BM$78)),_xlfn.XLOOKUP('Leave Management'!$H$6,'P4-6'!$D$2:$D$78,_xlfn.XLOOKUP(T$6,'P4-6'!$F$1:$BS$1,'P4-6'!$F$2:$BS$78)))),"")</f>
        <v>1</v>
      </c>
      <c r="U7" cm="1">
        <f t="array" ref="U7">IFERROR(IF('Leave Management'!$O$2="P1-3 (YOU)",_xlfn.XLOOKUP('Leave Management'!$H$4,'P1-3 (YOU)'!$D$2:$D$100,_xlfn.XLOOKUP(U$6,'P1-3 (YOU)'!$F$1:$AT$1,'P1-3 (YOU)'!$F$2:$AT$100)),IF('Leave Management'!$O$2="P1-3 (YOC)",_xlfn.XLOOKUP('Leave Management'!$H$4,'P1-3 (YOC)'!$D$2:$D$78,_xlfn.XLOOKUP(U$6,'P1-3 (YOC)'!$F$1:$BM$1,'P1-3 (YOC)'!$F$2:$BM$78)),_xlfn.XLOOKUP('Leave Management'!$H$6,'P4-6'!$D$2:$D$78,_xlfn.XLOOKUP(U$6,'P4-6'!$F$1:$BS$1,'P4-6'!$F$2:$BS$78)))),"")</f>
        <v>0</v>
      </c>
      <c r="V7" cm="1">
        <f t="array" ref="V7">IFERROR(IF('Leave Management'!$O$2="P1-3 (YOU)",_xlfn.XLOOKUP('Leave Management'!$H$4,'P1-3 (YOU)'!$D$2:$D$100,_xlfn.XLOOKUP(V$6,'P1-3 (YOU)'!$F$1:$AT$1,'P1-3 (YOU)'!$F$2:$AT$100)),IF('Leave Management'!$O$2="P1-3 (YOC)",_xlfn.XLOOKUP('Leave Management'!$H$4,'P1-3 (YOC)'!$D$2:$D$78,_xlfn.XLOOKUP(V$6,'P1-3 (YOC)'!$F$1:$BM$1,'P1-3 (YOC)'!$F$2:$BM$78)),_xlfn.XLOOKUP('Leave Management'!$H$6,'P4-6'!$D$2:$D$78,_xlfn.XLOOKUP(V$6,'P4-6'!$F$1:$BS$1,'P4-6'!$F$2:$BS$78)))),"")</f>
        <v>0</v>
      </c>
      <c r="W7" cm="1">
        <f t="array" ref="W7">IFERROR(IF('Leave Management'!$O$2="P1-3 (YOU)",_xlfn.XLOOKUP('Leave Management'!$H$4,'P1-3 (YOU)'!$D$2:$D$100,_xlfn.XLOOKUP(W$6,'P1-3 (YOU)'!$F$1:$AT$1,'P1-3 (YOU)'!$F$2:$AT$100)),IF('Leave Management'!$O$2="P1-3 (YOC)",_xlfn.XLOOKUP('Leave Management'!$H$4,'P1-3 (YOC)'!$D$2:$D$78,_xlfn.XLOOKUP(W$6,'P1-3 (YOC)'!$F$1:$BM$1,'P1-3 (YOC)'!$F$2:$BM$78)),_xlfn.XLOOKUP('Leave Management'!$H$6,'P4-6'!$D$2:$D$78,_xlfn.XLOOKUP(W$6,'P4-6'!$F$1:$BS$1,'P4-6'!$F$2:$BS$78)))),"")</f>
        <v>0</v>
      </c>
      <c r="X7" cm="1">
        <f t="array" ref="X7">IFERROR(IF('Leave Management'!$O$2="P1-3 (YOU)",_xlfn.XLOOKUP('Leave Management'!$H$4,'P1-3 (YOU)'!$D$2:$D$100,_xlfn.XLOOKUP(X$6,'P1-3 (YOU)'!$F$1:$AT$1,'P1-3 (YOU)'!$F$2:$AT$100)),IF('Leave Management'!$O$2="P1-3 (YOC)",_xlfn.XLOOKUP('Leave Management'!$H$4,'P1-3 (YOC)'!$D$2:$D$78,_xlfn.XLOOKUP(X$6,'P1-3 (YOC)'!$F$1:$BM$1,'P1-3 (YOC)'!$F$2:$BM$78)),_xlfn.XLOOKUP('Leave Management'!$H$6,'P4-6'!$D$2:$D$78,_xlfn.XLOOKUP(X$6,'P4-6'!$F$1:$BS$1,'P4-6'!$F$2:$BS$78)))),"")</f>
        <v>0</v>
      </c>
      <c r="Y7" s="252"/>
    </row>
    <row r="8" spans="1:26">
      <c r="A8" s="160" t="s">
        <v>209</v>
      </c>
      <c r="B8" s="21" t="s">
        <v>210</v>
      </c>
      <c r="C8" s="220" t="s">
        <v>211</v>
      </c>
      <c r="D8" s="153" t="e" vm="7">
        <v>#VALUE!</v>
      </c>
      <c r="E8" t="s">
        <v>879</v>
      </c>
      <c r="G8">
        <v>2031</v>
      </c>
      <c r="I8" t="str">
        <v>MUHAMMAD RAFIE BIN MOHAMAD SUIB</v>
      </c>
      <c r="J8" t="s">
        <v>696</v>
      </c>
      <c r="P8" t="str">
        <f>IF($Y$3=0,NA(),TEXT($Y$3,"mmm"))</f>
        <v>Jun</v>
      </c>
      <c r="Q8" t="e">
        <f>IF($Z$3=0,NA(),TEXT($Z$3,"mmm"))</f>
        <v>#N/A</v>
      </c>
    </row>
    <row r="9" spans="1:26">
      <c r="A9" s="160" t="s">
        <v>64</v>
      </c>
      <c r="B9" s="21" t="s">
        <v>65</v>
      </c>
      <c r="C9" s="220" t="s">
        <v>66</v>
      </c>
      <c r="D9" s="153" t="e" vm="8">
        <v>#VALUE!</v>
      </c>
      <c r="E9" t="s">
        <v>879</v>
      </c>
      <c r="G9">
        <v>2032</v>
      </c>
      <c r="I9" t="str">
        <v>AHMAD FARIS LAILY BIN RAMLAILI</v>
      </c>
      <c r="J9" t="s">
        <v>350</v>
      </c>
      <c r="M9" t="str">
        <f>M$1&amp;"_MC"</f>
        <v>Jan_MC</v>
      </c>
      <c r="N9" t="s">
        <v>343</v>
      </c>
      <c r="O9" cm="1">
        <f t="array" ref="O9">IFERROR(IF('Leave Management'!$O$2="P1-3 (YOU)",_xlfn.XLOOKUP('Leave Management'!$H$4,'P1-3 (YOU)'!$D$2:$D$100,_xlfn.XLOOKUP($M9,'P1-3 (YOU)'!$F$1:$AT$1,'P1-3 (YOU)'!$F$2:$AT$100)),IF('Leave Management'!$O$2="P1-3 (YOC)",_xlfn.XLOOKUP('Leave Management'!$H$4,'P1-3 (YOC)'!$D$2:$D$78,_xlfn.XLOOKUP($M9,'P1-3 (YOC)'!$F$1:$BM$1,'P1-3 (YOC)'!$F$2:$BM$78)),_xlfn.XLOOKUP('Leave Management'!$H$4,'P4-6'!$D$2:$D$78,_xlfn.XLOOKUP($M9,'P4-6'!$F$1:$BS$1,'P4-6'!$F$2:$BS$78)))),"")</f>
        <v>0</v>
      </c>
      <c r="P9" t="e">
        <f t="shared" ref="P9:P20" si="3">IF(N9=$P$8,MAX($O$9:$O$20),NA())</f>
        <v>#N/A</v>
      </c>
      <c r="Q9" t="e">
        <f>IF(N9=$Q$8,MAX($O$9:$O$20),NA())</f>
        <v>#N/A</v>
      </c>
    </row>
    <row r="10" spans="1:26">
      <c r="A10" s="160" t="s">
        <v>88</v>
      </c>
      <c r="B10" s="21" t="s">
        <v>89</v>
      </c>
      <c r="C10" s="18" t="s">
        <v>90</v>
      </c>
      <c r="D10" s="21" t="e" vm="9">
        <v>#VALUE!</v>
      </c>
      <c r="E10" t="s">
        <v>879</v>
      </c>
      <c r="G10">
        <v>2033</v>
      </c>
      <c r="I10" t="str">
        <v>MUHAMMAD AFFAN BIN MOHD SULAIMAN</v>
      </c>
      <c r="J10" t="s">
        <v>351</v>
      </c>
      <c r="M10" t="str">
        <f>N$1&amp;"_MC"</f>
        <v>Feb_MC</v>
      </c>
      <c r="N10" t="s">
        <v>344</v>
      </c>
      <c r="O10" cm="1">
        <f t="array" ref="O10">IFERROR(IF('Leave Management'!$O$2="P1-3 (YOU)",_xlfn.XLOOKUP('Leave Management'!$H$4,'P1-3 (YOU)'!$D$2:$D$100,_xlfn.XLOOKUP($M10,'P1-3 (YOU)'!$F$1:$AT$1,'P1-3 (YOU)'!$F$2:$AT$100)),IF('Leave Management'!$O$2="P1-3 (YOC)",_xlfn.XLOOKUP('Leave Management'!$H$4,'P1-3 (YOC)'!$D$2:$D$78,_xlfn.XLOOKUP($M10,'P1-3 (YOC)'!$F$1:$BM$1,'P1-3 (YOC)'!$F$2:$BM$78)),_xlfn.XLOOKUP('Leave Management'!$H$4,'P4-6'!$D$2:$D$78,_xlfn.XLOOKUP($M10,'P4-6'!$F$1:$BS$1,'P4-6'!$F$2:$BS$78)))),"")</f>
        <v>2</v>
      </c>
      <c r="P10" t="e">
        <f t="shared" si="3"/>
        <v>#N/A</v>
      </c>
      <c r="Q10" t="e">
        <f t="shared" ref="Q10:Q20" si="4">IF(N10=$Q$8,MAX($O$9:$O$20),NA())</f>
        <v>#N/A</v>
      </c>
    </row>
    <row r="11" spans="1:26">
      <c r="A11" s="221" t="s">
        <v>121</v>
      </c>
      <c r="B11" s="169" t="s">
        <v>122</v>
      </c>
      <c r="C11" s="222" t="s">
        <v>309</v>
      </c>
      <c r="D11" s="7" t="e" vm="10">
        <v>#VALUE!</v>
      </c>
      <c r="E11" t="s">
        <v>879</v>
      </c>
      <c r="G11">
        <v>2034</v>
      </c>
      <c r="I11" t="str">
        <v>ABDUL RAHIM BIN MOHAMED YUNOS</v>
      </c>
      <c r="J11" t="s">
        <v>352</v>
      </c>
      <c r="M11" t="str">
        <f>O$1&amp;"_MC"</f>
        <v>Mar_MC</v>
      </c>
      <c r="N11" t="s">
        <v>345</v>
      </c>
      <c r="O11" cm="1">
        <f t="array" ref="O11">IFERROR(IF('Leave Management'!$O$2="P1-3 (YOU)",_xlfn.XLOOKUP('Leave Management'!$H$4,'P1-3 (YOU)'!$D$2:$D$100,_xlfn.XLOOKUP($M11,'P1-3 (YOU)'!$F$1:$AT$1,'P1-3 (YOU)'!$F$2:$AT$100)),IF('Leave Management'!$O$2="P1-3 (YOC)",_xlfn.XLOOKUP('Leave Management'!$H$4,'P1-3 (YOC)'!$D$2:$D$78,_xlfn.XLOOKUP($M11,'P1-3 (YOC)'!$F$1:$BM$1,'P1-3 (YOC)'!$F$2:$BM$78)),_xlfn.XLOOKUP('Leave Management'!$H$4,'P4-6'!$D$2:$D$78,_xlfn.XLOOKUP($M11,'P4-6'!$F$1:$BS$1,'P4-6'!$F$2:$BS$78)))),"")</f>
        <v>2</v>
      </c>
      <c r="P11" t="e">
        <f t="shared" si="3"/>
        <v>#N/A</v>
      </c>
      <c r="Q11" t="e">
        <f t="shared" si="4"/>
        <v>#N/A</v>
      </c>
    </row>
    <row r="12" spans="1:26">
      <c r="A12" s="160" t="s">
        <v>73</v>
      </c>
      <c r="B12" s="219" t="s">
        <v>74</v>
      </c>
      <c r="C12" s="220" t="s">
        <v>75</v>
      </c>
      <c r="D12" s="153" t="e" vm="11">
        <v>#VALUE!</v>
      </c>
      <c r="E12" t="s">
        <v>879</v>
      </c>
      <c r="G12">
        <v>2035</v>
      </c>
      <c r="I12" t="str">
        <v>MOHAMMAD SHAHIH BIN MOHAMED ISNEN</v>
      </c>
      <c r="J12" t="s">
        <v>697</v>
      </c>
      <c r="M12" t="str">
        <f>P$1&amp;"_MC"</f>
        <v>Apr_MC</v>
      </c>
      <c r="N12" t="s">
        <v>346</v>
      </c>
      <c r="O12" cm="1">
        <f t="array" ref="O12">IFERROR(IF('Leave Management'!$O$2="P1-3 (YOU)",_xlfn.XLOOKUP('Leave Management'!$H$4,'P1-3 (YOU)'!$D$2:$D$100,_xlfn.XLOOKUP($M12,'P1-3 (YOU)'!$F$1:$AT$1,'P1-3 (YOU)'!$F$2:$AT$100)),IF('Leave Management'!$O$2="P1-3 (YOC)",_xlfn.XLOOKUP('Leave Management'!$H$4,'P1-3 (YOC)'!$D$2:$D$78,_xlfn.XLOOKUP($M12,'P1-3 (YOC)'!$F$1:$BM$1,'P1-3 (YOC)'!$F$2:$BM$78)),_xlfn.XLOOKUP('Leave Management'!$H$4,'P4-6'!$D$2:$D$78,_xlfn.XLOOKUP($M12,'P4-6'!$F$1:$BS$1,'P4-6'!$F$2:$BS$78)))),"")</f>
        <v>1</v>
      </c>
      <c r="P12" t="e">
        <f t="shared" si="3"/>
        <v>#N/A</v>
      </c>
      <c r="Q12" t="e">
        <f t="shared" si="4"/>
        <v>#N/A</v>
      </c>
    </row>
    <row r="13" spans="1:26">
      <c r="A13" s="160" t="s">
        <v>82</v>
      </c>
      <c r="B13" s="21" t="s">
        <v>83</v>
      </c>
      <c r="C13" s="220" t="s">
        <v>84</v>
      </c>
      <c r="D13" s="153" t="e" vm="12">
        <v>#VALUE!</v>
      </c>
      <c r="E13" t="s">
        <v>879</v>
      </c>
      <c r="G13">
        <v>2036</v>
      </c>
      <c r="I13" t="str">
        <v>RANO RAGIANO BIN HAJI RAGIMAN</v>
      </c>
      <c r="J13" t="s">
        <v>698</v>
      </c>
      <c r="M13" t="str">
        <f>Q$1&amp;"_MC"</f>
        <v>May_MC</v>
      </c>
      <c r="N13" t="s">
        <v>347</v>
      </c>
      <c r="O13" cm="1">
        <f t="array" ref="O13">IFERROR(IF('Leave Management'!$O$2="P1-3 (YOU)",_xlfn.XLOOKUP('Leave Management'!$H$4,'P1-3 (YOU)'!$D$2:$D$100,_xlfn.XLOOKUP($M13,'P1-3 (YOU)'!$F$1:$AT$1,'P1-3 (YOU)'!$F$2:$AT$100)),IF('Leave Management'!$O$2="P1-3 (YOC)",_xlfn.XLOOKUP('Leave Management'!$H$4,'P1-3 (YOC)'!$D$2:$D$78,_xlfn.XLOOKUP($M13,'P1-3 (YOC)'!$F$1:$BM$1,'P1-3 (YOC)'!$F$2:$BM$78)),_xlfn.XLOOKUP('Leave Management'!$H$4,'P4-6'!$D$2:$D$78,_xlfn.XLOOKUP($M13,'P4-6'!$F$1:$BS$1,'P4-6'!$F$2:$BS$78)))),"")</f>
        <v>1</v>
      </c>
      <c r="P13" t="e">
        <f t="shared" si="3"/>
        <v>#N/A</v>
      </c>
      <c r="Q13" t="e">
        <f t="shared" si="4"/>
        <v>#N/A</v>
      </c>
    </row>
    <row r="14" spans="1:26">
      <c r="A14" s="160" t="s">
        <v>170</v>
      </c>
      <c r="B14" s="21" t="s">
        <v>171</v>
      </c>
      <c r="C14" s="220" t="s">
        <v>172</v>
      </c>
      <c r="D14" s="153" t="e" vm="13">
        <v>#VALUE!</v>
      </c>
      <c r="E14" t="s">
        <v>879</v>
      </c>
      <c r="G14">
        <v>2037</v>
      </c>
      <c r="I14" t="str">
        <v>MUHAMMAD DANIAL BIN ZULKEPLEEY</v>
      </c>
      <c r="M14" t="str">
        <f>R$1&amp;"_MC"</f>
        <v>Jun_MC</v>
      </c>
      <c r="N14" t="s">
        <v>695</v>
      </c>
      <c r="O14" cm="1">
        <f t="array" ref="O14">IFERROR(IF('Leave Management'!$O$2="P1-3 (YOU)",_xlfn.XLOOKUP('Leave Management'!$H$4,'P1-3 (YOU)'!$D$2:$D$100,_xlfn.XLOOKUP($M14,'P1-3 (YOU)'!$F$1:$AT$1,'P1-3 (YOU)'!$F$2:$AT$100)),IF('Leave Management'!$O$2="P1-3 (YOC)",_xlfn.XLOOKUP('Leave Management'!$H$4,'P1-3 (YOC)'!$D$2:$D$78,_xlfn.XLOOKUP($M14,'P1-3 (YOC)'!$F$1:$BM$1,'P1-3 (YOC)'!$F$2:$BM$78)),_xlfn.XLOOKUP('Leave Management'!$H$4,'P4-6'!$D$2:$D$78,_xlfn.XLOOKUP($M14,'P4-6'!$F$1:$BS$1,'P4-6'!$F$2:$BS$78)))),"")</f>
        <v>1</v>
      </c>
      <c r="P14">
        <f t="shared" si="3"/>
        <v>2</v>
      </c>
      <c r="Q14" t="e">
        <f t="shared" si="4"/>
        <v>#N/A</v>
      </c>
    </row>
    <row r="15" spans="1:26">
      <c r="A15" s="160" t="s">
        <v>191</v>
      </c>
      <c r="B15" s="21" t="s">
        <v>192</v>
      </c>
      <c r="C15" s="220" t="s">
        <v>193</v>
      </c>
      <c r="D15" s="153" t="e" vm="14">
        <v>#VALUE!</v>
      </c>
      <c r="E15" t="s">
        <v>879</v>
      </c>
      <c r="G15">
        <v>2038</v>
      </c>
      <c r="I15" t="str">
        <v>SYED LUQMAN HAKIM BIN SYED HALID AL-ATTAS</v>
      </c>
      <c r="M15" t="str">
        <f>S$1&amp;"_MC"</f>
        <v>Jul_MC</v>
      </c>
      <c r="N15" t="s">
        <v>696</v>
      </c>
      <c r="O15" cm="1">
        <f t="array" ref="O15">IFERROR(IF('Leave Management'!$O$2="P1-3 (YOU)",_xlfn.XLOOKUP('Leave Management'!$H$4,'P1-3 (YOU)'!$D$2:$D$100,_xlfn.XLOOKUP($M15,'P1-3 (YOU)'!$F$1:$AT$1,'P1-3 (YOU)'!$F$2:$AT$100)),IF('Leave Management'!$O$2="P1-3 (YOC)",_xlfn.XLOOKUP('Leave Management'!$H$4,'P1-3 (YOC)'!$D$2:$D$78,_xlfn.XLOOKUP($M15,'P1-3 (YOC)'!$F$1:$BM$1,'P1-3 (YOC)'!$F$2:$BM$78)),_xlfn.XLOOKUP('Leave Management'!$H$4,'P4-6'!$D$2:$D$78,_xlfn.XLOOKUP($M15,'P4-6'!$F$1:$BS$1,'P4-6'!$F$2:$BS$78)))),"")</f>
        <v>0</v>
      </c>
      <c r="P15" t="e">
        <f t="shared" si="3"/>
        <v>#N/A</v>
      </c>
      <c r="Q15" t="e">
        <f t="shared" si="4"/>
        <v>#N/A</v>
      </c>
    </row>
    <row r="16" spans="1:26">
      <c r="A16" s="160" t="s">
        <v>182</v>
      </c>
      <c r="B16" s="219" t="s">
        <v>183</v>
      </c>
      <c r="C16" s="220" t="s">
        <v>184</v>
      </c>
      <c r="D16" s="153" t="e" vm="15">
        <v>#VALUE!</v>
      </c>
      <c r="E16" t="s">
        <v>879</v>
      </c>
      <c r="G16">
        <v>2039</v>
      </c>
      <c r="I16" t="str">
        <v>CHIA CHI HOWE</v>
      </c>
      <c r="M16" t="str">
        <f>T$1&amp;"_MC"</f>
        <v>Aug_MC</v>
      </c>
      <c r="N16" t="s">
        <v>350</v>
      </c>
      <c r="O16" cm="1">
        <f t="array" ref="O16">IFERROR(IF('Leave Management'!$O$2="P1-3 (YOU)",_xlfn.XLOOKUP('Leave Management'!$H$4,'P1-3 (YOU)'!$D$2:$D$100,_xlfn.XLOOKUP($M16,'P1-3 (YOU)'!$F$1:$AT$1,'P1-3 (YOU)'!$F$2:$AT$100)),IF('Leave Management'!$O$2="P1-3 (YOC)",_xlfn.XLOOKUP('Leave Management'!$H$4,'P1-3 (YOC)'!$D$2:$D$78,_xlfn.XLOOKUP($M16,'P1-3 (YOC)'!$F$1:$BM$1,'P1-3 (YOC)'!$F$2:$BM$78)),_xlfn.XLOOKUP('Leave Management'!$H$4,'P4-6'!$D$2:$D$78,_xlfn.XLOOKUP($M16,'P4-6'!$F$1:$BS$1,'P4-6'!$F$2:$BS$78)))),"")</f>
        <v>1</v>
      </c>
      <c r="P16" t="e">
        <f t="shared" si="3"/>
        <v>#N/A</v>
      </c>
      <c r="Q16" t="e">
        <f t="shared" si="4"/>
        <v>#N/A</v>
      </c>
    </row>
    <row r="17" spans="1:17">
      <c r="A17" s="160" t="s">
        <v>261</v>
      </c>
      <c r="B17" s="21" t="s">
        <v>262</v>
      </c>
      <c r="C17" s="18" t="s">
        <v>263</v>
      </c>
      <c r="D17" s="21" t="e" vm="16">
        <v>#VALUE!</v>
      </c>
      <c r="E17" t="s">
        <v>879</v>
      </c>
      <c r="G17">
        <v>2040</v>
      </c>
      <c r="I17" t="str">
        <v>MUHAMMAD ZUL HILMI BIN JUMARI</v>
      </c>
      <c r="M17" t="str">
        <f>U$1&amp;"_MC"</f>
        <v>Sep_MC</v>
      </c>
      <c r="N17" t="s">
        <v>351</v>
      </c>
      <c r="O17" cm="1">
        <f t="array" ref="O17">IFERROR(IF('Leave Management'!$O$2="P1-3 (YOU)",_xlfn.XLOOKUP('Leave Management'!$H$4,'P1-3 (YOU)'!$D$2:$D$100,_xlfn.XLOOKUP($M17,'P1-3 (YOU)'!$F$1:$AT$1,'P1-3 (YOU)'!$F$2:$AT$100)),IF('Leave Management'!$O$2="P1-3 (YOC)",_xlfn.XLOOKUP('Leave Management'!$H$4,'P1-3 (YOC)'!$D$2:$D$78,_xlfn.XLOOKUP($M17,'P1-3 (YOC)'!$F$1:$BM$1,'P1-3 (YOC)'!$F$2:$BM$78)),_xlfn.XLOOKUP('Leave Management'!$H$4,'P4-6'!$D$2:$D$78,_xlfn.XLOOKUP($M17,'P4-6'!$F$1:$BS$1,'P4-6'!$F$2:$BS$78)))),"")</f>
        <v>0</v>
      </c>
      <c r="P17" t="e">
        <f t="shared" si="3"/>
        <v>#N/A</v>
      </c>
      <c r="Q17" t="e">
        <f t="shared" si="4"/>
        <v>#N/A</v>
      </c>
    </row>
    <row r="18" spans="1:17">
      <c r="A18" s="160" t="s">
        <v>218</v>
      </c>
      <c r="B18" s="219" t="s">
        <v>219</v>
      </c>
      <c r="C18" s="220" t="s">
        <v>220</v>
      </c>
      <c r="D18" s="153" t="e" vm="17">
        <v>#VALUE!</v>
      </c>
      <c r="E18" t="s">
        <v>879</v>
      </c>
      <c r="G18">
        <v>2041</v>
      </c>
      <c r="I18" t="str">
        <v>MUHAMAD KHIR BIN MUHAMAD HAFIDZ</v>
      </c>
      <c r="M18" t="str">
        <f>V$1&amp;"_MC"</f>
        <v>Oct_MC</v>
      </c>
      <c r="N18" t="s">
        <v>352</v>
      </c>
      <c r="O18" cm="1">
        <f t="array" ref="O18">IFERROR(IF('Leave Management'!$O$2="P1-3 (YOU)",_xlfn.XLOOKUP('Leave Management'!$H$4,'P1-3 (YOU)'!$D$2:$D$100,_xlfn.XLOOKUP($M18,'P1-3 (YOU)'!$F$1:$AT$1,'P1-3 (YOU)'!$F$2:$AT$100)),IF('Leave Management'!$O$2="P1-3 (YOC)",_xlfn.XLOOKUP('Leave Management'!$H$4,'P1-3 (YOC)'!$D$2:$D$78,_xlfn.XLOOKUP($M18,'P1-3 (YOC)'!$F$1:$BM$1,'P1-3 (YOC)'!$F$2:$BM$78)),_xlfn.XLOOKUP('Leave Management'!$H$4,'P4-6'!$D$2:$D$78,_xlfn.XLOOKUP($M18,'P4-6'!$F$1:$BS$1,'P4-6'!$F$2:$BS$78)))),"")</f>
        <v>1</v>
      </c>
      <c r="P18" t="e">
        <f t="shared" si="3"/>
        <v>#N/A</v>
      </c>
      <c r="Q18" t="e">
        <f t="shared" si="4"/>
        <v>#N/A</v>
      </c>
    </row>
    <row r="19" spans="1:17">
      <c r="A19" s="160" t="s">
        <v>203</v>
      </c>
      <c r="B19" s="219" t="s">
        <v>204</v>
      </c>
      <c r="C19" s="220" t="s">
        <v>205</v>
      </c>
      <c r="D19" s="153" t="e" vm="18">
        <v>#VALUE!</v>
      </c>
      <c r="E19" t="s">
        <v>879</v>
      </c>
      <c r="G19">
        <v>2042</v>
      </c>
      <c r="I19" t="str">
        <v>MUHAMMAD HAFIZ BIN ADAM</v>
      </c>
      <c r="M19" t="str">
        <f>W$1&amp;"_MC"</f>
        <v>Nov_MC</v>
      </c>
      <c r="N19" t="s">
        <v>697</v>
      </c>
      <c r="O19" cm="1">
        <f t="array" ref="O19">IFERROR(IF('Leave Management'!$O$2="P1-3 (YOU)",_xlfn.XLOOKUP('Leave Management'!$H$4,'P1-3 (YOU)'!$D$2:$D$100,_xlfn.XLOOKUP($M19,'P1-3 (YOU)'!$F$1:$AT$1,'P1-3 (YOU)'!$F$2:$AT$100)),IF('Leave Management'!$O$2="P1-3 (YOC)",_xlfn.XLOOKUP('Leave Management'!$H$4,'P1-3 (YOC)'!$D$2:$D$78,_xlfn.XLOOKUP($M19,'P1-3 (YOC)'!$F$1:$BM$1,'P1-3 (YOC)'!$F$2:$BM$78)),_xlfn.XLOOKUP('Leave Management'!$H$4,'P4-6'!$D$2:$D$78,_xlfn.XLOOKUP($M19,'P4-6'!$F$1:$BS$1,'P4-6'!$F$2:$BS$78)))),"")</f>
        <v>0</v>
      </c>
      <c r="P19" t="e">
        <f t="shared" si="3"/>
        <v>#N/A</v>
      </c>
      <c r="Q19" t="e">
        <f t="shared" si="4"/>
        <v>#N/A</v>
      </c>
    </row>
    <row r="20" spans="1:17">
      <c r="A20" s="160" t="s">
        <v>185</v>
      </c>
      <c r="B20" s="21" t="s">
        <v>186</v>
      </c>
      <c r="C20" s="220" t="s">
        <v>187</v>
      </c>
      <c r="D20" s="153" t="e" vm="19">
        <v>#VALUE!</v>
      </c>
      <c r="E20" t="s">
        <v>879</v>
      </c>
      <c r="G20">
        <v>2043</v>
      </c>
      <c r="I20" t="str">
        <v>MUHAMMAD HAFIRUL HYRIIL BIN MUHTADIIN</v>
      </c>
      <c r="M20" t="str">
        <f>X$1&amp;"_MC"</f>
        <v>Dec_MC</v>
      </c>
      <c r="N20" t="s">
        <v>698</v>
      </c>
      <c r="O20" cm="1">
        <f t="array" ref="O20">IFERROR(IF('Leave Management'!$O$2="P1-3 (YOU)",_xlfn.XLOOKUP('Leave Management'!$H$4,'P1-3 (YOU)'!$D$2:$D$100,_xlfn.XLOOKUP($M20,'P1-3 (YOU)'!$F$1:$AT$1,'P1-3 (YOU)'!$F$2:$AT$100)),IF('Leave Management'!$O$2="P1-3 (YOC)",_xlfn.XLOOKUP('Leave Management'!$H$4,'P1-3 (YOC)'!$D$2:$D$78,_xlfn.XLOOKUP($M20,'P1-3 (YOC)'!$F$1:$BM$1,'P1-3 (YOC)'!$F$2:$BM$78)),_xlfn.XLOOKUP('Leave Management'!$H$4,'P4-6'!$D$2:$D$78,_xlfn.XLOOKUP($M20,'P4-6'!$F$1:$BS$1,'P4-6'!$F$2:$BS$78)))),"")</f>
        <v>0</v>
      </c>
      <c r="P20" t="e">
        <f t="shared" si="3"/>
        <v>#N/A</v>
      </c>
      <c r="Q20" t="e">
        <f t="shared" si="4"/>
        <v>#N/A</v>
      </c>
    </row>
    <row r="21" spans="1:17">
      <c r="A21" s="160" t="s">
        <v>194</v>
      </c>
      <c r="B21" s="21" t="s">
        <v>195</v>
      </c>
      <c r="C21" s="223" t="s">
        <v>196</v>
      </c>
      <c r="D21" s="153" t="e" vm="20">
        <v>#VALUE!</v>
      </c>
      <c r="E21" t="s">
        <v>879</v>
      </c>
      <c r="G21">
        <v>2044</v>
      </c>
      <c r="I21" t="str">
        <v>ROHAIZAD BIN SULAIMAN</v>
      </c>
    </row>
    <row r="22" spans="1:17">
      <c r="A22" s="160" t="s">
        <v>221</v>
      </c>
      <c r="B22" s="219" t="s">
        <v>222</v>
      </c>
      <c r="C22" s="220" t="s">
        <v>223</v>
      </c>
      <c r="D22" s="153" t="e" vm="21">
        <v>#VALUE!</v>
      </c>
      <c r="E22" t="s">
        <v>879</v>
      </c>
      <c r="G22">
        <v>2045</v>
      </c>
      <c r="I22" t="str">
        <v>IQBAL ''AQIL BIN HASNY</v>
      </c>
    </row>
    <row r="23" spans="1:17">
      <c r="A23" s="160" t="s">
        <v>197</v>
      </c>
      <c r="B23" s="219" t="s">
        <v>198</v>
      </c>
      <c r="C23" s="220" t="s">
        <v>199</v>
      </c>
      <c r="D23" s="153" t="e" vm="22">
        <v>#VALUE!</v>
      </c>
      <c r="E23" t="s">
        <v>879</v>
      </c>
      <c r="G23">
        <v>2046</v>
      </c>
      <c r="I23" t="str">
        <v>MUHAMMAD AFIQ BIN ZAINAL</v>
      </c>
    </row>
    <row r="24" spans="1:17">
      <c r="A24" s="160" t="s">
        <v>173</v>
      </c>
      <c r="B24" s="219" t="s">
        <v>174</v>
      </c>
      <c r="C24" s="220" t="s">
        <v>175</v>
      </c>
      <c r="D24" s="224" t="e" vm="23">
        <v>#VALUE!</v>
      </c>
      <c r="E24" t="s">
        <v>879</v>
      </c>
      <c r="G24">
        <v>2047</v>
      </c>
      <c r="I24" t="str">
        <v>AMIRATUL AKHIRUN BINTE ZULKIFLI</v>
      </c>
    </row>
    <row r="25" spans="1:17">
      <c r="A25" s="160" t="s">
        <v>188</v>
      </c>
      <c r="B25" s="21" t="s">
        <v>189</v>
      </c>
      <c r="C25" s="18" t="s">
        <v>190</v>
      </c>
      <c r="D25" s="153" t="e" vm="24">
        <v>#VALUE!</v>
      </c>
      <c r="E25" t="s">
        <v>879</v>
      </c>
      <c r="G25">
        <v>2048</v>
      </c>
      <c r="I25" t="str">
        <v>SHARIFAH NURATIKAH BINTE SYED ALWI</v>
      </c>
    </row>
    <row r="26" spans="1:17">
      <c r="A26" s="160" t="s">
        <v>151</v>
      </c>
      <c r="B26" s="21" t="s">
        <v>152</v>
      </c>
      <c r="C26" s="18" t="s">
        <v>153</v>
      </c>
      <c r="D26" s="21" t="e" vm="25">
        <v>#VALUE!</v>
      </c>
      <c r="E26" t="s">
        <v>879</v>
      </c>
      <c r="G26">
        <v>2049</v>
      </c>
      <c r="I26" t="str">
        <v>MOHAMED HAFIZ BIN HOSNEN</v>
      </c>
    </row>
    <row r="27" spans="1:17">
      <c r="A27" s="160" t="s">
        <v>109</v>
      </c>
      <c r="B27" s="219" t="s">
        <v>110</v>
      </c>
      <c r="C27" s="223" t="s">
        <v>111</v>
      </c>
      <c r="D27" s="153" t="e" vm="26">
        <v>#VALUE!</v>
      </c>
      <c r="E27" t="s">
        <v>879</v>
      </c>
      <c r="G27">
        <v>2050</v>
      </c>
      <c r="I27" t="str">
        <v>MUHAMMAD SYAHMI BIN JAFRIDEN</v>
      </c>
    </row>
    <row r="28" spans="1:17">
      <c r="A28" s="221" t="s">
        <v>142</v>
      </c>
      <c r="B28" s="169" t="s">
        <v>143</v>
      </c>
      <c r="C28" s="222" t="s">
        <v>144</v>
      </c>
      <c r="D28" s="153" t="e" vm="27">
        <v>#VALUE!</v>
      </c>
      <c r="E28" t="s">
        <v>879</v>
      </c>
      <c r="I28" t="str">
        <v>ROY WONG CHEE HONG</v>
      </c>
    </row>
    <row r="29" spans="1:17">
      <c r="A29" s="225" t="s">
        <v>310</v>
      </c>
      <c r="B29" s="169" t="s">
        <v>881</v>
      </c>
      <c r="C29" s="222" t="s">
        <v>311</v>
      </c>
      <c r="D29" s="153" t="e" vm="28">
        <v>#VALUE!</v>
      </c>
      <c r="E29" t="s">
        <v>879</v>
      </c>
      <c r="I29" t="str">
        <v>MOHAMED NOOR AZHAR HISHAMUDIN</v>
      </c>
    </row>
    <row r="30" spans="1:17">
      <c r="A30" s="226" t="s">
        <v>312</v>
      </c>
      <c r="B30" s="169" t="s">
        <v>881</v>
      </c>
      <c r="C30" s="222" t="s">
        <v>313</v>
      </c>
      <c r="D30" s="153" t="e" vm="29">
        <v>#VALUE!</v>
      </c>
      <c r="E30" t="s">
        <v>879</v>
      </c>
      <c r="I30" t="str">
        <v>MUHAMMAD FAREEZ B MOHD NAZARI</v>
      </c>
    </row>
    <row r="31" spans="1:17">
      <c r="A31" s="227" t="s">
        <v>881</v>
      </c>
      <c r="B31" s="228" t="s">
        <v>253</v>
      </c>
      <c r="C31" s="229" t="s">
        <v>254</v>
      </c>
      <c r="D31" s="21" t="e" vm="30">
        <v>#VALUE!</v>
      </c>
      <c r="E31" t="s">
        <v>879</v>
      </c>
      <c r="I31" t="str">
        <v>Alex_CHU JUI SIANG</v>
      </c>
    </row>
    <row r="32" spans="1:17">
      <c r="A32" s="227" t="s">
        <v>881</v>
      </c>
      <c r="B32" s="228" t="s">
        <v>224</v>
      </c>
      <c r="C32" s="229" t="s">
        <v>225</v>
      </c>
      <c r="D32" s="21" t="e" vm="31">
        <v>#VALUE!</v>
      </c>
      <c r="E32" t="s">
        <v>879</v>
      </c>
      <c r="I32" t="str">
        <v>IFAN QAFILA BIN JUMA''AT</v>
      </c>
    </row>
    <row r="33" spans="1:9">
      <c r="A33" s="227" t="s">
        <v>881</v>
      </c>
      <c r="B33" s="228" t="s">
        <v>255</v>
      </c>
      <c r="C33" s="229" t="s">
        <v>256</v>
      </c>
      <c r="D33" s="21" t="e" vm="32">
        <v>#VALUE!</v>
      </c>
      <c r="E33" t="s">
        <v>879</v>
      </c>
      <c r="I33" t="str">
        <v>NADIA SHAIK</v>
      </c>
    </row>
    <row r="34" spans="1:9">
      <c r="A34" s="227" t="s">
        <v>881</v>
      </c>
      <c r="B34" s="228" t="s">
        <v>249</v>
      </c>
      <c r="C34" s="229" t="s">
        <v>250</v>
      </c>
      <c r="D34" s="21" t="e" vm="33">
        <v>#VALUE!</v>
      </c>
      <c r="E34" t="s">
        <v>879</v>
      </c>
      <c r="I34" t="str">
        <v>NUR FARAH IWANI BINTE MOHAMMAD SUFIYAN</v>
      </c>
    </row>
    <row r="35" spans="1:9">
      <c r="A35" s="227" t="s">
        <v>881</v>
      </c>
      <c r="B35" s="228" t="s">
        <v>257</v>
      </c>
      <c r="C35" s="229" t="s">
        <v>258</v>
      </c>
      <c r="D35" s="21" t="e" vm="34">
        <v>#VALUE!</v>
      </c>
      <c r="E35" t="s">
        <v>879</v>
      </c>
      <c r="I35" t="str">
        <v>MUHAMMAD AFIQ SYAHMI BIN MAHADI</v>
      </c>
    </row>
    <row r="36" spans="1:9">
      <c r="A36" s="227" t="s">
        <v>881</v>
      </c>
      <c r="B36" s="228" t="s">
        <v>227</v>
      </c>
      <c r="C36" s="229" t="s">
        <v>228</v>
      </c>
      <c r="D36" s="21" t="e" vm="35">
        <v>#VALUE!</v>
      </c>
      <c r="E36" t="s">
        <v>879</v>
      </c>
      <c r="I36" t="str">
        <v>KANAGAISWARI</v>
      </c>
    </row>
    <row r="37" spans="1:9">
      <c r="A37" s="227" t="s">
        <v>881</v>
      </c>
      <c r="B37" s="228" t="s">
        <v>251</v>
      </c>
      <c r="C37" s="229" t="s">
        <v>252</v>
      </c>
      <c r="D37" s="21" t="e" vm="36">
        <v>#VALUE!</v>
      </c>
      <c r="E37" t="s">
        <v>879</v>
      </c>
      <c r="I37" t="str">
        <v>LEONG WEI HUA</v>
      </c>
    </row>
    <row r="38" spans="1:9">
      <c r="A38" s="227" t="s">
        <v>881</v>
      </c>
      <c r="B38" s="228" t="s">
        <v>259</v>
      </c>
      <c r="C38" s="229" t="s">
        <v>260</v>
      </c>
      <c r="D38" s="21" t="e" vm="37">
        <v>#VALUE!</v>
      </c>
      <c r="E38" t="s">
        <v>879</v>
      </c>
      <c r="I38" t="str">
        <v>ZUKHAIRIE BIN BAKHTIAR</v>
      </c>
    </row>
    <row r="39" spans="1:9">
      <c r="A39" s="221" t="s">
        <v>154</v>
      </c>
      <c r="B39" s="169" t="s">
        <v>318</v>
      </c>
      <c r="C39" s="222" t="s">
        <v>319</v>
      </c>
      <c r="D39" s="153" t="e" vm="38">
        <v>#VALUE!</v>
      </c>
      <c r="E39" t="s">
        <v>880</v>
      </c>
    </row>
    <row r="40" spans="1:9">
      <c r="A40" s="160" t="s">
        <v>234</v>
      </c>
      <c r="B40" s="21" t="s">
        <v>320</v>
      </c>
      <c r="C40" s="230" t="s">
        <v>321</v>
      </c>
      <c r="D40" s="153" t="e" vm="39">
        <v>#VALUE!</v>
      </c>
      <c r="E40" t="s">
        <v>880</v>
      </c>
    </row>
    <row r="41" spans="1:9">
      <c r="A41" s="221" t="s">
        <v>212</v>
      </c>
      <c r="B41" s="169" t="s">
        <v>213</v>
      </c>
      <c r="C41" s="222" t="s">
        <v>322</v>
      </c>
      <c r="D41" s="153" t="e" vm="40">
        <v>#VALUE!</v>
      </c>
      <c r="E41" t="s">
        <v>880</v>
      </c>
    </row>
    <row r="42" spans="1:9">
      <c r="A42" s="221" t="s">
        <v>200</v>
      </c>
      <c r="B42" s="169" t="s">
        <v>201</v>
      </c>
      <c r="C42" s="222" t="s">
        <v>202</v>
      </c>
      <c r="D42" s="117" t="e" vm="41">
        <v>#VALUE!</v>
      </c>
      <c r="E42" t="s">
        <v>880</v>
      </c>
    </row>
    <row r="43" spans="1:9">
      <c r="A43" s="231" t="s">
        <v>79</v>
      </c>
      <c r="B43" s="232" t="s">
        <v>323</v>
      </c>
      <c r="C43" s="233" t="s">
        <v>81</v>
      </c>
      <c r="D43" s="154" t="e" vm="42">
        <v>#VALUE!</v>
      </c>
      <c r="E43" t="s">
        <v>880</v>
      </c>
    </row>
    <row r="44" spans="1:9">
      <c r="A44" s="221" t="s">
        <v>231</v>
      </c>
      <c r="B44" s="169" t="s">
        <v>232</v>
      </c>
      <c r="C44" s="222" t="s">
        <v>324</v>
      </c>
      <c r="D44" s="117" t="e" vm="43">
        <v>#VALUE!</v>
      </c>
      <c r="E44" t="s">
        <v>880</v>
      </c>
    </row>
    <row r="45" spans="1:9">
      <c r="A45" s="221" t="s">
        <v>124</v>
      </c>
      <c r="B45" s="169" t="s">
        <v>125</v>
      </c>
      <c r="C45" s="222" t="s">
        <v>126</v>
      </c>
      <c r="D45" s="153" t="e" vm="44">
        <v>#VALUE!</v>
      </c>
      <c r="E45" t="s">
        <v>880</v>
      </c>
    </row>
    <row r="46" spans="1:9">
      <c r="A46" s="221" t="s">
        <v>49</v>
      </c>
      <c r="B46" s="169" t="s">
        <v>50</v>
      </c>
      <c r="C46" s="222" t="s">
        <v>51</v>
      </c>
      <c r="D46" s="153" t="e" vm="45">
        <v>#VALUE!</v>
      </c>
      <c r="E46" t="s">
        <v>880</v>
      </c>
    </row>
    <row r="47" spans="1:9">
      <c r="A47" s="160" t="s">
        <v>179</v>
      </c>
      <c r="B47" s="21" t="s">
        <v>180</v>
      </c>
      <c r="C47" s="234" t="s">
        <v>325</v>
      </c>
      <c r="D47" s="154" t="e" vm="46">
        <v>#VALUE!</v>
      </c>
      <c r="E47" t="s">
        <v>880</v>
      </c>
    </row>
    <row r="48" spans="1:9">
      <c r="A48" s="235" t="s">
        <v>160</v>
      </c>
      <c r="B48" s="236" t="s">
        <v>161</v>
      </c>
      <c r="C48" s="237" t="s">
        <v>162</v>
      </c>
      <c r="D48" s="117" t="e" vm="47">
        <v>#VALUE!</v>
      </c>
      <c r="E48" t="s">
        <v>880</v>
      </c>
    </row>
    <row r="49" spans="1:5">
      <c r="A49" s="231" t="s">
        <v>94</v>
      </c>
      <c r="B49" s="232" t="s">
        <v>95</v>
      </c>
      <c r="C49" s="233" t="s">
        <v>96</v>
      </c>
      <c r="D49" s="153" t="e" vm="48">
        <v>#VALUE!</v>
      </c>
      <c r="E49" t="s">
        <v>880</v>
      </c>
    </row>
    <row r="50" spans="1:5">
      <c r="A50" s="221" t="s">
        <v>145</v>
      </c>
      <c r="B50" s="169" t="s">
        <v>146</v>
      </c>
      <c r="C50" s="222" t="s">
        <v>147</v>
      </c>
      <c r="D50" s="153" t="e" vm="49">
        <v>#VALUE!</v>
      </c>
      <c r="E50" t="s">
        <v>880</v>
      </c>
    </row>
    <row r="51" spans="1:5">
      <c r="A51" s="221" t="s">
        <v>112</v>
      </c>
      <c r="B51" s="169" t="s">
        <v>326</v>
      </c>
      <c r="C51" s="222" t="s">
        <v>114</v>
      </c>
      <c r="D51" s="153" t="e" vm="50">
        <v>#VALUE!</v>
      </c>
      <c r="E51" t="s">
        <v>880</v>
      </c>
    </row>
    <row r="52" spans="1:5">
      <c r="A52" s="221" t="s">
        <v>246</v>
      </c>
      <c r="B52" s="169" t="s">
        <v>327</v>
      </c>
      <c r="C52" s="222" t="s">
        <v>248</v>
      </c>
      <c r="D52" s="153" t="e" vm="51">
        <v>#VALUE!</v>
      </c>
      <c r="E52" t="s">
        <v>880</v>
      </c>
    </row>
    <row r="53" spans="1:5">
      <c r="A53" s="221" t="s">
        <v>58</v>
      </c>
      <c r="B53" s="169" t="s">
        <v>59</v>
      </c>
      <c r="C53" s="222" t="s">
        <v>60</v>
      </c>
      <c r="D53" s="153" t="e" vm="52">
        <v>#VALUE!</v>
      </c>
      <c r="E53" t="s">
        <v>880</v>
      </c>
    </row>
    <row r="54" spans="1:5">
      <c r="A54" s="221" t="s">
        <v>130</v>
      </c>
      <c r="B54" s="169" t="s">
        <v>328</v>
      </c>
      <c r="C54" s="222" t="s">
        <v>132</v>
      </c>
      <c r="D54" s="153" t="e" vm="53">
        <v>#VALUE!</v>
      </c>
      <c r="E54" t="s">
        <v>880</v>
      </c>
    </row>
    <row r="55" spans="1:5">
      <c r="A55" s="221" t="s">
        <v>100</v>
      </c>
      <c r="B55" s="169" t="s">
        <v>101</v>
      </c>
      <c r="C55" s="222" t="s">
        <v>102</v>
      </c>
      <c r="D55" s="117" t="e" vm="54">
        <v>#VALUE!</v>
      </c>
      <c r="E55" t="s">
        <v>880</v>
      </c>
    </row>
    <row r="56" spans="1:5">
      <c r="A56" s="221" t="s">
        <v>118</v>
      </c>
      <c r="B56" s="169" t="s">
        <v>119</v>
      </c>
      <c r="C56" s="222" t="s">
        <v>120</v>
      </c>
      <c r="D56" s="153" t="e" vm="55">
        <v>#VALUE!</v>
      </c>
      <c r="E56" t="s">
        <v>880</v>
      </c>
    </row>
    <row r="57" spans="1:5">
      <c r="A57" s="221" t="s">
        <v>115</v>
      </c>
      <c r="B57" s="169" t="s">
        <v>116</v>
      </c>
      <c r="C57" s="222" t="s">
        <v>117</v>
      </c>
      <c r="D57" s="153" t="e" vm="56">
        <v>#VALUE!</v>
      </c>
      <c r="E57" t="s">
        <v>880</v>
      </c>
    </row>
    <row r="58" spans="1:5">
      <c r="A58" s="238" t="s">
        <v>243</v>
      </c>
      <c r="B58" s="239" t="s">
        <v>329</v>
      </c>
      <c r="C58" s="240" t="s">
        <v>245</v>
      </c>
      <c r="D58" s="117" t="e" vm="57">
        <v>#VALUE!</v>
      </c>
      <c r="E58" t="s">
        <v>880</v>
      </c>
    </row>
    <row r="59" spans="1:5">
      <c r="A59" s="221" t="s">
        <v>70</v>
      </c>
      <c r="B59" s="169" t="s">
        <v>330</v>
      </c>
      <c r="C59" s="222" t="s">
        <v>331</v>
      </c>
      <c r="D59" s="153" t="e" vm="58">
        <v>#VALUE!</v>
      </c>
      <c r="E59" t="s">
        <v>880</v>
      </c>
    </row>
    <row r="60" spans="1:5">
      <c r="A60" s="221" t="s">
        <v>103</v>
      </c>
      <c r="B60" s="169" t="s">
        <v>104</v>
      </c>
      <c r="C60" s="222" t="s">
        <v>105</v>
      </c>
      <c r="D60" s="153" t="e" vm="59">
        <v>#VALUE!</v>
      </c>
      <c r="E60" t="s">
        <v>880</v>
      </c>
    </row>
    <row r="61" spans="1:5">
      <c r="A61" s="160" t="s">
        <v>54</v>
      </c>
      <c r="B61" s="21" t="s">
        <v>55</v>
      </c>
      <c r="C61" s="220" t="s">
        <v>332</v>
      </c>
      <c r="D61" s="153" t="e" vm="60">
        <v>#VALUE!</v>
      </c>
      <c r="E61" t="s">
        <v>880</v>
      </c>
    </row>
    <row r="62" spans="1:5">
      <c r="A62" s="221" t="s">
        <v>148</v>
      </c>
      <c r="B62" s="169" t="s">
        <v>149</v>
      </c>
      <c r="C62" s="222" t="s">
        <v>150</v>
      </c>
      <c r="D62" s="154" t="e" vm="61">
        <v>#VALUE!</v>
      </c>
      <c r="E62" t="s">
        <v>880</v>
      </c>
    </row>
    <row r="63" spans="1:5">
      <c r="A63" s="221" t="s">
        <v>85</v>
      </c>
      <c r="B63" s="169" t="s">
        <v>333</v>
      </c>
      <c r="C63" s="222" t="s">
        <v>87</v>
      </c>
      <c r="D63" s="154" t="e" vm="62">
        <v>#VALUE!</v>
      </c>
      <c r="E63" t="s">
        <v>880</v>
      </c>
    </row>
    <row r="64" spans="1:5">
      <c r="A64" s="221" t="s">
        <v>127</v>
      </c>
      <c r="B64" s="169" t="s">
        <v>128</v>
      </c>
      <c r="C64" s="222" t="s">
        <v>129</v>
      </c>
      <c r="D64" s="153" t="e" vm="63">
        <v>#VALUE!</v>
      </c>
      <c r="E64" t="s">
        <v>880</v>
      </c>
    </row>
    <row r="65" spans="1:5">
      <c r="A65" s="221" t="s">
        <v>206</v>
      </c>
      <c r="B65" s="169" t="s">
        <v>207</v>
      </c>
      <c r="C65" s="222" t="s">
        <v>334</v>
      </c>
      <c r="D65" s="153" t="e" vm="64">
        <v>#VALUE!</v>
      </c>
      <c r="E65" t="s">
        <v>880</v>
      </c>
    </row>
    <row r="66" spans="1:5">
      <c r="A66" s="221" t="s">
        <v>91</v>
      </c>
      <c r="B66" s="169" t="s">
        <v>92</v>
      </c>
      <c r="C66" s="222" t="s">
        <v>335</v>
      </c>
      <c r="D66" s="106" t="e" vm="65">
        <v>#VALUE!</v>
      </c>
      <c r="E66" t="s">
        <v>880</v>
      </c>
    </row>
    <row r="67" spans="1:5">
      <c r="A67" s="160" t="s">
        <v>240</v>
      </c>
      <c r="B67" s="169" t="s">
        <v>241</v>
      </c>
      <c r="C67" s="220" t="s">
        <v>336</v>
      </c>
      <c r="D67" s="117" t="e" vm="66">
        <v>#VALUE!</v>
      </c>
      <c r="E67" t="s">
        <v>880</v>
      </c>
    </row>
    <row r="68" spans="1:5">
      <c r="A68" s="221" t="s">
        <v>61</v>
      </c>
      <c r="B68" s="169" t="s">
        <v>62</v>
      </c>
      <c r="C68" s="222" t="s">
        <v>337</v>
      </c>
      <c r="D68" s="161" t="e" vm="67">
        <v>#VALUE!</v>
      </c>
      <c r="E68" t="s">
        <v>880</v>
      </c>
    </row>
    <row r="69" spans="1:5">
      <c r="A69" s="221" t="s">
        <v>67</v>
      </c>
      <c r="B69" s="169" t="s">
        <v>68</v>
      </c>
      <c r="C69" s="222" t="s">
        <v>69</v>
      </c>
      <c r="D69" s="117" t="e" vm="68">
        <v>#VALUE!</v>
      </c>
      <c r="E69" t="s">
        <v>880</v>
      </c>
    </row>
    <row r="70" spans="1:5">
      <c r="A70" s="221" t="s">
        <v>133</v>
      </c>
      <c r="B70" s="169" t="s">
        <v>134</v>
      </c>
      <c r="C70" s="222" t="s">
        <v>135</v>
      </c>
      <c r="D70" s="153" t="e" vm="69">
        <v>#VALUE!</v>
      </c>
      <c r="E70" t="s">
        <v>880</v>
      </c>
    </row>
    <row r="71" spans="1:5">
      <c r="A71" s="221" t="s">
        <v>139</v>
      </c>
      <c r="B71" s="169" t="s">
        <v>338</v>
      </c>
      <c r="C71" s="222" t="s">
        <v>339</v>
      </c>
      <c r="D71" s="153" t="e" vm="70">
        <v>#VALUE!</v>
      </c>
      <c r="E71" t="s">
        <v>880</v>
      </c>
    </row>
    <row r="72" spans="1:5">
      <c r="A72" s="221" t="s">
        <v>106</v>
      </c>
      <c r="B72" s="169" t="s">
        <v>107</v>
      </c>
      <c r="C72" s="222" t="s">
        <v>340</v>
      </c>
      <c r="D72" s="153" t="e" vm="71">
        <v>#VALUE!</v>
      </c>
      <c r="E72" t="s">
        <v>880</v>
      </c>
    </row>
    <row r="73" spans="1:5">
      <c r="A73" s="221" t="s">
        <v>76</v>
      </c>
      <c r="B73" s="169" t="s">
        <v>77</v>
      </c>
      <c r="C73" s="222" t="s">
        <v>78</v>
      </c>
      <c r="D73" s="161" t="e" vm="72">
        <v>#VALUE!</v>
      </c>
      <c r="E73" t="s">
        <v>880</v>
      </c>
    </row>
    <row r="74" spans="1:5">
      <c r="A74" s="241" t="s">
        <v>237</v>
      </c>
      <c r="B74" s="7" t="s">
        <v>238</v>
      </c>
      <c r="C74" s="242" t="s">
        <v>341</v>
      </c>
      <c r="D74" s="153" t="e" vm="73">
        <v>#VALUE!</v>
      </c>
      <c r="E74" t="s">
        <v>880</v>
      </c>
    </row>
    <row r="75" spans="1:5">
      <c r="A75" s="241" t="s">
        <v>157</v>
      </c>
      <c r="B75" s="7" t="s">
        <v>158</v>
      </c>
      <c r="C75" s="242" t="s">
        <v>159</v>
      </c>
      <c r="D75" s="7" t="e" vm="74">
        <v>#VALUE!</v>
      </c>
      <c r="E75" t="s">
        <v>880</v>
      </c>
    </row>
    <row r="76" spans="1:5">
      <c r="A76" s="243" t="s">
        <v>882</v>
      </c>
      <c r="B76" s="244" t="s">
        <v>596</v>
      </c>
      <c r="C76" s="244" t="s">
        <v>597</v>
      </c>
      <c r="D76" s="4" t="e" vm="75">
        <v>#VALUE!</v>
      </c>
      <c r="E76" t="s">
        <v>874</v>
      </c>
    </row>
    <row r="77" spans="1:5">
      <c r="A77" s="243" t="s">
        <v>881</v>
      </c>
      <c r="B77" s="244" t="s">
        <v>598</v>
      </c>
      <c r="C77" s="244" t="s">
        <v>599</v>
      </c>
      <c r="D77" s="4" t="e" vm="76">
        <v>#VALUE!</v>
      </c>
      <c r="E77" t="s">
        <v>874</v>
      </c>
    </row>
    <row r="78" spans="1:5">
      <c r="A78" s="243" t="s">
        <v>881</v>
      </c>
      <c r="B78" s="244" t="s">
        <v>600</v>
      </c>
      <c r="C78" s="244" t="s">
        <v>601</v>
      </c>
      <c r="D78" s="4" t="e" vm="77">
        <v>#VALUE!</v>
      </c>
      <c r="E78" t="s">
        <v>874</v>
      </c>
    </row>
    <row r="79" spans="1:5">
      <c r="A79" s="243" t="s">
        <v>881</v>
      </c>
      <c r="B79" s="244" t="s">
        <v>602</v>
      </c>
      <c r="C79" s="244" t="s">
        <v>603</v>
      </c>
      <c r="D79" s="4" t="e" vm="78">
        <v>#VALUE!</v>
      </c>
      <c r="E79" t="s">
        <v>874</v>
      </c>
    </row>
    <row r="80" spans="1:5">
      <c r="A80" s="243" t="s">
        <v>881</v>
      </c>
      <c r="B80" s="244" t="s">
        <v>604</v>
      </c>
      <c r="C80" s="244" t="s">
        <v>605</v>
      </c>
      <c r="D80" s="4" t="e" vm="79">
        <v>#VALUE!</v>
      </c>
      <c r="E80" t="s">
        <v>874</v>
      </c>
    </row>
    <row r="81" spans="1:5">
      <c r="A81" s="245" t="s">
        <v>881</v>
      </c>
      <c r="B81" s="246" t="s">
        <v>606</v>
      </c>
      <c r="C81" s="246" t="s">
        <v>607</v>
      </c>
      <c r="D81" s="4" t="e" vm="80">
        <v>#VALUE!</v>
      </c>
      <c r="E81" t="s">
        <v>874</v>
      </c>
    </row>
    <row r="82" spans="1:5">
      <c r="A82" s="243" t="s">
        <v>881</v>
      </c>
      <c r="B82" s="244" t="s">
        <v>608</v>
      </c>
      <c r="C82" s="244" t="s">
        <v>609</v>
      </c>
      <c r="D82" s="4" t="e" vm="81">
        <v>#VALUE!</v>
      </c>
      <c r="E82" t="s">
        <v>874</v>
      </c>
    </row>
    <row r="83" spans="1:5">
      <c r="A83" s="243" t="s">
        <v>881</v>
      </c>
      <c r="B83" s="244" t="s">
        <v>610</v>
      </c>
      <c r="C83" s="244" t="s">
        <v>611</v>
      </c>
      <c r="D83" s="4" t="e" vm="82">
        <v>#VALUE!</v>
      </c>
      <c r="E83" t="s">
        <v>874</v>
      </c>
    </row>
    <row r="84" spans="1:5">
      <c r="A84" s="243" t="s">
        <v>881</v>
      </c>
      <c r="B84" s="244" t="s">
        <v>612</v>
      </c>
      <c r="C84" s="244" t="s">
        <v>613</v>
      </c>
      <c r="D84" s="4" t="e" vm="83">
        <v>#VALUE!</v>
      </c>
      <c r="E84" t="s">
        <v>874</v>
      </c>
    </row>
    <row r="85" spans="1:5">
      <c r="A85" s="243" t="s">
        <v>881</v>
      </c>
      <c r="B85" s="244" t="s">
        <v>614</v>
      </c>
      <c r="C85" s="244" t="s">
        <v>615</v>
      </c>
      <c r="D85" s="4" t="e" vm="84">
        <v>#VALUE!</v>
      </c>
      <c r="E85" t="s">
        <v>874</v>
      </c>
    </row>
    <row r="86" spans="1:5">
      <c r="A86" s="243" t="s">
        <v>881</v>
      </c>
      <c r="B86" s="244" t="s">
        <v>616</v>
      </c>
      <c r="C86" s="244" t="s">
        <v>617</v>
      </c>
      <c r="D86" s="4" t="e" vm="85">
        <v>#VALUE!</v>
      </c>
      <c r="E86" t="s">
        <v>874</v>
      </c>
    </row>
    <row r="87" spans="1:5">
      <c r="A87" s="243" t="s">
        <v>881</v>
      </c>
      <c r="B87" s="244" t="s">
        <v>618</v>
      </c>
      <c r="C87" s="244" t="s">
        <v>619</v>
      </c>
      <c r="D87" s="4" t="e" vm="86">
        <v>#VALUE!</v>
      </c>
      <c r="E87" t="s">
        <v>874</v>
      </c>
    </row>
    <row r="88" spans="1:5">
      <c r="A88" s="243" t="s">
        <v>881</v>
      </c>
      <c r="B88" s="244" t="s">
        <v>620</v>
      </c>
      <c r="C88" s="244" t="s">
        <v>621</v>
      </c>
      <c r="D88" s="4" t="e" vm="87">
        <v>#VALUE!</v>
      </c>
      <c r="E88" t="s">
        <v>874</v>
      </c>
    </row>
    <row r="89" spans="1:5">
      <c r="A89" s="243" t="s">
        <v>881</v>
      </c>
      <c r="B89" s="244" t="s">
        <v>622</v>
      </c>
      <c r="C89" s="244" t="s">
        <v>623</v>
      </c>
      <c r="D89" s="4" t="e" vm="88">
        <v>#VALUE!</v>
      </c>
      <c r="E89" t="s">
        <v>874</v>
      </c>
    </row>
    <row r="90" spans="1:5">
      <c r="A90" s="243" t="s">
        <v>881</v>
      </c>
      <c r="B90" s="244" t="s">
        <v>624</v>
      </c>
      <c r="C90" s="244" t="s">
        <v>625</v>
      </c>
      <c r="D90" s="4" t="e" vm="89">
        <v>#VALUE!</v>
      </c>
      <c r="E90" t="s">
        <v>874</v>
      </c>
    </row>
    <row r="91" spans="1:5">
      <c r="A91" s="243" t="s">
        <v>881</v>
      </c>
      <c r="B91" s="244" t="s">
        <v>626</v>
      </c>
      <c r="C91" s="244" t="s">
        <v>627</v>
      </c>
      <c r="D91" s="4" t="e" vm="90">
        <v>#VALUE!</v>
      </c>
      <c r="E91" t="s">
        <v>874</v>
      </c>
    </row>
    <row r="92" spans="1:5">
      <c r="A92" s="243" t="s">
        <v>881</v>
      </c>
      <c r="B92" s="244" t="s">
        <v>628</v>
      </c>
      <c r="C92" s="244" t="s">
        <v>629</v>
      </c>
      <c r="D92" s="4" t="e" vm="91">
        <v>#VALUE!</v>
      </c>
      <c r="E92" t="s">
        <v>874</v>
      </c>
    </row>
    <row r="93" spans="1:5">
      <c r="A93" s="243" t="s">
        <v>881</v>
      </c>
      <c r="B93" s="244" t="s">
        <v>630</v>
      </c>
      <c r="C93" s="244" t="s">
        <v>631</v>
      </c>
      <c r="D93" s="4" t="e" vm="92">
        <v>#VALUE!</v>
      </c>
      <c r="E93" t="s">
        <v>874</v>
      </c>
    </row>
    <row r="94" spans="1:5">
      <c r="A94" s="243" t="s">
        <v>881</v>
      </c>
      <c r="B94" s="244" t="s">
        <v>632</v>
      </c>
      <c r="C94" s="244" t="s">
        <v>633</v>
      </c>
      <c r="D94" s="4" t="e" vm="93">
        <v>#VALUE!</v>
      </c>
      <c r="E94" t="s">
        <v>874</v>
      </c>
    </row>
    <row r="95" spans="1:5">
      <c r="A95" s="243" t="s">
        <v>881</v>
      </c>
      <c r="B95" s="244" t="s">
        <v>634</v>
      </c>
      <c r="C95" s="244" t="s">
        <v>635</v>
      </c>
      <c r="D95" s="4" t="e" vm="94">
        <v>#VALUE!</v>
      </c>
      <c r="E95" t="s">
        <v>874</v>
      </c>
    </row>
    <row r="96" spans="1:5">
      <c r="A96" s="243" t="s">
        <v>881</v>
      </c>
      <c r="B96" s="244" t="s">
        <v>636</v>
      </c>
      <c r="C96" s="244" t="s">
        <v>637</v>
      </c>
      <c r="D96" s="4" t="e" vm="95">
        <v>#VALUE!</v>
      </c>
      <c r="E96" t="s">
        <v>874</v>
      </c>
    </row>
    <row r="97" spans="1:5">
      <c r="A97" s="243" t="s">
        <v>881</v>
      </c>
      <c r="B97" s="244" t="s">
        <v>638</v>
      </c>
      <c r="C97" s="244" t="s">
        <v>639</v>
      </c>
      <c r="D97" s="4" t="e" vm="96">
        <v>#VALUE!</v>
      </c>
      <c r="E97" t="s">
        <v>874</v>
      </c>
    </row>
    <row r="98" spans="1:5">
      <c r="A98" s="243" t="s">
        <v>881</v>
      </c>
      <c r="B98" s="244" t="s">
        <v>640</v>
      </c>
      <c r="C98" s="244" t="s">
        <v>641</v>
      </c>
      <c r="D98" s="4" t="e" vm="97">
        <v>#VALUE!</v>
      </c>
      <c r="E98" t="s">
        <v>874</v>
      </c>
    </row>
    <row r="99" spans="1:5">
      <c r="A99" s="243" t="s">
        <v>881</v>
      </c>
      <c r="B99" s="244" t="s">
        <v>642</v>
      </c>
      <c r="C99" s="244" t="s">
        <v>643</v>
      </c>
      <c r="D99" s="4" t="e" vm="98">
        <v>#VALUE!</v>
      </c>
      <c r="E99" t="s">
        <v>874</v>
      </c>
    </row>
    <row r="100" spans="1:5">
      <c r="A100" s="243" t="s">
        <v>881</v>
      </c>
      <c r="B100" s="244" t="s">
        <v>644</v>
      </c>
      <c r="C100" s="244" t="s">
        <v>645</v>
      </c>
      <c r="D100" s="4" t="e" vm="99">
        <v>#VALUE!</v>
      </c>
      <c r="E100" t="s">
        <v>874</v>
      </c>
    </row>
    <row r="101" spans="1:5">
      <c r="A101" s="243" t="s">
        <v>881</v>
      </c>
      <c r="B101" s="244" t="s">
        <v>646</v>
      </c>
      <c r="C101" s="244" t="s">
        <v>647</v>
      </c>
      <c r="D101" s="4" t="e" vm="100">
        <v>#VALUE!</v>
      </c>
      <c r="E101" t="s">
        <v>874</v>
      </c>
    </row>
    <row r="102" spans="1:5">
      <c r="A102" s="243" t="s">
        <v>881</v>
      </c>
      <c r="B102" s="244" t="s">
        <v>648</v>
      </c>
      <c r="C102" s="244" t="s">
        <v>649</v>
      </c>
      <c r="D102" s="4" t="e" vm="101">
        <v>#VALUE!</v>
      </c>
      <c r="E102" t="s">
        <v>874</v>
      </c>
    </row>
    <row r="103" spans="1:5">
      <c r="A103" s="243" t="s">
        <v>881</v>
      </c>
      <c r="B103" s="244" t="s">
        <v>648</v>
      </c>
      <c r="C103" s="244" t="s">
        <v>650</v>
      </c>
      <c r="D103" s="4" t="e" vm="102">
        <v>#VALUE!</v>
      </c>
      <c r="E103" t="s">
        <v>874</v>
      </c>
    </row>
    <row r="104" spans="1:5">
      <c r="A104" s="243" t="s">
        <v>881</v>
      </c>
      <c r="B104" s="244" t="s">
        <v>651</v>
      </c>
      <c r="C104" s="244" t="s">
        <v>652</v>
      </c>
      <c r="D104" s="4" t="e" vm="103">
        <v>#VALUE!</v>
      </c>
      <c r="E104" t="s">
        <v>874</v>
      </c>
    </row>
    <row r="105" spans="1:5">
      <c r="A105" s="243" t="s">
        <v>881</v>
      </c>
      <c r="B105" s="244" t="s">
        <v>653</v>
      </c>
      <c r="C105" s="244" t="s">
        <v>654</v>
      </c>
      <c r="D105" s="4" t="e" vm="104">
        <v>#VALUE!</v>
      </c>
      <c r="E105" t="s">
        <v>874</v>
      </c>
    </row>
    <row r="106" spans="1:5">
      <c r="A106" s="243" t="s">
        <v>881</v>
      </c>
      <c r="B106" s="244" t="s">
        <v>655</v>
      </c>
      <c r="C106" s="244" t="s">
        <v>656</v>
      </c>
      <c r="D106" s="4" t="e" vm="105">
        <v>#VALUE!</v>
      </c>
      <c r="E106" t="s">
        <v>874</v>
      </c>
    </row>
    <row r="107" spans="1:5">
      <c r="A107" s="243" t="s">
        <v>881</v>
      </c>
      <c r="B107" s="244" t="s">
        <v>657</v>
      </c>
      <c r="C107" s="244" t="s">
        <v>658</v>
      </c>
      <c r="D107" s="4" t="e" vm="106">
        <v>#VALUE!</v>
      </c>
      <c r="E107" t="s">
        <v>874</v>
      </c>
    </row>
    <row r="108" spans="1:5">
      <c r="A108" s="243" t="s">
        <v>881</v>
      </c>
      <c r="B108" s="244" t="s">
        <v>659</v>
      </c>
      <c r="C108" s="244" t="s">
        <v>660</v>
      </c>
      <c r="D108" s="4" t="e" vm="107">
        <v>#VALUE!</v>
      </c>
      <c r="E108" t="s">
        <v>874</v>
      </c>
    </row>
    <row r="109" spans="1:5">
      <c r="A109" s="243" t="s">
        <v>881</v>
      </c>
      <c r="B109" s="244" t="s">
        <v>661</v>
      </c>
      <c r="C109" s="244" t="s">
        <v>662</v>
      </c>
      <c r="D109" s="4" t="e" vm="108">
        <v>#VALUE!</v>
      </c>
      <c r="E109" t="s">
        <v>874</v>
      </c>
    </row>
    <row r="110" spans="1:5">
      <c r="A110" s="243" t="s">
        <v>881</v>
      </c>
      <c r="B110" s="244" t="s">
        <v>663</v>
      </c>
      <c r="C110" s="244" t="s">
        <v>664</v>
      </c>
      <c r="D110" s="4" t="e" vm="109">
        <v>#VALUE!</v>
      </c>
      <c r="E110" t="s">
        <v>874</v>
      </c>
    </row>
    <row r="111" spans="1:5">
      <c r="A111" s="243" t="s">
        <v>881</v>
      </c>
      <c r="B111" s="244" t="s">
        <v>665</v>
      </c>
      <c r="C111" s="244" t="s">
        <v>666</v>
      </c>
      <c r="D111" s="4" t="e" vm="110">
        <v>#VALUE!</v>
      </c>
      <c r="E111" t="s">
        <v>874</v>
      </c>
    </row>
    <row r="112" spans="1:5">
      <c r="A112" s="243" t="s">
        <v>881</v>
      </c>
      <c r="B112" s="244" t="s">
        <v>667</v>
      </c>
      <c r="C112" s="244" t="s">
        <v>668</v>
      </c>
      <c r="D112" s="4" t="e" vm="111">
        <v>#VALUE!</v>
      </c>
      <c r="E112" t="s">
        <v>874</v>
      </c>
    </row>
    <row r="113" spans="1:5">
      <c r="A113" s="243" t="s">
        <v>881</v>
      </c>
      <c r="B113" s="244" t="s">
        <v>669</v>
      </c>
      <c r="C113" s="244" t="s">
        <v>670</v>
      </c>
      <c r="D113" s="4" t="e" vm="112">
        <v>#VALUE!</v>
      </c>
      <c r="E113" t="s">
        <v>874</v>
      </c>
    </row>
    <row r="114" spans="1:5">
      <c r="A114" s="243" t="s">
        <v>881</v>
      </c>
      <c r="B114" s="244" t="s">
        <v>671</v>
      </c>
      <c r="C114" s="244" t="s">
        <v>672</v>
      </c>
      <c r="D114" s="4" t="e" vm="113">
        <v>#VALUE!</v>
      </c>
      <c r="E114" t="s">
        <v>874</v>
      </c>
    </row>
    <row r="115" spans="1:5">
      <c r="A115" s="247" t="s">
        <v>881</v>
      </c>
      <c r="B115" s="248" t="s">
        <v>673</v>
      </c>
      <c r="C115" s="249" t="s">
        <v>674</v>
      </c>
      <c r="D115" s="4" t="e" vm="114">
        <v>#VALUE!</v>
      </c>
      <c r="E115" t="s">
        <v>874</v>
      </c>
    </row>
    <row r="116" spans="1:5">
      <c r="A116" s="247" t="s">
        <v>881</v>
      </c>
      <c r="B116" s="248" t="s">
        <v>675</v>
      </c>
      <c r="C116" s="249" t="s">
        <v>676</v>
      </c>
      <c r="D116" s="4" t="e" vm="115">
        <v>#VALUE!</v>
      </c>
      <c r="E116" t="s">
        <v>874</v>
      </c>
    </row>
    <row r="117" spans="1:5">
      <c r="A117" s="247" t="s">
        <v>881</v>
      </c>
      <c r="B117" s="248" t="s">
        <v>677</v>
      </c>
      <c r="C117" s="249" t="s">
        <v>678</v>
      </c>
      <c r="D117" s="4" t="e" vm="116">
        <v>#VALUE!</v>
      </c>
      <c r="E117" t="s">
        <v>874</v>
      </c>
    </row>
    <row r="118" spans="1:5">
      <c r="A118" s="247" t="s">
        <v>881</v>
      </c>
      <c r="B118" s="248" t="s">
        <v>679</v>
      </c>
      <c r="C118" s="249" t="s">
        <v>680</v>
      </c>
      <c r="D118" s="4" t="e" vm="117">
        <v>#VALUE!</v>
      </c>
      <c r="E118" t="s">
        <v>874</v>
      </c>
    </row>
    <row r="119" spans="1:5">
      <c r="A119" s="247" t="s">
        <v>881</v>
      </c>
      <c r="B119" s="248" t="s">
        <v>681</v>
      </c>
      <c r="C119" s="250" t="s">
        <v>682</v>
      </c>
      <c r="D119" s="4" t="e" vm="118">
        <v>#VALUE!</v>
      </c>
      <c r="E119" t="s">
        <v>874</v>
      </c>
    </row>
    <row r="120" spans="1:5">
      <c r="A120" s="247" t="s">
        <v>881</v>
      </c>
      <c r="B120" s="248" t="s">
        <v>683</v>
      </c>
      <c r="C120" s="249" t="s">
        <v>684</v>
      </c>
      <c r="D120" s="4" t="e" vm="119">
        <v>#VALUE!</v>
      </c>
      <c r="E120" t="s">
        <v>874</v>
      </c>
    </row>
    <row r="121" spans="1:5">
      <c r="A121" s="247" t="s">
        <v>881</v>
      </c>
      <c r="B121" s="248" t="s">
        <v>685</v>
      </c>
      <c r="C121" s="249" t="s">
        <v>686</v>
      </c>
      <c r="D121" s="4" t="e" vm="120">
        <v>#VALUE!</v>
      </c>
      <c r="E121" t="s">
        <v>874</v>
      </c>
    </row>
    <row r="122" spans="1:5">
      <c r="A122" s="247" t="s">
        <v>881</v>
      </c>
      <c r="B122" s="248" t="s">
        <v>687</v>
      </c>
      <c r="C122" s="249" t="s">
        <v>688</v>
      </c>
      <c r="D122" s="4" t="e" vm="121">
        <v>#VALUE!</v>
      </c>
      <c r="E122" t="s">
        <v>874</v>
      </c>
    </row>
    <row r="123" spans="1:5">
      <c r="A123" s="247" t="s">
        <v>881</v>
      </c>
      <c r="B123" s="248" t="s">
        <v>689</v>
      </c>
      <c r="C123" s="249" t="s">
        <v>690</v>
      </c>
      <c r="D123" s="4" t="e" vm="122">
        <v>#VALUE!</v>
      </c>
      <c r="E123" t="s">
        <v>874</v>
      </c>
    </row>
    <row r="124" spans="1:5">
      <c r="A124" s="247" t="s">
        <v>881</v>
      </c>
      <c r="B124" s="248" t="s">
        <v>691</v>
      </c>
      <c r="C124" s="249" t="s">
        <v>692</v>
      </c>
      <c r="D124" s="4" t="e" vm="123">
        <v>#VALUE!</v>
      </c>
      <c r="E124" t="s">
        <v>874</v>
      </c>
    </row>
    <row r="125" spans="1:5">
      <c r="A125" s="247" t="s">
        <v>881</v>
      </c>
      <c r="B125" s="248" t="s">
        <v>693</v>
      </c>
      <c r="C125" s="249" t="s">
        <v>694</v>
      </c>
      <c r="D125" s="4" t="e" vm="124">
        <v>#VALUE!</v>
      </c>
      <c r="E125" t="s">
        <v>874</v>
      </c>
    </row>
  </sheetData>
  <phoneticPr fontId="9" type="noConversion"/>
  <conditionalFormatting sqref="C40">
    <cfRule type="duplicateValues" dxfId="8" priority="1"/>
  </conditionalFormatting>
  <pageMargins left="0.7" right="0.7" top="0.75" bottom="0.75" header="0.3" footer="0.3"/>
  <drawing r:id="rId1"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7400D-CBB4-45C8-9913-C555E7DF915B}">
  <dimension ref="A1:AD56"/>
  <sheetViews>
    <sheetView showGridLines="0" showRowColHeaders="0" zoomScale="50" zoomScaleNormal="50" workbookViewId="0">
      <selection activeCell="H4" sqref="H4:I4"/>
    </sheetView>
  </sheetViews>
  <sheetFormatPr defaultColWidth="9.140625" defaultRowHeight="14.25"/>
  <cols>
    <col min="1" max="1" width="9.140625" style="254"/>
    <col min="2" max="17" width="28.7109375" style="254" customWidth="1"/>
    <col min="18" max="19" width="9.140625" style="254"/>
    <col min="20" max="20" width="31.140625" style="254" customWidth="1"/>
    <col min="21" max="24" width="9.140625" style="254"/>
    <col min="25" max="25" width="9.140625" style="254" customWidth="1"/>
    <col min="26" max="29" width="9.140625" style="254"/>
    <col min="30" max="30" width="9.140625" style="268"/>
    <col min="31" max="16384" width="9.140625" style="254"/>
  </cols>
  <sheetData>
    <row r="1" spans="1:30" customFormat="1" ht="69.75" customHeight="1">
      <c r="A1" s="280" t="s">
        <v>883</v>
      </c>
      <c r="B1" s="280"/>
      <c r="C1" s="280"/>
      <c r="D1" s="280"/>
      <c r="E1" s="280"/>
      <c r="F1" s="280"/>
      <c r="G1" s="280"/>
      <c r="H1" s="280"/>
      <c r="I1" s="280"/>
      <c r="J1" s="280"/>
      <c r="K1" s="280"/>
      <c r="L1" s="280"/>
      <c r="M1" s="280"/>
      <c r="N1" s="280"/>
      <c r="O1" s="280"/>
      <c r="P1" s="280"/>
      <c r="Q1" s="280"/>
      <c r="R1" s="253"/>
      <c r="S1" s="253"/>
      <c r="T1" s="253"/>
      <c r="U1" s="253"/>
      <c r="V1" s="253"/>
      <c r="W1" s="253"/>
      <c r="X1" s="253"/>
      <c r="Y1" s="253"/>
      <c r="Z1" s="253"/>
      <c r="AA1" s="253"/>
      <c r="AB1" s="253"/>
      <c r="AC1" s="253"/>
      <c r="AD1" s="210"/>
    </row>
    <row r="2" spans="1:30" customFormat="1" ht="35.25" customHeight="1" thickBot="1">
      <c r="A2" s="254"/>
      <c r="B2" s="255" t="s">
        <v>884</v>
      </c>
      <c r="C2" s="212" t="s">
        <v>352</v>
      </c>
      <c r="D2" s="254"/>
      <c r="E2" s="254"/>
      <c r="F2" s="254"/>
      <c r="G2" s="281" t="s">
        <v>885</v>
      </c>
      <c r="H2" s="281"/>
      <c r="I2" s="281"/>
      <c r="J2" s="281"/>
      <c r="K2" s="281"/>
      <c r="L2" s="254"/>
      <c r="M2" s="254"/>
      <c r="N2" s="259" t="s">
        <v>886</v>
      </c>
      <c r="O2" s="211" t="s">
        <v>880</v>
      </c>
      <c r="P2" s="254"/>
      <c r="Q2" s="254"/>
      <c r="R2" s="262"/>
      <c r="S2" s="254"/>
      <c r="T2" s="254"/>
      <c r="U2" s="254"/>
      <c r="V2" s="254"/>
      <c r="W2" s="254"/>
      <c r="X2" s="254"/>
      <c r="Y2" s="262"/>
      <c r="Z2" s="262"/>
      <c r="AA2" s="262"/>
      <c r="AB2" s="262"/>
      <c r="AC2" s="262"/>
      <c r="AD2" s="210" t="str">
        <f>$C$2&amp;"_"&amp;"MC"</f>
        <v>Oct_MC</v>
      </c>
    </row>
    <row r="3" spans="1:30" customFormat="1" ht="24" customHeight="1" thickTop="1" thickBot="1">
      <c r="A3" s="254"/>
      <c r="B3" s="254"/>
      <c r="C3" s="254"/>
      <c r="D3" s="254"/>
      <c r="E3" s="256"/>
      <c r="F3" s="254"/>
      <c r="G3" s="254"/>
      <c r="H3" s="254"/>
      <c r="I3" s="254"/>
      <c r="J3" s="254"/>
      <c r="K3" s="254"/>
      <c r="L3" s="254"/>
      <c r="M3" s="254"/>
      <c r="N3" s="254"/>
      <c r="O3" s="254"/>
      <c r="P3" s="254"/>
      <c r="Q3" s="254"/>
      <c r="R3" s="254"/>
      <c r="S3" s="254"/>
      <c r="T3" s="254"/>
      <c r="U3" s="254"/>
      <c r="V3" s="254"/>
      <c r="W3" s="254"/>
      <c r="X3" s="254"/>
      <c r="Y3" s="254"/>
      <c r="Z3" s="254"/>
      <c r="AA3" s="254"/>
      <c r="AB3" s="254"/>
      <c r="AC3" s="254"/>
      <c r="AD3" s="210" t="str">
        <f>$C$2&amp;"_"&amp;"UL"</f>
        <v>Oct_UL</v>
      </c>
    </row>
    <row r="4" spans="1:30" customFormat="1" ht="27" customHeight="1" thickBot="1">
      <c r="A4" s="254"/>
      <c r="B4" s="254"/>
      <c r="C4" s="254"/>
      <c r="D4" s="254"/>
      <c r="E4" s="254"/>
      <c r="F4" s="254"/>
      <c r="G4" s="257" t="s">
        <v>887</v>
      </c>
      <c r="H4" s="289" t="s">
        <v>248</v>
      </c>
      <c r="I4" s="290"/>
      <c r="J4" s="282" t="e" vm="125">
        <f>_xlfn.XLOOKUP(H4,Table6[Staff Name (JO)],Table6[Pic])</f>
        <v>#VALUE!</v>
      </c>
      <c r="K4" s="283"/>
      <c r="L4" s="254"/>
      <c r="M4" s="254"/>
      <c r="N4" s="254"/>
      <c r="O4" s="254"/>
      <c r="P4" s="254"/>
      <c r="Q4" s="261"/>
      <c r="R4" s="254"/>
      <c r="S4" s="254"/>
      <c r="T4" s="254"/>
      <c r="U4" s="254"/>
      <c r="V4" s="254"/>
      <c r="W4" s="254"/>
      <c r="X4" s="254"/>
      <c r="Y4" s="254"/>
      <c r="Z4" s="254"/>
      <c r="AA4" s="254"/>
      <c r="AB4" s="254"/>
      <c r="AC4" s="254"/>
      <c r="AD4" s="210" t="str">
        <f>$C$2&amp;"_"&amp;"Turnout"</f>
        <v>Oct_Turnout</v>
      </c>
    </row>
    <row r="5" spans="1:30" customFormat="1" ht="14.65" thickTop="1">
      <c r="A5" s="254"/>
      <c r="B5" s="254"/>
      <c r="C5" s="254"/>
      <c r="D5" s="254"/>
      <c r="E5" s="254"/>
      <c r="F5" s="254"/>
      <c r="G5" s="256"/>
      <c r="H5" s="263"/>
      <c r="I5" s="263"/>
      <c r="J5" s="284"/>
      <c r="K5" s="285"/>
      <c r="L5" s="254"/>
      <c r="M5" s="254"/>
      <c r="N5" s="254"/>
      <c r="O5" s="254"/>
      <c r="P5" s="254"/>
      <c r="Q5" s="254"/>
      <c r="R5" s="254"/>
      <c r="S5" s="254"/>
      <c r="T5" s="254"/>
      <c r="U5" s="254"/>
      <c r="V5" s="254"/>
      <c r="W5" s="254"/>
      <c r="X5" s="254"/>
      <c r="Y5" s="254"/>
      <c r="Z5" s="254"/>
      <c r="AA5" s="254"/>
      <c r="AB5" s="254"/>
      <c r="AC5" s="254"/>
      <c r="AD5" s="210"/>
    </row>
    <row r="6" spans="1:30" customFormat="1" ht="19.5" customHeight="1">
      <c r="A6" s="254"/>
      <c r="B6" s="254"/>
      <c r="C6" s="254"/>
      <c r="D6" s="254"/>
      <c r="E6" s="254"/>
      <c r="F6" s="254"/>
      <c r="G6" s="254"/>
      <c r="H6" s="254"/>
      <c r="I6" s="254"/>
      <c r="J6" s="284"/>
      <c r="K6" s="285"/>
      <c r="L6" s="254"/>
      <c r="M6" s="254"/>
      <c r="N6" s="254"/>
      <c r="O6" s="254"/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10" t="str">
        <f>"Total"&amp;"_"&amp;"MC"</f>
        <v>Total_MC</v>
      </c>
    </row>
    <row r="7" spans="1:30" customFormat="1" ht="18" customHeight="1">
      <c r="A7" s="254"/>
      <c r="B7" s="254"/>
      <c r="C7" s="254"/>
      <c r="D7" s="254"/>
      <c r="E7" s="254"/>
      <c r="F7" s="254"/>
      <c r="G7" s="256"/>
      <c r="H7" s="254"/>
      <c r="I7" s="254"/>
      <c r="J7" s="284"/>
      <c r="K7" s="285"/>
      <c r="L7" s="254"/>
      <c r="M7" s="254"/>
      <c r="N7" s="254"/>
      <c r="O7" s="254"/>
      <c r="P7" s="254"/>
      <c r="Q7" s="254"/>
      <c r="R7" s="254"/>
      <c r="S7" s="254"/>
      <c r="T7" s="254"/>
      <c r="U7" s="254"/>
      <c r="V7" s="254"/>
      <c r="W7" s="254"/>
      <c r="X7" s="254"/>
      <c r="Y7" s="254"/>
      <c r="Z7" s="254"/>
      <c r="AA7" s="254"/>
      <c r="AB7" s="254"/>
      <c r="AC7" s="254"/>
      <c r="AD7" s="210" t="str">
        <f>"Total"&amp;"_"&amp;"UL"</f>
        <v>Total_UL</v>
      </c>
    </row>
    <row r="8" spans="1:30" customFormat="1" ht="22.5" customHeight="1" thickBot="1">
      <c r="A8" s="254"/>
      <c r="B8" s="254"/>
      <c r="C8" s="254"/>
      <c r="D8" s="254"/>
      <c r="E8" s="254"/>
      <c r="F8" s="254"/>
      <c r="G8" s="257" t="s">
        <v>888</v>
      </c>
      <c r="H8" s="291" t="str">
        <f>_xlfn.XLOOKUP(H4,Table6[Staff Name (JO)],Table6[Employee ID])</f>
        <v>P1142304C</v>
      </c>
      <c r="I8" s="292"/>
      <c r="J8" s="284"/>
      <c r="K8" s="285"/>
      <c r="L8" s="254"/>
      <c r="M8" s="254"/>
      <c r="N8" s="254"/>
      <c r="O8" s="254"/>
      <c r="P8" s="254"/>
      <c r="Q8" s="254"/>
      <c r="R8" s="254"/>
      <c r="S8" s="254"/>
      <c r="T8" s="254"/>
      <c r="U8" s="254"/>
      <c r="V8" s="254"/>
      <c r="W8" s="254"/>
      <c r="X8" s="254"/>
      <c r="Y8" s="254"/>
      <c r="Z8" s="254"/>
      <c r="AA8" s="254"/>
      <c r="AB8" s="254"/>
      <c r="AC8" s="254"/>
      <c r="AD8" s="210" t="str">
        <f>"Total"&amp;"_"&amp;"Turnout"</f>
        <v>Total_Turnout</v>
      </c>
    </row>
    <row r="9" spans="1:30" customFormat="1" ht="14.65" thickTop="1">
      <c r="A9" s="254"/>
      <c r="B9" s="254"/>
      <c r="C9" s="254"/>
      <c r="D9" s="254"/>
      <c r="E9" s="254"/>
      <c r="F9" s="254"/>
      <c r="G9" s="254"/>
      <c r="H9" s="264"/>
      <c r="I9" s="264"/>
      <c r="J9" s="284"/>
      <c r="K9" s="285"/>
      <c r="L9" s="254"/>
      <c r="M9" s="254"/>
      <c r="N9" s="254"/>
      <c r="O9" s="254"/>
      <c r="P9" s="254"/>
      <c r="Q9" s="254"/>
      <c r="R9" s="254"/>
      <c r="S9" s="254"/>
      <c r="T9" s="254"/>
      <c r="U9" s="254"/>
      <c r="V9" s="254"/>
      <c r="W9" s="254"/>
      <c r="X9" s="254"/>
      <c r="Y9" s="254"/>
      <c r="Z9" s="254"/>
      <c r="AA9" s="254"/>
      <c r="AB9" s="254"/>
      <c r="AC9" s="254"/>
      <c r="AD9" s="210"/>
    </row>
    <row r="10" spans="1:30" customFormat="1" ht="6.75" customHeight="1">
      <c r="A10" s="254"/>
      <c r="B10" s="254"/>
      <c r="C10" s="254"/>
      <c r="D10" s="254"/>
      <c r="E10" s="254"/>
      <c r="F10" s="254"/>
      <c r="G10" s="254"/>
      <c r="H10" s="261"/>
      <c r="I10" s="261"/>
      <c r="J10" s="284"/>
      <c r="K10" s="285"/>
      <c r="L10" s="254"/>
      <c r="M10" s="254"/>
      <c r="N10" s="254"/>
      <c r="O10" s="254"/>
      <c r="P10" s="254"/>
      <c r="Q10" s="254"/>
      <c r="R10" s="254"/>
      <c r="S10" s="254"/>
      <c r="T10" s="254"/>
      <c r="U10" s="254"/>
      <c r="V10" s="254"/>
      <c r="W10" s="254"/>
      <c r="X10" s="254"/>
      <c r="Y10" s="254"/>
      <c r="Z10" s="254"/>
      <c r="AA10" s="254"/>
      <c r="AB10" s="254"/>
      <c r="AC10" s="254"/>
      <c r="AD10" s="210"/>
    </row>
    <row r="11" spans="1:30" customFormat="1" ht="24" customHeight="1">
      <c r="A11" s="254"/>
      <c r="B11" s="254"/>
      <c r="C11" s="254"/>
      <c r="D11" s="254"/>
      <c r="E11" s="254"/>
      <c r="F11" s="254"/>
      <c r="G11" s="258"/>
      <c r="H11" s="261"/>
      <c r="I11" s="261"/>
      <c r="J11" s="284"/>
      <c r="K11" s="285"/>
      <c r="L11" s="254"/>
      <c r="M11" s="254"/>
      <c r="N11" s="254"/>
      <c r="O11" s="254"/>
      <c r="P11" s="254"/>
      <c r="Q11" s="254"/>
      <c r="R11" s="254"/>
      <c r="S11" s="254"/>
      <c r="T11" s="254"/>
      <c r="U11" s="254"/>
      <c r="V11" s="254"/>
      <c r="W11" s="254"/>
      <c r="X11" s="254"/>
      <c r="Y11" s="254"/>
      <c r="Z11" s="254"/>
      <c r="AA11" s="254"/>
      <c r="AB11" s="254"/>
      <c r="AC11" s="254"/>
      <c r="AD11" s="210"/>
    </row>
    <row r="12" spans="1:30" customFormat="1">
      <c r="A12" s="254"/>
      <c r="B12" s="254"/>
      <c r="C12" s="254"/>
      <c r="D12" s="254"/>
      <c r="E12" s="254"/>
      <c r="F12" s="254"/>
      <c r="G12" s="254"/>
      <c r="H12" s="261"/>
      <c r="I12" s="261"/>
      <c r="J12" s="284"/>
      <c r="K12" s="285"/>
      <c r="L12" s="254"/>
      <c r="M12" s="254"/>
      <c r="N12" s="254"/>
      <c r="O12" s="254"/>
      <c r="P12" s="254"/>
      <c r="Q12" s="254"/>
      <c r="R12" s="254"/>
      <c r="S12" s="254"/>
      <c r="T12" s="254"/>
      <c r="U12" s="254"/>
      <c r="V12" s="254"/>
      <c r="W12" s="254"/>
      <c r="X12" s="254"/>
      <c r="Y12" s="254"/>
      <c r="Z12" s="254"/>
      <c r="AA12" s="254"/>
      <c r="AB12" s="254"/>
      <c r="AC12" s="254"/>
      <c r="AD12" s="210"/>
    </row>
    <row r="13" spans="1:30" customFormat="1" ht="23.25" thickBot="1">
      <c r="A13" s="254"/>
      <c r="B13" s="254"/>
      <c r="C13" s="254"/>
      <c r="D13" s="254"/>
      <c r="E13" s="254"/>
      <c r="F13" s="254"/>
      <c r="G13" s="257" t="s">
        <v>889</v>
      </c>
      <c r="H13" s="291" t="str">
        <f>_xlfn.XLOOKUP(H4,Table6[Staff Name (JO)],Table6[Staff No])</f>
        <v>YA751</v>
      </c>
      <c r="I13" s="292"/>
      <c r="J13" s="286"/>
      <c r="K13" s="287"/>
      <c r="L13" s="254"/>
      <c r="M13" s="254"/>
      <c r="N13" s="254"/>
      <c r="O13" s="254"/>
      <c r="P13" s="254"/>
      <c r="Q13" s="254"/>
      <c r="R13" s="254"/>
      <c r="S13" s="254"/>
      <c r="T13" s="254"/>
      <c r="U13" s="254"/>
      <c r="V13" s="254"/>
      <c r="W13" s="254"/>
      <c r="X13" s="254"/>
      <c r="Y13" s="254"/>
      <c r="Z13" s="254"/>
      <c r="AA13" s="254"/>
      <c r="AB13" s="254"/>
      <c r="AC13" s="254"/>
      <c r="AD13" s="210"/>
    </row>
    <row r="14" spans="1:30" customFormat="1" ht="9" customHeight="1" thickTop="1">
      <c r="A14" s="254"/>
      <c r="B14" s="254"/>
      <c r="C14" s="254"/>
      <c r="D14" s="254"/>
      <c r="E14" s="254"/>
      <c r="F14" s="254"/>
      <c r="G14" s="254"/>
      <c r="H14" s="254"/>
      <c r="I14" s="254"/>
      <c r="J14" s="254"/>
      <c r="K14" s="254"/>
      <c r="L14" s="257"/>
      <c r="M14" s="260"/>
      <c r="N14" s="260"/>
      <c r="O14" s="260"/>
      <c r="P14" s="260"/>
      <c r="Q14" s="254"/>
      <c r="R14" s="261"/>
      <c r="S14" s="261"/>
      <c r="T14" s="261"/>
      <c r="U14" s="254"/>
      <c r="V14" s="254"/>
      <c r="W14" s="254"/>
      <c r="X14" s="254"/>
      <c r="Y14" s="254"/>
      <c r="Z14" s="254"/>
      <c r="AA14" s="254"/>
      <c r="AB14" s="254"/>
      <c r="AC14" s="254"/>
      <c r="AD14" s="210"/>
    </row>
    <row r="15" spans="1:30" customFormat="1" ht="10.5" customHeight="1">
      <c r="A15" s="254"/>
      <c r="B15" s="208"/>
      <c r="C15" s="208"/>
      <c r="D15" s="208"/>
      <c r="E15" s="208"/>
      <c r="F15" s="208"/>
      <c r="G15" s="208"/>
      <c r="H15" s="208"/>
      <c r="I15" s="208"/>
      <c r="J15" s="208"/>
      <c r="K15" s="208"/>
      <c r="L15" s="208"/>
      <c r="M15" s="208"/>
      <c r="N15" s="208"/>
      <c r="O15" s="208"/>
      <c r="P15" s="208"/>
      <c r="Q15" s="208"/>
      <c r="R15" s="208"/>
      <c r="S15" s="208"/>
      <c r="T15" s="208"/>
      <c r="U15" s="208"/>
      <c r="V15" s="208"/>
      <c r="W15" s="208"/>
      <c r="X15" s="254"/>
      <c r="Y15" s="254"/>
      <c r="Z15" s="254"/>
      <c r="AA15" s="254"/>
      <c r="AB15" s="254"/>
      <c r="AC15" s="254"/>
      <c r="AD15" s="210"/>
    </row>
    <row r="16" spans="1:30" customFormat="1" ht="10.5" customHeight="1">
      <c r="A16" s="254"/>
      <c r="B16" s="254"/>
      <c r="C16" s="254"/>
      <c r="D16" s="254"/>
      <c r="E16" s="254"/>
      <c r="F16" s="254"/>
      <c r="G16" s="254"/>
      <c r="H16" s="254"/>
      <c r="I16" s="254"/>
      <c r="J16" s="254"/>
      <c r="K16" s="254"/>
      <c r="L16" s="254"/>
      <c r="M16" s="254"/>
      <c r="N16" s="254"/>
      <c r="O16" s="254"/>
      <c r="P16" s="254"/>
      <c r="Q16" s="254"/>
      <c r="R16" s="254"/>
      <c r="S16" s="254"/>
      <c r="T16" s="254"/>
      <c r="U16" s="254"/>
      <c r="V16" s="254"/>
      <c r="W16" s="254"/>
      <c r="X16" s="254"/>
      <c r="Y16" s="254"/>
      <c r="Z16" s="254"/>
      <c r="AA16" s="254"/>
      <c r="AB16" s="254"/>
      <c r="AC16" s="254"/>
      <c r="AD16" s="210"/>
    </row>
    <row r="17" spans="1:30" customFormat="1" ht="35.25" customHeight="1" thickBot="1">
      <c r="A17" s="254"/>
      <c r="B17" s="288" t="str">
        <f>"MC, UL &amp; Turnout for the month of "&amp;C2</f>
        <v>MC, UL &amp; Turnout for the month of Oct</v>
      </c>
      <c r="C17" s="288"/>
      <c r="D17" s="288"/>
      <c r="E17" s="288"/>
      <c r="F17" s="254"/>
      <c r="G17" s="254"/>
      <c r="H17" s="254"/>
      <c r="I17" s="254"/>
      <c r="J17" s="254"/>
      <c r="K17" s="254"/>
      <c r="L17" s="254"/>
      <c r="M17" s="254"/>
      <c r="N17" s="254"/>
      <c r="O17" s="254"/>
      <c r="P17" s="254"/>
      <c r="Q17" s="254"/>
      <c r="R17" s="254"/>
      <c r="S17" s="254"/>
      <c r="T17" s="254"/>
      <c r="U17" s="254"/>
      <c r="V17" s="254"/>
      <c r="W17" s="254"/>
      <c r="X17" s="254"/>
      <c r="Y17" s="254"/>
      <c r="Z17" s="254"/>
      <c r="AA17" s="254"/>
      <c r="AB17" s="254"/>
      <c r="AC17" s="254"/>
      <c r="AD17" s="210"/>
    </row>
    <row r="18" spans="1:30" customFormat="1" ht="6.75" customHeight="1" thickTop="1">
      <c r="A18" s="254"/>
      <c r="B18" s="254"/>
      <c r="C18" s="254"/>
      <c r="D18" s="254"/>
      <c r="E18" s="254"/>
      <c r="F18" s="254"/>
      <c r="G18" s="254"/>
      <c r="H18" s="254"/>
      <c r="I18" s="254"/>
      <c r="J18" s="254"/>
      <c r="K18" s="254"/>
      <c r="L18" s="254"/>
      <c r="M18" s="254"/>
      <c r="N18" s="254"/>
      <c r="O18" s="254"/>
      <c r="P18" s="254"/>
      <c r="Q18" s="254"/>
      <c r="R18" s="254"/>
      <c r="S18" s="254"/>
      <c r="T18" s="254"/>
      <c r="U18" s="254"/>
      <c r="V18" s="254"/>
      <c r="W18" s="254"/>
      <c r="X18" s="254"/>
      <c r="Y18" s="254"/>
      <c r="Z18" s="254"/>
      <c r="AA18" s="254"/>
      <c r="AB18" s="254"/>
      <c r="AC18" s="254"/>
      <c r="AD18" s="210"/>
    </row>
    <row r="19" spans="1:30" customFormat="1" ht="23.25" thickBot="1">
      <c r="A19" s="254"/>
      <c r="B19" s="265" t="str">
        <f>$C$2&amp;" MC:"</f>
        <v>Oct MC:</v>
      </c>
      <c r="C19" s="213" cm="1">
        <f t="array" ref="C19">IFERROR(IF($O$2="P1-3 (YOU)",_xlfn.XLOOKUP($H$4,'P1-3 (YOU)'!$D$2:$D$100,_xlfn.XLOOKUP($AD$2,'P1-3 (YOU)'!$F$1:$AT$1,'P1-3 (YOU)'!$F$2:$AT$100)),IF($O$2="P1-3 (YOC)",_xlfn.XLOOKUP($H$4,'P1-3 (YOC)'!$D$2:$D$78,_xlfn.XLOOKUP('Leave Management'!$AD$2,'P1-3 (YOC)'!$F$1:$BM$1,'P1-3 (YOC)'!$F$2:$BM$78)),_xlfn.XLOOKUP($H$4,'P4-6'!$D$2:$D$78,_xlfn.XLOOKUP('Leave Management'!$AD$2,'P4-6'!$F$1:$BS$1,'P4-6'!$F$2:$BS$78)))),"")</f>
        <v>1</v>
      </c>
      <c r="D19" s="254"/>
      <c r="E19" s="254"/>
      <c r="F19" s="254"/>
      <c r="G19" s="266" t="str">
        <f>$C$2&amp;" UL:"</f>
        <v>Oct UL:</v>
      </c>
      <c r="H19" s="213" cm="1">
        <f t="array" ref="H19">IFERROR(IF($O$2="P1-3 (YOU)",_xlfn.XLOOKUP($H$4,'P1-3 (YOU)'!D2:D100,_xlfn.XLOOKUP($AD$3,'P1-3 (YOU)'!F1:AO1,'P1-3 (YOU)'!F2:AO100)),IF($O$2="P1-3 (YOC)",_xlfn.XLOOKUP($H$4,'P1-3 (YOC)'!D2:D78,_xlfn.XLOOKUP('Leave Management'!$AD$3,'P1-3 (YOC)'!F1:BM1,'P1-3 (YOC)'!F2:BM78)),_xlfn.XLOOKUP($H$4,'P4-6'!D2:D78,_xlfn.XLOOKUP('Leave Management'!$AD$3,'P4-6'!F1:BS1,'P4-6'!F2:BS78)))),"")</f>
        <v>0</v>
      </c>
      <c r="I19" s="254"/>
      <c r="J19" s="254"/>
      <c r="K19" s="265" t="str">
        <f>$C$2&amp;" Turnout:"</f>
        <v>Oct Turnout:</v>
      </c>
      <c r="L19" s="213" cm="1">
        <f t="array" ref="L19">IFERROR(IF($O$2="P1-3 (YOU)",_xlfn.XLOOKUP($H$4,'P1-3 (YOU)'!D2:D100,_xlfn.XLOOKUP($AD$4,'P1-3 (YOU)'!F1:AO1,'P1-3 (YOU)'!F2:AO100)),IF($O$2="P1-3 (YOC)",_xlfn.XLOOKUP($H$4,'P1-3 (YOC)'!D2:D78,_xlfn.XLOOKUP('Leave Management'!$AD$4,'P1-3 (YOC)'!F1:BM1,'P1-3 (YOC)'!F2:BM78)),_xlfn.XLOOKUP($H$4,'P4-6'!D2:D78,_xlfn.XLOOKUP('Leave Management'!$AD$4,'P4-6'!F1:BS1,'P4-6'!F2:BS78)))),"")</f>
        <v>0</v>
      </c>
      <c r="M19" s="254"/>
      <c r="N19" s="254"/>
      <c r="O19" s="254"/>
      <c r="P19" s="254"/>
      <c r="Q19" s="254"/>
      <c r="R19" s="254"/>
      <c r="S19" s="254"/>
      <c r="T19" s="254"/>
      <c r="U19" s="254"/>
      <c r="V19" s="254"/>
      <c r="W19" s="254"/>
      <c r="X19" s="254"/>
      <c r="Y19" s="254"/>
      <c r="Z19" s="254"/>
      <c r="AA19" s="254"/>
      <c r="AB19" s="254"/>
      <c r="AC19" s="254"/>
      <c r="AD19" s="210"/>
    </row>
    <row r="20" spans="1:30" customFormat="1" ht="14.65" thickTop="1">
      <c r="A20" s="254"/>
      <c r="B20" s="254"/>
      <c r="C20" s="254"/>
      <c r="D20" s="254"/>
      <c r="E20" s="254"/>
      <c r="F20" s="254"/>
      <c r="G20" s="254"/>
      <c r="H20" s="254"/>
      <c r="I20" s="254"/>
      <c r="J20" s="254"/>
      <c r="K20" s="254"/>
      <c r="L20" s="254"/>
      <c r="M20" s="254"/>
      <c r="N20" s="254"/>
      <c r="O20" s="254"/>
      <c r="P20" s="254"/>
      <c r="Q20" s="254"/>
      <c r="R20" s="254"/>
      <c r="S20" s="254"/>
      <c r="T20" s="254"/>
      <c r="U20" s="254"/>
      <c r="V20" s="254"/>
      <c r="W20" s="254"/>
      <c r="X20" s="254"/>
      <c r="Y20" s="254"/>
      <c r="Z20" s="254"/>
      <c r="AA20" s="254"/>
      <c r="AB20" s="254"/>
      <c r="AC20" s="254"/>
      <c r="AD20" s="210"/>
    </row>
    <row r="21" spans="1:30" customFormat="1" ht="10.5" customHeight="1">
      <c r="A21" s="254"/>
      <c r="B21" s="208"/>
      <c r="C21" s="208"/>
      <c r="D21" s="208"/>
      <c r="E21" s="208"/>
      <c r="F21" s="208"/>
      <c r="G21" s="208"/>
      <c r="H21" s="208"/>
      <c r="I21" s="208"/>
      <c r="J21" s="208"/>
      <c r="K21" s="208"/>
      <c r="L21" s="208"/>
      <c r="M21" s="208"/>
      <c r="N21" s="208"/>
      <c r="O21" s="208"/>
      <c r="P21" s="208"/>
      <c r="Q21" s="208"/>
      <c r="R21" s="208"/>
      <c r="S21" s="208"/>
      <c r="T21" s="208"/>
      <c r="U21" s="208"/>
      <c r="V21" s="208"/>
      <c r="W21" s="208"/>
      <c r="X21" s="254"/>
      <c r="Y21" s="254"/>
      <c r="Z21" s="254"/>
      <c r="AA21" s="254"/>
      <c r="AB21" s="254"/>
      <c r="AC21" s="254"/>
      <c r="AD21" s="210"/>
    </row>
    <row r="22" spans="1:30" customFormat="1">
      <c r="A22" s="254"/>
      <c r="B22" s="209"/>
      <c r="C22" s="209"/>
      <c r="D22" s="209"/>
      <c r="E22" s="209"/>
      <c r="F22" s="209"/>
      <c r="G22" s="209"/>
      <c r="H22" s="209"/>
      <c r="I22" s="209"/>
      <c r="J22" s="209"/>
      <c r="K22" s="209"/>
      <c r="L22" s="209"/>
      <c r="M22" s="209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54"/>
      <c r="Y22" s="254"/>
      <c r="Z22" s="254"/>
      <c r="AA22" s="254"/>
      <c r="AB22" s="254"/>
      <c r="AC22" s="254"/>
      <c r="AD22" s="210"/>
    </row>
    <row r="23" spans="1:30" customFormat="1" ht="10.5" customHeight="1">
      <c r="A23" s="254"/>
      <c r="B23" s="208"/>
      <c r="C23" s="208"/>
      <c r="D23" s="208"/>
      <c r="E23" s="208"/>
      <c r="F23" s="208"/>
      <c r="G23" s="208"/>
      <c r="H23" s="208"/>
      <c r="I23" s="208"/>
      <c r="J23" s="208"/>
      <c r="K23" s="208"/>
      <c r="L23" s="208"/>
      <c r="M23" s="208"/>
      <c r="N23" s="208"/>
      <c r="O23" s="208"/>
      <c r="P23" s="208"/>
      <c r="Q23" s="208"/>
      <c r="R23" s="208"/>
      <c r="S23" s="208"/>
      <c r="T23" s="208"/>
      <c r="U23" s="208"/>
      <c r="V23" s="208"/>
      <c r="W23" s="208"/>
      <c r="X23" s="254"/>
      <c r="Y23" s="254"/>
      <c r="Z23" s="254"/>
      <c r="AA23" s="254"/>
      <c r="AB23" s="254"/>
      <c r="AC23" s="254"/>
      <c r="AD23" s="210"/>
    </row>
    <row r="24" spans="1:30" customFormat="1" ht="15" customHeight="1">
      <c r="A24" s="254"/>
      <c r="B24" s="254"/>
      <c r="C24" s="254"/>
      <c r="D24" s="254"/>
      <c r="E24" s="254"/>
      <c r="F24" s="254"/>
      <c r="G24" s="254"/>
      <c r="H24" s="254"/>
      <c r="I24" s="254"/>
      <c r="J24" s="254"/>
      <c r="K24" s="254"/>
      <c r="L24" s="254"/>
      <c r="M24" s="254"/>
      <c r="N24" s="254"/>
      <c r="O24" s="254"/>
      <c r="P24" s="254"/>
      <c r="Q24" s="254"/>
      <c r="R24" s="254"/>
      <c r="S24" s="254"/>
      <c r="T24" s="254"/>
      <c r="U24" s="254"/>
      <c r="V24" s="254"/>
      <c r="W24" s="254"/>
      <c r="X24" s="254"/>
      <c r="Y24" s="254"/>
      <c r="Z24" s="254"/>
      <c r="AA24" s="254"/>
      <c r="AB24" s="254"/>
      <c r="AC24" s="254"/>
      <c r="AD24" s="210"/>
    </row>
    <row r="25" spans="1:30" customFormat="1" ht="27" thickBot="1">
      <c r="A25" s="254"/>
      <c r="B25" s="288" t="s">
        <v>890</v>
      </c>
      <c r="C25" s="288"/>
      <c r="D25" s="288"/>
      <c r="E25" s="288"/>
      <c r="F25" s="254"/>
      <c r="G25" s="254"/>
      <c r="H25" s="254"/>
      <c r="I25" s="254"/>
      <c r="J25" s="254"/>
      <c r="K25" s="254"/>
      <c r="L25" s="254"/>
      <c r="M25" s="254"/>
      <c r="N25" s="254"/>
      <c r="O25" s="254"/>
      <c r="P25" s="254"/>
      <c r="Q25" s="254"/>
      <c r="R25" s="254"/>
      <c r="S25" s="254"/>
      <c r="T25" s="254"/>
      <c r="U25" s="254"/>
      <c r="V25" s="254"/>
      <c r="W25" s="254"/>
      <c r="X25" s="254"/>
      <c r="Y25" s="254"/>
      <c r="Z25" s="254"/>
      <c r="AA25" s="254"/>
      <c r="AB25" s="254"/>
      <c r="AC25" s="254"/>
      <c r="AD25" s="210"/>
    </row>
    <row r="26" spans="1:30" customFormat="1" ht="17.25" customHeight="1" thickTop="1">
      <c r="A26" s="254"/>
      <c r="B26" s="254"/>
      <c r="C26" s="254"/>
      <c r="D26" s="254"/>
      <c r="E26" s="254"/>
      <c r="F26" s="254"/>
      <c r="G26" s="254"/>
      <c r="H26" s="254"/>
      <c r="I26" s="254"/>
      <c r="J26" s="254"/>
      <c r="K26" s="254"/>
      <c r="L26" s="254"/>
      <c r="M26" s="254"/>
      <c r="N26" s="254"/>
      <c r="O26" s="254"/>
      <c r="P26" s="254"/>
      <c r="Q26" s="254"/>
      <c r="R26" s="254"/>
      <c r="S26" s="254"/>
      <c r="T26" s="254"/>
      <c r="U26" s="254"/>
      <c r="V26" s="254"/>
      <c r="W26" s="254"/>
      <c r="X26" s="254"/>
      <c r="Y26" s="254"/>
      <c r="Z26" s="254"/>
      <c r="AA26" s="254"/>
      <c r="AB26" s="254"/>
      <c r="AC26" s="254"/>
      <c r="AD26" s="210"/>
    </row>
    <row r="27" spans="1:30" customFormat="1" ht="23.25" thickBot="1">
      <c r="A27" s="254"/>
      <c r="B27" s="265" t="s">
        <v>891</v>
      </c>
      <c r="C27" s="213" cm="1">
        <f t="array" ref="C27">IFERROR(IF($O$2="P1-3 (YOU)",_xlfn.XLOOKUP($H$4,'P1-3 (YOU)'!$D$2:$D$100,_xlfn.XLOOKUP($AD$6,'P1-3 (YOU)'!$F$1:$AT$1,'P1-3 (YOU)'!$F$2:$AT$100)),IF($O$2="P1-3 (YOC)",_xlfn.XLOOKUP($H$4,'P1-3 (YOC)'!$D$2:$D$78,_xlfn.XLOOKUP('Leave Management'!$AD$6,'P1-3 (YOC)'!$F$1:$BM$1,'P1-3 (YOC)'!$F$2:$BM$78)),_xlfn.XLOOKUP($H$4,'P4-6'!$D$2:$D$78,_xlfn.XLOOKUP('Leave Management'!$AD$6,'P4-6'!$F$1:$BS$1,'P4-6'!$F$2:$BS$78)))),"")</f>
        <v>9</v>
      </c>
      <c r="D27" s="254"/>
      <c r="E27" s="254"/>
      <c r="F27" s="254"/>
      <c r="G27" s="267" t="s">
        <v>892</v>
      </c>
      <c r="H27" s="213" cm="1">
        <f t="array" ref="H27">IFERROR(IF($O$2="P1-3 (YOU)",_xlfn.XLOOKUP($H$4,'P1-3 (YOU)'!$D$2:$D$100,_xlfn.XLOOKUP($AD$7,'P1-3 (YOU)'!$F$1:$AT$1,'P1-3 (YOU)'!$F$2:$AT$100)),IF($O$2="P1-3 (YOC)",_xlfn.XLOOKUP($H$4,'P1-3 (YOC)'!$D$2:$D$78,_xlfn.XLOOKUP('Leave Management'!$AD$7,'P1-3 (YOC)'!$F$1:$BM$1,'P1-3 (YOC)'!$F$2:$BM$78)),_xlfn.XLOOKUP($H$4,'P4-6'!$D$2:$D$78,_xlfn.XLOOKUP('Leave Management'!$AD$7,'P4-6'!$F$1:$BS$1,'P4-6'!$F$2:$BS$78)))),"")</f>
        <v>1</v>
      </c>
      <c r="I27" s="254"/>
      <c r="J27" s="254"/>
      <c r="K27" s="265" t="s">
        <v>893</v>
      </c>
      <c r="L27" s="213" cm="1">
        <f t="array" ref="L27">IFERROR(IF($O$2="P1-3 (YOU)",_xlfn.XLOOKUP($H$4,'P1-3 (YOU)'!$D$2:$D$100,_xlfn.XLOOKUP($AD$8,'P1-3 (YOU)'!$F$1:$AT$1,'P1-3 (YOU)'!$F$2:$AT$100)),IF($O$2="P1-3 (YOC)",_xlfn.XLOOKUP($H$4,'P1-3 (YOC)'!$D$2:$D$78,_xlfn.XLOOKUP('Leave Management'!$AD$8,'P1-3 (YOC)'!$F$1:$BM$1,'P1-3 (YOC)'!$F$2:$BM$78)),_xlfn.XLOOKUP($H$4,'P4-6'!$D$2:$D$78,_xlfn.XLOOKUP('Leave Management'!$AD$8,'P4-6'!$F$1:$BS$1,'P4-6'!$F$2:$BS$78)))),"")</f>
        <v>5</v>
      </c>
      <c r="M27" s="254"/>
      <c r="N27" s="254"/>
      <c r="O27" s="254"/>
      <c r="P27" s="254"/>
      <c r="Q27" s="254"/>
      <c r="R27" s="254"/>
      <c r="S27" s="254"/>
      <c r="T27" s="254"/>
      <c r="U27" s="254"/>
      <c r="V27" s="254"/>
      <c r="W27" s="254"/>
      <c r="X27" s="254"/>
      <c r="Y27" s="254"/>
      <c r="Z27" s="254"/>
      <c r="AA27" s="254"/>
      <c r="AB27" s="254"/>
      <c r="AC27" s="254"/>
      <c r="AD27" s="210"/>
    </row>
    <row r="28" spans="1:30" customFormat="1" ht="14.65" thickTop="1">
      <c r="A28" s="254"/>
      <c r="B28" s="254"/>
      <c r="C28" s="254"/>
      <c r="D28" s="254"/>
      <c r="E28" s="254"/>
      <c r="F28" s="254"/>
      <c r="G28" s="254"/>
      <c r="H28" s="254"/>
      <c r="I28" s="254"/>
      <c r="J28" s="254"/>
      <c r="K28" s="254"/>
      <c r="L28" s="254"/>
      <c r="M28" s="254"/>
      <c r="N28" s="254"/>
      <c r="O28" s="254"/>
      <c r="P28" s="254"/>
      <c r="Q28" s="254"/>
      <c r="R28" s="254"/>
      <c r="S28" s="254"/>
      <c r="T28" s="254"/>
      <c r="U28" s="254"/>
      <c r="V28" s="254"/>
      <c r="W28" s="254"/>
      <c r="X28" s="254"/>
      <c r="Y28" s="254"/>
      <c r="Z28" s="254"/>
      <c r="AA28" s="254"/>
      <c r="AB28" s="254"/>
      <c r="AC28" s="254"/>
      <c r="AD28" s="210"/>
    </row>
    <row r="29" spans="1:30" customFormat="1" ht="10.5" customHeight="1">
      <c r="A29" s="254"/>
      <c r="B29" s="208"/>
      <c r="C29" s="208"/>
      <c r="D29" s="208"/>
      <c r="E29" s="208"/>
      <c r="F29" s="208"/>
      <c r="G29" s="208"/>
      <c r="H29" s="208"/>
      <c r="I29" s="208"/>
      <c r="J29" s="208"/>
      <c r="K29" s="208"/>
      <c r="L29" s="208"/>
      <c r="M29" s="208"/>
      <c r="N29" s="208"/>
      <c r="O29" s="208"/>
      <c r="P29" s="208"/>
      <c r="Q29" s="208"/>
      <c r="R29" s="208"/>
      <c r="S29" s="208"/>
      <c r="T29" s="208"/>
      <c r="U29" s="208"/>
      <c r="V29" s="208"/>
      <c r="W29" s="208"/>
      <c r="X29" s="254"/>
      <c r="Y29" s="254"/>
      <c r="Z29" s="254"/>
      <c r="AA29" s="254"/>
      <c r="AB29" s="254"/>
      <c r="AC29" s="254"/>
      <c r="AD29" s="210"/>
    </row>
    <row r="30" spans="1:30" customFormat="1">
      <c r="A30" s="254"/>
      <c r="B30" s="209"/>
      <c r="C30" s="209"/>
      <c r="D30" s="209"/>
      <c r="E30" s="209"/>
      <c r="F30" s="209"/>
      <c r="G30" s="209"/>
      <c r="H30" s="209"/>
      <c r="I30" s="209"/>
      <c r="J30" s="209"/>
      <c r="K30" s="209"/>
      <c r="L30" s="209"/>
      <c r="M30" s="209"/>
      <c r="N30" s="209"/>
      <c r="O30" s="209"/>
      <c r="P30" s="209"/>
      <c r="Q30" s="209"/>
      <c r="R30" s="209"/>
      <c r="S30" s="209"/>
      <c r="T30" s="209"/>
      <c r="U30" s="209"/>
      <c r="V30" s="209"/>
      <c r="W30" s="209"/>
      <c r="X30" s="254"/>
      <c r="Y30" s="254"/>
      <c r="Z30" s="254"/>
      <c r="AA30" s="254"/>
      <c r="AB30" s="254"/>
      <c r="AC30" s="254"/>
      <c r="AD30" s="210"/>
    </row>
    <row r="31" spans="1:30" customFormat="1" ht="10.5" customHeight="1">
      <c r="A31" s="254"/>
      <c r="B31" s="208"/>
      <c r="C31" s="208"/>
      <c r="D31" s="208"/>
      <c r="E31" s="208"/>
      <c r="F31" s="208"/>
      <c r="G31" s="208"/>
      <c r="H31" s="208"/>
      <c r="I31" s="208"/>
      <c r="J31" s="208"/>
      <c r="K31" s="208"/>
      <c r="L31" s="208"/>
      <c r="M31" s="208"/>
      <c r="N31" s="208"/>
      <c r="O31" s="208"/>
      <c r="P31" s="208"/>
      <c r="Q31" s="208"/>
      <c r="R31" s="208"/>
      <c r="S31" s="208"/>
      <c r="T31" s="208"/>
      <c r="U31" s="208"/>
      <c r="V31" s="208"/>
      <c r="W31" s="208"/>
      <c r="X31" s="254"/>
      <c r="Y31" s="254"/>
      <c r="Z31" s="254"/>
      <c r="AA31" s="254"/>
      <c r="AB31" s="254"/>
      <c r="AC31" s="254"/>
      <c r="AD31" s="210"/>
    </row>
    <row r="32" spans="1:30" customFormat="1">
      <c r="A32" s="254"/>
      <c r="B32" s="254"/>
      <c r="C32" s="254"/>
      <c r="D32" s="254"/>
      <c r="E32" s="254"/>
      <c r="F32" s="254"/>
      <c r="G32" s="254"/>
      <c r="H32" s="254"/>
      <c r="I32" s="254"/>
      <c r="J32" s="254"/>
      <c r="K32" s="254"/>
      <c r="L32" s="254"/>
      <c r="M32" s="254"/>
      <c r="N32" s="254"/>
      <c r="O32" s="254"/>
      <c r="P32" s="254"/>
      <c r="Q32" s="254"/>
      <c r="R32" s="254"/>
      <c r="S32" s="254"/>
      <c r="T32" s="254"/>
      <c r="U32" s="254"/>
      <c r="V32" s="254"/>
      <c r="W32" s="254"/>
      <c r="X32" s="254"/>
      <c r="Y32" s="254"/>
      <c r="Z32" s="254"/>
      <c r="AA32" s="254"/>
      <c r="AB32" s="254"/>
      <c r="AC32" s="254"/>
      <c r="AD32" s="210"/>
    </row>
    <row r="33" spans="1:30" customFormat="1" ht="15" customHeight="1">
      <c r="A33" s="254"/>
      <c r="B33" s="281" t="s">
        <v>894</v>
      </c>
      <c r="C33" s="281"/>
      <c r="D33" s="281"/>
      <c r="E33" s="281"/>
      <c r="F33" s="281"/>
      <c r="G33" s="281"/>
      <c r="H33" s="281"/>
      <c r="I33" s="281"/>
      <c r="J33" s="281"/>
      <c r="K33" s="281"/>
      <c r="L33" s="281"/>
      <c r="M33" s="281"/>
      <c r="N33" s="281"/>
      <c r="O33" s="281"/>
      <c r="P33" s="281"/>
      <c r="Q33" s="281"/>
      <c r="R33" s="254"/>
      <c r="S33" s="254"/>
      <c r="T33" s="254"/>
      <c r="U33" s="254"/>
      <c r="V33" s="254"/>
      <c r="W33" s="254"/>
      <c r="X33" s="254"/>
      <c r="Y33" s="254"/>
      <c r="Z33" s="254"/>
      <c r="AA33" s="254"/>
      <c r="AB33" s="254"/>
      <c r="AC33" s="254"/>
      <c r="AD33" s="210"/>
    </row>
    <row r="34" spans="1:30" customFormat="1" ht="15.75" customHeight="1">
      <c r="A34" s="254"/>
      <c r="B34" s="281"/>
      <c r="C34" s="281"/>
      <c r="D34" s="281"/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281"/>
      <c r="P34" s="281"/>
      <c r="Q34" s="281"/>
      <c r="R34" s="254"/>
      <c r="S34" s="254"/>
      <c r="T34" s="254"/>
      <c r="U34" s="254"/>
      <c r="V34" s="254"/>
      <c r="W34" s="254"/>
      <c r="X34" s="254"/>
      <c r="Y34" s="254"/>
      <c r="Z34" s="254"/>
      <c r="AA34" s="254"/>
      <c r="AB34" s="254"/>
      <c r="AC34" s="254"/>
      <c r="AD34" s="210"/>
    </row>
    <row r="35" spans="1:30" s="175" customFormat="1" ht="10.5" customHeight="1" thickBot="1">
      <c r="A35" s="254"/>
      <c r="B35" s="254"/>
      <c r="C35" s="254"/>
      <c r="D35" s="254"/>
      <c r="E35" s="254"/>
      <c r="F35" s="254"/>
      <c r="G35" s="254"/>
      <c r="H35" s="254"/>
      <c r="I35" s="254"/>
      <c r="J35" s="254"/>
      <c r="K35" s="254"/>
      <c r="L35" s="254"/>
      <c r="M35" s="254"/>
      <c r="N35" s="254"/>
      <c r="O35" s="254"/>
      <c r="P35" s="254"/>
      <c r="Q35" s="254"/>
      <c r="R35" s="254"/>
      <c r="S35" s="254"/>
      <c r="T35" s="254"/>
      <c r="U35" s="254"/>
      <c r="V35" s="254"/>
      <c r="W35" s="254"/>
      <c r="X35" s="254"/>
      <c r="Y35" s="254"/>
      <c r="Z35" s="254"/>
      <c r="AA35" s="254"/>
      <c r="AB35" s="254"/>
      <c r="AC35" s="254"/>
    </row>
    <row r="36" spans="1:30" customFormat="1" ht="23.25" customHeight="1">
      <c r="A36" s="254"/>
      <c r="B36" s="214" t="s">
        <v>343</v>
      </c>
      <c r="C36" s="215" t="s">
        <v>344</v>
      </c>
      <c r="D36" s="214" t="s">
        <v>345</v>
      </c>
      <c r="E36" s="215" t="s">
        <v>346</v>
      </c>
      <c r="F36" s="214" t="s">
        <v>347</v>
      </c>
      <c r="G36" s="215" t="s">
        <v>695</v>
      </c>
      <c r="H36" s="214" t="s">
        <v>696</v>
      </c>
      <c r="I36" s="215" t="s">
        <v>350</v>
      </c>
      <c r="J36" s="214" t="s">
        <v>351</v>
      </c>
      <c r="K36" s="215" t="s">
        <v>352</v>
      </c>
      <c r="L36" s="214" t="s">
        <v>697</v>
      </c>
      <c r="M36" s="215" t="s">
        <v>698</v>
      </c>
      <c r="N36" s="215" t="s">
        <v>307</v>
      </c>
      <c r="O36" s="215" t="s">
        <v>354</v>
      </c>
      <c r="P36" s="215" t="s">
        <v>355</v>
      </c>
      <c r="Q36" s="215" t="s">
        <v>356</v>
      </c>
      <c r="R36" s="254"/>
      <c r="S36" s="254"/>
      <c r="T36" s="254"/>
      <c r="U36" s="254"/>
      <c r="V36" s="254"/>
      <c r="W36" s="254"/>
      <c r="X36" s="254"/>
      <c r="Y36" s="254"/>
      <c r="Z36" s="254"/>
      <c r="AA36" s="254"/>
      <c r="AB36" s="254"/>
      <c r="AC36" s="254"/>
      <c r="AD36" s="210"/>
    </row>
    <row r="37" spans="1:30" customFormat="1" ht="111.75" customHeight="1" thickBot="1">
      <c r="A37" s="254"/>
      <c r="B37" s="269" cm="1">
        <f t="array" ref="B37">IFERROR(IF(LEFT($O$2,4)="P1-3",_xlfn.XLOOKUP($H$4,'MC Consolidation (P1-3)'!$D$2:$D$60,_xlfn.XLOOKUP('Leave Management'!B$36,'MC Consolidation (P1-3)'!$E$1:$U$1,'MC Consolidation (P1-3)'!$E$2:$U$60)),_xlfn.XLOOKUP($H$4,'MC Consolidation (P4-6)'!$D$2:$D$60,_xlfn.XLOOKUP('Leave Management'!B$36,'MC Consolidation (P4-6)'!$E$1:$W$1,'MC Consolidation (P4-6)'!$E$2:$W$60))),"")</f>
        <v>0</v>
      </c>
      <c r="C37" s="269" t="str" cm="1">
        <f t="array" ref="C37">IFERROR(IF(LEFT($O$2,4)="P1-3",_xlfn.XLOOKUP($H$4,'MC Consolidation (P1-3)'!$D$2:$D$60,_xlfn.XLOOKUP('Leave Management'!C$36,'MC Consolidation (P1-3)'!$E$1:$U$1,'MC Consolidation (P1-3)'!$E$2:$U$60)),_xlfn.XLOOKUP($H$4,'MC Consolidation (P4-6)'!$D$2:$D$60,_xlfn.XLOOKUP('Leave Management'!C$36,'MC Consolidation (P4-6)'!$E$1:$W$1,'MC Consolidation (P4-6)'!$E$2:$W$60))),"")</f>
        <v>13-Flu (1 Day)
20-Cough, Headache (1 Day)</v>
      </c>
      <c r="D37" s="269" t="str" cm="1">
        <f t="array" ref="D37">IFERROR(IF(LEFT($O$2,4)="P1-3",_xlfn.XLOOKUP($H$4,'MC Consolidation (P1-3)'!$D$2:$D$60,_xlfn.XLOOKUP('Leave Management'!D$36,'MC Consolidation (P1-3)'!$E$1:$U$1,'MC Consolidation (P1-3)'!$E$2:$U$60)),_xlfn.XLOOKUP($H$4,'MC Consolidation (P4-6)'!$D$2:$D$60,_xlfn.XLOOKUP('Leave Management'!D$36,'MC Consolidation (P4-6)'!$E$1:$W$1,'MC Consolidation (P4-6)'!$E$2:$W$60))),"")</f>
        <v>1-Cough (1 Day)
16-Headache (1 Day)</v>
      </c>
      <c r="E37" s="269" t="str" cm="1">
        <f t="array" ref="E37">IFERROR(IF(LEFT($O$2,4)="P1-3",_xlfn.XLOOKUP($H$4,'MC Consolidation (P1-3)'!$D$2:$D$60,_xlfn.XLOOKUP('Leave Management'!E$36,'MC Consolidation (P1-3)'!$E$1:$U$1,'MC Consolidation (P1-3)'!$E$2:$U$60)),_xlfn.XLOOKUP($H$4,'MC Consolidation (P4-6)'!$D$2:$D$60,_xlfn.XLOOKUP('Leave Management'!E$36,'MC Consolidation (P4-6)'!$E$1:$W$1,'MC Consolidation (P4-6)'!$E$2:$W$60))),"")</f>
        <v>14-Fever (1 Day)</v>
      </c>
      <c r="F37" s="269" t="str" cm="1">
        <f t="array" ref="F37">IFERROR(IF(LEFT($O$2,4)="P1-3",_xlfn.XLOOKUP($H$4,'MC Consolidation (P1-3)'!$D$2:$D$60,_xlfn.XLOOKUP('Leave Management'!F$36,'MC Consolidation (P1-3)'!$E$1:$U$1,'MC Consolidation (P1-3)'!$E$2:$U$60)),_xlfn.XLOOKUP($H$4,'MC Consolidation (P4-6)'!$D$2:$D$60,_xlfn.XLOOKUP('Leave Management'!F$36,'MC Consolidation (P4-6)'!$E$1:$W$1,'MC Consolidation (P4-6)'!$E$2:$W$60))),"")</f>
        <v>16-Headache, Neck Pain (1 Day)</v>
      </c>
      <c r="G37" s="269" t="str" cm="1">
        <f t="array" ref="G37">IFERROR(IF(LEFT($O$2,4)="P1-3",_xlfn.XLOOKUP($H$4,'MC Consolidation (P1-3)'!$D$2:$D$60,_xlfn.XLOOKUP('Leave Management'!G$36,'MC Consolidation (P1-3)'!$E$1:$U$1,'MC Consolidation (P1-3)'!$E$2:$U$60)),_xlfn.XLOOKUP($H$4,'MC Consolidation (P4-6)'!$D$2:$D$60,_xlfn.XLOOKUP('Leave Management'!G$36,'MC Consolidation (P4-6)'!$E$1:$W$1,'MC Consolidation (P4-6)'!$E$2:$W$60))),"")</f>
        <v/>
      </c>
      <c r="H37" s="269" t="str" cm="1">
        <f t="array" ref="H37">IFERROR(IF(LEFT($O$2,4)="P1-3",_xlfn.XLOOKUP($H$4,'MC Consolidation (P1-3)'!$D$2:$D$60,_xlfn.XLOOKUP('Leave Management'!H$36,'MC Consolidation (P1-3)'!$E$1:$U$1,'MC Consolidation (P1-3)'!$E$2:$U$60)),_xlfn.XLOOKUP($H$4,'MC Consolidation (P4-6)'!$D$2:$D$60,_xlfn.XLOOKUP('Leave Management'!H$36,'MC Consolidation (P4-6)'!$E$1:$W$1,'MC Consolidation (P4-6)'!$E$2:$W$60))),"")</f>
        <v/>
      </c>
      <c r="I37" s="269" t="str" cm="1">
        <f t="array" ref="I37">IFERROR(IF(LEFT($O$2,4)="P1-3",_xlfn.XLOOKUP($H$4,'MC Consolidation (P1-3)'!$D$2:$D$60,_xlfn.XLOOKUP('Leave Management'!I$36,'MC Consolidation (P1-3)'!$E$1:$U$1,'MC Consolidation (P1-3)'!$E$2:$U$60)),_xlfn.XLOOKUP($H$4,'MC Consolidation (P4-6)'!$D$2:$D$60,_xlfn.XLOOKUP('Leave Management'!I$36,'MC Consolidation (P4-6)'!$E$1:$W$1,'MC Consolidation (P4-6)'!$E$2:$W$60))),"")</f>
        <v>14 - Fever(1Day)</v>
      </c>
      <c r="J37" s="269" cm="1">
        <f t="array" ref="J37">IFERROR(IF(LEFT($O$2,4)="P1-3",_xlfn.XLOOKUP($H$4,'MC Consolidation (P1-3)'!$D$2:$D$60,_xlfn.XLOOKUP('Leave Management'!J$36,'MC Consolidation (P1-3)'!$E$1:$U$1,'MC Consolidation (P1-3)'!$E$2:$U$60)),_xlfn.XLOOKUP($H$4,'MC Consolidation (P4-6)'!$D$2:$D$60,_xlfn.XLOOKUP('Leave Management'!J$36,'MC Consolidation (P4-6)'!$E$1:$W$1,'MC Consolidation (P4-6)'!$E$2:$W$60))),"")</f>
        <v>0</v>
      </c>
      <c r="K37" s="269" t="str" cm="1">
        <f t="array" ref="K37">IFERROR(IF(LEFT($O$2,4)="P1-3",_xlfn.XLOOKUP($H$4,'MC Consolidation (P1-3)'!$D$2:$D$60,_xlfn.XLOOKUP('Leave Management'!K$36,'MC Consolidation (P1-3)'!$E$1:$U$1,'MC Consolidation (P1-3)'!$E$2:$U$60)),_xlfn.XLOOKUP($H$4,'MC Consolidation (P4-6)'!$D$2:$D$60,_xlfn.XLOOKUP('Leave Management'!K$36,'MC Consolidation (P4-6)'!$E$1:$W$1,'MC Consolidation (P4-6)'!$E$2:$W$60))),"")</f>
        <v>10 - Fever(1day)</v>
      </c>
      <c r="L37" s="269" t="str" cm="1">
        <f t="array" ref="L37">IFERROR(IF(LEFT($O$2,4)="P1-3",_xlfn.XLOOKUP($H$4,'MC Consolidation (P1-3)'!$D$2:$D$60,_xlfn.XLOOKUP('Leave Management'!L$36,'MC Consolidation (P1-3)'!$E$1:$U$1,'MC Consolidation (P1-3)'!$E$2:$U$60)),_xlfn.XLOOKUP($H$4,'MC Consolidation (P4-6)'!$D$2:$D$60,_xlfn.XLOOKUP('Leave Management'!L$36,'MC Consolidation (P4-6)'!$E$1:$W$1,'MC Consolidation (P4-6)'!$E$2:$W$60))),"")</f>
        <v/>
      </c>
      <c r="M37" s="269" t="str" cm="1">
        <f t="array" ref="M37">IFERROR(IF(LEFT($O$2,4)="P1-3",_xlfn.XLOOKUP($H$4,'MC Consolidation (P1-3)'!$D$2:$D$60,_xlfn.XLOOKUP('Leave Management'!M$36,'MC Consolidation (P1-3)'!$E$1:$U$1,'MC Consolidation (P1-3)'!$E$2:$U$60)),_xlfn.XLOOKUP($H$4,'MC Consolidation (P4-6)'!$D$2:$D$60,_xlfn.XLOOKUP('Leave Management'!M$36,'MC Consolidation (P4-6)'!$E$1:$W$1,'MC Consolidation (P4-6)'!$E$2:$W$60))),"")</f>
        <v/>
      </c>
      <c r="N37" s="270" cm="1">
        <f t="array" ref="N37">IFERROR(IF(LEFT($O$2,4)="P1-3",_xlfn.XLOOKUP($H$4,'MC Consolidation (P1-3)'!$D$2:$D$60,_xlfn.XLOOKUP('Leave Management'!N$36,'MC Consolidation (P1-3)'!$E$1:$U$1,'MC Consolidation (P1-3)'!$E$2:$U$60)),_xlfn.XLOOKUP($H$4,'MC Consolidation (P4-6)'!$D$2:$D$60,_xlfn.XLOOKUP('Leave Management'!N$36,'MC Consolidation (P4-6)'!$E$1:$W$1,'MC Consolidation (P4-6)'!$E$2:$W$60))),"")</f>
        <v>45831</v>
      </c>
      <c r="O37" s="271" cm="1">
        <f t="array" ref="O37">IFERROR(IF(LEFT($O$2,4)="P1-3",_xlfn.XLOOKUP($H$4,'MC Consolidation (P1-3)'!$D$2:$D$60,_xlfn.XLOOKUP('Leave Management'!O$36,'MC Consolidation (P1-3)'!$E$1:$U$1,'MC Consolidation (P1-3)'!$E$2:$U$60)),_xlfn.XLOOKUP($H$4,'MC Consolidation (P4-6)'!$D$2:$D$60,_xlfn.XLOOKUP('Leave Management'!O$36,'MC Consolidation (P4-6)'!$E$1:$W$1,'MC Consolidation (P4-6)'!$E$2:$W$60))),"")</f>
        <v>0</v>
      </c>
      <c r="P37" s="271" cm="1">
        <f t="array" ref="P37">IFERROR(IF(LEFT($O$2,4)="P1-3",_xlfn.XLOOKUP($H$4,'MC Consolidation (P1-3)'!$D$2:$D$60,_xlfn.XLOOKUP('Leave Management'!P$36,'MC Consolidation (P1-3)'!$E$1:$U$1,'MC Consolidation (P1-3)'!$E$2:$U$60)),_xlfn.XLOOKUP($H$4,'MC Consolidation (P4-6)'!$D$2:$D$60,_xlfn.XLOOKUP('Leave Management'!P$36,'MC Consolidation (P4-6)'!$E$1:$W$1,'MC Consolidation (P4-6)'!$E$2:$W$60))),"")</f>
        <v>0</v>
      </c>
      <c r="Q37" s="272" cm="1">
        <f t="array" ref="Q37">IFERROR(IF(LEFT($O$2,4)="P1-3",_xlfn.XLOOKUP($H$4,'MC Consolidation (P1-3)'!$D$2:$D$60,_xlfn.XLOOKUP('Leave Management'!Q$36,'MC Consolidation (P1-3)'!$E$1:$U$1,'MC Consolidation (P1-3)'!$E$2:$U$60)),_xlfn.XLOOKUP($H$4,'MC Consolidation (P4-6)'!$D$2:$D$60,_xlfn.XLOOKUP('Leave Management'!Q$36,'MC Consolidation (P4-6)'!$E$1:$W$1,'MC Consolidation (P4-6)'!$E$2:$W$60))),"")</f>
        <v>0</v>
      </c>
      <c r="R37" s="254"/>
      <c r="S37" s="254"/>
      <c r="T37" s="254"/>
      <c r="U37" s="254"/>
      <c r="V37" s="254"/>
      <c r="W37" s="254"/>
      <c r="X37" s="254"/>
      <c r="Y37" s="254"/>
      <c r="Z37" s="254"/>
      <c r="AA37" s="254"/>
      <c r="AB37" s="254"/>
      <c r="AC37" s="254"/>
      <c r="AD37" s="210"/>
    </row>
    <row r="38" spans="1:30" customFormat="1">
      <c r="A38" s="254"/>
      <c r="B38" s="254"/>
      <c r="C38" s="254"/>
      <c r="D38" s="254"/>
      <c r="E38" s="254"/>
      <c r="F38" s="254"/>
      <c r="G38" s="254"/>
      <c r="H38" s="254"/>
      <c r="I38" s="254"/>
      <c r="J38" s="254"/>
      <c r="K38" s="254"/>
      <c r="L38" s="254"/>
      <c r="M38" s="254"/>
      <c r="N38" s="254"/>
      <c r="O38" s="254"/>
      <c r="P38" s="254"/>
      <c r="Q38" s="254"/>
      <c r="R38" s="254"/>
      <c r="S38" s="254"/>
      <c r="T38" s="254"/>
      <c r="U38" s="254"/>
      <c r="V38" s="254"/>
      <c r="W38" s="254"/>
      <c r="X38" s="254"/>
      <c r="Y38" s="254"/>
      <c r="Z38" s="254"/>
      <c r="AA38" s="254"/>
      <c r="AB38" s="254"/>
      <c r="AC38" s="254"/>
      <c r="AD38" s="210"/>
    </row>
    <row r="39" spans="1:30" customFormat="1" ht="10.5" customHeight="1">
      <c r="A39" s="254"/>
      <c r="B39" s="254"/>
      <c r="C39" s="254"/>
      <c r="D39" s="254"/>
      <c r="E39" s="254"/>
      <c r="F39" s="254"/>
      <c r="G39" s="254"/>
      <c r="H39" s="254"/>
      <c r="I39" s="254"/>
      <c r="J39" s="254"/>
      <c r="K39" s="254"/>
      <c r="L39" s="254"/>
      <c r="M39" s="254"/>
      <c r="N39" s="254"/>
      <c r="O39" s="254"/>
      <c r="P39" s="254"/>
      <c r="Q39" s="254"/>
      <c r="R39" s="254"/>
      <c r="S39" s="254"/>
      <c r="T39" s="254"/>
      <c r="U39" s="254"/>
      <c r="V39" s="254"/>
      <c r="W39" s="208"/>
      <c r="X39" s="254"/>
      <c r="Y39" s="254"/>
      <c r="Z39" s="254"/>
      <c r="AA39" s="254"/>
      <c r="AB39" s="254"/>
      <c r="AC39" s="254"/>
      <c r="AD39" s="210"/>
    </row>
    <row r="40" spans="1:30" customFormat="1">
      <c r="A40" s="254"/>
      <c r="B40" s="254"/>
      <c r="C40" s="254"/>
      <c r="D40" s="254"/>
      <c r="E40" s="254"/>
      <c r="F40" s="254"/>
      <c r="G40" s="254"/>
      <c r="H40" s="254"/>
      <c r="I40" s="254"/>
      <c r="J40" s="254"/>
      <c r="K40" s="254"/>
      <c r="L40" s="254"/>
      <c r="M40" s="254"/>
      <c r="N40" s="254"/>
      <c r="O40" s="254"/>
      <c r="P40" s="254"/>
      <c r="Q40" s="254"/>
      <c r="R40" s="254"/>
      <c r="S40" s="254"/>
      <c r="T40" s="254"/>
      <c r="U40" s="254"/>
      <c r="V40" s="254"/>
      <c r="W40" s="175"/>
      <c r="X40" s="254"/>
      <c r="Y40" s="254"/>
      <c r="Z40" s="254"/>
      <c r="AA40" s="254"/>
      <c r="AB40" s="254"/>
      <c r="AC40" s="254"/>
      <c r="AD40" s="210"/>
    </row>
    <row r="41" spans="1:30" customFormat="1">
      <c r="A41" s="254"/>
      <c r="B41" s="254"/>
      <c r="C41" s="254"/>
      <c r="D41" s="254"/>
      <c r="E41" s="254"/>
      <c r="F41" s="254"/>
      <c r="G41" s="254"/>
      <c r="H41" s="254"/>
      <c r="I41" s="254"/>
      <c r="J41" s="254"/>
      <c r="K41" s="254"/>
      <c r="L41" s="254"/>
      <c r="M41" s="254"/>
      <c r="N41" s="254"/>
      <c r="O41" s="254"/>
      <c r="P41" s="254"/>
      <c r="Q41" s="254"/>
      <c r="R41" s="254"/>
      <c r="S41" s="254"/>
      <c r="T41" s="254"/>
      <c r="U41" s="254"/>
      <c r="V41" s="254"/>
      <c r="W41" s="254"/>
      <c r="X41" s="254"/>
      <c r="Y41" s="254"/>
      <c r="Z41" s="254"/>
      <c r="AA41" s="254"/>
      <c r="AB41" s="254"/>
      <c r="AC41" s="254"/>
      <c r="AD41" s="210"/>
    </row>
    <row r="42" spans="1:30" customFormat="1" ht="127.5" customHeight="1">
      <c r="A42" s="254"/>
      <c r="B42" s="254"/>
      <c r="C42" s="254"/>
      <c r="D42" s="254"/>
      <c r="E42" s="254"/>
      <c r="F42" s="254"/>
      <c r="G42" s="254"/>
      <c r="H42" s="254"/>
      <c r="I42" s="254"/>
      <c r="J42" s="254"/>
      <c r="K42" s="254"/>
      <c r="L42" s="254"/>
      <c r="M42" s="254"/>
      <c r="N42" s="254"/>
      <c r="O42" s="254"/>
      <c r="P42" s="254"/>
      <c r="Q42" s="254"/>
      <c r="R42" s="254"/>
      <c r="S42" s="254"/>
      <c r="T42" s="254"/>
      <c r="U42" s="254"/>
      <c r="V42" s="254"/>
      <c r="W42" s="254"/>
      <c r="X42" s="254"/>
      <c r="Y42" s="254"/>
      <c r="Z42" s="254"/>
      <c r="AA42" s="254"/>
      <c r="AB42" s="254"/>
      <c r="AC42" s="254"/>
      <c r="AD42" s="210"/>
    </row>
    <row r="43" spans="1:30" customFormat="1">
      <c r="A43" s="254"/>
      <c r="B43" s="254"/>
      <c r="C43" s="254"/>
      <c r="D43" s="254"/>
      <c r="E43" s="254"/>
      <c r="F43" s="254"/>
      <c r="G43" s="254"/>
      <c r="H43" s="254"/>
      <c r="I43" s="254"/>
      <c r="J43" s="254"/>
      <c r="K43" s="254"/>
      <c r="L43" s="254"/>
      <c r="M43" s="254"/>
      <c r="N43" s="254"/>
      <c r="O43" s="254"/>
      <c r="P43" s="254"/>
      <c r="Q43" s="254"/>
      <c r="R43" s="254"/>
      <c r="S43" s="254"/>
      <c r="T43" s="254"/>
      <c r="U43" s="254"/>
      <c r="V43" s="254"/>
      <c r="W43" s="254"/>
      <c r="X43" s="254"/>
      <c r="Y43" s="254"/>
      <c r="Z43" s="254"/>
      <c r="AA43" s="254"/>
      <c r="AB43" s="254"/>
      <c r="AC43" s="254"/>
      <c r="AD43" s="210"/>
    </row>
    <row r="44" spans="1:30" customFormat="1">
      <c r="A44" s="254"/>
      <c r="B44" s="254"/>
      <c r="C44" s="254"/>
      <c r="D44" s="254"/>
      <c r="E44" s="254"/>
      <c r="F44" s="254"/>
      <c r="G44" s="254"/>
      <c r="H44" s="254"/>
      <c r="I44" s="254"/>
      <c r="J44" s="254"/>
      <c r="K44" s="254"/>
      <c r="L44" s="254"/>
      <c r="M44" s="254"/>
      <c r="N44" s="254"/>
      <c r="O44" s="254"/>
      <c r="P44" s="254"/>
      <c r="Q44" s="254"/>
      <c r="R44" s="254"/>
      <c r="S44" s="254"/>
      <c r="T44" s="254"/>
      <c r="U44" s="254"/>
      <c r="V44" s="254"/>
      <c r="W44" s="254"/>
      <c r="X44" s="254"/>
      <c r="Y44" s="254"/>
      <c r="Z44" s="254"/>
      <c r="AA44" s="254"/>
      <c r="AB44" s="254"/>
      <c r="AC44" s="254"/>
      <c r="AD44" s="210"/>
    </row>
    <row r="45" spans="1:30" customFormat="1">
      <c r="A45" s="254"/>
      <c r="B45" s="254"/>
      <c r="C45" s="254"/>
      <c r="D45" s="254"/>
      <c r="E45" s="254"/>
      <c r="F45" s="254"/>
      <c r="G45" s="254"/>
      <c r="H45" s="254"/>
      <c r="I45" s="254"/>
      <c r="J45" s="254"/>
      <c r="K45" s="254"/>
      <c r="L45" s="254"/>
      <c r="M45" s="254"/>
      <c r="N45" s="254"/>
      <c r="O45" s="254"/>
      <c r="P45" s="254"/>
      <c r="Q45" s="254"/>
      <c r="R45" s="254"/>
      <c r="S45" s="254"/>
      <c r="T45" s="254"/>
      <c r="U45" s="254"/>
      <c r="V45" s="254"/>
      <c r="W45" s="254"/>
      <c r="X45" s="254"/>
      <c r="Y45" s="254"/>
      <c r="Z45" s="254"/>
      <c r="AA45" s="254"/>
      <c r="AB45" s="254"/>
      <c r="AC45" s="254"/>
      <c r="AD45" s="210"/>
    </row>
    <row r="46" spans="1:30" customFormat="1">
      <c r="A46" s="254"/>
      <c r="B46" s="254"/>
      <c r="C46" s="254"/>
      <c r="D46" s="254"/>
      <c r="E46" s="254"/>
      <c r="F46" s="254"/>
      <c r="G46" s="254"/>
      <c r="H46" s="254"/>
      <c r="I46" s="254"/>
      <c r="J46" s="254"/>
      <c r="K46" s="254"/>
      <c r="L46" s="254"/>
      <c r="M46" s="254"/>
      <c r="N46" s="254"/>
      <c r="O46" s="254"/>
      <c r="P46" s="254"/>
      <c r="Q46" s="254"/>
      <c r="R46" s="254"/>
      <c r="S46" s="254"/>
      <c r="T46" s="254"/>
      <c r="U46" s="254"/>
      <c r="V46" s="254"/>
      <c r="W46" s="254"/>
      <c r="X46" s="254"/>
      <c r="Y46" s="254"/>
      <c r="Z46" s="254"/>
      <c r="AA46" s="254"/>
      <c r="AB46" s="254"/>
      <c r="AC46" s="254"/>
      <c r="AD46" s="210"/>
    </row>
    <row r="47" spans="1:30" customFormat="1">
      <c r="A47" s="254"/>
      <c r="B47" s="254"/>
      <c r="C47" s="254"/>
      <c r="D47" s="254"/>
      <c r="E47" s="254"/>
      <c r="F47" s="254"/>
      <c r="G47" s="254"/>
      <c r="H47" s="254"/>
      <c r="I47" s="254"/>
      <c r="J47" s="254"/>
      <c r="K47" s="254"/>
      <c r="L47" s="254"/>
      <c r="M47" s="254"/>
      <c r="N47" s="254"/>
      <c r="O47" s="254"/>
      <c r="P47" s="254"/>
      <c r="Q47" s="254"/>
      <c r="R47" s="254"/>
      <c r="S47" s="254"/>
      <c r="T47" s="254"/>
      <c r="U47" s="254"/>
      <c r="V47" s="254"/>
      <c r="W47" s="254"/>
      <c r="X47" s="254"/>
      <c r="Y47" s="254"/>
      <c r="Z47" s="254"/>
      <c r="AA47" s="254"/>
      <c r="AB47" s="254"/>
      <c r="AC47" s="254"/>
      <c r="AD47" s="210"/>
    </row>
    <row r="48" spans="1:30" customFormat="1">
      <c r="A48" s="254"/>
      <c r="B48" s="254"/>
      <c r="C48" s="254"/>
      <c r="D48" s="254"/>
      <c r="E48" s="254"/>
      <c r="F48" s="254"/>
      <c r="G48" s="254"/>
      <c r="H48" s="254"/>
      <c r="I48" s="254"/>
      <c r="J48" s="254"/>
      <c r="K48" s="254"/>
      <c r="L48" s="254"/>
      <c r="M48" s="254"/>
      <c r="N48" s="254"/>
      <c r="O48" s="254"/>
      <c r="P48" s="254"/>
      <c r="Q48" s="254"/>
      <c r="R48" s="254"/>
      <c r="S48" s="254"/>
      <c r="T48" s="254"/>
      <c r="U48" s="254"/>
      <c r="V48" s="254"/>
      <c r="W48" s="254"/>
      <c r="X48" s="254"/>
      <c r="Y48" s="254"/>
      <c r="Z48" s="254"/>
      <c r="AA48" s="254"/>
      <c r="AB48" s="254"/>
      <c r="AC48" s="254"/>
      <c r="AD48" s="210"/>
    </row>
    <row r="49" spans="1:30" customFormat="1">
      <c r="A49" s="254"/>
      <c r="B49" s="254"/>
      <c r="C49" s="254"/>
      <c r="D49" s="254"/>
      <c r="E49" s="254"/>
      <c r="F49" s="254"/>
      <c r="G49" s="254"/>
      <c r="H49" s="254"/>
      <c r="I49" s="254"/>
      <c r="J49" s="254"/>
      <c r="K49" s="254"/>
      <c r="L49" s="254"/>
      <c r="M49" s="254"/>
      <c r="N49" s="254"/>
      <c r="O49" s="254"/>
      <c r="P49" s="254"/>
      <c r="Q49" s="254"/>
      <c r="R49" s="254"/>
      <c r="S49" s="254"/>
      <c r="T49" s="254"/>
      <c r="U49" s="254"/>
      <c r="V49" s="254"/>
      <c r="W49" s="254"/>
      <c r="X49" s="254"/>
      <c r="Y49" s="254"/>
      <c r="Z49" s="254"/>
      <c r="AA49" s="254"/>
      <c r="AB49" s="254"/>
      <c r="AC49" s="254"/>
      <c r="AD49" s="210"/>
    </row>
    <row r="50" spans="1:30" customFormat="1">
      <c r="A50" s="254"/>
      <c r="B50" s="254"/>
      <c r="C50" s="254"/>
      <c r="D50" s="254"/>
      <c r="E50" s="254"/>
      <c r="F50" s="254"/>
      <c r="G50" s="254"/>
      <c r="H50" s="254"/>
      <c r="I50" s="254"/>
      <c r="J50" s="254"/>
      <c r="K50" s="254"/>
      <c r="L50" s="254"/>
      <c r="M50" s="254"/>
      <c r="N50" s="254"/>
      <c r="O50" s="254"/>
      <c r="P50" s="254"/>
      <c r="Q50" s="254"/>
      <c r="R50" s="254"/>
      <c r="S50" s="254"/>
      <c r="T50" s="254"/>
      <c r="U50" s="254"/>
      <c r="V50" s="254"/>
      <c r="W50" s="254"/>
      <c r="X50" s="254"/>
      <c r="Y50" s="254"/>
      <c r="Z50" s="254"/>
      <c r="AA50" s="254"/>
      <c r="AB50" s="254"/>
      <c r="AC50" s="254"/>
      <c r="AD50" s="210"/>
    </row>
    <row r="51" spans="1:30" customFormat="1">
      <c r="A51" s="254"/>
      <c r="B51" s="254"/>
      <c r="C51" s="254"/>
      <c r="D51" s="254"/>
      <c r="E51" s="254"/>
      <c r="F51" s="254"/>
      <c r="G51" s="254"/>
      <c r="H51" s="254"/>
      <c r="I51" s="254"/>
      <c r="J51" s="254"/>
      <c r="K51" s="254"/>
      <c r="L51" s="254"/>
      <c r="M51" s="254"/>
      <c r="N51" s="254"/>
      <c r="O51" s="254"/>
      <c r="P51" s="254"/>
      <c r="Q51" s="254"/>
      <c r="R51" s="254"/>
      <c r="S51" s="254"/>
      <c r="T51" s="254"/>
      <c r="U51" s="254"/>
      <c r="V51" s="254"/>
      <c r="W51" s="254"/>
      <c r="X51" s="254"/>
      <c r="Y51" s="254"/>
      <c r="Z51" s="254"/>
      <c r="AA51" s="254"/>
      <c r="AB51" s="254"/>
      <c r="AC51" s="254"/>
      <c r="AD51" s="210"/>
    </row>
    <row r="52" spans="1:30" customFormat="1">
      <c r="A52" s="254"/>
      <c r="B52" s="254"/>
      <c r="C52" s="254"/>
      <c r="D52" s="254"/>
      <c r="E52" s="254"/>
      <c r="F52" s="254"/>
      <c r="G52" s="254"/>
      <c r="H52" s="254"/>
      <c r="I52" s="254"/>
      <c r="J52" s="254"/>
      <c r="K52" s="254"/>
      <c r="L52" s="254"/>
      <c r="M52" s="254"/>
      <c r="N52" s="254"/>
      <c r="O52" s="254"/>
      <c r="P52" s="254"/>
      <c r="Q52" s="254"/>
      <c r="R52" s="254"/>
      <c r="S52" s="254"/>
      <c r="T52" s="254"/>
      <c r="U52" s="254"/>
      <c r="V52" s="254"/>
      <c r="W52" s="254"/>
      <c r="X52" s="254"/>
      <c r="Y52" s="254"/>
      <c r="Z52" s="254"/>
      <c r="AA52" s="254"/>
      <c r="AB52" s="254"/>
      <c r="AC52" s="254"/>
      <c r="AD52" s="210"/>
    </row>
    <row r="53" spans="1:30" customFormat="1">
      <c r="A53" s="254"/>
      <c r="B53" s="254"/>
      <c r="C53" s="254"/>
      <c r="D53" s="254"/>
      <c r="E53" s="254"/>
      <c r="F53" s="254"/>
      <c r="G53" s="254"/>
      <c r="H53" s="254"/>
      <c r="I53" s="254"/>
      <c r="J53" s="254"/>
      <c r="K53" s="254"/>
      <c r="L53" s="254"/>
      <c r="M53" s="254"/>
      <c r="N53" s="254"/>
      <c r="O53" s="254"/>
      <c r="P53" s="254"/>
      <c r="Q53" s="254"/>
      <c r="R53" s="254"/>
      <c r="S53" s="254"/>
      <c r="T53" s="254"/>
      <c r="U53" s="254"/>
      <c r="V53" s="254"/>
      <c r="W53" s="254"/>
      <c r="X53" s="254"/>
      <c r="Y53" s="254"/>
      <c r="Z53" s="254"/>
      <c r="AA53" s="254"/>
      <c r="AB53" s="254"/>
      <c r="AC53" s="254"/>
      <c r="AD53" s="210"/>
    </row>
    <row r="54" spans="1:30" customFormat="1">
      <c r="A54" s="254"/>
      <c r="B54" s="254"/>
      <c r="C54" s="254"/>
      <c r="D54" s="254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10"/>
    </row>
    <row r="55" spans="1:30" customFormat="1">
      <c r="A55" s="254"/>
      <c r="B55" s="254"/>
      <c r="C55" s="254"/>
      <c r="D55" s="254"/>
      <c r="E55" s="254"/>
      <c r="F55" s="254"/>
      <c r="G55" s="254"/>
      <c r="H55" s="254"/>
      <c r="I55" s="254"/>
      <c r="J55" s="254"/>
      <c r="K55" s="254"/>
      <c r="L55" s="254"/>
      <c r="M55" s="254"/>
      <c r="N55" s="254"/>
      <c r="O55" s="254"/>
      <c r="P55" s="254"/>
      <c r="Q55" s="254"/>
      <c r="R55" s="254"/>
      <c r="S55" s="254"/>
      <c r="T55" s="254"/>
      <c r="U55" s="254"/>
      <c r="V55" s="254"/>
      <c r="W55" s="254"/>
      <c r="X55" s="254"/>
      <c r="Y55" s="254"/>
      <c r="Z55" s="254"/>
      <c r="AA55" s="254"/>
      <c r="AB55" s="254"/>
      <c r="AC55" s="254"/>
      <c r="AD55" s="210"/>
    </row>
    <row r="56" spans="1:30" customFormat="1">
      <c r="A56" s="254"/>
      <c r="B56" s="254"/>
      <c r="C56" s="254"/>
      <c r="D56" s="254"/>
      <c r="E56" s="254"/>
      <c r="F56" s="254"/>
      <c r="G56" s="254"/>
      <c r="H56" s="254"/>
      <c r="I56" s="254"/>
      <c r="J56" s="254"/>
      <c r="K56" s="254"/>
      <c r="L56" s="254"/>
      <c r="M56" s="254"/>
      <c r="N56" s="254"/>
      <c r="O56" s="254"/>
      <c r="P56" s="254"/>
      <c r="Q56" s="254"/>
      <c r="R56" s="254"/>
      <c r="S56" s="254"/>
      <c r="T56" s="254"/>
      <c r="U56" s="254"/>
      <c r="V56" s="254"/>
      <c r="W56" s="254"/>
      <c r="X56" s="254"/>
      <c r="Y56" s="254"/>
      <c r="Z56" s="254"/>
      <c r="AA56" s="254"/>
      <c r="AB56" s="254"/>
      <c r="AC56" s="254"/>
      <c r="AD56" s="210"/>
    </row>
  </sheetData>
  <sheetProtection algorithmName="SHA-512" hashValue="4RNphobFQyNBzOFmLPsqa3j+FJks0Qc+A1ItlVS8D/OWVe5nekLX0R2X8zddkfKxyU5ZT7WVWB2aRxAiZLQxbg==" saltValue="kFRcCpT07F7DHUY4kpcNYw==" spinCount="100000" sheet="1" selectLockedCells="1"/>
  <mergeCells count="9">
    <mergeCell ref="A1:Q1"/>
    <mergeCell ref="B33:Q34"/>
    <mergeCell ref="G2:K2"/>
    <mergeCell ref="J4:K13"/>
    <mergeCell ref="B17:E17"/>
    <mergeCell ref="B25:E25"/>
    <mergeCell ref="H4:I4"/>
    <mergeCell ref="H8:I8"/>
    <mergeCell ref="H13:I13"/>
  </mergeCells>
  <phoneticPr fontId="9" type="noConversion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CF8D7009-DC46-4C27-AB81-518BF326DE5D}">
          <x14:formula1>
            <xm:f>'Employee Data'!$H$2:$H$8</xm:f>
          </x14:formula1>
          <xm:sqref>O2</xm:sqref>
        </x14:dataValidation>
        <x14:dataValidation type="list" allowBlank="1" showInputMessage="1" showErrorMessage="1" xr:uid="{FF30B706-FF5E-4FC0-8F4D-A1DDAC0EEB74}">
          <x14:formula1>
            <xm:f>'Employee Data'!$J$2:$J$13</xm:f>
          </x14:formula1>
          <xm:sqref>C2</xm:sqref>
        </x14:dataValidation>
        <x14:dataValidation type="list" allowBlank="1" showInputMessage="1" showErrorMessage="1" xr:uid="{C6A3BBA3-4F3B-4E74-A493-8A3ED3EDA1AF}">
          <x14:formula1>
            <xm:f>_xlfn.ANCHORARRAY('Employee Data'!I2)</xm:f>
          </x14:formula1>
          <xm:sqref>H4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B5FB9A56B6C74E843061FACE0FB799" ma:contentTypeVersion="11" ma:contentTypeDescription="Create a new document." ma:contentTypeScope="" ma:versionID="e6a3f17a6645cf572390bab8390ae034">
  <xsd:schema xmlns:xsd="http://www.w3.org/2001/XMLSchema" xmlns:xs="http://www.w3.org/2001/XMLSchema" xmlns:p="http://schemas.microsoft.com/office/2006/metadata/properties" xmlns:ns2="90d94301-7e12-4ce9-870c-87e055f2af11" xmlns:ns3="98ab9645-6273-4dd2-93a8-2006c9571166" targetNamespace="http://schemas.microsoft.com/office/2006/metadata/properties" ma:root="true" ma:fieldsID="d72fdadb989ba6256e73fb276d8471e4" ns2:_="" ns3:_="">
    <xsd:import namespace="90d94301-7e12-4ce9-870c-87e055f2af11"/>
    <xsd:import namespace="98ab9645-6273-4dd2-93a8-2006c9571166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Flow_SignoffStatus" minOccurs="0"/>
                <xsd:element ref="ns3:MediaServiceDateTaken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d94301-7e12-4ce9-870c-87e055f2af1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18" nillable="true" ma:displayName="Taxonomy Catch All Column" ma:hidden="true" ma:list="{6f73d1f1-5129-47ba-addd-fe81ca772832}" ma:internalName="TaxCatchAll" ma:showField="CatchAllData" ma:web="90d94301-7e12-4ce9-870c-87e055f2af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ab9645-6273-4dd2-93a8-2006c95711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Flow_SignoffStatus" ma:index="14" nillable="true" ma:displayName="Sign-off status" ma:internalName="_x0024_Resources_x003a_core_x002c_Signoff_Status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92023d5b-eb23-425f-bd3e-f89b7317ae3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0d94301-7e12-4ce9-870c-87e055f2af11" xsi:nil="true"/>
    <_dlc_DocId xmlns="90d94301-7e12-4ce9-870c-87e055f2af11">NTQKWFHJQEXS-1063624323-663</_dlc_DocId>
    <_dlc_DocIdUrl xmlns="90d94301-7e12-4ce9-870c-87e055f2af11">
      <Url>https://globalpsa.sharepoint.com/sites/PSAC-CNBD-YOD-efile/_layouts/15/DocIdRedir.aspx?ID=NTQKWFHJQEXS-1063624323-663</Url>
      <Description>NTQKWFHJQEXS-1063624323-663</Description>
    </_dlc_DocIdUrl>
    <lcf76f155ced4ddcb4097134ff3c332f xmlns="98ab9645-6273-4dd2-93a8-2006c9571166">
      <Terms xmlns="http://schemas.microsoft.com/office/infopath/2007/PartnerControls"/>
    </lcf76f155ced4ddcb4097134ff3c332f>
    <_Flow_SignoffStatus xmlns="98ab9645-6273-4dd2-93a8-2006c9571166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06EB85C-EFFF-4484-9D44-3DC9D56392DF}"/>
</file>

<file path=customXml/itemProps2.xml><?xml version="1.0" encoding="utf-8"?>
<ds:datastoreItem xmlns:ds="http://schemas.openxmlformats.org/officeDocument/2006/customXml" ds:itemID="{F9F6EFC4-933D-4085-9B38-88B47BE5554A}"/>
</file>

<file path=customXml/itemProps3.xml><?xml version="1.0" encoding="utf-8"?>
<ds:datastoreItem xmlns:ds="http://schemas.openxmlformats.org/officeDocument/2006/customXml" ds:itemID="{3908BCD2-26EC-43E4-AF8D-D624C2C1EE60}"/>
</file>

<file path=customXml/itemProps4.xml><?xml version="1.0" encoding="utf-8"?>
<ds:datastoreItem xmlns:ds="http://schemas.openxmlformats.org/officeDocument/2006/customXml" ds:itemID="{1BFEC98A-E271-4EB3-B606-425D1EFBA80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REYNILDA RAHAYU BINTE OSMAN, YOD</dc:creator>
  <cp:keywords/>
  <dc:description/>
  <cp:lastModifiedBy/>
  <cp:revision/>
  <dcterms:created xsi:type="dcterms:W3CDTF">2025-01-31T01:51:27Z</dcterms:created>
  <dcterms:modified xsi:type="dcterms:W3CDTF">2025-12-08T06:08:00Z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0x0101003DB5FB9A56B6C74E843061FACE0FB799</vt:lpwstr>
  </property>
  <property fmtid="{D5CDD505-2E9C-101B-9397-08002B2CF9AE}" pid="3" name="_dlc_DocIdItemGuid">
    <vt:lpwstr>89d0ff9a-d3ef-4f10-b4bf-6c96909d0c79</vt:lpwstr>
  </property>
  <property fmtid="{D5CDD505-2E9C-101B-9397-08002B2CF9AE}" pid="4" name="MediaServiceImageTags">
    <vt:lpwstr/>
  </property>
  <property fmtid="{D5CDD505-2E9C-101B-9397-08002B2CF9AE}" pid="5" name="MSIP_Label_aa0aa8fc-4665-49bb-acae-d6d510d66a60_Enabled">
    <vt:lpwstr>true</vt:lpwstr>
  </property>
  <property fmtid="{D5CDD505-2E9C-101B-9397-08002B2CF9AE}" pid="6" name="MSIP_Label_aa0aa8fc-4665-49bb-acae-d6d510d66a60_SetDate">
    <vt:lpwstr>2025-10-13T01:43:12Z</vt:lpwstr>
  </property>
  <property fmtid="{D5CDD505-2E9C-101B-9397-08002B2CF9AE}" pid="7" name="MSIP_Label_aa0aa8fc-4665-49bb-acae-d6d510d66a60_Method">
    <vt:lpwstr>Standard</vt:lpwstr>
  </property>
  <property fmtid="{D5CDD505-2E9C-101B-9397-08002B2CF9AE}" pid="8" name="MSIP_Label_aa0aa8fc-4665-49bb-acae-d6d510d66a60_Name">
    <vt:lpwstr>aa0aa8fc-4665-49bb-acae-d6d510d66a60</vt:lpwstr>
  </property>
  <property fmtid="{D5CDD505-2E9C-101B-9397-08002B2CF9AE}" pid="9" name="MSIP_Label_aa0aa8fc-4665-49bb-acae-d6d510d66a60_SiteId">
    <vt:lpwstr>bc1b92b9-5dc9-49be-995b-c97eb515a1d3</vt:lpwstr>
  </property>
  <property fmtid="{D5CDD505-2E9C-101B-9397-08002B2CF9AE}" pid="10" name="MSIP_Label_aa0aa8fc-4665-49bb-acae-d6d510d66a60_ActionId">
    <vt:lpwstr>a5bf5e1b-401a-40e9-93be-6f123eb9ee3c</vt:lpwstr>
  </property>
  <property fmtid="{D5CDD505-2E9C-101B-9397-08002B2CF9AE}" pid="11" name="MSIP_Label_aa0aa8fc-4665-49bb-acae-d6d510d66a60_ContentBits">
    <vt:lpwstr>0</vt:lpwstr>
  </property>
  <property fmtid="{D5CDD505-2E9C-101B-9397-08002B2CF9AE}" pid="12" name="MSIP_Label_aa0aa8fc-4665-49bb-acae-d6d510d66a60_Tag">
    <vt:lpwstr>10, 3, 0, 2</vt:lpwstr>
  </property>
</Properties>
</file>