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Save\2018\"/>
    </mc:Choice>
  </mc:AlternateContent>
  <bookViews>
    <workbookView xWindow="0" yWindow="0" windowWidth="23040" windowHeight="8820" tabRatio="802"/>
  </bookViews>
  <sheets>
    <sheet name="Process" sheetId="20" r:id="rId1"/>
    <sheet name="Sheet1" sheetId="29" r:id="rId2"/>
    <sheet name="Entree-Sortie" sheetId="1" r:id="rId3"/>
    <sheet name="Mesures file 1" sheetId="23" r:id="rId4"/>
    <sheet name="Mesures file 2" sheetId="25" r:id="rId5"/>
    <sheet name="HeuresFonctionEQ-quo" sheetId="22" r:id="rId6"/>
    <sheet name="HeuresFonctionEQ-ValAffich" sheetId="21" r:id="rId7"/>
    <sheet name="Tableau entrée charge" sheetId="7" r:id="rId8"/>
    <sheet name="Tableau boue" sheetId="8" r:id="rId9"/>
    <sheet name="Alle Werte" sheetId="13" r:id="rId10"/>
    <sheet name="DailyPlantData" sheetId="28" r:id="rId11"/>
    <sheet name="Tabelle1" sheetId="12" state="hidden" r:id="rId12"/>
  </sheets>
  <definedNames>
    <definedName name="Abfrage_von_Betr_Dat" localSheetId="9">'Alle Werte'!#REF!</definedName>
    <definedName name="Abfrage_von_Betr_USS_P_3" localSheetId="9">'Alle Werte'!#REF!</definedName>
    <definedName name="Abfrage_von_Dickschlamm_1" localSheetId="9">'Alle Werte'!#REF!</definedName>
    <definedName name="Abfrage_von_Dickschlamm_2" localSheetId="9">'Alle Werte'!#REF!</definedName>
    <definedName name="_xlnm.Print_Area" localSheetId="2">'Entree-Sortie'!$A$1:$Y$42</definedName>
    <definedName name="_xlnm.Print_Area" localSheetId="5">'HeuresFonctionEQ-quo'!$A$1:$BA$36</definedName>
    <definedName name="_xlnm.Print_Area" localSheetId="6">'HeuresFonctionEQ-ValAffich'!$A$1:$BA$38</definedName>
    <definedName name="_xlnm.Print_Area" localSheetId="3">'Mesures file 1'!$A$1:$U$42</definedName>
    <definedName name="_xlnm.Print_Area" localSheetId="4">'Mesures file 2'!$A$1:$U$42</definedName>
    <definedName name="_xlnm.Print_Area" localSheetId="0">Process!$A$1:$AA$41</definedName>
    <definedName name="_xlnm.Print_Titles" localSheetId="2">'Entree-Sortie'!$A:$A,'Entree-Sortie'!$1:$7</definedName>
    <definedName name="_xlnm.Print_Titles" localSheetId="5">'HeuresFonctionEQ-quo'!$A:$A,'HeuresFonctionEQ-quo'!$1:$5</definedName>
    <definedName name="_xlnm.Print_Titles" localSheetId="6">'HeuresFonctionEQ-ValAffich'!$A:$A,'HeuresFonctionEQ-ValAffich'!$1:$6</definedName>
    <definedName name="_xlnm.Print_Titles" localSheetId="3">'Mesures file 1'!$A:$A,'Mesures file 1'!$1:$7</definedName>
    <definedName name="_xlnm.Print_Titles" localSheetId="4">'Mesures file 2'!$A:$A,'Mesures file 2'!$1:$7</definedName>
    <definedName name="_xlnm.Print_Titles" localSheetId="0">Process!$A:$A,Process!$1:$7</definedName>
  </definedNames>
  <calcPr calcId="152511"/>
</workbook>
</file>

<file path=xl/calcChain.xml><?xml version="1.0" encoding="utf-8"?>
<calcChain xmlns="http://schemas.openxmlformats.org/spreadsheetml/2006/main">
  <c r="A6" i="28" l="1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5" i="28"/>
  <c r="AW9" i="21" l="1"/>
  <c r="AW10" i="21"/>
  <c r="AW11" i="21"/>
  <c r="AW12" i="21"/>
  <c r="AW13" i="21"/>
  <c r="AW14" i="21"/>
  <c r="AW15" i="21"/>
  <c r="AW16" i="21"/>
  <c r="AW17" i="21"/>
  <c r="AW18" i="21"/>
  <c r="AW19" i="21"/>
  <c r="AW20" i="21"/>
  <c r="AW21" i="21"/>
  <c r="AW22" i="21"/>
  <c r="AW23" i="21"/>
  <c r="AW24" i="21"/>
  <c r="AW25" i="21"/>
  <c r="AW26" i="21"/>
  <c r="AW27" i="21"/>
  <c r="AW28" i="21"/>
  <c r="AW29" i="21"/>
  <c r="AW30" i="21"/>
  <c r="AW31" i="21"/>
  <c r="AW32" i="21"/>
  <c r="AW33" i="21"/>
  <c r="AW34" i="21"/>
  <c r="AW35" i="21"/>
  <c r="AW36" i="21"/>
  <c r="AW37" i="21"/>
  <c r="AW38" i="21"/>
  <c r="AV9" i="21"/>
  <c r="AV10" i="21"/>
  <c r="AV11" i="21"/>
  <c r="AV12" i="21"/>
  <c r="AV13" i="21"/>
  <c r="AV14" i="21"/>
  <c r="AV15" i="21"/>
  <c r="AV16" i="21"/>
  <c r="AV17" i="21"/>
  <c r="AV18" i="21"/>
  <c r="AV19" i="21"/>
  <c r="AV20" i="21"/>
  <c r="AV21" i="21"/>
  <c r="AV22" i="21"/>
  <c r="AV23" i="21"/>
  <c r="AV24" i="21"/>
  <c r="AV25" i="21"/>
  <c r="AV26" i="21"/>
  <c r="AV27" i="21"/>
  <c r="AV28" i="21"/>
  <c r="AV29" i="21"/>
  <c r="AV30" i="21"/>
  <c r="AV31" i="21"/>
  <c r="AV32" i="21"/>
  <c r="AV33" i="21"/>
  <c r="AV34" i="21"/>
  <c r="AV35" i="21"/>
  <c r="AV36" i="21"/>
  <c r="AV37" i="21"/>
  <c r="AV38" i="21"/>
  <c r="AV8" i="21"/>
  <c r="AW8" i="21"/>
  <c r="AV7" i="21"/>
  <c r="AW7" i="21"/>
  <c r="AU7" i="21"/>
  <c r="BA7" i="22" l="1"/>
  <c r="BA8" i="22"/>
  <c r="BA9" i="22"/>
  <c r="BA10" i="22"/>
  <c r="BA11" i="22"/>
  <c r="BA12" i="22"/>
  <c r="BA13" i="22"/>
  <c r="BA14" i="22"/>
  <c r="BA15" i="22"/>
  <c r="BA16" i="22"/>
  <c r="BA17" i="22"/>
  <c r="BA18" i="22"/>
  <c r="BA19" i="22"/>
  <c r="BA20" i="22"/>
  <c r="BA21" i="22"/>
  <c r="BA22" i="22"/>
  <c r="BA23" i="22"/>
  <c r="BA24" i="22"/>
  <c r="BA25" i="22"/>
  <c r="BA26" i="22"/>
  <c r="BA27" i="22"/>
  <c r="BA28" i="22"/>
  <c r="BA29" i="22"/>
  <c r="BA30" i="22"/>
  <c r="BA31" i="22"/>
  <c r="BA32" i="22"/>
  <c r="BA33" i="22"/>
  <c r="BA34" i="22"/>
  <c r="BA35" i="22"/>
  <c r="BA36" i="22"/>
  <c r="BA6" i="22"/>
  <c r="AZ7" i="22"/>
  <c r="AZ8" i="22"/>
  <c r="AZ9" i="22"/>
  <c r="AZ10" i="22"/>
  <c r="AZ11" i="22"/>
  <c r="AZ12" i="22"/>
  <c r="AZ13" i="22"/>
  <c r="AZ14" i="22"/>
  <c r="AZ15" i="22"/>
  <c r="AZ16" i="22"/>
  <c r="AZ17" i="22"/>
  <c r="AZ18" i="22"/>
  <c r="AZ19" i="22"/>
  <c r="AZ20" i="22"/>
  <c r="AZ21" i="22"/>
  <c r="AZ22" i="22"/>
  <c r="AZ23" i="22"/>
  <c r="AZ24" i="22"/>
  <c r="AZ25" i="22"/>
  <c r="AZ26" i="22"/>
  <c r="AZ27" i="22"/>
  <c r="AZ28" i="22"/>
  <c r="AZ29" i="22"/>
  <c r="AZ30" i="22"/>
  <c r="AZ31" i="22"/>
  <c r="AZ32" i="22"/>
  <c r="AZ33" i="22"/>
  <c r="AZ34" i="22"/>
  <c r="AZ35" i="22"/>
  <c r="AZ36" i="22"/>
  <c r="AZ6" i="22"/>
  <c r="AU9" i="21" l="1"/>
  <c r="AU10" i="21"/>
  <c r="AU11" i="21"/>
  <c r="AU12" i="21"/>
  <c r="AU13" i="21"/>
  <c r="AU14" i="21"/>
  <c r="AU15" i="21"/>
  <c r="AU16" i="21"/>
  <c r="AU17" i="21"/>
  <c r="AU18" i="21"/>
  <c r="AU19" i="21"/>
  <c r="AU20" i="21"/>
  <c r="AU21" i="21"/>
  <c r="AU22" i="21"/>
  <c r="AU23" i="21"/>
  <c r="AU24" i="21"/>
  <c r="AU25" i="21"/>
  <c r="AU26" i="21"/>
  <c r="AU27" i="21"/>
  <c r="AU28" i="21"/>
  <c r="AU29" i="21"/>
  <c r="AU30" i="21"/>
  <c r="AU31" i="21"/>
  <c r="AU32" i="21"/>
  <c r="AU33" i="21"/>
  <c r="AU34" i="21"/>
  <c r="AU35" i="21"/>
  <c r="AU36" i="21"/>
  <c r="AU37" i="21"/>
  <c r="AU38" i="21"/>
  <c r="AU8" i="21"/>
  <c r="AQ9" i="21"/>
  <c r="AR9" i="21"/>
  <c r="AQ10" i="21"/>
  <c r="AR10" i="21"/>
  <c r="AQ11" i="21"/>
  <c r="AR11" i="21"/>
  <c r="AQ12" i="21"/>
  <c r="AR12" i="21"/>
  <c r="AQ13" i="21"/>
  <c r="AR13" i="21"/>
  <c r="AQ14" i="21"/>
  <c r="AR14" i="21"/>
  <c r="AQ15" i="21"/>
  <c r="AR15" i="21"/>
  <c r="AQ16" i="21"/>
  <c r="AR16" i="21"/>
  <c r="AQ17" i="21"/>
  <c r="AR17" i="21"/>
  <c r="AQ18" i="21"/>
  <c r="AR18" i="21"/>
  <c r="AQ19" i="21"/>
  <c r="AR19" i="21"/>
  <c r="AQ20" i="21"/>
  <c r="AR20" i="21"/>
  <c r="AQ21" i="21"/>
  <c r="AR21" i="21"/>
  <c r="AQ22" i="21"/>
  <c r="AR22" i="21"/>
  <c r="AQ23" i="21"/>
  <c r="AR23" i="21"/>
  <c r="AQ24" i="21"/>
  <c r="AR24" i="21"/>
  <c r="AQ25" i="21"/>
  <c r="AR25" i="21"/>
  <c r="AQ26" i="21"/>
  <c r="AR26" i="21"/>
  <c r="AQ27" i="21"/>
  <c r="AR27" i="21"/>
  <c r="AQ28" i="21"/>
  <c r="AR28" i="21"/>
  <c r="AQ29" i="21"/>
  <c r="AR29" i="21"/>
  <c r="AQ30" i="21"/>
  <c r="AR30" i="21"/>
  <c r="AQ31" i="21"/>
  <c r="AR31" i="21"/>
  <c r="AQ32" i="21"/>
  <c r="AR32" i="21"/>
  <c r="AQ33" i="21"/>
  <c r="AR33" i="21"/>
  <c r="AQ34" i="21"/>
  <c r="AR34" i="21"/>
  <c r="AQ35" i="21"/>
  <c r="AR35" i="21"/>
  <c r="AQ36" i="21"/>
  <c r="AR36" i="21"/>
  <c r="AQ37" i="21"/>
  <c r="AR37" i="21"/>
  <c r="AQ38" i="21"/>
  <c r="AR38" i="21"/>
  <c r="AR8" i="21"/>
  <c r="AR7" i="21"/>
  <c r="AQ8" i="21"/>
  <c r="AQ7" i="21"/>
  <c r="M10" i="20" l="1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Z41" i="20" l="1"/>
  <c r="Z40" i="20"/>
  <c r="Z39" i="20"/>
  <c r="H6" i="28" l="1"/>
  <c r="I6" i="28"/>
  <c r="M6" i="28"/>
  <c r="N6" i="28"/>
  <c r="H7" i="28"/>
  <c r="I7" i="28"/>
  <c r="M7" i="28"/>
  <c r="N7" i="28"/>
  <c r="H8" i="28"/>
  <c r="I8" i="28"/>
  <c r="M8" i="28"/>
  <c r="N8" i="28"/>
  <c r="H9" i="28"/>
  <c r="I9" i="28"/>
  <c r="M9" i="28"/>
  <c r="N9" i="28"/>
  <c r="H10" i="28"/>
  <c r="I10" i="28"/>
  <c r="M10" i="28"/>
  <c r="N10" i="28"/>
  <c r="H11" i="28"/>
  <c r="I11" i="28"/>
  <c r="M11" i="28"/>
  <c r="N11" i="28"/>
  <c r="H12" i="28"/>
  <c r="I12" i="28"/>
  <c r="M12" i="28"/>
  <c r="N12" i="28"/>
  <c r="H13" i="28"/>
  <c r="I13" i="28"/>
  <c r="M13" i="28"/>
  <c r="N13" i="28"/>
  <c r="H14" i="28"/>
  <c r="I14" i="28"/>
  <c r="M14" i="28"/>
  <c r="N14" i="28"/>
  <c r="H15" i="28"/>
  <c r="I15" i="28"/>
  <c r="M15" i="28"/>
  <c r="N15" i="28"/>
  <c r="H16" i="28"/>
  <c r="I16" i="28"/>
  <c r="M16" i="28"/>
  <c r="N16" i="28"/>
  <c r="H17" i="28"/>
  <c r="I17" i="28"/>
  <c r="M17" i="28"/>
  <c r="N17" i="28"/>
  <c r="H18" i="28"/>
  <c r="I18" i="28"/>
  <c r="M18" i="28"/>
  <c r="N18" i="28"/>
  <c r="H19" i="28"/>
  <c r="I19" i="28"/>
  <c r="M19" i="28"/>
  <c r="N19" i="28"/>
  <c r="H20" i="28"/>
  <c r="I20" i="28"/>
  <c r="M20" i="28"/>
  <c r="N20" i="28"/>
  <c r="H21" i="28"/>
  <c r="I21" i="28"/>
  <c r="M21" i="28"/>
  <c r="N21" i="28"/>
  <c r="H22" i="28"/>
  <c r="I22" i="28"/>
  <c r="M22" i="28"/>
  <c r="N22" i="28"/>
  <c r="H23" i="28"/>
  <c r="I23" i="28"/>
  <c r="M23" i="28"/>
  <c r="N23" i="28"/>
  <c r="H24" i="28"/>
  <c r="I24" i="28"/>
  <c r="M24" i="28"/>
  <c r="N24" i="28"/>
  <c r="H25" i="28"/>
  <c r="I25" i="28"/>
  <c r="M25" i="28"/>
  <c r="N25" i="28"/>
  <c r="H26" i="28"/>
  <c r="I26" i="28"/>
  <c r="M26" i="28"/>
  <c r="N26" i="28"/>
  <c r="H27" i="28"/>
  <c r="I27" i="28"/>
  <c r="M27" i="28"/>
  <c r="N27" i="28"/>
  <c r="H28" i="28"/>
  <c r="I28" i="28"/>
  <c r="M28" i="28"/>
  <c r="N28" i="28"/>
  <c r="H29" i="28"/>
  <c r="I29" i="28"/>
  <c r="M29" i="28"/>
  <c r="N29" i="28"/>
  <c r="H30" i="28"/>
  <c r="I30" i="28"/>
  <c r="M30" i="28"/>
  <c r="N30" i="28"/>
  <c r="H31" i="28"/>
  <c r="I31" i="28"/>
  <c r="M31" i="28"/>
  <c r="N31" i="28"/>
  <c r="H32" i="28"/>
  <c r="I32" i="28"/>
  <c r="M32" i="28"/>
  <c r="N32" i="28"/>
  <c r="H33" i="28"/>
  <c r="I33" i="28"/>
  <c r="M33" i="28"/>
  <c r="N33" i="28"/>
  <c r="H34" i="28"/>
  <c r="I34" i="28"/>
  <c r="M34" i="28"/>
  <c r="N34" i="28"/>
  <c r="H35" i="28"/>
  <c r="I35" i="28"/>
  <c r="M35" i="28"/>
  <c r="N35" i="28"/>
  <c r="N5" i="28"/>
  <c r="M5" i="28"/>
  <c r="I5" i="28"/>
  <c r="H5" i="28"/>
  <c r="G10" i="25" l="1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9" i="25"/>
  <c r="BA2" i="22" l="1"/>
  <c r="BA4" i="22"/>
  <c r="N40" i="1" l="1"/>
  <c r="O40" i="1"/>
  <c r="P40" i="1"/>
  <c r="N41" i="1"/>
  <c r="O41" i="1"/>
  <c r="P41" i="1"/>
  <c r="N42" i="1"/>
  <c r="O42" i="1"/>
  <c r="P42" i="1"/>
  <c r="L9" i="1" l="1"/>
  <c r="C5" i="28" s="1"/>
  <c r="M9" i="1"/>
  <c r="D5" i="28" s="1"/>
  <c r="L10" i="1"/>
  <c r="C6" i="28" s="1"/>
  <c r="M10" i="1"/>
  <c r="D6" i="28" s="1"/>
  <c r="L11" i="1"/>
  <c r="C7" i="28" s="1"/>
  <c r="M11" i="1"/>
  <c r="D7" i="28" s="1"/>
  <c r="L12" i="1"/>
  <c r="C8" i="28" s="1"/>
  <c r="M12" i="1"/>
  <c r="D8" i="28" s="1"/>
  <c r="L13" i="1"/>
  <c r="C9" i="28" s="1"/>
  <c r="M13" i="1"/>
  <c r="D9" i="28" s="1"/>
  <c r="L14" i="1"/>
  <c r="C10" i="28" s="1"/>
  <c r="M14" i="1"/>
  <c r="D10" i="28" s="1"/>
  <c r="L15" i="1"/>
  <c r="C11" i="28" s="1"/>
  <c r="M15" i="1"/>
  <c r="D11" i="28" s="1"/>
  <c r="L16" i="1"/>
  <c r="C12" i="28" s="1"/>
  <c r="M16" i="1"/>
  <c r="D12" i="28" s="1"/>
  <c r="L17" i="1"/>
  <c r="C13" i="28" s="1"/>
  <c r="M17" i="1"/>
  <c r="D13" i="28" s="1"/>
  <c r="L18" i="1"/>
  <c r="C14" i="28" s="1"/>
  <c r="M18" i="1"/>
  <c r="D14" i="28" s="1"/>
  <c r="L19" i="1"/>
  <c r="C15" i="28" s="1"/>
  <c r="M19" i="1"/>
  <c r="D15" i="28" s="1"/>
  <c r="L20" i="1"/>
  <c r="C16" i="28" s="1"/>
  <c r="M20" i="1"/>
  <c r="D16" i="28" s="1"/>
  <c r="L21" i="1"/>
  <c r="C17" i="28" s="1"/>
  <c r="M21" i="1"/>
  <c r="D17" i="28" s="1"/>
  <c r="S9" i="20" l="1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8" i="20" l="1"/>
  <c r="T8" i="20"/>
  <c r="U8" i="20"/>
  <c r="S8" i="20"/>
  <c r="R9" i="20"/>
  <c r="O6" i="28" s="1"/>
  <c r="R10" i="20"/>
  <c r="O7" i="28" s="1"/>
  <c r="R11" i="20"/>
  <c r="O8" i="28" s="1"/>
  <c r="R12" i="20"/>
  <c r="O9" i="28" s="1"/>
  <c r="R13" i="20"/>
  <c r="O10" i="28" s="1"/>
  <c r="R14" i="20"/>
  <c r="O11" i="28" s="1"/>
  <c r="R15" i="20"/>
  <c r="O12" i="28" s="1"/>
  <c r="R16" i="20"/>
  <c r="O13" i="28" s="1"/>
  <c r="R17" i="20"/>
  <c r="O14" i="28" s="1"/>
  <c r="R18" i="20"/>
  <c r="O15" i="28" s="1"/>
  <c r="R19" i="20"/>
  <c r="O16" i="28" s="1"/>
  <c r="R20" i="20"/>
  <c r="O17" i="28" s="1"/>
  <c r="R21" i="20"/>
  <c r="O18" i="28" s="1"/>
  <c r="R22" i="20"/>
  <c r="O19" i="28" s="1"/>
  <c r="R23" i="20"/>
  <c r="O20" i="28" s="1"/>
  <c r="R24" i="20"/>
  <c r="O21" i="28" s="1"/>
  <c r="R25" i="20"/>
  <c r="O22" i="28" s="1"/>
  <c r="R26" i="20"/>
  <c r="O23" i="28" s="1"/>
  <c r="R27" i="20"/>
  <c r="O24" i="28" s="1"/>
  <c r="R28" i="20"/>
  <c r="O25" i="28" s="1"/>
  <c r="R29" i="20"/>
  <c r="O26" i="28" s="1"/>
  <c r="R30" i="20"/>
  <c r="O27" i="28" s="1"/>
  <c r="R31" i="20"/>
  <c r="O28" i="28" s="1"/>
  <c r="R32" i="20"/>
  <c r="O29" i="28" s="1"/>
  <c r="R33" i="20"/>
  <c r="O30" i="28" s="1"/>
  <c r="R34" i="20"/>
  <c r="O31" i="28" s="1"/>
  <c r="R35" i="20"/>
  <c r="O32" i="28" s="1"/>
  <c r="R36" i="20"/>
  <c r="O33" i="28" s="1"/>
  <c r="R37" i="20"/>
  <c r="O34" i="28" s="1"/>
  <c r="R38" i="20"/>
  <c r="O35" i="28" s="1"/>
  <c r="R8" i="20"/>
  <c r="O5" i="28" s="1"/>
  <c r="P9" i="20"/>
  <c r="Q9" i="20"/>
  <c r="P10" i="20"/>
  <c r="Q10" i="20"/>
  <c r="P11" i="20"/>
  <c r="Q11" i="20"/>
  <c r="P12" i="20"/>
  <c r="Q12" i="20"/>
  <c r="P13" i="20"/>
  <c r="Q13" i="20"/>
  <c r="P14" i="20"/>
  <c r="Q14" i="20"/>
  <c r="P15" i="20"/>
  <c r="Q15" i="20"/>
  <c r="P16" i="20"/>
  <c r="Q16" i="20"/>
  <c r="P17" i="20"/>
  <c r="Q17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P31" i="20"/>
  <c r="Q31" i="20"/>
  <c r="P32" i="20"/>
  <c r="Q32" i="20"/>
  <c r="P33" i="20"/>
  <c r="Q33" i="20"/>
  <c r="P34" i="20"/>
  <c r="Q34" i="20"/>
  <c r="P35" i="20"/>
  <c r="Q35" i="20"/>
  <c r="P36" i="20"/>
  <c r="Q36" i="20"/>
  <c r="P37" i="20"/>
  <c r="Q37" i="20"/>
  <c r="P38" i="20"/>
  <c r="Q38" i="20"/>
  <c r="Q8" i="20"/>
  <c r="P8" i="20"/>
  <c r="O9" i="20"/>
  <c r="Q6" i="28" s="1"/>
  <c r="O10" i="20"/>
  <c r="Q7" i="28" s="1"/>
  <c r="O11" i="20"/>
  <c r="Q8" i="28" s="1"/>
  <c r="O12" i="20"/>
  <c r="Q9" i="28" s="1"/>
  <c r="O13" i="20"/>
  <c r="Q10" i="28" s="1"/>
  <c r="O14" i="20"/>
  <c r="Q11" i="28" s="1"/>
  <c r="O15" i="20"/>
  <c r="Q12" i="28" s="1"/>
  <c r="O16" i="20"/>
  <c r="Q13" i="28" s="1"/>
  <c r="O17" i="20"/>
  <c r="Q14" i="28" s="1"/>
  <c r="O18" i="20"/>
  <c r="Q15" i="28" s="1"/>
  <c r="O19" i="20"/>
  <c r="Q16" i="28" s="1"/>
  <c r="O20" i="20"/>
  <c r="Q17" i="28" s="1"/>
  <c r="O21" i="20"/>
  <c r="Q18" i="28" s="1"/>
  <c r="O22" i="20"/>
  <c r="Q19" i="28" s="1"/>
  <c r="O23" i="20"/>
  <c r="Q20" i="28" s="1"/>
  <c r="O24" i="20"/>
  <c r="Q21" i="28" s="1"/>
  <c r="O25" i="20"/>
  <c r="Q22" i="28" s="1"/>
  <c r="O26" i="20"/>
  <c r="Q23" i="28" s="1"/>
  <c r="O27" i="20"/>
  <c r="Q24" i="28" s="1"/>
  <c r="O28" i="20"/>
  <c r="Q25" i="28" s="1"/>
  <c r="O29" i="20"/>
  <c r="Q26" i="28" s="1"/>
  <c r="O30" i="20"/>
  <c r="Q27" i="28" s="1"/>
  <c r="O31" i="20"/>
  <c r="Q28" i="28" s="1"/>
  <c r="O32" i="20"/>
  <c r="Q29" i="28" s="1"/>
  <c r="O33" i="20"/>
  <c r="Q30" i="28" s="1"/>
  <c r="O34" i="20"/>
  <c r="Q31" i="28" s="1"/>
  <c r="O35" i="20"/>
  <c r="Q32" i="28" s="1"/>
  <c r="O36" i="20"/>
  <c r="Q33" i="28" s="1"/>
  <c r="O37" i="20"/>
  <c r="Q34" i="28" s="1"/>
  <c r="O38" i="20"/>
  <c r="Q35" i="28" s="1"/>
  <c r="O8" i="20"/>
  <c r="Q5" i="28" s="1"/>
  <c r="N9" i="20"/>
  <c r="B6" i="28" s="1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8" i="20"/>
  <c r="B5" i="28" s="1"/>
  <c r="B29" i="28" l="1"/>
  <c r="B32" i="20"/>
  <c r="C32" i="20"/>
  <c r="B28" i="28"/>
  <c r="B31" i="20"/>
  <c r="C31" i="20"/>
  <c r="B20" i="28"/>
  <c r="C23" i="20"/>
  <c r="B23" i="20"/>
  <c r="B12" i="28"/>
  <c r="B15" i="20"/>
  <c r="C15" i="20"/>
  <c r="B35" i="28"/>
  <c r="C38" i="20"/>
  <c r="B38" i="20"/>
  <c r="B27" i="28"/>
  <c r="B30" i="20"/>
  <c r="C30" i="20"/>
  <c r="B19" i="28"/>
  <c r="C22" i="20"/>
  <c r="B22" i="20"/>
  <c r="B11" i="28"/>
  <c r="C14" i="20"/>
  <c r="B14" i="20"/>
  <c r="B34" i="28"/>
  <c r="C37" i="20"/>
  <c r="B37" i="20"/>
  <c r="B18" i="28"/>
  <c r="C21" i="20"/>
  <c r="B21" i="20"/>
  <c r="B25" i="28"/>
  <c r="C28" i="20"/>
  <c r="B28" i="20"/>
  <c r="B32" i="28"/>
  <c r="B35" i="20"/>
  <c r="C35" i="20"/>
  <c r="B16" i="28"/>
  <c r="B19" i="20"/>
  <c r="C19" i="20"/>
  <c r="B8" i="28"/>
  <c r="C11" i="20"/>
  <c r="B11" i="20"/>
  <c r="B31" i="28"/>
  <c r="C34" i="20"/>
  <c r="B34" i="20"/>
  <c r="B23" i="28"/>
  <c r="B26" i="20"/>
  <c r="C26" i="20"/>
  <c r="B15" i="28"/>
  <c r="B18" i="20"/>
  <c r="C18" i="20"/>
  <c r="B7" i="28"/>
  <c r="C10" i="20"/>
  <c r="B21" i="28"/>
  <c r="C24" i="20"/>
  <c r="B24" i="20"/>
  <c r="B13" i="28"/>
  <c r="B16" i="20"/>
  <c r="C16" i="20"/>
  <c r="B26" i="28"/>
  <c r="C29" i="20"/>
  <c r="B29" i="20"/>
  <c r="B10" i="28"/>
  <c r="C13" i="20"/>
  <c r="B13" i="20"/>
  <c r="B33" i="28"/>
  <c r="C36" i="20"/>
  <c r="B36" i="20"/>
  <c r="B17" i="28"/>
  <c r="B20" i="20"/>
  <c r="C20" i="20"/>
  <c r="B9" i="28"/>
  <c r="B12" i="20"/>
  <c r="C12" i="20"/>
  <c r="B24" i="28"/>
  <c r="C27" i="20"/>
  <c r="B27" i="20"/>
  <c r="B30" i="28"/>
  <c r="B33" i="20"/>
  <c r="C33" i="20"/>
  <c r="B22" i="28"/>
  <c r="B25" i="20"/>
  <c r="C25" i="20"/>
  <c r="B14" i="28"/>
  <c r="B17" i="20"/>
  <c r="C17" i="20"/>
  <c r="L22" i="1"/>
  <c r="C18" i="28" s="1"/>
  <c r="M22" i="1"/>
  <c r="D18" i="28" s="1"/>
  <c r="L23" i="1"/>
  <c r="C19" i="28" s="1"/>
  <c r="M23" i="1"/>
  <c r="D19" i="28" s="1"/>
  <c r="L24" i="1"/>
  <c r="C20" i="28" s="1"/>
  <c r="M24" i="1"/>
  <c r="D20" i="28" s="1"/>
  <c r="L25" i="1"/>
  <c r="C21" i="28" s="1"/>
  <c r="M25" i="1"/>
  <c r="D21" i="28" s="1"/>
  <c r="L26" i="1"/>
  <c r="C22" i="28" s="1"/>
  <c r="M26" i="1"/>
  <c r="D22" i="28" s="1"/>
  <c r="L27" i="1"/>
  <c r="C23" i="28" s="1"/>
  <c r="M27" i="1"/>
  <c r="D23" i="28" s="1"/>
  <c r="L28" i="1"/>
  <c r="C24" i="28" s="1"/>
  <c r="M28" i="1"/>
  <c r="D24" i="28" s="1"/>
  <c r="L29" i="1"/>
  <c r="C25" i="28" s="1"/>
  <c r="M29" i="1"/>
  <c r="D25" i="28" s="1"/>
  <c r="L30" i="1"/>
  <c r="C26" i="28" s="1"/>
  <c r="M30" i="1"/>
  <c r="D26" i="28" s="1"/>
  <c r="L31" i="1"/>
  <c r="C27" i="28" s="1"/>
  <c r="M31" i="1"/>
  <c r="D27" i="28" s="1"/>
  <c r="L32" i="1"/>
  <c r="C28" i="28" s="1"/>
  <c r="M32" i="1"/>
  <c r="D28" i="28" s="1"/>
  <c r="L33" i="1"/>
  <c r="C29" i="28" s="1"/>
  <c r="M33" i="1"/>
  <c r="D29" i="28" s="1"/>
  <c r="L34" i="1"/>
  <c r="C30" i="28" s="1"/>
  <c r="M34" i="1"/>
  <c r="D30" i="28" s="1"/>
  <c r="L35" i="1"/>
  <c r="C31" i="28" s="1"/>
  <c r="M35" i="1"/>
  <c r="D31" i="28" s="1"/>
  <c r="L36" i="1"/>
  <c r="C32" i="28" s="1"/>
  <c r="M36" i="1"/>
  <c r="D32" i="28" s="1"/>
  <c r="L37" i="1"/>
  <c r="C33" i="28" s="1"/>
  <c r="M37" i="1"/>
  <c r="D33" i="28" s="1"/>
  <c r="L38" i="1"/>
  <c r="C34" i="28" s="1"/>
  <c r="M38" i="1"/>
  <c r="D34" i="28" s="1"/>
  <c r="L39" i="1"/>
  <c r="C35" i="28" s="1"/>
  <c r="M39" i="1"/>
  <c r="D35" i="28" s="1"/>
  <c r="F10" i="25"/>
  <c r="L6" i="28" s="1"/>
  <c r="F11" i="25"/>
  <c r="L7" i="28" s="1"/>
  <c r="F12" i="25"/>
  <c r="L8" i="28" s="1"/>
  <c r="F13" i="25"/>
  <c r="L9" i="28" s="1"/>
  <c r="F14" i="25"/>
  <c r="L10" i="28" s="1"/>
  <c r="F15" i="25"/>
  <c r="L11" i="28" s="1"/>
  <c r="F16" i="25"/>
  <c r="L12" i="28" s="1"/>
  <c r="F17" i="25"/>
  <c r="L13" i="28" s="1"/>
  <c r="F18" i="25"/>
  <c r="L14" i="28" s="1"/>
  <c r="F19" i="25"/>
  <c r="L15" i="28" s="1"/>
  <c r="F20" i="25"/>
  <c r="L16" i="28" s="1"/>
  <c r="F21" i="25"/>
  <c r="L17" i="28" s="1"/>
  <c r="F22" i="25"/>
  <c r="L18" i="28" s="1"/>
  <c r="F23" i="25"/>
  <c r="L19" i="28" s="1"/>
  <c r="F24" i="25"/>
  <c r="L20" i="28" s="1"/>
  <c r="F25" i="25"/>
  <c r="L21" i="28" s="1"/>
  <c r="F26" i="25"/>
  <c r="L22" i="28" s="1"/>
  <c r="F27" i="25"/>
  <c r="L23" i="28" s="1"/>
  <c r="F28" i="25"/>
  <c r="L24" i="28" s="1"/>
  <c r="F29" i="25"/>
  <c r="L25" i="28" s="1"/>
  <c r="F30" i="25"/>
  <c r="L26" i="28" s="1"/>
  <c r="F31" i="25"/>
  <c r="L27" i="28" s="1"/>
  <c r="F32" i="25"/>
  <c r="L28" i="28" s="1"/>
  <c r="F33" i="25"/>
  <c r="L29" i="28" s="1"/>
  <c r="F34" i="25"/>
  <c r="L30" i="28" s="1"/>
  <c r="F35" i="25"/>
  <c r="L31" i="28" s="1"/>
  <c r="F36" i="25"/>
  <c r="L32" i="28" s="1"/>
  <c r="F37" i="25"/>
  <c r="L33" i="28" s="1"/>
  <c r="F38" i="25"/>
  <c r="L34" i="28" s="1"/>
  <c r="F39" i="25"/>
  <c r="L35" i="28" s="1"/>
  <c r="F9" i="25"/>
  <c r="L5" i="28" s="1"/>
  <c r="D10" i="25"/>
  <c r="K6" i="28" s="1"/>
  <c r="E10" i="25"/>
  <c r="D11" i="25"/>
  <c r="K7" i="28" s="1"/>
  <c r="E11" i="25"/>
  <c r="D12" i="25"/>
  <c r="K8" i="28" s="1"/>
  <c r="E12" i="25"/>
  <c r="D13" i="25"/>
  <c r="K9" i="28" s="1"/>
  <c r="E13" i="25"/>
  <c r="D14" i="25"/>
  <c r="K10" i="28" s="1"/>
  <c r="E14" i="25"/>
  <c r="D15" i="25"/>
  <c r="K11" i="28" s="1"/>
  <c r="E15" i="25"/>
  <c r="D16" i="25"/>
  <c r="K12" i="28" s="1"/>
  <c r="E16" i="25"/>
  <c r="D17" i="25"/>
  <c r="K13" i="28" s="1"/>
  <c r="E17" i="25"/>
  <c r="D18" i="25"/>
  <c r="K14" i="28" s="1"/>
  <c r="E18" i="25"/>
  <c r="D19" i="25"/>
  <c r="K15" i="28" s="1"/>
  <c r="E19" i="25"/>
  <c r="D20" i="25"/>
  <c r="K16" i="28" s="1"/>
  <c r="E20" i="25"/>
  <c r="D21" i="25"/>
  <c r="K17" i="28" s="1"/>
  <c r="E21" i="25"/>
  <c r="D22" i="25"/>
  <c r="K18" i="28" s="1"/>
  <c r="E22" i="25"/>
  <c r="D23" i="25"/>
  <c r="K19" i="28" s="1"/>
  <c r="E23" i="25"/>
  <c r="D24" i="25"/>
  <c r="K20" i="28" s="1"/>
  <c r="E24" i="25"/>
  <c r="D25" i="25"/>
  <c r="K21" i="28" s="1"/>
  <c r="E25" i="25"/>
  <c r="D26" i="25"/>
  <c r="K22" i="28" s="1"/>
  <c r="E26" i="25"/>
  <c r="D27" i="25"/>
  <c r="K23" i="28" s="1"/>
  <c r="E27" i="25"/>
  <c r="D28" i="25"/>
  <c r="K24" i="28" s="1"/>
  <c r="E28" i="25"/>
  <c r="D29" i="25"/>
  <c r="K25" i="28" s="1"/>
  <c r="E29" i="25"/>
  <c r="D30" i="25"/>
  <c r="K26" i="28" s="1"/>
  <c r="E30" i="25"/>
  <c r="D31" i="25"/>
  <c r="K27" i="28" s="1"/>
  <c r="E31" i="25"/>
  <c r="D32" i="25"/>
  <c r="K28" i="28" s="1"/>
  <c r="E32" i="25"/>
  <c r="D33" i="25"/>
  <c r="K29" i="28" s="1"/>
  <c r="E33" i="25"/>
  <c r="D34" i="25"/>
  <c r="K30" i="28" s="1"/>
  <c r="E34" i="25"/>
  <c r="D35" i="25"/>
  <c r="K31" i="28" s="1"/>
  <c r="E35" i="25"/>
  <c r="D36" i="25"/>
  <c r="K32" i="28" s="1"/>
  <c r="E36" i="25"/>
  <c r="D37" i="25"/>
  <c r="K33" i="28" s="1"/>
  <c r="E37" i="25"/>
  <c r="D38" i="25"/>
  <c r="K34" i="28" s="1"/>
  <c r="E38" i="25"/>
  <c r="D39" i="25"/>
  <c r="K35" i="28" s="1"/>
  <c r="E39" i="25"/>
  <c r="D9" i="25"/>
  <c r="K5" i="28" s="1"/>
  <c r="E9" i="25"/>
  <c r="N9" i="21"/>
  <c r="N7" i="22" s="1"/>
  <c r="N10" i="21"/>
  <c r="N8" i="22" s="1"/>
  <c r="N11" i="21"/>
  <c r="N9" i="22" s="1"/>
  <c r="N12" i="21"/>
  <c r="N10" i="22" s="1"/>
  <c r="N13" i="21"/>
  <c r="N11" i="22" s="1"/>
  <c r="N14" i="21"/>
  <c r="N12" i="22" s="1"/>
  <c r="N15" i="21"/>
  <c r="N13" i="22" s="1"/>
  <c r="N16" i="21"/>
  <c r="N14" i="22" s="1"/>
  <c r="N17" i="21"/>
  <c r="N15" i="22" s="1"/>
  <c r="N18" i="21"/>
  <c r="N16" i="22" s="1"/>
  <c r="N19" i="21"/>
  <c r="N17" i="22" s="1"/>
  <c r="N20" i="21"/>
  <c r="N18" i="22" s="1"/>
  <c r="N21" i="21"/>
  <c r="N19" i="22" s="1"/>
  <c r="N22" i="21"/>
  <c r="N20" i="22" s="1"/>
  <c r="N23" i="21"/>
  <c r="N21" i="22" s="1"/>
  <c r="N24" i="21"/>
  <c r="N22" i="22" s="1"/>
  <c r="N25" i="21"/>
  <c r="N23" i="22" s="1"/>
  <c r="N26" i="21"/>
  <c r="N24" i="22" s="1"/>
  <c r="N27" i="21"/>
  <c r="N25" i="22" s="1"/>
  <c r="N28" i="21"/>
  <c r="N26" i="22" s="1"/>
  <c r="N29" i="21"/>
  <c r="N27" i="22" s="1"/>
  <c r="N30" i="21"/>
  <c r="N28" i="22" s="1"/>
  <c r="N31" i="21"/>
  <c r="N29" i="22" s="1"/>
  <c r="N32" i="21"/>
  <c r="N30" i="22" s="1"/>
  <c r="N33" i="21"/>
  <c r="N31" i="22" s="1"/>
  <c r="N34" i="21"/>
  <c r="N32" i="22" s="1"/>
  <c r="N35" i="21"/>
  <c r="N33" i="22" s="1"/>
  <c r="N36" i="21"/>
  <c r="N34" i="22" s="1"/>
  <c r="N37" i="21"/>
  <c r="N35" i="22" s="1"/>
  <c r="N38" i="21"/>
  <c r="N36" i="22" s="1"/>
  <c r="N8" i="21"/>
  <c r="N6" i="22" s="1"/>
  <c r="V9" i="21"/>
  <c r="V7" i="22" s="1"/>
  <c r="V10" i="21"/>
  <c r="V8" i="22" s="1"/>
  <c r="V11" i="21"/>
  <c r="V9" i="22" s="1"/>
  <c r="V12" i="21"/>
  <c r="V10" i="22" s="1"/>
  <c r="V13" i="21"/>
  <c r="V11" i="22" s="1"/>
  <c r="V14" i="21"/>
  <c r="V12" i="22" s="1"/>
  <c r="V15" i="21"/>
  <c r="V13" i="22" s="1"/>
  <c r="V16" i="21"/>
  <c r="V14" i="22" s="1"/>
  <c r="V17" i="21"/>
  <c r="V15" i="22" s="1"/>
  <c r="V18" i="21"/>
  <c r="V16" i="22" s="1"/>
  <c r="V19" i="21"/>
  <c r="V17" i="22" s="1"/>
  <c r="V20" i="21"/>
  <c r="V18" i="22" s="1"/>
  <c r="V21" i="21"/>
  <c r="V19" i="22" s="1"/>
  <c r="V22" i="21"/>
  <c r="V20" i="22" s="1"/>
  <c r="V23" i="21"/>
  <c r="V21" i="22" s="1"/>
  <c r="V24" i="21"/>
  <c r="V22" i="22" s="1"/>
  <c r="V25" i="21"/>
  <c r="V23" i="22" s="1"/>
  <c r="V26" i="21"/>
  <c r="V24" i="22" s="1"/>
  <c r="V27" i="21"/>
  <c r="V25" i="22" s="1"/>
  <c r="V28" i="21"/>
  <c r="V26" i="22" s="1"/>
  <c r="V29" i="21"/>
  <c r="V27" i="22" s="1"/>
  <c r="V30" i="21"/>
  <c r="V28" i="22" s="1"/>
  <c r="V31" i="21"/>
  <c r="V29" i="22" s="1"/>
  <c r="V32" i="21"/>
  <c r="V30" i="22" s="1"/>
  <c r="V33" i="21"/>
  <c r="V31" i="22" s="1"/>
  <c r="V34" i="21"/>
  <c r="V32" i="22" s="1"/>
  <c r="V35" i="21"/>
  <c r="V33" i="22" s="1"/>
  <c r="V36" i="21"/>
  <c r="V34" i="22" s="1"/>
  <c r="V37" i="21"/>
  <c r="V35" i="22" s="1"/>
  <c r="V38" i="21"/>
  <c r="V36" i="22" s="1"/>
  <c r="V8" i="21"/>
  <c r="V6" i="22" s="1"/>
  <c r="F10" i="23"/>
  <c r="G6" i="28" s="1"/>
  <c r="F11" i="23"/>
  <c r="G7" i="28" s="1"/>
  <c r="F12" i="23"/>
  <c r="G8" i="28" s="1"/>
  <c r="F13" i="23"/>
  <c r="G9" i="28" s="1"/>
  <c r="F14" i="23"/>
  <c r="G10" i="28" s="1"/>
  <c r="F15" i="23"/>
  <c r="G11" i="28" s="1"/>
  <c r="F16" i="23"/>
  <c r="G12" i="28" s="1"/>
  <c r="F17" i="23"/>
  <c r="G13" i="28" s="1"/>
  <c r="F18" i="23"/>
  <c r="G14" i="28" s="1"/>
  <c r="F19" i="23"/>
  <c r="G15" i="28" s="1"/>
  <c r="F20" i="23"/>
  <c r="G16" i="28" s="1"/>
  <c r="F21" i="23"/>
  <c r="G17" i="28" s="1"/>
  <c r="F22" i="23"/>
  <c r="G18" i="28" s="1"/>
  <c r="F23" i="23"/>
  <c r="G19" i="28" s="1"/>
  <c r="F24" i="23"/>
  <c r="G20" i="28" s="1"/>
  <c r="F25" i="23"/>
  <c r="G21" i="28" s="1"/>
  <c r="F26" i="23"/>
  <c r="G22" i="28" s="1"/>
  <c r="F27" i="23"/>
  <c r="G23" i="28" s="1"/>
  <c r="F28" i="23"/>
  <c r="G24" i="28" s="1"/>
  <c r="F29" i="23"/>
  <c r="G25" i="28" s="1"/>
  <c r="F30" i="23"/>
  <c r="G26" i="28" s="1"/>
  <c r="F31" i="23"/>
  <c r="G27" i="28" s="1"/>
  <c r="F32" i="23"/>
  <c r="G28" i="28" s="1"/>
  <c r="F33" i="23"/>
  <c r="G29" i="28" s="1"/>
  <c r="F34" i="23"/>
  <c r="G30" i="28" s="1"/>
  <c r="F35" i="23"/>
  <c r="G31" i="28" s="1"/>
  <c r="F36" i="23"/>
  <c r="G32" i="28" s="1"/>
  <c r="F37" i="23"/>
  <c r="G33" i="28" s="1"/>
  <c r="F38" i="23"/>
  <c r="G34" i="28" s="1"/>
  <c r="F39" i="23"/>
  <c r="G35" i="28" s="1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C10" i="25"/>
  <c r="J6" i="28" s="1"/>
  <c r="C11" i="25"/>
  <c r="J7" i="28" s="1"/>
  <c r="C12" i="25"/>
  <c r="J8" i="28" s="1"/>
  <c r="C13" i="25"/>
  <c r="J9" i="28" s="1"/>
  <c r="C14" i="25"/>
  <c r="J10" i="28" s="1"/>
  <c r="C15" i="25"/>
  <c r="J11" i="28" s="1"/>
  <c r="C16" i="25"/>
  <c r="J12" i="28" s="1"/>
  <c r="C17" i="25"/>
  <c r="J13" i="28" s="1"/>
  <c r="C18" i="25"/>
  <c r="J14" i="28" s="1"/>
  <c r="C19" i="25"/>
  <c r="J15" i="28" s="1"/>
  <c r="C20" i="25"/>
  <c r="J16" i="28" s="1"/>
  <c r="C21" i="25"/>
  <c r="J17" i="28" s="1"/>
  <c r="C22" i="25"/>
  <c r="J18" i="28" s="1"/>
  <c r="C23" i="25"/>
  <c r="J19" i="28" s="1"/>
  <c r="C24" i="25"/>
  <c r="J20" i="28" s="1"/>
  <c r="C25" i="25"/>
  <c r="J21" i="28" s="1"/>
  <c r="C26" i="25"/>
  <c r="J22" i="28" s="1"/>
  <c r="C27" i="25"/>
  <c r="J23" i="28" s="1"/>
  <c r="C28" i="25"/>
  <c r="J24" i="28" s="1"/>
  <c r="C29" i="25"/>
  <c r="J25" i="28" s="1"/>
  <c r="C30" i="25"/>
  <c r="J26" i="28" s="1"/>
  <c r="C31" i="25"/>
  <c r="J27" i="28" s="1"/>
  <c r="C32" i="25"/>
  <c r="J28" i="28" s="1"/>
  <c r="C33" i="25"/>
  <c r="J29" i="28" s="1"/>
  <c r="C34" i="25"/>
  <c r="J30" i="28" s="1"/>
  <c r="C35" i="25"/>
  <c r="J31" i="28" s="1"/>
  <c r="C36" i="25"/>
  <c r="J32" i="28" s="1"/>
  <c r="C37" i="25"/>
  <c r="J33" i="28" s="1"/>
  <c r="C38" i="25"/>
  <c r="J34" i="28" s="1"/>
  <c r="C39" i="25"/>
  <c r="J35" i="28" s="1"/>
  <c r="C9" i="25"/>
  <c r="J5" i="28" s="1"/>
  <c r="F9" i="23"/>
  <c r="G5" i="28" s="1"/>
  <c r="G9" i="23"/>
  <c r="AP9" i="21"/>
  <c r="AP10" i="21"/>
  <c r="AP11" i="21"/>
  <c r="AP12" i="21"/>
  <c r="AP13" i="21"/>
  <c r="AP14" i="21"/>
  <c r="AP15" i="21"/>
  <c r="AP16" i="21"/>
  <c r="AP17" i="21"/>
  <c r="AP18" i="21"/>
  <c r="AP19" i="21"/>
  <c r="AP20" i="21"/>
  <c r="AP21" i="21"/>
  <c r="AP22" i="21"/>
  <c r="AP23" i="21"/>
  <c r="AP24" i="21"/>
  <c r="AP25" i="21"/>
  <c r="AP26" i="21"/>
  <c r="AP27" i="21"/>
  <c r="AP28" i="21"/>
  <c r="AP29" i="21"/>
  <c r="AP30" i="21"/>
  <c r="AP31" i="21"/>
  <c r="AP32" i="21"/>
  <c r="AP33" i="21"/>
  <c r="AP34" i="21"/>
  <c r="AP35" i="21"/>
  <c r="AP36" i="21"/>
  <c r="AP37" i="21"/>
  <c r="AP38" i="21"/>
  <c r="AP8" i="21"/>
  <c r="AP7" i="21"/>
  <c r="AM9" i="21"/>
  <c r="AN9" i="21"/>
  <c r="AO9" i="21"/>
  <c r="AM10" i="21"/>
  <c r="AN10" i="21"/>
  <c r="AO10" i="21"/>
  <c r="AM11" i="21"/>
  <c r="AN11" i="21"/>
  <c r="AO11" i="21"/>
  <c r="AM12" i="21"/>
  <c r="AN12" i="21"/>
  <c r="AO12" i="21"/>
  <c r="AM13" i="21"/>
  <c r="AN13" i="21"/>
  <c r="AO13" i="21"/>
  <c r="AM14" i="21"/>
  <c r="AN14" i="21"/>
  <c r="AO14" i="21"/>
  <c r="AM15" i="21"/>
  <c r="AN15" i="21"/>
  <c r="AO15" i="21"/>
  <c r="AM16" i="21"/>
  <c r="AN16" i="21"/>
  <c r="AO16" i="21"/>
  <c r="AM17" i="21"/>
  <c r="AN17" i="21"/>
  <c r="AO17" i="21"/>
  <c r="AM18" i="21"/>
  <c r="AN18" i="21"/>
  <c r="AO18" i="21"/>
  <c r="AM19" i="21"/>
  <c r="AN19" i="21"/>
  <c r="AO19" i="21"/>
  <c r="AM20" i="21"/>
  <c r="AN20" i="21"/>
  <c r="AO20" i="21"/>
  <c r="AM21" i="21"/>
  <c r="AN21" i="21"/>
  <c r="AO21" i="21"/>
  <c r="AM22" i="21"/>
  <c r="AN22" i="21"/>
  <c r="AO22" i="21"/>
  <c r="AM23" i="21"/>
  <c r="AN23" i="21"/>
  <c r="AO23" i="21"/>
  <c r="AM24" i="21"/>
  <c r="AN24" i="21"/>
  <c r="AO24" i="21"/>
  <c r="AM25" i="21"/>
  <c r="AN25" i="21"/>
  <c r="AO25" i="21"/>
  <c r="AM26" i="21"/>
  <c r="AN26" i="21"/>
  <c r="AO26" i="21"/>
  <c r="AM27" i="21"/>
  <c r="AN27" i="21"/>
  <c r="AO27" i="21"/>
  <c r="AM28" i="21"/>
  <c r="AN28" i="21"/>
  <c r="AO28" i="21"/>
  <c r="AM29" i="21"/>
  <c r="AN29" i="21"/>
  <c r="AO29" i="21"/>
  <c r="AM30" i="21"/>
  <c r="AN30" i="21"/>
  <c r="AO30" i="21"/>
  <c r="AM31" i="21"/>
  <c r="AN31" i="21"/>
  <c r="AO31" i="21"/>
  <c r="AM32" i="21"/>
  <c r="AN32" i="21"/>
  <c r="AO32" i="21"/>
  <c r="AM33" i="21"/>
  <c r="AN33" i="21"/>
  <c r="AO33" i="21"/>
  <c r="AM34" i="21"/>
  <c r="AN34" i="21"/>
  <c r="AO34" i="21"/>
  <c r="AM35" i="21"/>
  <c r="AN35" i="21"/>
  <c r="AO35" i="21"/>
  <c r="AM36" i="21"/>
  <c r="AN36" i="21"/>
  <c r="AO36" i="21"/>
  <c r="AM37" i="21"/>
  <c r="AN37" i="21"/>
  <c r="AO37" i="21"/>
  <c r="AM38" i="21"/>
  <c r="AN38" i="21"/>
  <c r="AO38" i="21"/>
  <c r="AM8" i="21"/>
  <c r="AM7" i="21"/>
  <c r="AN8" i="21"/>
  <c r="AN7" i="21"/>
  <c r="AL9" i="21"/>
  <c r="AL10" i="21"/>
  <c r="AL11" i="21"/>
  <c r="AL12" i="21"/>
  <c r="AL13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AL35" i="21"/>
  <c r="AL36" i="21"/>
  <c r="AL37" i="21"/>
  <c r="AL38" i="21"/>
  <c r="AL8" i="21"/>
  <c r="AL7" i="21"/>
  <c r="AK9" i="2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AK38" i="21"/>
  <c r="AK8" i="21"/>
  <c r="AK7" i="21"/>
  <c r="AO8" i="21"/>
  <c r="AO7" i="21"/>
  <c r="AE9" i="21"/>
  <c r="AF9" i="21"/>
  <c r="AG9" i="21"/>
  <c r="AH9" i="21"/>
  <c r="AI9" i="21"/>
  <c r="AJ9" i="21"/>
  <c r="AE10" i="21"/>
  <c r="AF10" i="21"/>
  <c r="AG10" i="21"/>
  <c r="AH10" i="21"/>
  <c r="AI10" i="21"/>
  <c r="AJ10" i="21"/>
  <c r="AE11" i="21"/>
  <c r="AF11" i="21"/>
  <c r="AG11" i="21"/>
  <c r="AH11" i="21"/>
  <c r="AI11" i="21"/>
  <c r="AJ11" i="21"/>
  <c r="AE12" i="21"/>
  <c r="AF12" i="21"/>
  <c r="AG12" i="21"/>
  <c r="AH12" i="21"/>
  <c r="AI12" i="21"/>
  <c r="AJ12" i="21"/>
  <c r="AE13" i="21"/>
  <c r="AF13" i="21"/>
  <c r="AG13" i="21"/>
  <c r="AH13" i="21"/>
  <c r="AI13" i="21"/>
  <c r="AJ13" i="21"/>
  <c r="AE14" i="21"/>
  <c r="AF14" i="21"/>
  <c r="AG14" i="21"/>
  <c r="AH14" i="21"/>
  <c r="AI14" i="21"/>
  <c r="AJ14" i="21"/>
  <c r="AE15" i="21"/>
  <c r="AF15" i="21"/>
  <c r="AG15" i="21"/>
  <c r="AH15" i="21"/>
  <c r="AI15" i="21"/>
  <c r="AJ15" i="21"/>
  <c r="AE16" i="21"/>
  <c r="AF16" i="21"/>
  <c r="AG16" i="21"/>
  <c r="AH16" i="21"/>
  <c r="AI16" i="21"/>
  <c r="AJ16" i="21"/>
  <c r="AE17" i="21"/>
  <c r="AF17" i="21"/>
  <c r="AG17" i="21"/>
  <c r="AH17" i="21"/>
  <c r="AI17" i="21"/>
  <c r="AJ17" i="21"/>
  <c r="AE18" i="21"/>
  <c r="AF18" i="21"/>
  <c r="AG18" i="21"/>
  <c r="AH18" i="21"/>
  <c r="AI18" i="21"/>
  <c r="AJ18" i="21"/>
  <c r="AE19" i="21"/>
  <c r="AF19" i="21"/>
  <c r="AG19" i="21"/>
  <c r="AH19" i="21"/>
  <c r="AI19" i="21"/>
  <c r="AJ19" i="21"/>
  <c r="AE20" i="21"/>
  <c r="AF20" i="21"/>
  <c r="AG20" i="21"/>
  <c r="AH20" i="21"/>
  <c r="AI20" i="21"/>
  <c r="AJ20" i="21"/>
  <c r="AE21" i="21"/>
  <c r="AF21" i="21"/>
  <c r="AG21" i="21"/>
  <c r="AH21" i="21"/>
  <c r="AI21" i="21"/>
  <c r="AJ21" i="21"/>
  <c r="AE22" i="21"/>
  <c r="AF22" i="21"/>
  <c r="AG22" i="21"/>
  <c r="AH22" i="21"/>
  <c r="AI22" i="21"/>
  <c r="AJ22" i="21"/>
  <c r="AE23" i="21"/>
  <c r="AF23" i="21"/>
  <c r="AG23" i="21"/>
  <c r="AH23" i="21"/>
  <c r="AI23" i="21"/>
  <c r="AJ23" i="21"/>
  <c r="AE24" i="21"/>
  <c r="AF24" i="21"/>
  <c r="AG24" i="21"/>
  <c r="AH24" i="21"/>
  <c r="AI24" i="21"/>
  <c r="AJ24" i="21"/>
  <c r="AE25" i="21"/>
  <c r="AF25" i="21"/>
  <c r="AG25" i="21"/>
  <c r="AH25" i="21"/>
  <c r="AI25" i="21"/>
  <c r="AJ25" i="21"/>
  <c r="AE26" i="21"/>
  <c r="AF26" i="21"/>
  <c r="AG26" i="21"/>
  <c r="AH26" i="21"/>
  <c r="AI26" i="21"/>
  <c r="AJ26" i="21"/>
  <c r="AE27" i="21"/>
  <c r="AF27" i="21"/>
  <c r="AG27" i="21"/>
  <c r="AH27" i="21"/>
  <c r="AI27" i="21"/>
  <c r="AJ27" i="21"/>
  <c r="AE28" i="21"/>
  <c r="AF28" i="21"/>
  <c r="AG28" i="21"/>
  <c r="AH28" i="21"/>
  <c r="AI28" i="21"/>
  <c r="AJ28" i="21"/>
  <c r="AE29" i="21"/>
  <c r="AF29" i="21"/>
  <c r="AG29" i="21"/>
  <c r="AH29" i="21"/>
  <c r="AI29" i="21"/>
  <c r="AJ29" i="21"/>
  <c r="AE30" i="21"/>
  <c r="AF30" i="21"/>
  <c r="AG30" i="21"/>
  <c r="AH30" i="21"/>
  <c r="AI30" i="21"/>
  <c r="AJ30" i="21"/>
  <c r="AE31" i="21"/>
  <c r="AF31" i="21"/>
  <c r="AG31" i="21"/>
  <c r="AH31" i="21"/>
  <c r="AI31" i="21"/>
  <c r="AJ31" i="21"/>
  <c r="AE32" i="21"/>
  <c r="AF32" i="21"/>
  <c r="AG32" i="21"/>
  <c r="AH32" i="21"/>
  <c r="AI32" i="21"/>
  <c r="AJ32" i="21"/>
  <c r="AE33" i="21"/>
  <c r="AF33" i="21"/>
  <c r="AG33" i="21"/>
  <c r="AH33" i="21"/>
  <c r="AI33" i="21"/>
  <c r="AJ33" i="21"/>
  <c r="AE34" i="21"/>
  <c r="AF34" i="21"/>
  <c r="AG34" i="21"/>
  <c r="AH34" i="21"/>
  <c r="AI34" i="21"/>
  <c r="AJ34" i="21"/>
  <c r="AE35" i="21"/>
  <c r="AF35" i="21"/>
  <c r="AG35" i="21"/>
  <c r="AH35" i="21"/>
  <c r="AI35" i="21"/>
  <c r="AJ35" i="21"/>
  <c r="AE36" i="21"/>
  <c r="AF36" i="21"/>
  <c r="AG36" i="21"/>
  <c r="AH36" i="21"/>
  <c r="AI36" i="21"/>
  <c r="AJ36" i="21"/>
  <c r="AE37" i="21"/>
  <c r="AF37" i="21"/>
  <c r="AG37" i="21"/>
  <c r="AH37" i="21"/>
  <c r="AI37" i="21"/>
  <c r="AJ37" i="21"/>
  <c r="AE38" i="21"/>
  <c r="AF38" i="21"/>
  <c r="AG38" i="21"/>
  <c r="AH38" i="21"/>
  <c r="AI38" i="21"/>
  <c r="AJ38" i="21"/>
  <c r="AF8" i="21"/>
  <c r="AG8" i="21"/>
  <c r="AH8" i="21"/>
  <c r="AI8" i="21"/>
  <c r="AJ8" i="21"/>
  <c r="AE8" i="21"/>
  <c r="AF7" i="21"/>
  <c r="AG7" i="21"/>
  <c r="AH7" i="21"/>
  <c r="AI7" i="21"/>
  <c r="AJ7" i="21"/>
  <c r="AE7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8" i="21"/>
  <c r="AD7" i="21"/>
  <c r="AB9" i="21"/>
  <c r="AC9" i="21"/>
  <c r="AB10" i="21"/>
  <c r="AC10" i="21"/>
  <c r="AB11" i="21"/>
  <c r="AC11" i="21"/>
  <c r="AB12" i="21"/>
  <c r="AC12" i="21"/>
  <c r="AB13" i="21"/>
  <c r="AC13" i="21"/>
  <c r="AB14" i="21"/>
  <c r="AC14" i="21"/>
  <c r="AB15" i="21"/>
  <c r="AC15" i="21"/>
  <c r="AB16" i="21"/>
  <c r="AC16" i="21"/>
  <c r="AB17" i="21"/>
  <c r="AC17" i="21"/>
  <c r="AB18" i="21"/>
  <c r="AC18" i="21"/>
  <c r="AB19" i="21"/>
  <c r="AC19" i="21"/>
  <c r="AB20" i="21"/>
  <c r="AC20" i="21"/>
  <c r="AB21" i="21"/>
  <c r="AC21" i="21"/>
  <c r="AB22" i="21"/>
  <c r="AC22" i="21"/>
  <c r="AB23" i="21"/>
  <c r="AC23" i="21"/>
  <c r="AB24" i="21"/>
  <c r="AC24" i="21"/>
  <c r="AB25" i="21"/>
  <c r="AC25" i="21"/>
  <c r="AB26" i="21"/>
  <c r="AC26" i="21"/>
  <c r="AB27" i="21"/>
  <c r="AC27" i="21"/>
  <c r="AB28" i="21"/>
  <c r="AC28" i="21"/>
  <c r="AB29" i="21"/>
  <c r="AC29" i="21"/>
  <c r="AB30" i="21"/>
  <c r="AC30" i="21"/>
  <c r="AB31" i="21"/>
  <c r="AC31" i="21"/>
  <c r="AB32" i="21"/>
  <c r="AC32" i="21"/>
  <c r="AB33" i="21"/>
  <c r="AC33" i="21"/>
  <c r="AB34" i="21"/>
  <c r="AC34" i="21"/>
  <c r="AB35" i="21"/>
  <c r="AC35" i="21"/>
  <c r="AB36" i="21"/>
  <c r="AC36" i="21"/>
  <c r="AB37" i="21"/>
  <c r="AC37" i="21"/>
  <c r="AB38" i="21"/>
  <c r="AC38" i="21"/>
  <c r="AC8" i="21"/>
  <c r="AC7" i="21"/>
  <c r="AB8" i="21"/>
  <c r="AB7" i="21"/>
  <c r="W9" i="21"/>
  <c r="X9" i="21"/>
  <c r="Y9" i="21"/>
  <c r="W10" i="21"/>
  <c r="X10" i="21"/>
  <c r="Y10" i="21"/>
  <c r="W11" i="21"/>
  <c r="X11" i="21"/>
  <c r="Y11" i="21"/>
  <c r="W12" i="21"/>
  <c r="X12" i="21"/>
  <c r="Y12" i="21"/>
  <c r="W13" i="21"/>
  <c r="X13" i="21"/>
  <c r="Y13" i="21"/>
  <c r="W14" i="21"/>
  <c r="X14" i="21"/>
  <c r="Y14" i="21"/>
  <c r="W15" i="21"/>
  <c r="X15" i="21"/>
  <c r="Y15" i="21"/>
  <c r="W16" i="21"/>
  <c r="X16" i="21"/>
  <c r="Y16" i="21"/>
  <c r="W17" i="21"/>
  <c r="X17" i="21"/>
  <c r="Y17" i="21"/>
  <c r="W18" i="21"/>
  <c r="X18" i="21"/>
  <c r="Y18" i="21"/>
  <c r="W19" i="21"/>
  <c r="X19" i="21"/>
  <c r="Y19" i="21"/>
  <c r="W20" i="21"/>
  <c r="X20" i="21"/>
  <c r="Y20" i="21"/>
  <c r="W21" i="21"/>
  <c r="X21" i="21"/>
  <c r="Y21" i="21"/>
  <c r="W22" i="21"/>
  <c r="X22" i="21"/>
  <c r="Y22" i="21"/>
  <c r="W23" i="21"/>
  <c r="X23" i="21"/>
  <c r="Y23" i="21"/>
  <c r="W24" i="21"/>
  <c r="X24" i="21"/>
  <c r="Y24" i="21"/>
  <c r="W25" i="21"/>
  <c r="X25" i="21"/>
  <c r="Y25" i="21"/>
  <c r="W26" i="21"/>
  <c r="X26" i="21"/>
  <c r="Y26" i="21"/>
  <c r="W27" i="21"/>
  <c r="X27" i="21"/>
  <c r="Y27" i="21"/>
  <c r="W28" i="21"/>
  <c r="X28" i="21"/>
  <c r="Y28" i="21"/>
  <c r="W29" i="21"/>
  <c r="X29" i="21"/>
  <c r="Y29" i="21"/>
  <c r="W30" i="21"/>
  <c r="X30" i="21"/>
  <c r="Y30" i="21"/>
  <c r="W31" i="21"/>
  <c r="X31" i="21"/>
  <c r="Y31" i="21"/>
  <c r="W32" i="21"/>
  <c r="X32" i="21"/>
  <c r="Y32" i="21"/>
  <c r="W33" i="21"/>
  <c r="X33" i="21"/>
  <c r="Y33" i="21"/>
  <c r="W34" i="21"/>
  <c r="X34" i="21"/>
  <c r="Y34" i="21"/>
  <c r="W35" i="21"/>
  <c r="X35" i="21"/>
  <c r="Y35" i="21"/>
  <c r="W36" i="21"/>
  <c r="X36" i="21"/>
  <c r="Y36" i="21"/>
  <c r="W37" i="21"/>
  <c r="X37" i="21"/>
  <c r="Y37" i="21"/>
  <c r="W38" i="21"/>
  <c r="X38" i="21"/>
  <c r="Y38" i="21"/>
  <c r="X8" i="21"/>
  <c r="Y8" i="21"/>
  <c r="X7" i="21"/>
  <c r="Y7" i="21"/>
  <c r="W8" i="21"/>
  <c r="W7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8" i="21"/>
  <c r="U7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7" i="21"/>
  <c r="T8" i="21"/>
  <c r="M41" i="1" l="1"/>
  <c r="M42" i="1"/>
  <c r="M40" i="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AA8" i="21"/>
  <c r="Z8" i="21"/>
  <c r="AA7" i="21"/>
  <c r="Z7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S8" i="21"/>
  <c r="R8" i="21"/>
  <c r="S7" i="21"/>
  <c r="R7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8" i="21"/>
  <c r="Q8" i="21"/>
  <c r="P7" i="21"/>
  <c r="Q7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8" i="21"/>
  <c r="O7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8" i="21"/>
  <c r="M7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7" i="21"/>
  <c r="L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8" i="21"/>
  <c r="G7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8" i="21"/>
  <c r="F7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8" i="21"/>
  <c r="H7" i="21"/>
  <c r="I8" i="21"/>
  <c r="I7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8" i="21"/>
  <c r="K7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8" i="21"/>
  <c r="J7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8" i="21"/>
  <c r="E7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8" i="21"/>
  <c r="D7" i="21"/>
  <c r="X14" i="20" l="1"/>
  <c r="X18" i="20"/>
  <c r="C11" i="23"/>
  <c r="E7" i="28" s="1"/>
  <c r="D11" i="23"/>
  <c r="F7" i="28" s="1"/>
  <c r="E11" i="23"/>
  <c r="C12" i="23"/>
  <c r="E8" i="28" s="1"/>
  <c r="D12" i="23"/>
  <c r="F8" i="28" s="1"/>
  <c r="E12" i="23"/>
  <c r="C13" i="23"/>
  <c r="E9" i="28" s="1"/>
  <c r="D13" i="23"/>
  <c r="F9" i="28" s="1"/>
  <c r="E13" i="23"/>
  <c r="C14" i="23"/>
  <c r="E10" i="28" s="1"/>
  <c r="D14" i="23"/>
  <c r="F10" i="28" s="1"/>
  <c r="E14" i="23"/>
  <c r="C15" i="23"/>
  <c r="E11" i="28" s="1"/>
  <c r="D15" i="23"/>
  <c r="F11" i="28" s="1"/>
  <c r="E15" i="23"/>
  <c r="C16" i="23"/>
  <c r="E12" i="28" s="1"/>
  <c r="D16" i="23"/>
  <c r="F12" i="28" s="1"/>
  <c r="E16" i="23"/>
  <c r="C17" i="23"/>
  <c r="E13" i="28" s="1"/>
  <c r="D17" i="23"/>
  <c r="F13" i="28" s="1"/>
  <c r="E17" i="23"/>
  <c r="C18" i="23"/>
  <c r="E14" i="28" s="1"/>
  <c r="D18" i="23"/>
  <c r="F14" i="28" s="1"/>
  <c r="E18" i="23"/>
  <c r="C19" i="23"/>
  <c r="E15" i="28" s="1"/>
  <c r="D19" i="23"/>
  <c r="F15" i="28" s="1"/>
  <c r="E19" i="23"/>
  <c r="C20" i="23"/>
  <c r="E16" i="28" s="1"/>
  <c r="D20" i="23"/>
  <c r="F16" i="28" s="1"/>
  <c r="E20" i="23"/>
  <c r="C21" i="23"/>
  <c r="E17" i="28" s="1"/>
  <c r="D21" i="23"/>
  <c r="F17" i="28" s="1"/>
  <c r="E21" i="23"/>
  <c r="C22" i="23"/>
  <c r="E18" i="28" s="1"/>
  <c r="D22" i="23"/>
  <c r="F18" i="28" s="1"/>
  <c r="E22" i="23"/>
  <c r="C23" i="23"/>
  <c r="E19" i="28" s="1"/>
  <c r="D23" i="23"/>
  <c r="F19" i="28" s="1"/>
  <c r="E23" i="23"/>
  <c r="C24" i="23"/>
  <c r="E20" i="28" s="1"/>
  <c r="D24" i="23"/>
  <c r="F20" i="28" s="1"/>
  <c r="E24" i="23"/>
  <c r="C25" i="23"/>
  <c r="E21" i="28" s="1"/>
  <c r="D25" i="23"/>
  <c r="F21" i="28" s="1"/>
  <c r="E25" i="23"/>
  <c r="C26" i="23"/>
  <c r="E22" i="28" s="1"/>
  <c r="D26" i="23"/>
  <c r="F22" i="28" s="1"/>
  <c r="E26" i="23"/>
  <c r="C27" i="23"/>
  <c r="E23" i="28" s="1"/>
  <c r="D27" i="23"/>
  <c r="F23" i="28" s="1"/>
  <c r="E27" i="23"/>
  <c r="C28" i="23"/>
  <c r="E24" i="28" s="1"/>
  <c r="D28" i="23"/>
  <c r="F24" i="28" s="1"/>
  <c r="E28" i="23"/>
  <c r="C29" i="23"/>
  <c r="E25" i="28" s="1"/>
  <c r="D29" i="23"/>
  <c r="F25" i="28" s="1"/>
  <c r="E29" i="23"/>
  <c r="C30" i="23"/>
  <c r="E26" i="28" s="1"/>
  <c r="D30" i="23"/>
  <c r="F26" i="28" s="1"/>
  <c r="E30" i="23"/>
  <c r="C31" i="23"/>
  <c r="E27" i="28" s="1"/>
  <c r="D31" i="23"/>
  <c r="F27" i="28" s="1"/>
  <c r="E31" i="23"/>
  <c r="C32" i="23"/>
  <c r="E28" i="28" s="1"/>
  <c r="D32" i="23"/>
  <c r="F28" i="28" s="1"/>
  <c r="E32" i="23"/>
  <c r="C33" i="23"/>
  <c r="E29" i="28" s="1"/>
  <c r="D33" i="23"/>
  <c r="F29" i="28" s="1"/>
  <c r="E33" i="23"/>
  <c r="C34" i="23"/>
  <c r="E30" i="28" s="1"/>
  <c r="D34" i="23"/>
  <c r="F30" i="28" s="1"/>
  <c r="E34" i="23"/>
  <c r="C35" i="23"/>
  <c r="E31" i="28" s="1"/>
  <c r="D35" i="23"/>
  <c r="F31" i="28" s="1"/>
  <c r="E35" i="23"/>
  <c r="C36" i="23"/>
  <c r="E32" i="28" s="1"/>
  <c r="D36" i="23"/>
  <c r="F32" i="28" s="1"/>
  <c r="E36" i="23"/>
  <c r="C37" i="23"/>
  <c r="E33" i="28" s="1"/>
  <c r="D37" i="23"/>
  <c r="F33" i="28" s="1"/>
  <c r="E37" i="23"/>
  <c r="C38" i="23"/>
  <c r="E34" i="28" s="1"/>
  <c r="D38" i="23"/>
  <c r="F34" i="28" s="1"/>
  <c r="E38" i="23"/>
  <c r="C39" i="23"/>
  <c r="E35" i="28" s="1"/>
  <c r="D39" i="23"/>
  <c r="F35" i="28" s="1"/>
  <c r="E39" i="23"/>
  <c r="C9" i="23"/>
  <c r="E5" i="28" s="1"/>
  <c r="D9" i="23"/>
  <c r="F5" i="28" s="1"/>
  <c r="E9" i="23"/>
  <c r="X9" i="20"/>
  <c r="X10" i="20"/>
  <c r="X11" i="20"/>
  <c r="X12" i="20"/>
  <c r="X13" i="20"/>
  <c r="X15" i="20"/>
  <c r="X16" i="20"/>
  <c r="X17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8" i="20"/>
  <c r="F8" i="20" l="1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7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8" i="20"/>
  <c r="E9" i="20"/>
  <c r="E10" i="20"/>
  <c r="E7" i="20"/>
  <c r="P40" i="20" l="1"/>
  <c r="S39" i="20"/>
  <c r="T39" i="20"/>
  <c r="U39" i="20"/>
  <c r="M8" i="20"/>
  <c r="M9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7" i="20"/>
  <c r="P39" i="20"/>
  <c r="R39" i="20"/>
  <c r="V39" i="20"/>
  <c r="W39" i="20"/>
  <c r="Y39" i="20"/>
  <c r="R40" i="20"/>
  <c r="V40" i="20"/>
  <c r="W40" i="20"/>
  <c r="Y40" i="20"/>
  <c r="R41" i="20"/>
  <c r="V41" i="20"/>
  <c r="W41" i="20"/>
  <c r="Y41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F40" i="20"/>
  <c r="E39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AZ2" i="22"/>
  <c r="AZ4" i="22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C8" i="20"/>
  <c r="C7" i="20"/>
  <c r="B8" i="20"/>
  <c r="B7" i="20"/>
  <c r="V5" i="22"/>
  <c r="D6" i="22"/>
  <c r="E6" i="22"/>
  <c r="F6" i="22"/>
  <c r="G6" i="22"/>
  <c r="H6" i="22"/>
  <c r="I6" i="22"/>
  <c r="J6" i="22"/>
  <c r="K6" i="22"/>
  <c r="L6" i="22"/>
  <c r="M6" i="22"/>
  <c r="O6" i="22"/>
  <c r="P6" i="22"/>
  <c r="Q6" i="22"/>
  <c r="R6" i="22"/>
  <c r="S6" i="22"/>
  <c r="T6" i="22"/>
  <c r="U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A8" i="20" s="1"/>
  <c r="AO6" i="22"/>
  <c r="AP6" i="22"/>
  <c r="AQ6" i="22"/>
  <c r="AR6" i="22"/>
  <c r="AS6" i="22"/>
  <c r="AT6" i="22"/>
  <c r="AU6" i="22"/>
  <c r="AV6" i="22"/>
  <c r="AW6" i="22"/>
  <c r="AX6" i="22"/>
  <c r="AY6" i="22"/>
  <c r="D7" i="22"/>
  <c r="E7" i="22"/>
  <c r="F7" i="22"/>
  <c r="G7" i="22"/>
  <c r="H7" i="22"/>
  <c r="I7" i="22"/>
  <c r="J7" i="22"/>
  <c r="K7" i="22"/>
  <c r="L7" i="22"/>
  <c r="M7" i="22"/>
  <c r="O7" i="22"/>
  <c r="P7" i="22"/>
  <c r="Q7" i="22"/>
  <c r="R7" i="22"/>
  <c r="S7" i="22"/>
  <c r="T7" i="22"/>
  <c r="U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A9" i="20" s="1"/>
  <c r="AO7" i="22"/>
  <c r="AP7" i="22"/>
  <c r="AQ7" i="22"/>
  <c r="AR7" i="22"/>
  <c r="AS7" i="22"/>
  <c r="AT7" i="22"/>
  <c r="AU7" i="22"/>
  <c r="AV7" i="22"/>
  <c r="AW7" i="22"/>
  <c r="AX7" i="22"/>
  <c r="AY7" i="22"/>
  <c r="D8" i="22"/>
  <c r="E8" i="22"/>
  <c r="F8" i="22"/>
  <c r="G8" i="22"/>
  <c r="H8" i="22"/>
  <c r="I8" i="22"/>
  <c r="J8" i="22"/>
  <c r="K8" i="22"/>
  <c r="L8" i="22"/>
  <c r="M8" i="22"/>
  <c r="O8" i="22"/>
  <c r="P8" i="22"/>
  <c r="Q8" i="22"/>
  <c r="R8" i="22"/>
  <c r="S8" i="22"/>
  <c r="T8" i="22"/>
  <c r="U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A10" i="20" s="1"/>
  <c r="AO8" i="22"/>
  <c r="AP8" i="22"/>
  <c r="AQ8" i="22"/>
  <c r="AR8" i="22"/>
  <c r="AS8" i="22"/>
  <c r="AT8" i="22"/>
  <c r="AU8" i="22"/>
  <c r="AV8" i="22"/>
  <c r="AW8" i="22"/>
  <c r="AX8" i="22"/>
  <c r="AY8" i="22"/>
  <c r="D9" i="22"/>
  <c r="E9" i="22"/>
  <c r="F9" i="22"/>
  <c r="G9" i="22"/>
  <c r="H9" i="22"/>
  <c r="I9" i="22"/>
  <c r="J9" i="22"/>
  <c r="K9" i="22"/>
  <c r="L9" i="22"/>
  <c r="M9" i="22"/>
  <c r="O9" i="22"/>
  <c r="P9" i="22"/>
  <c r="Q9" i="22"/>
  <c r="R9" i="22"/>
  <c r="S9" i="22"/>
  <c r="T9" i="22"/>
  <c r="U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A11" i="20" s="1"/>
  <c r="AO9" i="22"/>
  <c r="AP9" i="22"/>
  <c r="AQ9" i="22"/>
  <c r="AR9" i="22"/>
  <c r="AS9" i="22"/>
  <c r="AT9" i="22"/>
  <c r="AU9" i="22"/>
  <c r="AV9" i="22"/>
  <c r="AW9" i="22"/>
  <c r="AX9" i="22"/>
  <c r="AY9" i="22"/>
  <c r="D10" i="22"/>
  <c r="E10" i="22"/>
  <c r="F10" i="22"/>
  <c r="G10" i="22"/>
  <c r="H10" i="22"/>
  <c r="I10" i="22"/>
  <c r="J10" i="22"/>
  <c r="K10" i="22"/>
  <c r="L10" i="22"/>
  <c r="M10" i="22"/>
  <c r="O10" i="22"/>
  <c r="P10" i="22"/>
  <c r="Q10" i="22"/>
  <c r="R10" i="22"/>
  <c r="S10" i="22"/>
  <c r="T10" i="22"/>
  <c r="U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A12" i="20" s="1"/>
  <c r="AO10" i="22"/>
  <c r="AP10" i="22"/>
  <c r="AQ10" i="22"/>
  <c r="AR10" i="22"/>
  <c r="AS10" i="22"/>
  <c r="AT10" i="22"/>
  <c r="AU10" i="22"/>
  <c r="AV10" i="22"/>
  <c r="AW10" i="22"/>
  <c r="AX10" i="22"/>
  <c r="AY10" i="22"/>
  <c r="D11" i="22"/>
  <c r="E11" i="22"/>
  <c r="F11" i="22"/>
  <c r="G11" i="22"/>
  <c r="H11" i="22"/>
  <c r="I11" i="22"/>
  <c r="J11" i="22"/>
  <c r="K11" i="22"/>
  <c r="L11" i="22"/>
  <c r="M11" i="22"/>
  <c r="O11" i="22"/>
  <c r="P11" i="22"/>
  <c r="Q11" i="22"/>
  <c r="R11" i="22"/>
  <c r="S11" i="22"/>
  <c r="T11" i="22"/>
  <c r="U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A13" i="20" s="1"/>
  <c r="AO11" i="22"/>
  <c r="AP11" i="22"/>
  <c r="AQ11" i="22"/>
  <c r="AR11" i="22"/>
  <c r="AS11" i="22"/>
  <c r="AT11" i="22"/>
  <c r="AU11" i="22"/>
  <c r="AV11" i="22"/>
  <c r="AW11" i="22"/>
  <c r="AX11" i="22"/>
  <c r="AY11" i="22"/>
  <c r="D12" i="22"/>
  <c r="E12" i="22"/>
  <c r="F12" i="22"/>
  <c r="G12" i="22"/>
  <c r="H12" i="22"/>
  <c r="I12" i="22"/>
  <c r="J12" i="22"/>
  <c r="K12" i="22"/>
  <c r="L12" i="22"/>
  <c r="M12" i="22"/>
  <c r="O12" i="22"/>
  <c r="P12" i="22"/>
  <c r="Q12" i="22"/>
  <c r="R12" i="22"/>
  <c r="S12" i="22"/>
  <c r="T12" i="22"/>
  <c r="U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A14" i="20" s="1"/>
  <c r="AO12" i="22"/>
  <c r="AP12" i="22"/>
  <c r="AQ12" i="22"/>
  <c r="AR12" i="22"/>
  <c r="AS12" i="22"/>
  <c r="AT12" i="22"/>
  <c r="AU12" i="22"/>
  <c r="AV12" i="22"/>
  <c r="AW12" i="22"/>
  <c r="AX12" i="22"/>
  <c r="AY12" i="22"/>
  <c r="D13" i="22"/>
  <c r="E13" i="22"/>
  <c r="F13" i="22"/>
  <c r="G13" i="22"/>
  <c r="H13" i="22"/>
  <c r="I13" i="22"/>
  <c r="J13" i="22"/>
  <c r="K13" i="22"/>
  <c r="L13" i="22"/>
  <c r="M13" i="22"/>
  <c r="O13" i="22"/>
  <c r="P13" i="22"/>
  <c r="Q13" i="22"/>
  <c r="R13" i="22"/>
  <c r="S13" i="22"/>
  <c r="T13" i="22"/>
  <c r="U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A15" i="20" s="1"/>
  <c r="AO13" i="22"/>
  <c r="AP13" i="22"/>
  <c r="AQ13" i="22"/>
  <c r="AR13" i="22"/>
  <c r="AS13" i="22"/>
  <c r="AT13" i="22"/>
  <c r="AU13" i="22"/>
  <c r="AV13" i="22"/>
  <c r="AW13" i="22"/>
  <c r="AX13" i="22"/>
  <c r="AY13" i="22"/>
  <c r="D14" i="22"/>
  <c r="E14" i="22"/>
  <c r="F14" i="22"/>
  <c r="G14" i="22"/>
  <c r="H14" i="22"/>
  <c r="I14" i="22"/>
  <c r="J14" i="22"/>
  <c r="K14" i="22"/>
  <c r="L14" i="22"/>
  <c r="M14" i="22"/>
  <c r="O14" i="22"/>
  <c r="P14" i="22"/>
  <c r="Q14" i="22"/>
  <c r="R14" i="22"/>
  <c r="S14" i="22"/>
  <c r="T14" i="22"/>
  <c r="U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A16" i="20" s="1"/>
  <c r="AO14" i="22"/>
  <c r="AP14" i="22"/>
  <c r="AQ14" i="22"/>
  <c r="AR14" i="22"/>
  <c r="AS14" i="22"/>
  <c r="AT14" i="22"/>
  <c r="AU14" i="22"/>
  <c r="AV14" i="22"/>
  <c r="AW14" i="22"/>
  <c r="AX14" i="22"/>
  <c r="AY14" i="22"/>
  <c r="D15" i="22"/>
  <c r="E15" i="22"/>
  <c r="F15" i="22"/>
  <c r="G15" i="22"/>
  <c r="H15" i="22"/>
  <c r="I15" i="22"/>
  <c r="J15" i="22"/>
  <c r="K15" i="22"/>
  <c r="L15" i="22"/>
  <c r="M15" i="22"/>
  <c r="O15" i="22"/>
  <c r="P15" i="22"/>
  <c r="Q15" i="22"/>
  <c r="R15" i="22"/>
  <c r="S15" i="22"/>
  <c r="T15" i="22"/>
  <c r="U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A17" i="20" s="1"/>
  <c r="AO15" i="22"/>
  <c r="AP15" i="22"/>
  <c r="AQ15" i="22"/>
  <c r="AR15" i="22"/>
  <c r="AS15" i="22"/>
  <c r="AT15" i="22"/>
  <c r="AU15" i="22"/>
  <c r="AV15" i="22"/>
  <c r="AW15" i="22"/>
  <c r="AX15" i="22"/>
  <c r="AY15" i="22"/>
  <c r="D16" i="22"/>
  <c r="E16" i="22"/>
  <c r="F16" i="22"/>
  <c r="G16" i="22"/>
  <c r="H16" i="22"/>
  <c r="I16" i="22"/>
  <c r="J16" i="22"/>
  <c r="K16" i="22"/>
  <c r="L16" i="22"/>
  <c r="M16" i="22"/>
  <c r="O16" i="22"/>
  <c r="P16" i="22"/>
  <c r="Q16" i="22"/>
  <c r="R16" i="22"/>
  <c r="S16" i="22"/>
  <c r="T16" i="22"/>
  <c r="U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A18" i="20" s="1"/>
  <c r="AO16" i="22"/>
  <c r="AP16" i="22"/>
  <c r="AQ16" i="22"/>
  <c r="AR16" i="22"/>
  <c r="AS16" i="22"/>
  <c r="AT16" i="22"/>
  <c r="AU16" i="22"/>
  <c r="AV16" i="22"/>
  <c r="AW16" i="22"/>
  <c r="AX16" i="22"/>
  <c r="AY16" i="22"/>
  <c r="D17" i="22"/>
  <c r="E17" i="22"/>
  <c r="F17" i="22"/>
  <c r="G17" i="22"/>
  <c r="H17" i="22"/>
  <c r="I17" i="22"/>
  <c r="J17" i="22"/>
  <c r="K17" i="22"/>
  <c r="L17" i="22"/>
  <c r="M17" i="22"/>
  <c r="O17" i="22"/>
  <c r="P17" i="22"/>
  <c r="Q17" i="22"/>
  <c r="R17" i="22"/>
  <c r="S17" i="22"/>
  <c r="T17" i="22"/>
  <c r="U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A19" i="20" s="1"/>
  <c r="AO17" i="22"/>
  <c r="AP17" i="22"/>
  <c r="AQ17" i="22"/>
  <c r="AR17" i="22"/>
  <c r="AS17" i="22"/>
  <c r="AT17" i="22"/>
  <c r="AU17" i="22"/>
  <c r="AV17" i="22"/>
  <c r="AW17" i="22"/>
  <c r="AX17" i="22"/>
  <c r="AY17" i="22"/>
  <c r="D18" i="22"/>
  <c r="E18" i="22"/>
  <c r="F18" i="22"/>
  <c r="G18" i="22"/>
  <c r="H18" i="22"/>
  <c r="I18" i="22"/>
  <c r="J18" i="22"/>
  <c r="K18" i="22"/>
  <c r="L18" i="22"/>
  <c r="M18" i="22"/>
  <c r="O18" i="22"/>
  <c r="P18" i="22"/>
  <c r="Q18" i="22"/>
  <c r="R18" i="22"/>
  <c r="S18" i="22"/>
  <c r="T18" i="22"/>
  <c r="U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A20" i="20" s="1"/>
  <c r="AO18" i="22"/>
  <c r="AP18" i="22"/>
  <c r="AQ18" i="22"/>
  <c r="AR18" i="22"/>
  <c r="AS18" i="22"/>
  <c r="AT18" i="22"/>
  <c r="AU18" i="22"/>
  <c r="AV18" i="22"/>
  <c r="AW18" i="22"/>
  <c r="AX18" i="22"/>
  <c r="AY18" i="22"/>
  <c r="D19" i="22"/>
  <c r="E19" i="22"/>
  <c r="F19" i="22"/>
  <c r="G19" i="22"/>
  <c r="H19" i="22"/>
  <c r="I19" i="22"/>
  <c r="J19" i="22"/>
  <c r="K19" i="22"/>
  <c r="L19" i="22"/>
  <c r="M19" i="22"/>
  <c r="O19" i="22"/>
  <c r="P19" i="22"/>
  <c r="Q19" i="22"/>
  <c r="R19" i="22"/>
  <c r="S19" i="22"/>
  <c r="T19" i="22"/>
  <c r="U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A21" i="20" s="1"/>
  <c r="AO19" i="22"/>
  <c r="AP19" i="22"/>
  <c r="AQ19" i="22"/>
  <c r="AR19" i="22"/>
  <c r="AS19" i="22"/>
  <c r="AT19" i="22"/>
  <c r="AU19" i="22"/>
  <c r="AV19" i="22"/>
  <c r="AW19" i="22"/>
  <c r="AX19" i="22"/>
  <c r="AY19" i="22"/>
  <c r="D20" i="22"/>
  <c r="E20" i="22"/>
  <c r="F20" i="22"/>
  <c r="G20" i="22"/>
  <c r="H20" i="22"/>
  <c r="I20" i="22"/>
  <c r="J20" i="22"/>
  <c r="K20" i="22"/>
  <c r="L20" i="22"/>
  <c r="M20" i="22"/>
  <c r="O20" i="22"/>
  <c r="P20" i="22"/>
  <c r="Q20" i="22"/>
  <c r="R20" i="22"/>
  <c r="S20" i="22"/>
  <c r="T20" i="22"/>
  <c r="U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A22" i="20" s="1"/>
  <c r="AO20" i="22"/>
  <c r="AP20" i="22"/>
  <c r="AQ20" i="22"/>
  <c r="AR20" i="22"/>
  <c r="AS20" i="22"/>
  <c r="AT20" i="22"/>
  <c r="AU20" i="22"/>
  <c r="AV20" i="22"/>
  <c r="AW20" i="22"/>
  <c r="AX20" i="22"/>
  <c r="AY20" i="22"/>
  <c r="D21" i="22"/>
  <c r="E21" i="22"/>
  <c r="F21" i="22"/>
  <c r="G21" i="22"/>
  <c r="H21" i="22"/>
  <c r="I21" i="22"/>
  <c r="J21" i="22"/>
  <c r="K21" i="22"/>
  <c r="L21" i="22"/>
  <c r="M21" i="22"/>
  <c r="O21" i="22"/>
  <c r="P21" i="22"/>
  <c r="Q21" i="22"/>
  <c r="R21" i="22"/>
  <c r="S21" i="22"/>
  <c r="T21" i="22"/>
  <c r="U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A23" i="20" s="1"/>
  <c r="AO21" i="22"/>
  <c r="AP21" i="22"/>
  <c r="AQ21" i="22"/>
  <c r="AR21" i="22"/>
  <c r="AS21" i="22"/>
  <c r="AT21" i="22"/>
  <c r="AU21" i="22"/>
  <c r="AV21" i="22"/>
  <c r="AW21" i="22"/>
  <c r="AX21" i="22"/>
  <c r="AY21" i="22"/>
  <c r="D22" i="22"/>
  <c r="E22" i="22"/>
  <c r="F22" i="22"/>
  <c r="G22" i="22"/>
  <c r="H22" i="22"/>
  <c r="I22" i="22"/>
  <c r="J22" i="22"/>
  <c r="K22" i="22"/>
  <c r="L22" i="22"/>
  <c r="M22" i="22"/>
  <c r="O22" i="22"/>
  <c r="P22" i="22"/>
  <c r="Q22" i="22"/>
  <c r="R22" i="22"/>
  <c r="S22" i="22"/>
  <c r="T22" i="22"/>
  <c r="U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A24" i="20" s="1"/>
  <c r="AO22" i="22"/>
  <c r="AP22" i="22"/>
  <c r="AQ22" i="22"/>
  <c r="AR22" i="22"/>
  <c r="AS22" i="22"/>
  <c r="AT22" i="22"/>
  <c r="AU22" i="22"/>
  <c r="AV22" i="22"/>
  <c r="AW22" i="22"/>
  <c r="AX22" i="22"/>
  <c r="AY22" i="22"/>
  <c r="D23" i="22"/>
  <c r="E23" i="22"/>
  <c r="F23" i="22"/>
  <c r="G23" i="22"/>
  <c r="H23" i="22"/>
  <c r="I23" i="22"/>
  <c r="J23" i="22"/>
  <c r="K23" i="22"/>
  <c r="L23" i="22"/>
  <c r="M23" i="22"/>
  <c r="O23" i="22"/>
  <c r="P23" i="22"/>
  <c r="Q23" i="22"/>
  <c r="R23" i="22"/>
  <c r="S23" i="22"/>
  <c r="T23" i="22"/>
  <c r="U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A25" i="20" s="1"/>
  <c r="AO23" i="22"/>
  <c r="AP23" i="22"/>
  <c r="AQ23" i="22"/>
  <c r="AR23" i="22"/>
  <c r="AS23" i="22"/>
  <c r="AT23" i="22"/>
  <c r="AU23" i="22"/>
  <c r="AV23" i="22"/>
  <c r="AW23" i="22"/>
  <c r="AX23" i="22"/>
  <c r="AY23" i="22"/>
  <c r="D24" i="22"/>
  <c r="E24" i="22"/>
  <c r="F24" i="22"/>
  <c r="G24" i="22"/>
  <c r="H24" i="22"/>
  <c r="I24" i="22"/>
  <c r="J24" i="22"/>
  <c r="K24" i="22"/>
  <c r="L24" i="22"/>
  <c r="M24" i="22"/>
  <c r="O24" i="22"/>
  <c r="P24" i="22"/>
  <c r="Q24" i="22"/>
  <c r="R24" i="22"/>
  <c r="S24" i="22"/>
  <c r="T24" i="22"/>
  <c r="U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A26" i="20" s="1"/>
  <c r="AO24" i="22"/>
  <c r="AP24" i="22"/>
  <c r="AQ24" i="22"/>
  <c r="AR24" i="22"/>
  <c r="AS24" i="22"/>
  <c r="AT24" i="22"/>
  <c r="AU24" i="22"/>
  <c r="AV24" i="22"/>
  <c r="AW24" i="22"/>
  <c r="AX24" i="22"/>
  <c r="AY24" i="22"/>
  <c r="D25" i="22"/>
  <c r="E25" i="22"/>
  <c r="F25" i="22"/>
  <c r="G25" i="22"/>
  <c r="H25" i="22"/>
  <c r="I25" i="22"/>
  <c r="J25" i="22"/>
  <c r="K25" i="22"/>
  <c r="L25" i="22"/>
  <c r="M25" i="22"/>
  <c r="O25" i="22"/>
  <c r="P25" i="22"/>
  <c r="Q25" i="22"/>
  <c r="R25" i="22"/>
  <c r="S25" i="22"/>
  <c r="T25" i="22"/>
  <c r="U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A27" i="20" s="1"/>
  <c r="AO25" i="22"/>
  <c r="AP25" i="22"/>
  <c r="AQ25" i="22"/>
  <c r="AR25" i="22"/>
  <c r="AS25" i="22"/>
  <c r="AT25" i="22"/>
  <c r="AU25" i="22"/>
  <c r="AV25" i="22"/>
  <c r="AW25" i="22"/>
  <c r="AX25" i="22"/>
  <c r="AY25" i="22"/>
  <c r="D26" i="22"/>
  <c r="E26" i="22"/>
  <c r="F26" i="22"/>
  <c r="G26" i="22"/>
  <c r="H26" i="22"/>
  <c r="I26" i="22"/>
  <c r="J26" i="22"/>
  <c r="K26" i="22"/>
  <c r="L26" i="22"/>
  <c r="M26" i="22"/>
  <c r="O26" i="22"/>
  <c r="P26" i="22"/>
  <c r="Q26" i="22"/>
  <c r="R26" i="22"/>
  <c r="S26" i="22"/>
  <c r="T26" i="22"/>
  <c r="U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A28" i="20" s="1"/>
  <c r="AO26" i="22"/>
  <c r="AP26" i="22"/>
  <c r="AQ26" i="22"/>
  <c r="AR26" i="22"/>
  <c r="AS26" i="22"/>
  <c r="AT26" i="22"/>
  <c r="AU26" i="22"/>
  <c r="AV26" i="22"/>
  <c r="AW26" i="22"/>
  <c r="AX26" i="22"/>
  <c r="AY26" i="22"/>
  <c r="D27" i="22"/>
  <c r="E27" i="22"/>
  <c r="F27" i="22"/>
  <c r="G27" i="22"/>
  <c r="H27" i="22"/>
  <c r="I27" i="22"/>
  <c r="J27" i="22"/>
  <c r="K27" i="22"/>
  <c r="L27" i="22"/>
  <c r="M27" i="22"/>
  <c r="O27" i="22"/>
  <c r="P27" i="22"/>
  <c r="Q27" i="22"/>
  <c r="R27" i="22"/>
  <c r="S27" i="22"/>
  <c r="T27" i="22"/>
  <c r="U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A29" i="20" s="1"/>
  <c r="AO27" i="22"/>
  <c r="AP27" i="22"/>
  <c r="AQ27" i="22"/>
  <c r="AR27" i="22"/>
  <c r="AS27" i="22"/>
  <c r="AT27" i="22"/>
  <c r="AU27" i="22"/>
  <c r="AV27" i="22"/>
  <c r="AW27" i="22"/>
  <c r="AX27" i="22"/>
  <c r="AY27" i="22"/>
  <c r="D28" i="22"/>
  <c r="E28" i="22"/>
  <c r="F28" i="22"/>
  <c r="G28" i="22"/>
  <c r="H28" i="22"/>
  <c r="I28" i="22"/>
  <c r="J28" i="22"/>
  <c r="K28" i="22"/>
  <c r="L28" i="22"/>
  <c r="M28" i="22"/>
  <c r="O28" i="22"/>
  <c r="P28" i="22"/>
  <c r="Q28" i="22"/>
  <c r="R28" i="22"/>
  <c r="S28" i="22"/>
  <c r="T28" i="22"/>
  <c r="U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A30" i="20" s="1"/>
  <c r="AO28" i="22"/>
  <c r="AP28" i="22"/>
  <c r="AQ28" i="22"/>
  <c r="AR28" i="22"/>
  <c r="AS28" i="22"/>
  <c r="AT28" i="22"/>
  <c r="AU28" i="22"/>
  <c r="AV28" i="22"/>
  <c r="AW28" i="22"/>
  <c r="AX28" i="22"/>
  <c r="AY28" i="22"/>
  <c r="D29" i="22"/>
  <c r="E29" i="22"/>
  <c r="F29" i="22"/>
  <c r="G29" i="22"/>
  <c r="H29" i="22"/>
  <c r="I29" i="22"/>
  <c r="J29" i="22"/>
  <c r="K29" i="22"/>
  <c r="L29" i="22"/>
  <c r="M29" i="22"/>
  <c r="O29" i="22"/>
  <c r="P29" i="22"/>
  <c r="Q29" i="22"/>
  <c r="R29" i="22"/>
  <c r="S29" i="22"/>
  <c r="T29" i="22"/>
  <c r="U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A31" i="20" s="1"/>
  <c r="AO29" i="22"/>
  <c r="AP29" i="22"/>
  <c r="AQ29" i="22"/>
  <c r="AR29" i="22"/>
  <c r="AS29" i="22"/>
  <c r="AT29" i="22"/>
  <c r="AU29" i="22"/>
  <c r="AV29" i="22"/>
  <c r="AW29" i="22"/>
  <c r="AX29" i="22"/>
  <c r="AY29" i="22"/>
  <c r="D30" i="22"/>
  <c r="E30" i="22"/>
  <c r="F30" i="22"/>
  <c r="G30" i="22"/>
  <c r="H30" i="22"/>
  <c r="I30" i="22"/>
  <c r="J30" i="22"/>
  <c r="K30" i="22"/>
  <c r="L30" i="22"/>
  <c r="M30" i="22"/>
  <c r="O30" i="22"/>
  <c r="P30" i="22"/>
  <c r="Q30" i="22"/>
  <c r="R30" i="22"/>
  <c r="S30" i="22"/>
  <c r="T30" i="22"/>
  <c r="U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J30" i="22"/>
  <c r="AK30" i="22"/>
  <c r="AL30" i="22"/>
  <c r="AM30" i="22"/>
  <c r="AN30" i="22"/>
  <c r="AA32" i="20" s="1"/>
  <c r="AO30" i="22"/>
  <c r="AP30" i="22"/>
  <c r="AQ30" i="22"/>
  <c r="AR30" i="22"/>
  <c r="AS30" i="22"/>
  <c r="AT30" i="22"/>
  <c r="AU30" i="22"/>
  <c r="AV30" i="22"/>
  <c r="AW30" i="22"/>
  <c r="AX30" i="22"/>
  <c r="AY30" i="22"/>
  <c r="D31" i="22"/>
  <c r="E31" i="22"/>
  <c r="F31" i="22"/>
  <c r="G31" i="22"/>
  <c r="H31" i="22"/>
  <c r="I31" i="22"/>
  <c r="J31" i="22"/>
  <c r="K31" i="22"/>
  <c r="L31" i="22"/>
  <c r="M31" i="22"/>
  <c r="O31" i="22"/>
  <c r="P31" i="22"/>
  <c r="Q31" i="22"/>
  <c r="R31" i="22"/>
  <c r="S31" i="22"/>
  <c r="T31" i="22"/>
  <c r="U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AK31" i="22"/>
  <c r="AL31" i="22"/>
  <c r="AM31" i="22"/>
  <c r="AN31" i="22"/>
  <c r="AA33" i="20" s="1"/>
  <c r="AO31" i="22"/>
  <c r="AP31" i="22"/>
  <c r="AQ31" i="22"/>
  <c r="AR31" i="22"/>
  <c r="AS31" i="22"/>
  <c r="AT31" i="22"/>
  <c r="AU31" i="22"/>
  <c r="AV31" i="22"/>
  <c r="AW31" i="22"/>
  <c r="AX31" i="22"/>
  <c r="AY31" i="22"/>
  <c r="D32" i="22"/>
  <c r="E32" i="22"/>
  <c r="F32" i="22"/>
  <c r="G32" i="22"/>
  <c r="H32" i="22"/>
  <c r="I32" i="22"/>
  <c r="J32" i="22"/>
  <c r="K32" i="22"/>
  <c r="L32" i="22"/>
  <c r="M32" i="22"/>
  <c r="O32" i="22"/>
  <c r="P32" i="22"/>
  <c r="Q32" i="22"/>
  <c r="R32" i="22"/>
  <c r="S32" i="22"/>
  <c r="T32" i="22"/>
  <c r="U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A34" i="20" s="1"/>
  <c r="AO32" i="22"/>
  <c r="AP32" i="22"/>
  <c r="AQ32" i="22"/>
  <c r="AR32" i="22"/>
  <c r="AS32" i="22"/>
  <c r="AT32" i="22"/>
  <c r="AU32" i="22"/>
  <c r="AV32" i="22"/>
  <c r="AW32" i="22"/>
  <c r="AX32" i="22"/>
  <c r="AY32" i="22"/>
  <c r="D33" i="22"/>
  <c r="E33" i="22"/>
  <c r="F33" i="22"/>
  <c r="G33" i="22"/>
  <c r="H33" i="22"/>
  <c r="I33" i="22"/>
  <c r="J33" i="22"/>
  <c r="K33" i="22"/>
  <c r="L33" i="22"/>
  <c r="M33" i="22"/>
  <c r="O33" i="22"/>
  <c r="P33" i="22"/>
  <c r="Q33" i="22"/>
  <c r="R33" i="22"/>
  <c r="S33" i="22"/>
  <c r="T33" i="22"/>
  <c r="U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A35" i="20" s="1"/>
  <c r="AO33" i="22"/>
  <c r="AP33" i="22"/>
  <c r="AQ33" i="22"/>
  <c r="AR33" i="22"/>
  <c r="AS33" i="22"/>
  <c r="AT33" i="22"/>
  <c r="AU33" i="22"/>
  <c r="AV33" i="22"/>
  <c r="AW33" i="22"/>
  <c r="AX33" i="22"/>
  <c r="AY33" i="22"/>
  <c r="D34" i="22"/>
  <c r="E34" i="22"/>
  <c r="F34" i="22"/>
  <c r="G34" i="22"/>
  <c r="H34" i="22"/>
  <c r="I34" i="22"/>
  <c r="J34" i="22"/>
  <c r="K34" i="22"/>
  <c r="L34" i="22"/>
  <c r="M34" i="22"/>
  <c r="O34" i="22"/>
  <c r="P34" i="22"/>
  <c r="Q34" i="22"/>
  <c r="R34" i="22"/>
  <c r="S34" i="22"/>
  <c r="T34" i="22"/>
  <c r="U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A36" i="20" s="1"/>
  <c r="AO34" i="22"/>
  <c r="AP34" i="22"/>
  <c r="AQ34" i="22"/>
  <c r="AR34" i="22"/>
  <c r="AS34" i="22"/>
  <c r="AT34" i="22"/>
  <c r="AU34" i="22"/>
  <c r="AV34" i="22"/>
  <c r="AW34" i="22"/>
  <c r="AX34" i="22"/>
  <c r="AY34" i="22"/>
  <c r="D35" i="22"/>
  <c r="E35" i="22"/>
  <c r="F35" i="22"/>
  <c r="G35" i="22"/>
  <c r="H35" i="22"/>
  <c r="I35" i="22"/>
  <c r="J35" i="22"/>
  <c r="K35" i="22"/>
  <c r="L35" i="22"/>
  <c r="M35" i="22"/>
  <c r="O35" i="22"/>
  <c r="P35" i="22"/>
  <c r="Q35" i="22"/>
  <c r="R35" i="22"/>
  <c r="S35" i="22"/>
  <c r="T35" i="22"/>
  <c r="U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A37" i="20" s="1"/>
  <c r="AO35" i="22"/>
  <c r="AP35" i="22"/>
  <c r="AQ35" i="22"/>
  <c r="AR35" i="22"/>
  <c r="AS35" i="22"/>
  <c r="AT35" i="22"/>
  <c r="AU35" i="22"/>
  <c r="AV35" i="22"/>
  <c r="AW35" i="22"/>
  <c r="AX35" i="22"/>
  <c r="AY35" i="22"/>
  <c r="D36" i="22"/>
  <c r="E36" i="22"/>
  <c r="F36" i="22"/>
  <c r="G36" i="22"/>
  <c r="H36" i="22"/>
  <c r="I36" i="22"/>
  <c r="J36" i="22"/>
  <c r="K36" i="22"/>
  <c r="L36" i="22"/>
  <c r="M36" i="22"/>
  <c r="O36" i="22"/>
  <c r="P36" i="22"/>
  <c r="Q36" i="22"/>
  <c r="R36" i="22"/>
  <c r="S36" i="22"/>
  <c r="T36" i="22"/>
  <c r="U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A38" i="20" s="1"/>
  <c r="AO36" i="22"/>
  <c r="AP36" i="22"/>
  <c r="AQ36" i="22"/>
  <c r="AR36" i="22"/>
  <c r="AS36" i="22"/>
  <c r="AT36" i="22"/>
  <c r="AU36" i="22"/>
  <c r="AV36" i="22"/>
  <c r="AW36" i="22"/>
  <c r="AX36" i="22"/>
  <c r="AY36" i="22"/>
  <c r="Q1" i="22"/>
  <c r="R1" i="22"/>
  <c r="S1" i="22"/>
  <c r="T1" i="22"/>
  <c r="U1" i="22"/>
  <c r="V1" i="22"/>
  <c r="W1" i="22"/>
  <c r="X1" i="22"/>
  <c r="Y1" i="22"/>
  <c r="Z1" i="22"/>
  <c r="AA1" i="22"/>
  <c r="P1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V6" i="21"/>
  <c r="U42" i="25"/>
  <c r="T42" i="25"/>
  <c r="S42" i="25"/>
  <c r="R42" i="25"/>
  <c r="Q42" i="25"/>
  <c r="P42" i="25"/>
  <c r="O42" i="25"/>
  <c r="N42" i="25"/>
  <c r="M42" i="25"/>
  <c r="K42" i="25"/>
  <c r="J42" i="25"/>
  <c r="I42" i="25"/>
  <c r="H42" i="25"/>
  <c r="B42" i="25"/>
  <c r="A42" i="25"/>
  <c r="U41" i="25"/>
  <c r="T41" i="25"/>
  <c r="S41" i="25"/>
  <c r="R41" i="25"/>
  <c r="Q41" i="25"/>
  <c r="P41" i="25"/>
  <c r="O41" i="25"/>
  <c r="N41" i="25"/>
  <c r="M41" i="25"/>
  <c r="K41" i="25"/>
  <c r="J41" i="25"/>
  <c r="I41" i="25"/>
  <c r="H41" i="25"/>
  <c r="B41" i="25"/>
  <c r="A41" i="25"/>
  <c r="U40" i="25"/>
  <c r="T40" i="25"/>
  <c r="S40" i="25"/>
  <c r="R40" i="25"/>
  <c r="Q40" i="25"/>
  <c r="P40" i="25"/>
  <c r="O40" i="25"/>
  <c r="N40" i="25"/>
  <c r="M40" i="25"/>
  <c r="K40" i="25"/>
  <c r="J40" i="25"/>
  <c r="I40" i="25"/>
  <c r="H40" i="25"/>
  <c r="B40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D42" i="25"/>
  <c r="A21" i="25"/>
  <c r="A20" i="25"/>
  <c r="A19" i="25"/>
  <c r="A18" i="25"/>
  <c r="A17" i="25"/>
  <c r="A16" i="25"/>
  <c r="A15" i="25"/>
  <c r="A14" i="25"/>
  <c r="A13" i="25"/>
  <c r="A12" i="25"/>
  <c r="A11" i="25"/>
  <c r="G42" i="25"/>
  <c r="F42" i="25"/>
  <c r="E42" i="25"/>
  <c r="C42" i="25"/>
  <c r="A10" i="25"/>
  <c r="A9" i="25"/>
  <c r="I8" i="25"/>
  <c r="A8" i="25"/>
  <c r="K7" i="25"/>
  <c r="J7" i="25"/>
  <c r="I7" i="25"/>
  <c r="C7" i="25"/>
  <c r="M7" i="25" s="1"/>
  <c r="N7" i="25" s="1"/>
  <c r="O7" i="25" s="1"/>
  <c r="P7" i="25" s="1"/>
  <c r="Q7" i="25" s="1"/>
  <c r="R7" i="25" s="1"/>
  <c r="S7" i="25" s="1"/>
  <c r="T7" i="25" s="1"/>
  <c r="A7" i="25"/>
  <c r="I6" i="25"/>
  <c r="J6" i="25" s="1"/>
  <c r="K6" i="25" s="1"/>
  <c r="B6" i="25"/>
  <c r="H6" i="25" s="1"/>
  <c r="A5" i="25"/>
  <c r="U3" i="25"/>
  <c r="T3" i="25"/>
  <c r="P3" i="25"/>
  <c r="M3" i="25"/>
  <c r="A3" i="25"/>
  <c r="U2" i="25"/>
  <c r="T2" i="25"/>
  <c r="N2" i="25"/>
  <c r="M2" i="25"/>
  <c r="A2" i="25"/>
  <c r="I8" i="23"/>
  <c r="I40" i="23"/>
  <c r="N40" i="23"/>
  <c r="R40" i="23"/>
  <c r="J41" i="23"/>
  <c r="O41" i="23"/>
  <c r="S41" i="23"/>
  <c r="K42" i="23"/>
  <c r="P42" i="23"/>
  <c r="T42" i="23"/>
  <c r="H42" i="23"/>
  <c r="M42" i="23"/>
  <c r="Q42" i="23"/>
  <c r="U42" i="23"/>
  <c r="H40" i="23"/>
  <c r="M40" i="23"/>
  <c r="Q40" i="23"/>
  <c r="U40" i="23"/>
  <c r="I41" i="23"/>
  <c r="N41" i="23"/>
  <c r="R41" i="23"/>
  <c r="J42" i="23"/>
  <c r="O42" i="23"/>
  <c r="S42" i="23"/>
  <c r="J7" i="23"/>
  <c r="I7" i="23"/>
  <c r="K7" i="23"/>
  <c r="C7" i="23"/>
  <c r="M7" i="23" s="1"/>
  <c r="N7" i="23" s="1"/>
  <c r="O7" i="23" s="1"/>
  <c r="P7" i="23" s="1"/>
  <c r="Q7" i="23" s="1"/>
  <c r="R7" i="23" s="1"/>
  <c r="S7" i="23" s="1"/>
  <c r="T7" i="23" s="1"/>
  <c r="I6" i="23"/>
  <c r="J6" i="23" s="1"/>
  <c r="B6" i="23"/>
  <c r="H6" i="23" s="1"/>
  <c r="R2" i="1"/>
  <c r="S2" i="23"/>
  <c r="N2" i="23"/>
  <c r="M3" i="23"/>
  <c r="M2" i="23"/>
  <c r="U3" i="23"/>
  <c r="T3" i="23"/>
  <c r="U2" i="23"/>
  <c r="T2" i="23"/>
  <c r="B40" i="23"/>
  <c r="B41" i="23"/>
  <c r="B42" i="23"/>
  <c r="F40" i="1"/>
  <c r="G40" i="1"/>
  <c r="H40" i="1"/>
  <c r="I40" i="1"/>
  <c r="J40" i="1"/>
  <c r="K40" i="1"/>
  <c r="L40" i="1"/>
  <c r="Q40" i="1"/>
  <c r="R40" i="1"/>
  <c r="S40" i="1"/>
  <c r="T40" i="1"/>
  <c r="U40" i="1"/>
  <c r="V40" i="1"/>
  <c r="W40" i="1"/>
  <c r="X40" i="1"/>
  <c r="F41" i="1"/>
  <c r="G41" i="1"/>
  <c r="H41" i="1"/>
  <c r="I41" i="1"/>
  <c r="J41" i="1"/>
  <c r="K41" i="1"/>
  <c r="L41" i="1"/>
  <c r="Q41" i="1"/>
  <c r="R41" i="1"/>
  <c r="S41" i="1"/>
  <c r="T41" i="1"/>
  <c r="U41" i="1"/>
  <c r="V41" i="1"/>
  <c r="W41" i="1"/>
  <c r="X41" i="1"/>
  <c r="F42" i="1"/>
  <c r="G42" i="1"/>
  <c r="H42" i="1"/>
  <c r="I42" i="1"/>
  <c r="J42" i="1"/>
  <c r="K42" i="1"/>
  <c r="L42" i="1"/>
  <c r="Q42" i="1"/>
  <c r="R42" i="1"/>
  <c r="S42" i="1"/>
  <c r="T42" i="1"/>
  <c r="U42" i="1"/>
  <c r="V42" i="1"/>
  <c r="W42" i="1"/>
  <c r="X42" i="1"/>
  <c r="B42" i="1"/>
  <c r="B41" i="1"/>
  <c r="B40" i="1"/>
  <c r="Q7" i="1"/>
  <c r="W3" i="1"/>
  <c r="R3" i="1"/>
  <c r="N3" i="25" s="1"/>
  <c r="S3" i="1"/>
  <c r="O3" i="25" s="1"/>
  <c r="T3" i="1"/>
  <c r="P3" i="23" s="1"/>
  <c r="U3" i="1"/>
  <c r="Q3" i="23" s="1"/>
  <c r="V3" i="1"/>
  <c r="S3" i="23" s="1"/>
  <c r="Q3" i="1"/>
  <c r="W2" i="1"/>
  <c r="S2" i="1"/>
  <c r="O2" i="23" s="1"/>
  <c r="T2" i="1"/>
  <c r="P2" i="23" s="1"/>
  <c r="U2" i="1"/>
  <c r="Q2" i="25" s="1"/>
  <c r="V2" i="1"/>
  <c r="S2" i="25" s="1"/>
  <c r="Q2" i="1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9" i="23"/>
  <c r="A8" i="23"/>
  <c r="A7" i="23"/>
  <c r="A5" i="23"/>
  <c r="A3" i="23"/>
  <c r="A2" i="23"/>
  <c r="A3" i="1"/>
  <c r="A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9" i="1"/>
  <c r="A8" i="1"/>
  <c r="A7" i="1"/>
  <c r="A5" i="1"/>
  <c r="R6" i="1"/>
  <c r="U6" i="1" s="1"/>
  <c r="Q6" i="1"/>
  <c r="W6" i="1" s="1"/>
  <c r="K6" i="1"/>
  <c r="I6" i="1"/>
  <c r="H6" i="1"/>
  <c r="F6" i="1"/>
  <c r="B8" i="21"/>
  <c r="B4" i="22"/>
  <c r="C4" i="22"/>
  <c r="D4" i="22"/>
  <c r="E4" i="22"/>
  <c r="F4" i="22"/>
  <c r="G4" i="22"/>
  <c r="H4" i="22"/>
  <c r="I4" i="22"/>
  <c r="J4" i="22"/>
  <c r="K4" i="22"/>
  <c r="L4" i="22"/>
  <c r="A4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6" i="22"/>
  <c r="R5" i="22"/>
  <c r="AE5" i="22" s="1"/>
  <c r="AR5" i="22" s="1"/>
  <c r="C5" i="22"/>
  <c r="D5" i="22" s="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1" i="22"/>
  <c r="B2" i="22"/>
  <c r="C2" i="22"/>
  <c r="D2" i="22"/>
  <c r="E2" i="22"/>
  <c r="F2" i="22"/>
  <c r="G2" i="22"/>
  <c r="H2" i="22"/>
  <c r="I2" i="22"/>
  <c r="J2" i="22"/>
  <c r="K2" i="22"/>
  <c r="L2" i="22"/>
  <c r="A2" i="22"/>
  <c r="AA39" i="20" l="1"/>
  <c r="AA40" i="20"/>
  <c r="AA41" i="20"/>
  <c r="C34" i="22"/>
  <c r="C26" i="22"/>
  <c r="C18" i="22"/>
  <c r="C35" i="22"/>
  <c r="C27" i="22"/>
  <c r="C19" i="22"/>
  <c r="C11" i="22"/>
  <c r="C32" i="22"/>
  <c r="C24" i="22"/>
  <c r="I7" i="20"/>
  <c r="L7" i="20"/>
  <c r="P2" i="25"/>
  <c r="H7" i="20"/>
  <c r="K7" i="20"/>
  <c r="O3" i="23"/>
  <c r="O2" i="25"/>
  <c r="Q3" i="25"/>
  <c r="N3" i="23"/>
  <c r="Q2" i="23"/>
  <c r="S3" i="25"/>
  <c r="C31" i="22"/>
  <c r="C23" i="22"/>
  <c r="C15" i="22"/>
  <c r="C7" i="22"/>
  <c r="C6" i="22"/>
  <c r="C29" i="22"/>
  <c r="C21" i="22"/>
  <c r="C13" i="22"/>
  <c r="C10" i="22"/>
  <c r="C17" i="22"/>
  <c r="C36" i="22"/>
  <c r="C28" i="22"/>
  <c r="C20" i="22"/>
  <c r="C12" i="22"/>
  <c r="C30" i="22"/>
  <c r="C22" i="22"/>
  <c r="C14" i="22"/>
  <c r="C9" i="22"/>
  <c r="C25" i="22"/>
  <c r="C16" i="22"/>
  <c r="C8" i="22"/>
  <c r="C33" i="22"/>
  <c r="H27" i="20"/>
  <c r="K27" i="20"/>
  <c r="H36" i="20"/>
  <c r="K36" i="20"/>
  <c r="H32" i="20"/>
  <c r="K32" i="20"/>
  <c r="H31" i="20"/>
  <c r="K31" i="20"/>
  <c r="I37" i="20"/>
  <c r="L37" i="20"/>
  <c r="I23" i="20"/>
  <c r="L23" i="20"/>
  <c r="H24" i="20"/>
  <c r="K24" i="20"/>
  <c r="H35" i="20"/>
  <c r="K35" i="20"/>
  <c r="L24" i="20"/>
  <c r="I24" i="20"/>
  <c r="K29" i="20"/>
  <c r="H29" i="20"/>
  <c r="L36" i="20"/>
  <c r="I36" i="20"/>
  <c r="L32" i="20"/>
  <c r="I32" i="20"/>
  <c r="H37" i="20"/>
  <c r="K37" i="20"/>
  <c r="I31" i="20"/>
  <c r="L31" i="20"/>
  <c r="I33" i="20"/>
  <c r="L33" i="20"/>
  <c r="H23" i="20"/>
  <c r="K23" i="20"/>
  <c r="I28" i="20"/>
  <c r="L28" i="20"/>
  <c r="L29" i="20"/>
  <c r="I29" i="20"/>
  <c r="I27" i="20"/>
  <c r="L27" i="20"/>
  <c r="I25" i="20"/>
  <c r="L25" i="20"/>
  <c r="K28" i="20"/>
  <c r="H28" i="20"/>
  <c r="I35" i="20"/>
  <c r="L35" i="20"/>
  <c r="L17" i="20"/>
  <c r="I17" i="20"/>
  <c r="I16" i="20"/>
  <c r="L16" i="20"/>
  <c r="L11" i="20"/>
  <c r="I11" i="20"/>
  <c r="I15" i="20"/>
  <c r="L15" i="20"/>
  <c r="I8" i="20"/>
  <c r="L8" i="20"/>
  <c r="I12" i="20"/>
  <c r="L12" i="20"/>
  <c r="L13" i="20"/>
  <c r="I13" i="20"/>
  <c r="H15" i="20"/>
  <c r="K15" i="20"/>
  <c r="H8" i="20"/>
  <c r="K8" i="20"/>
  <c r="H13" i="20"/>
  <c r="K13" i="20"/>
  <c r="H12" i="20"/>
  <c r="K12" i="20"/>
  <c r="H16" i="20"/>
  <c r="K16" i="20"/>
  <c r="H11" i="20"/>
  <c r="K11" i="20"/>
  <c r="I21" i="20"/>
  <c r="L21" i="20"/>
  <c r="I20" i="20"/>
  <c r="L20" i="20"/>
  <c r="L19" i="20"/>
  <c r="I19" i="20"/>
  <c r="H21" i="20"/>
  <c r="K21" i="20"/>
  <c r="H20" i="20"/>
  <c r="K20" i="20"/>
  <c r="K19" i="20"/>
  <c r="H19" i="20"/>
  <c r="D40" i="20"/>
  <c r="D39" i="20"/>
  <c r="D41" i="20"/>
  <c r="M39" i="20"/>
  <c r="G39" i="20"/>
  <c r="G41" i="20"/>
  <c r="J39" i="20"/>
  <c r="J40" i="20"/>
  <c r="J41" i="20"/>
  <c r="G40" i="20"/>
  <c r="M41" i="20"/>
  <c r="M40" i="20"/>
  <c r="E40" i="20"/>
  <c r="E41" i="20"/>
  <c r="F39" i="20"/>
  <c r="F41" i="20"/>
  <c r="O39" i="20"/>
  <c r="O40" i="20"/>
  <c r="O41" i="20"/>
  <c r="N39" i="20"/>
  <c r="N40" i="20"/>
  <c r="N41" i="20"/>
  <c r="B9" i="20"/>
  <c r="C9" i="20"/>
  <c r="B10" i="20"/>
  <c r="P41" i="20"/>
  <c r="U41" i="20"/>
  <c r="U40" i="20"/>
  <c r="T41" i="20"/>
  <c r="T40" i="20"/>
  <c r="S41" i="20"/>
  <c r="S40" i="20"/>
  <c r="D40" i="25"/>
  <c r="D41" i="25"/>
  <c r="E40" i="25"/>
  <c r="E41" i="25"/>
  <c r="F7" i="25"/>
  <c r="F40" i="25"/>
  <c r="F41" i="25"/>
  <c r="C40" i="25"/>
  <c r="G40" i="25"/>
  <c r="C41" i="25"/>
  <c r="G41" i="25"/>
  <c r="F7" i="23"/>
  <c r="F42" i="23"/>
  <c r="G42" i="23"/>
  <c r="F41" i="23"/>
  <c r="R42" i="23"/>
  <c r="N42" i="23"/>
  <c r="I42" i="23"/>
  <c r="U41" i="23"/>
  <c r="Q41" i="23"/>
  <c r="M41" i="23"/>
  <c r="H41" i="23"/>
  <c r="T40" i="23"/>
  <c r="P40" i="23"/>
  <c r="K40" i="23"/>
  <c r="G40" i="23"/>
  <c r="T41" i="23"/>
  <c r="P41" i="23"/>
  <c r="K41" i="23"/>
  <c r="G41" i="23"/>
  <c r="S40" i="23"/>
  <c r="O40" i="23"/>
  <c r="J40" i="23"/>
  <c r="F40" i="23"/>
  <c r="K6" i="23"/>
  <c r="S6" i="1"/>
  <c r="V6" i="1" s="1"/>
  <c r="E5" i="22"/>
  <c r="T5" i="22"/>
  <c r="AG5" i="22" s="1"/>
  <c r="AT5" i="22" s="1"/>
  <c r="L5" i="22"/>
  <c r="AB5" i="22" s="1"/>
  <c r="AO5" i="22" s="1"/>
  <c r="K5" i="22"/>
  <c r="AA5" i="22" s="1"/>
  <c r="AN5" i="22" s="1"/>
  <c r="S5" i="22"/>
  <c r="AF5" i="22" s="1"/>
  <c r="B9" i="21"/>
  <c r="B7" i="22" s="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O6" i="21"/>
  <c r="C6" i="21"/>
  <c r="D6" i="21" s="1"/>
  <c r="E6" i="21" l="1"/>
  <c r="Q6" i="21"/>
  <c r="AS5" i="22"/>
  <c r="AI5" i="22"/>
  <c r="L34" i="20"/>
  <c r="I34" i="20"/>
  <c r="K26" i="20"/>
  <c r="H26" i="20"/>
  <c r="I30" i="20"/>
  <c r="L30" i="20"/>
  <c r="K38" i="20"/>
  <c r="H38" i="20"/>
  <c r="L26" i="20"/>
  <c r="I26" i="20"/>
  <c r="K34" i="20"/>
  <c r="H34" i="20"/>
  <c r="K33" i="20"/>
  <c r="H33" i="20"/>
  <c r="L38" i="20"/>
  <c r="I38" i="20"/>
  <c r="K30" i="20"/>
  <c r="H30" i="20"/>
  <c r="H25" i="20"/>
  <c r="K25" i="20"/>
  <c r="L9" i="20"/>
  <c r="I9" i="20"/>
  <c r="I10" i="20"/>
  <c r="L10" i="20"/>
  <c r="I14" i="20"/>
  <c r="L14" i="20"/>
  <c r="I22" i="20"/>
  <c r="L22" i="20"/>
  <c r="H10" i="20"/>
  <c r="K10" i="20"/>
  <c r="H17" i="20"/>
  <c r="K17" i="20"/>
  <c r="H9" i="20"/>
  <c r="K9" i="20"/>
  <c r="H14" i="20"/>
  <c r="K14" i="20"/>
  <c r="H22" i="20"/>
  <c r="K22" i="20"/>
  <c r="L18" i="20"/>
  <c r="I18" i="20"/>
  <c r="H18" i="20"/>
  <c r="K18" i="20"/>
  <c r="C41" i="20"/>
  <c r="C39" i="20"/>
  <c r="C40" i="20"/>
  <c r="AE6" i="21"/>
  <c r="B34" i="22"/>
  <c r="B30" i="22"/>
  <c r="B26" i="22"/>
  <c r="B22" i="22"/>
  <c r="B18" i="22"/>
  <c r="B14" i="22"/>
  <c r="B10" i="22"/>
  <c r="B36" i="22"/>
  <c r="B32" i="22"/>
  <c r="B28" i="22"/>
  <c r="B24" i="22"/>
  <c r="B20" i="22"/>
  <c r="B16" i="22"/>
  <c r="B12" i="22"/>
  <c r="B8" i="22"/>
  <c r="W6" i="21"/>
  <c r="B35" i="22"/>
  <c r="B31" i="22"/>
  <c r="B27" i="22"/>
  <c r="B23" i="22"/>
  <c r="B19" i="22"/>
  <c r="B15" i="22"/>
  <c r="B11" i="22"/>
  <c r="P6" i="21"/>
  <c r="B33" i="22"/>
  <c r="B29" i="22"/>
  <c r="B25" i="22"/>
  <c r="B21" i="22"/>
  <c r="B17" i="22"/>
  <c r="B13" i="22"/>
  <c r="B9" i="22"/>
  <c r="F5" i="22"/>
  <c r="M5" i="22"/>
  <c r="U5" i="22"/>
  <c r="AH5" i="22" s="1"/>
  <c r="AU5" i="22" s="1"/>
  <c r="E40" i="1"/>
  <c r="E41" i="1"/>
  <c r="E42" i="1"/>
  <c r="AU6" i="21" l="1"/>
  <c r="AQ6" i="21"/>
  <c r="F6" i="21"/>
  <c r="R6" i="21"/>
  <c r="AH6" i="21" s="1"/>
  <c r="I39" i="20"/>
  <c r="I41" i="20"/>
  <c r="I40" i="20"/>
  <c r="L39" i="20"/>
  <c r="L40" i="20"/>
  <c r="L41" i="20"/>
  <c r="H41" i="20"/>
  <c r="H40" i="20"/>
  <c r="H39" i="20"/>
  <c r="K39" i="20"/>
  <c r="K41" i="20"/>
  <c r="K40" i="20"/>
  <c r="AG6" i="21"/>
  <c r="AF6" i="21"/>
  <c r="G5" i="22"/>
  <c r="AV5" i="22"/>
  <c r="B7" i="21"/>
  <c r="E10" i="23"/>
  <c r="D10" i="23"/>
  <c r="F6" i="28" s="1"/>
  <c r="C10" i="23"/>
  <c r="E6" i="28" s="1"/>
  <c r="D42" i="1"/>
  <c r="D41" i="1"/>
  <c r="D40" i="1"/>
  <c r="K7" i="1"/>
  <c r="E7" i="1"/>
  <c r="M7" i="20"/>
  <c r="AC38" i="20"/>
  <c r="D7" i="20"/>
  <c r="AB38" i="20"/>
  <c r="O6" i="20"/>
  <c r="P6" i="20" s="1"/>
  <c r="Q6" i="20" s="1"/>
  <c r="S6" i="20" s="1"/>
  <c r="L6" i="20"/>
  <c r="K6" i="20"/>
  <c r="J6" i="20"/>
  <c r="I6" i="20"/>
  <c r="C6" i="20"/>
  <c r="AX6" i="21" l="1"/>
  <c r="AT6" i="21"/>
  <c r="G6" i="21"/>
  <c r="S6" i="21"/>
  <c r="AI6" i="21" s="1"/>
  <c r="AY6" i="21" s="1"/>
  <c r="X6" i="21"/>
  <c r="AL6" i="21" s="1"/>
  <c r="AW6" i="21"/>
  <c r="AS6" i="21"/>
  <c r="AV6" i="21"/>
  <c r="AR6" i="21"/>
  <c r="F7" i="1"/>
  <c r="R7" i="1"/>
  <c r="V7" i="1"/>
  <c r="Q40" i="20"/>
  <c r="Q41" i="20"/>
  <c r="Q39" i="20"/>
  <c r="D40" i="23"/>
  <c r="D42" i="23"/>
  <c r="D41" i="23"/>
  <c r="E41" i="23"/>
  <c r="E40" i="23"/>
  <c r="E42" i="23"/>
  <c r="H5" i="22"/>
  <c r="P5" i="22" s="1"/>
  <c r="AC5" i="22" s="1"/>
  <c r="AP5" i="22" s="1"/>
  <c r="W5" i="22"/>
  <c r="AJ5" i="22" s="1"/>
  <c r="AW5" i="22" s="1"/>
  <c r="O5" i="22"/>
  <c r="B40" i="20"/>
  <c r="B6" i="22"/>
  <c r="C41" i="23"/>
  <c r="R6" i="20"/>
  <c r="T6" i="20" s="1"/>
  <c r="V6" i="20" s="1"/>
  <c r="U6" i="20"/>
  <c r="C40" i="23"/>
  <c r="C42" i="23"/>
  <c r="AC10" i="20"/>
  <c r="AC26" i="20"/>
  <c r="AC14" i="20"/>
  <c r="AC30" i="20"/>
  <c r="B41" i="20"/>
  <c r="AC18" i="20"/>
  <c r="AC34" i="20"/>
  <c r="AC22" i="20"/>
  <c r="G7" i="1"/>
  <c r="T7" i="1" s="1"/>
  <c r="AB11" i="20"/>
  <c r="AB15" i="20"/>
  <c r="AB19" i="20"/>
  <c r="AB23" i="20"/>
  <c r="AB31" i="20"/>
  <c r="AB8" i="20"/>
  <c r="AC11" i="20"/>
  <c r="AB16" i="20"/>
  <c r="AC19" i="20"/>
  <c r="AB20" i="20"/>
  <c r="AC23" i="20"/>
  <c r="AC27" i="20"/>
  <c r="AB28" i="20"/>
  <c r="AC35" i="20"/>
  <c r="AB36" i="20"/>
  <c r="B39" i="20"/>
  <c r="AC8" i="20"/>
  <c r="AB9" i="20"/>
  <c r="AC12" i="20"/>
  <c r="AB13" i="20"/>
  <c r="AC16" i="20"/>
  <c r="AB17" i="20"/>
  <c r="AC20" i="20"/>
  <c r="AB21" i="20"/>
  <c r="AC24" i="20"/>
  <c r="AB25" i="20"/>
  <c r="AC28" i="20"/>
  <c r="AB29" i="20"/>
  <c r="AC32" i="20"/>
  <c r="AB33" i="20"/>
  <c r="AC36" i="20"/>
  <c r="AB37" i="20"/>
  <c r="AB27" i="20"/>
  <c r="AB35" i="20"/>
  <c r="AB12" i="20"/>
  <c r="AC15" i="20"/>
  <c r="AB24" i="20"/>
  <c r="AC31" i="20"/>
  <c r="AB32" i="20"/>
  <c r="AC9" i="20"/>
  <c r="AB10" i="20"/>
  <c r="AC13" i="20"/>
  <c r="AB14" i="20"/>
  <c r="AC17" i="20"/>
  <c r="AB18" i="20"/>
  <c r="AC21" i="20"/>
  <c r="AB22" i="20"/>
  <c r="AC25" i="20"/>
  <c r="AB26" i="20"/>
  <c r="AC29" i="20"/>
  <c r="AB30" i="20"/>
  <c r="AC33" i="20"/>
  <c r="AB34" i="20"/>
  <c r="AC37" i="20"/>
  <c r="H6" i="21" l="1"/>
  <c r="T6" i="21"/>
  <c r="AJ6" i="21" s="1"/>
  <c r="Y6" i="21"/>
  <c r="AM6" i="21" s="1"/>
  <c r="S7" i="1"/>
  <c r="W7" i="1"/>
  <c r="X39" i="20"/>
  <c r="X40" i="20"/>
  <c r="X41" i="20"/>
  <c r="I5" i="22"/>
  <c r="Q5" i="22" s="1"/>
  <c r="AD5" i="22" s="1"/>
  <c r="AQ5" i="22" s="1"/>
  <c r="X5" i="22"/>
  <c r="AK5" i="22" s="1"/>
  <c r="AX5" i="22" s="1"/>
  <c r="H7" i="1"/>
  <c r="I6" i="21" l="1"/>
  <c r="U6" i="21"/>
  <c r="AK6" i="21" s="1"/>
  <c r="AB6" i="21"/>
  <c r="AN6" i="21" s="1"/>
  <c r="I7" i="1"/>
  <c r="U7" i="1"/>
  <c r="J5" i="22"/>
  <c r="Z5" i="22" s="1"/>
  <c r="AM5" i="22" s="1"/>
  <c r="Y5" i="22"/>
  <c r="AL5" i="22" s="1"/>
  <c r="AY5" i="22" s="1"/>
  <c r="J6" i="21" l="1"/>
  <c r="AC6" i="21"/>
  <c r="AO6" i="21" s="1"/>
  <c r="AP6" i="21" s="1"/>
  <c r="K6" i="21" l="1"/>
  <c r="L6" i="21" s="1"/>
  <c r="AD6" i="21"/>
  <c r="M6" i="21" l="1"/>
  <c r="AA6" i="21" s="1"/>
  <c r="Z6" i="21"/>
</calcChain>
</file>

<file path=xl/comments1.xml><?xml version="1.0" encoding="utf-8"?>
<comments xmlns="http://schemas.openxmlformats.org/spreadsheetml/2006/main">
  <authors>
    <author>PRG</author>
  </authors>
  <commentList>
    <comment ref="AM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Feststoffmessung</t>
        </r>
      </text>
    </comment>
    <comment ref="AV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Phosphor
</t>
        </r>
      </text>
    </comment>
  </commentList>
</comments>
</file>

<file path=xl/sharedStrings.xml><?xml version="1.0" encoding="utf-8"?>
<sst xmlns="http://schemas.openxmlformats.org/spreadsheetml/2006/main" count="1173" uniqueCount="597">
  <si>
    <t>Atm. Temp.</t>
  </si>
  <si>
    <t>°C</t>
  </si>
  <si>
    <t>COD</t>
  </si>
  <si>
    <t>total-N</t>
  </si>
  <si>
    <t>mg/l</t>
  </si>
  <si>
    <t>P</t>
  </si>
  <si>
    <t>SS</t>
  </si>
  <si>
    <t>-</t>
  </si>
  <si>
    <t>Inlet</t>
  </si>
  <si>
    <t>Alkalinity</t>
  </si>
  <si>
    <t>ASB</t>
  </si>
  <si>
    <t>SV</t>
  </si>
  <si>
    <t>ml/l</t>
  </si>
  <si>
    <t>ml/g</t>
  </si>
  <si>
    <t>MLSS</t>
  </si>
  <si>
    <t>g/l</t>
  </si>
  <si>
    <t>Bio-P</t>
  </si>
  <si>
    <t>Clarifier</t>
  </si>
  <si>
    <t>m³/d</t>
  </si>
  <si>
    <t>kg/d</t>
  </si>
  <si>
    <t>min</t>
  </si>
  <si>
    <t>max</t>
  </si>
  <si>
    <t>Sed. Solid</t>
  </si>
  <si>
    <t>COD load</t>
  </si>
  <si>
    <t>sludge load COD</t>
  </si>
  <si>
    <t>mmol/l</t>
  </si>
  <si>
    <t>&gt;3</t>
  </si>
  <si>
    <t>ASB 2</t>
  </si>
  <si>
    <t>ASB 1</t>
  </si>
  <si>
    <t>Return sludge 1</t>
  </si>
  <si>
    <t>Return sludge 2</t>
  </si>
  <si>
    <t>pH</t>
  </si>
  <si>
    <t>Index</t>
  </si>
  <si>
    <t>Uhrzeit</t>
  </si>
  <si>
    <t>Datum</t>
  </si>
  <si>
    <t>T</t>
  </si>
  <si>
    <t>Outlet 1</t>
  </si>
  <si>
    <t>Q1</t>
  </si>
  <si>
    <t>Q2</t>
  </si>
  <si>
    <t>Q3</t>
  </si>
  <si>
    <t>Q4</t>
  </si>
  <si>
    <r>
      <t>BOD</t>
    </r>
    <r>
      <rPr>
        <b/>
        <vertAlign val="subscript"/>
        <sz val="10"/>
        <color theme="0"/>
        <rFont val="Arial"/>
        <family val="2"/>
      </rPr>
      <t>5</t>
    </r>
  </si>
  <si>
    <r>
      <t>NH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-N</t>
    </r>
  </si>
  <si>
    <r>
      <t>O</t>
    </r>
    <r>
      <rPr>
        <b/>
        <vertAlign val="subscript"/>
        <sz val="10"/>
        <color theme="0"/>
        <rFont val="Arial"/>
        <family val="2"/>
      </rPr>
      <t>2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</si>
  <si>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2</t>
    </r>
    <r>
      <rPr>
        <b/>
        <sz val="10"/>
        <color theme="0" tint="-0.14999847407452621"/>
        <rFont val="Arial"/>
        <family val="2"/>
      </rPr>
      <t>-N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</si>
  <si>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3</t>
    </r>
    <r>
      <rPr>
        <b/>
        <sz val="10"/>
        <color theme="0" tint="-0.14999847407452621"/>
        <rFont val="Arial"/>
        <family val="2"/>
      </rPr>
      <t>-N</t>
    </r>
  </si>
  <si>
    <t>Outlet 2</t>
  </si>
  <si>
    <t>ASB 3</t>
  </si>
  <si>
    <t>Return sludge 3</t>
  </si>
  <si>
    <t>Outlet 3</t>
  </si>
  <si>
    <t>ASB 4</t>
  </si>
  <si>
    <t>Return sludge 4</t>
  </si>
  <si>
    <t>Outlet 4</t>
  </si>
  <si>
    <t>[m³]</t>
  </si>
  <si>
    <t>%</t>
  </si>
  <si>
    <t>P&amp;ID-No.</t>
  </si>
  <si>
    <t>h total</t>
  </si>
  <si>
    <t>Booster Pump</t>
  </si>
  <si>
    <t>Conveyor</t>
  </si>
  <si>
    <t>Drive SB1</t>
  </si>
  <si>
    <t>RSP1</t>
  </si>
  <si>
    <t>RSP2</t>
  </si>
  <si>
    <t>RSP3</t>
  </si>
  <si>
    <t>RSP4</t>
  </si>
  <si>
    <t>RSP5</t>
  </si>
  <si>
    <t>RSP6</t>
  </si>
  <si>
    <t>RSP7</t>
  </si>
  <si>
    <t>RSP8</t>
  </si>
  <si>
    <t>Drive SB3</t>
  </si>
  <si>
    <t>RSP9</t>
  </si>
  <si>
    <t>RSP10</t>
  </si>
  <si>
    <t>RSP11</t>
  </si>
  <si>
    <t>RSP12</t>
  </si>
  <si>
    <t>Drive SB4</t>
  </si>
  <si>
    <t>RSP13</t>
  </si>
  <si>
    <t>RSP14</t>
  </si>
  <si>
    <t>RSP15</t>
  </si>
  <si>
    <t>RSP16</t>
  </si>
  <si>
    <t>ESP1</t>
  </si>
  <si>
    <t>ESP2</t>
  </si>
  <si>
    <t>ESP3</t>
  </si>
  <si>
    <t>ESP4</t>
  </si>
  <si>
    <t>Sludge Dewatering</t>
  </si>
  <si>
    <t>Sand Classifier</t>
  </si>
  <si>
    <t>Post Flocculation</t>
  </si>
  <si>
    <t>Drive SB2</t>
  </si>
  <si>
    <t>Drive PF1</t>
  </si>
  <si>
    <t>SP1</t>
  </si>
  <si>
    <t>SP2</t>
  </si>
  <si>
    <t>SP3</t>
  </si>
  <si>
    <t>SP4</t>
  </si>
  <si>
    <t>Drive PF2</t>
  </si>
  <si>
    <t>SP5</t>
  </si>
  <si>
    <t>SP6</t>
  </si>
  <si>
    <t>SP7</t>
  </si>
  <si>
    <t>SP8</t>
  </si>
  <si>
    <t>ESP</t>
  </si>
  <si>
    <t>Mixer Sludge Tank</t>
  </si>
  <si>
    <t>Volume Deni 1</t>
  </si>
  <si>
    <t>Volume Deni 2</t>
  </si>
  <si>
    <t>Volume Deni 3</t>
  </si>
  <si>
    <t>Volume Deni 4</t>
  </si>
  <si>
    <t>Scraper bridge PF</t>
  </si>
  <si>
    <t>Lime Screw</t>
  </si>
  <si>
    <t>Lime Mixer</t>
  </si>
  <si>
    <t>Lime Dosing</t>
  </si>
  <si>
    <t>Conveyor 1</t>
  </si>
  <si>
    <t>Conveyor 2</t>
  </si>
  <si>
    <r>
      <t>pH</t>
    </r>
    <r>
      <rPr>
        <b/>
        <vertAlign val="subscript"/>
        <sz val="10"/>
        <color theme="0"/>
        <rFont val="Arial"/>
        <family val="2"/>
      </rPr>
      <t>IN</t>
    </r>
  </si>
  <si>
    <r>
      <t>T</t>
    </r>
    <r>
      <rPr>
        <b/>
        <vertAlign val="subscript"/>
        <sz val="10"/>
        <color theme="0"/>
        <rFont val="Arial"/>
        <family val="2"/>
      </rPr>
      <t>IN</t>
    </r>
  </si>
  <si>
    <r>
      <t>pH</t>
    </r>
    <r>
      <rPr>
        <b/>
        <vertAlign val="subscript"/>
        <sz val="10"/>
        <color theme="0"/>
        <rFont val="Arial"/>
        <family val="2"/>
      </rPr>
      <t>ASB</t>
    </r>
  </si>
  <si>
    <r>
      <t>T</t>
    </r>
    <r>
      <rPr>
        <b/>
        <vertAlign val="subscript"/>
        <sz val="10"/>
        <color theme="0"/>
        <rFont val="Arial"/>
        <family val="2"/>
      </rPr>
      <t>ASB</t>
    </r>
  </si>
  <si>
    <t>Coarse Screen 1</t>
  </si>
  <si>
    <t>Coarse Screen 2</t>
  </si>
  <si>
    <t>Fine Screen 1</t>
  </si>
  <si>
    <t>Fine Screen 2</t>
  </si>
  <si>
    <t>Inlet Pump 1</t>
  </si>
  <si>
    <t>Inlet Pump 2</t>
  </si>
  <si>
    <t>Inlet Pump 3</t>
  </si>
  <si>
    <t>Inlet Pump 4</t>
  </si>
  <si>
    <t>Sand Pump 1</t>
  </si>
  <si>
    <t>Sand Pump 2</t>
  </si>
  <si>
    <t>UV</t>
  </si>
  <si>
    <t>Blower 1 ASB</t>
  </si>
  <si>
    <t>Blower 2 ASB</t>
  </si>
  <si>
    <t>Blower 3 ASB</t>
  </si>
  <si>
    <t>Blower 4 ASB</t>
  </si>
  <si>
    <t>Blower 5 ASB</t>
  </si>
  <si>
    <t>Blower 6 ASB</t>
  </si>
  <si>
    <t>Booster Pump 1</t>
  </si>
  <si>
    <t>Booster Pump 2</t>
  </si>
  <si>
    <t>Booster Pump 3</t>
  </si>
  <si>
    <t>Supernatant Pump 1</t>
  </si>
  <si>
    <t>Supernatant Pump 2</t>
  </si>
  <si>
    <t>Supernatant Pump 3</t>
  </si>
  <si>
    <t>Grit Removal Screw</t>
  </si>
  <si>
    <t>Sand Scraper 1</t>
  </si>
  <si>
    <t>Sand Scraper 2</t>
  </si>
  <si>
    <t>Sand Blower 1</t>
  </si>
  <si>
    <t>Sand Blower 2</t>
  </si>
  <si>
    <t>Fat Pump</t>
  </si>
  <si>
    <t>Floating Sludge Pump 2</t>
  </si>
  <si>
    <t>Floating Sludge Pump 1</t>
  </si>
  <si>
    <t>Floating Sludge Pump 3</t>
  </si>
  <si>
    <t>Floating Sludge Pump 4</t>
  </si>
  <si>
    <t>Micro Filter 1</t>
  </si>
  <si>
    <t>Micro Filter 2</t>
  </si>
  <si>
    <t>Micro Filter 3</t>
  </si>
  <si>
    <t>Sludge Transport</t>
  </si>
  <si>
    <t>Dosing Pump 1</t>
  </si>
  <si>
    <t>Dosing Pump 2</t>
  </si>
  <si>
    <t>Dosing Pump 3</t>
  </si>
  <si>
    <t>Sludge Pump 1</t>
  </si>
  <si>
    <t>Sludge Pump 2</t>
  </si>
  <si>
    <t>Polymer Pump 1</t>
  </si>
  <si>
    <t>Polymer Pump 2</t>
  </si>
  <si>
    <t>Dewatering Machine 1</t>
  </si>
  <si>
    <t>Dewatering Machine 2</t>
  </si>
  <si>
    <t>Sludge Conditioning</t>
  </si>
  <si>
    <r>
      <t>Q</t>
    </r>
    <r>
      <rPr>
        <b/>
        <vertAlign val="subscript"/>
        <sz val="10"/>
        <color theme="0"/>
        <rFont val="Arial"/>
        <family val="2"/>
      </rPr>
      <t>OUT</t>
    </r>
  </si>
  <si>
    <t>Effluent Pump 1</t>
  </si>
  <si>
    <t>Effluent Pump 2</t>
  </si>
  <si>
    <t>Effluent Pump 3</t>
  </si>
  <si>
    <t>Conductivity</t>
  </si>
  <si>
    <r>
      <t>Q</t>
    </r>
    <r>
      <rPr>
        <b/>
        <vertAlign val="subscript"/>
        <sz val="10"/>
        <color theme="0"/>
        <rFont val="Arial"/>
        <family val="2"/>
      </rPr>
      <t>Dosing2</t>
    </r>
  </si>
  <si>
    <r>
      <t>Q</t>
    </r>
    <r>
      <rPr>
        <b/>
        <vertAlign val="subscript"/>
        <sz val="10"/>
        <color theme="0"/>
        <rFont val="Arial"/>
        <family val="2"/>
      </rPr>
      <t>Dosing1</t>
    </r>
    <r>
      <rPr>
        <sz val="11"/>
        <color theme="1"/>
        <rFont val="Calibri"/>
        <family val="2"/>
        <scheme val="minor"/>
      </rPr>
      <t/>
    </r>
  </si>
  <si>
    <t>Coarse Screen 3</t>
  </si>
  <si>
    <t>Wash Press CS</t>
  </si>
  <si>
    <t>Wash Press FS</t>
  </si>
  <si>
    <t>Mixer 1</t>
  </si>
  <si>
    <t>Mixer 2</t>
  </si>
  <si>
    <t>Air Treatment Fan</t>
  </si>
  <si>
    <t>Redox</t>
  </si>
  <si>
    <r>
      <t>Q</t>
    </r>
    <r>
      <rPr>
        <b/>
        <vertAlign val="subscript"/>
        <sz val="10"/>
        <color theme="0"/>
        <rFont val="Arial"/>
        <family val="2"/>
      </rPr>
      <t>RS1</t>
    </r>
  </si>
  <si>
    <r>
      <t>Q</t>
    </r>
    <r>
      <rPr>
        <b/>
        <vertAlign val="subscript"/>
        <sz val="10"/>
        <color theme="0"/>
        <rFont val="Arial"/>
        <family val="2"/>
      </rPr>
      <t>RS2</t>
    </r>
    <r>
      <rPr>
        <sz val="11"/>
        <color theme="1"/>
        <rFont val="Calibri"/>
        <family val="2"/>
        <scheme val="minor"/>
      </rPr>
      <t/>
    </r>
  </si>
  <si>
    <t>Sludge Level 1</t>
  </si>
  <si>
    <t>Sludge Level 2</t>
  </si>
  <si>
    <t>Distribution</t>
  </si>
  <si>
    <r>
      <t>SS</t>
    </r>
    <r>
      <rPr>
        <b/>
        <vertAlign val="subscript"/>
        <sz val="10"/>
        <color theme="0"/>
        <rFont val="Arial"/>
        <family val="2"/>
      </rPr>
      <t>Sludge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</si>
  <si>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Screens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</si>
  <si>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Sludge</t>
    </r>
  </si>
  <si>
    <r>
      <t>Q</t>
    </r>
    <r>
      <rPr>
        <b/>
        <vertAlign val="subscript"/>
        <sz val="10"/>
        <color theme="0"/>
        <rFont val="Arial"/>
        <family val="2"/>
      </rPr>
      <t>Polymer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</si>
  <si>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Sludge Treatment</t>
    </r>
  </si>
  <si>
    <r>
      <t>Q</t>
    </r>
    <r>
      <rPr>
        <b/>
        <vertAlign val="subscript"/>
        <sz val="10"/>
        <color theme="0"/>
        <rFont val="Arial"/>
        <family val="2"/>
      </rPr>
      <t>RS3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</si>
  <si>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ES1</t>
    </r>
  </si>
  <si>
    <r>
      <t>Q</t>
    </r>
    <r>
      <rPr>
        <b/>
        <vertAlign val="subscript"/>
        <sz val="10"/>
        <color theme="0"/>
        <rFont val="Arial"/>
        <family val="2"/>
      </rPr>
      <t>ES2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</si>
  <si>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</si>
  <si>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ES4</t>
    </r>
    <r>
      <rPr>
        <sz val="11"/>
        <color theme="1"/>
        <rFont val="Calibri"/>
        <family val="2"/>
        <scheme val="minor"/>
      </rPr>
      <t/>
    </r>
  </si>
  <si>
    <t>Effluent Treatment</t>
  </si>
  <si>
    <r>
      <t>Q</t>
    </r>
    <r>
      <rPr>
        <b/>
        <vertAlign val="subscript"/>
        <sz val="10"/>
        <color theme="0"/>
        <rFont val="Arial"/>
        <family val="2"/>
      </rPr>
      <t>RS4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</si>
  <si>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water/Pol</t>
    </r>
  </si>
  <si>
    <t>Mixer 3</t>
  </si>
  <si>
    <t>Mixer 4</t>
  </si>
  <si>
    <t>Mixer 5</t>
  </si>
  <si>
    <t>Mixer 6</t>
  </si>
  <si>
    <t>Dosing Pump 4</t>
  </si>
  <si>
    <t>Lime Milk Pump 1</t>
  </si>
  <si>
    <t>Lime Milk Pump 2</t>
  </si>
  <si>
    <t>Active Carbon Dosing</t>
  </si>
  <si>
    <t>Flocculant Pump 1</t>
  </si>
  <si>
    <t>Flocculant Pump 2</t>
  </si>
  <si>
    <t>transfer last day last month</t>
  </si>
  <si>
    <t>Sludge</t>
  </si>
  <si>
    <r>
      <t>Q</t>
    </r>
    <r>
      <rPr>
        <b/>
        <vertAlign val="subscript"/>
        <sz val="10"/>
        <color theme="0"/>
        <rFont val="Arial"/>
        <family val="2"/>
      </rPr>
      <t>Supernatant1</t>
    </r>
  </si>
  <si>
    <r>
      <t>Q</t>
    </r>
    <r>
      <rPr>
        <b/>
        <vertAlign val="subscript"/>
        <sz val="10"/>
        <color theme="0"/>
        <rFont val="Arial"/>
        <family val="2"/>
      </rPr>
      <t>Supernatant2</t>
    </r>
  </si>
  <si>
    <t>bar</t>
  </si>
  <si>
    <t>actual Values op-Hours</t>
  </si>
  <si>
    <t>Copy OK</t>
  </si>
  <si>
    <t>old values</t>
  </si>
  <si>
    <t xml:space="preserve">actual Values </t>
  </si>
  <si>
    <t>Line 1</t>
  </si>
  <si>
    <t>Line 2</t>
  </si>
  <si>
    <t>Line 3</t>
  </si>
  <si>
    <t>Line 4</t>
  </si>
  <si>
    <t>Outlet Mixed</t>
  </si>
  <si>
    <t xml:space="preserve"> Nr of Blower 1</t>
  </si>
  <si>
    <t>Pressure 1</t>
  </si>
  <si>
    <t>Nr of Blower 2</t>
  </si>
  <si>
    <t>Pressure 2</t>
  </si>
  <si>
    <t>Nr of Blower 3</t>
  </si>
  <si>
    <t>Pressure 3</t>
  </si>
  <si>
    <t>Nr of Blower 4</t>
  </si>
  <si>
    <t>Pressure 4</t>
  </si>
  <si>
    <t>DCO charge</t>
  </si>
  <si>
    <t>DBO charge</t>
  </si>
  <si>
    <t>DCO/DBO</t>
  </si>
  <si>
    <t>N fraction</t>
  </si>
  <si>
    <t>P fraction</t>
  </si>
  <si>
    <t>IVB 1</t>
  </si>
  <si>
    <t>Charge de boue 1 (DCO)</t>
  </si>
  <si>
    <t>Charge de boue 1 (DBO)</t>
  </si>
  <si>
    <t>IVB 2</t>
  </si>
  <si>
    <t>Charge de boue 2 (DCO)</t>
  </si>
  <si>
    <t>Charge de boue 2 (DBO)</t>
  </si>
  <si>
    <t>taux de polymère</t>
  </si>
  <si>
    <t>Entrée</t>
  </si>
  <si>
    <t>File 1</t>
  </si>
  <si>
    <t>File 2</t>
  </si>
  <si>
    <t>Jour</t>
  </si>
  <si>
    <r>
      <t xml:space="preserve">Temps </t>
    </r>
    <r>
      <rPr>
        <b/>
        <vertAlign val="superscript"/>
        <sz val="10"/>
        <color theme="0"/>
        <rFont val="Arial"/>
        <family val="2"/>
      </rPr>
      <t>1)</t>
    </r>
  </si>
  <si>
    <t>DCO</t>
  </si>
  <si>
    <t>DBO</t>
  </si>
  <si>
    <t>Solides dans sédiment</t>
  </si>
  <si>
    <r>
      <t>pH</t>
    </r>
    <r>
      <rPr>
        <b/>
        <vertAlign val="subscript"/>
        <sz val="10"/>
        <color theme="0"/>
        <rFont val="Arial"/>
        <family val="2"/>
      </rPr>
      <t>entrée</t>
    </r>
  </si>
  <si>
    <r>
      <t>T</t>
    </r>
    <r>
      <rPr>
        <b/>
        <vertAlign val="subscript"/>
        <sz val="10"/>
        <color theme="0"/>
        <rFont val="Arial"/>
        <family val="2"/>
      </rPr>
      <t>entrée</t>
    </r>
  </si>
  <si>
    <r>
      <t>pH</t>
    </r>
    <r>
      <rPr>
        <b/>
        <vertAlign val="subscript"/>
        <sz val="10"/>
        <color theme="0"/>
        <rFont val="Arial"/>
        <family val="2"/>
      </rPr>
      <t>BBA</t>
    </r>
  </si>
  <si>
    <r>
      <t>T</t>
    </r>
    <r>
      <rPr>
        <b/>
        <vertAlign val="subscript"/>
        <sz val="10"/>
        <color theme="0"/>
        <rFont val="Arial"/>
        <family val="2"/>
      </rPr>
      <t>BBA</t>
    </r>
  </si>
  <si>
    <t>BBA 1</t>
  </si>
  <si>
    <t>Boues de retour 1</t>
  </si>
  <si>
    <t>Alkalinité</t>
  </si>
  <si>
    <t>Remarques</t>
  </si>
  <si>
    <t>Sortie mixte</t>
  </si>
  <si>
    <t xml:space="preserve">h quotidien </t>
  </si>
  <si>
    <t>Pompe de drainage 1</t>
  </si>
  <si>
    <t>Pompe de drainage 2</t>
  </si>
  <si>
    <t>Souffleur 1 BBA</t>
  </si>
  <si>
    <t>Souffleur 2 BBA</t>
  </si>
  <si>
    <t>Souffleur 3 BBA</t>
  </si>
  <si>
    <t>Souffleur 4 BBA</t>
  </si>
  <si>
    <t>Pression de tuyau d'air 1</t>
  </si>
  <si>
    <t>Pression de tuyau d'air 2</t>
  </si>
  <si>
    <t>Entraînement SB1</t>
  </si>
  <si>
    <t>Pompe de boue flottante 1</t>
  </si>
  <si>
    <t>Pompe de boue flottante 2</t>
  </si>
  <si>
    <t>Pompe de boue flottante 3</t>
  </si>
  <si>
    <t>Pompe de boue flottante 4</t>
  </si>
  <si>
    <t>Pompe 1</t>
  </si>
  <si>
    <t>Épaississeur</t>
  </si>
  <si>
    <t>Pompe de boue 1</t>
  </si>
  <si>
    <t>Pompe de boue 2</t>
  </si>
  <si>
    <t>Pompe de polymère 1</t>
  </si>
  <si>
    <t>Pompe de polymère 2</t>
  </si>
  <si>
    <t>Centrifugeuse</t>
  </si>
  <si>
    <t>Valeur d'affichage</t>
  </si>
  <si>
    <t>Déshydrataion des boues</t>
  </si>
  <si>
    <t>Filtre à disques</t>
  </si>
  <si>
    <t>BOD load</t>
  </si>
  <si>
    <t>COD/BOD</t>
  </si>
  <si>
    <t>N share</t>
  </si>
  <si>
    <t>P share</t>
  </si>
  <si>
    <t>SVI 1</t>
  </si>
  <si>
    <t>Sludge load 1 (COD)</t>
  </si>
  <si>
    <t>Sludge load 1 (BOD)</t>
  </si>
  <si>
    <t>SVI 2</t>
  </si>
  <si>
    <t>Sludge load 2 (COD)</t>
  </si>
  <si>
    <t>Sludge load 2 (BOD)</t>
  </si>
  <si>
    <t>Polymer  rate</t>
  </si>
  <si>
    <t xml:space="preserve">design data </t>
  </si>
  <si>
    <t>Day</t>
  </si>
  <si>
    <r>
      <t xml:space="preserve">Weather </t>
    </r>
    <r>
      <rPr>
        <b/>
        <vertAlign val="superscript"/>
        <sz val="10"/>
        <color theme="0"/>
        <rFont val="Arial"/>
        <family val="2"/>
      </rPr>
      <t>1)</t>
    </r>
  </si>
  <si>
    <t>Notes</t>
  </si>
  <si>
    <t>Pressure air pipe 1</t>
  </si>
  <si>
    <t>Pressure air pipe 2</t>
  </si>
  <si>
    <t>Drive Scraper1</t>
  </si>
  <si>
    <t>Drive Scraper2</t>
  </si>
  <si>
    <t>Disc filter</t>
  </si>
  <si>
    <t>Retentat pump</t>
  </si>
  <si>
    <t>TIR15.1.03</t>
  </si>
  <si>
    <t>QIRCA40.2.118</t>
  </si>
  <si>
    <t>TIR40.2.116</t>
  </si>
  <si>
    <t>QIRCA40.2.120</t>
  </si>
  <si>
    <t>QIR40.2.119</t>
  </si>
  <si>
    <t>&gt;0,2</t>
  </si>
  <si>
    <t>6-9</t>
  </si>
  <si>
    <t>6,8-8,5</t>
  </si>
  <si>
    <t>QIRCA40.2.218</t>
  </si>
  <si>
    <t>TIR40.2.216</t>
  </si>
  <si>
    <t>QIRCA40.2.220</t>
  </si>
  <si>
    <t>QIR40.2.219</t>
  </si>
  <si>
    <t>FIR 15.1.02</t>
  </si>
  <si>
    <t>FIR 45.1.01</t>
  </si>
  <si>
    <t>FIR 75.3.13</t>
  </si>
  <si>
    <t>FIR 75.3.23</t>
  </si>
  <si>
    <t>FIR 75.2.13</t>
  </si>
  <si>
    <t>FIR 75.2.23</t>
  </si>
  <si>
    <t>Grille grossière 1</t>
  </si>
  <si>
    <t>Grille grossière 2</t>
  </si>
  <si>
    <t>FS20.1.11</t>
  </si>
  <si>
    <t>FS20.1.21</t>
  </si>
  <si>
    <t>GW20.1.01</t>
  </si>
  <si>
    <t xml:space="preserve">Presse de lavage de gravier </t>
  </si>
  <si>
    <t>P20.2.12</t>
  </si>
  <si>
    <t>Fat Removal Pump 1</t>
  </si>
  <si>
    <t>Fat Removal Pump 2</t>
  </si>
  <si>
    <t xml:space="preserve">Pompe à graisse 1 </t>
  </si>
  <si>
    <t>Pompe à graisse 2</t>
  </si>
  <si>
    <t>P20.2.22</t>
  </si>
  <si>
    <t>B20.2.01</t>
  </si>
  <si>
    <t>B20.2.02</t>
  </si>
  <si>
    <t>P10.1.01</t>
  </si>
  <si>
    <t>P10.1.02</t>
  </si>
  <si>
    <t>FIR 40.1.12</t>
  </si>
  <si>
    <t>FIR 40.1.22</t>
  </si>
  <si>
    <t>FIR 65.1.02</t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</si>
  <si>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40.1.11</t>
    </r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</si>
  <si>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40.1.21</t>
    </r>
  </si>
  <si>
    <t>S45.1.11</t>
  </si>
  <si>
    <t>P45.1.11</t>
  </si>
  <si>
    <t>P45.1.12</t>
  </si>
  <si>
    <t>S45.1.21</t>
  </si>
  <si>
    <t>P45.1.21</t>
  </si>
  <si>
    <t>P45.1.22</t>
  </si>
  <si>
    <t>P45.1.01</t>
  </si>
  <si>
    <t>P45.1.02</t>
  </si>
  <si>
    <t>P75.3.11</t>
  </si>
  <si>
    <t>P75.3.21</t>
  </si>
  <si>
    <t>P75.2.11</t>
  </si>
  <si>
    <t>P75.2.21</t>
  </si>
  <si>
    <t>CE75.3.11</t>
  </si>
  <si>
    <t>CE75.3.21</t>
  </si>
  <si>
    <t>Sludge Conveyor 1</t>
  </si>
  <si>
    <t>Sludge Conveyor 2</t>
  </si>
  <si>
    <t>Lime conveyor</t>
  </si>
  <si>
    <t>Paddle Mixer</t>
  </si>
  <si>
    <t>CO75.3.01</t>
  </si>
  <si>
    <t>CO75.3.02</t>
  </si>
  <si>
    <t>CO75.4.01</t>
  </si>
  <si>
    <t>PR75.5.01</t>
  </si>
  <si>
    <t xml:space="preserve">Pompe à graisse </t>
  </si>
  <si>
    <t xml:space="preserve">Fat Removal Pump </t>
  </si>
  <si>
    <t>P20.2.01</t>
  </si>
  <si>
    <t>Pompe 2</t>
  </si>
  <si>
    <t>F60.1.01</t>
  </si>
  <si>
    <t>P60.1.03</t>
  </si>
  <si>
    <t>P60.1.04</t>
  </si>
  <si>
    <t>UV65.1.02</t>
  </si>
  <si>
    <t>A75.1.01</t>
  </si>
  <si>
    <t>Convoyeur à vis de chaux</t>
  </si>
  <si>
    <t>Transporteur  à vis de boue  1</t>
  </si>
  <si>
    <t>Transporteur  à vis de boue  2</t>
  </si>
  <si>
    <t xml:space="preserve">Agitateur á de palettes </t>
  </si>
  <si>
    <t>Transporteur  à vis boue challées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</si>
  <si>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</si>
  <si>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</si>
  <si>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</si>
  <si>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</si>
  <si>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</si>
  <si>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</si>
  <si>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</si>
  <si>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</si>
  <si>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</si>
  <si>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</si>
  <si>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</si>
  <si>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</si>
  <si>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</si>
  <si>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</si>
  <si>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</si>
  <si>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</si>
  <si>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</si>
  <si>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</si>
  <si>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</si>
  <si>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</si>
  <si>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</si>
  <si>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</si>
  <si>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</si>
  <si>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</si>
  <si>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</si>
  <si>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</si>
  <si>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</si>
  <si>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</si>
  <si>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</si>
  <si>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</si>
  <si>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</si>
  <si>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</si>
  <si>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</si>
  <si>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</si>
  <si>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</si>
  <si>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</si>
  <si>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</si>
  <si>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</si>
  <si>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</si>
  <si>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</si>
  <si>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</si>
  <si>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</si>
  <si>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</si>
  <si>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</si>
  <si>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</si>
  <si>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</si>
  <si>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</si>
  <si>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</si>
  <si>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</si>
  <si>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</si>
  <si>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</si>
  <si>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</si>
  <si>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</si>
  <si>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</si>
  <si>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Spalte132</t>
  </si>
  <si>
    <t>Spalte133</t>
  </si>
  <si>
    <t>Spalte134</t>
  </si>
  <si>
    <t>kg/(kg MLSS*d)</t>
  </si>
  <si>
    <r>
      <t>NO</t>
    </r>
    <r>
      <rPr>
        <b/>
        <vertAlign val="subscript"/>
        <sz val="10"/>
        <color theme="0"/>
        <rFont val="Arial"/>
        <family val="2"/>
      </rPr>
      <t>3</t>
    </r>
    <r>
      <rPr>
        <b/>
        <sz val="10"/>
        <color theme="0"/>
        <rFont val="Arial"/>
        <family val="2"/>
      </rPr>
      <t>-N</t>
    </r>
  </si>
  <si>
    <t>TN</t>
  </si>
  <si>
    <r>
      <t>PO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-P</t>
    </r>
  </si>
  <si>
    <t xml:space="preserve">Entrée </t>
  </si>
  <si>
    <t>Lab</t>
  </si>
  <si>
    <t>Sand Blower  1</t>
  </si>
  <si>
    <t>Sand Blower  2</t>
  </si>
  <si>
    <t>Souffleur 1 sable</t>
  </si>
  <si>
    <t>Souffleur 2 sable</t>
  </si>
  <si>
    <t>Sand separator mixer</t>
  </si>
  <si>
    <t>Laveur de sable agitateur</t>
  </si>
  <si>
    <t>Sand separator screw</t>
  </si>
  <si>
    <t>Laveur de sable transporteur</t>
  </si>
  <si>
    <t>SWM20.2.01</t>
  </si>
  <si>
    <t>SWM20.2.02</t>
  </si>
  <si>
    <t>Micro batch feeder</t>
  </si>
  <si>
    <t>Microdoseurs</t>
  </si>
  <si>
    <t>CO75.4.02</t>
  </si>
  <si>
    <t>CO75.5.02</t>
  </si>
  <si>
    <t>Local panels</t>
  </si>
  <si>
    <t>ST20.2.11</t>
  </si>
  <si>
    <t>ST20.2.21</t>
  </si>
  <si>
    <t>Sand scraper 1</t>
  </si>
  <si>
    <t>Sand scraper 2</t>
  </si>
  <si>
    <t>Dessableur 1</t>
  </si>
  <si>
    <t>Dessableur 2</t>
  </si>
  <si>
    <t>UV 1</t>
  </si>
  <si>
    <t>UV65.1.01</t>
  </si>
  <si>
    <t>UV 2</t>
  </si>
  <si>
    <t xml:space="preserve">Conveyor dewatered sludge </t>
  </si>
  <si>
    <t>B40.1.21</t>
  </si>
  <si>
    <t>B40.1.22</t>
  </si>
  <si>
    <t>B40.1.11</t>
  </si>
  <si>
    <t>B40.1.12</t>
  </si>
  <si>
    <t>P45.1.13</t>
  </si>
  <si>
    <t>P45.1.14</t>
  </si>
  <si>
    <t>P45.1.23</t>
  </si>
  <si>
    <t>P45.1.24</t>
  </si>
  <si>
    <t>Concentration en boues de la liqueur mixte</t>
  </si>
  <si>
    <r>
      <t>SV</t>
    </r>
    <r>
      <rPr>
        <b/>
        <vertAlign val="subscript"/>
        <sz val="10"/>
        <color theme="0"/>
        <rFont val="Arial"/>
        <family val="2"/>
      </rPr>
      <t>ASB</t>
    </r>
  </si>
  <si>
    <r>
      <t>SV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</si>
  <si>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BBA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</si>
  <si>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BR</t>
    </r>
  </si>
  <si>
    <r>
      <t>DS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</si>
  <si>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Matière sèche </t>
    </r>
    <r>
      <rPr>
        <b/>
        <vertAlign val="subscript"/>
        <sz val="10"/>
        <color theme="0"/>
        <rFont val="Arial"/>
        <family val="2"/>
      </rPr>
      <t>BR</t>
    </r>
  </si>
  <si>
    <r>
      <t>O</t>
    </r>
    <r>
      <rPr>
        <b/>
        <vertAlign val="subscript"/>
        <sz val="10"/>
        <color theme="0"/>
        <rFont val="Arial"/>
        <family val="2"/>
      </rPr>
      <t xml:space="preserve">2  </t>
    </r>
    <r>
      <rPr>
        <b/>
        <sz val="10"/>
        <color theme="0"/>
        <rFont val="Arial"/>
        <family val="2"/>
      </rPr>
      <t>(1)</t>
    </r>
  </si>
  <si>
    <t>O2 (1)</t>
  </si>
  <si>
    <r>
      <t>O</t>
    </r>
    <r>
      <rPr>
        <b/>
        <vertAlign val="subscript"/>
        <sz val="10"/>
        <color theme="0"/>
        <rFont val="Arial"/>
        <family val="2"/>
      </rPr>
      <t xml:space="preserve">2 </t>
    </r>
    <r>
      <rPr>
        <b/>
        <sz val="10"/>
        <color theme="0"/>
        <rFont val="Arial"/>
        <family val="2"/>
      </rPr>
      <t>(2)</t>
    </r>
  </si>
  <si>
    <t>Flow to Line</t>
  </si>
  <si>
    <t>Debit BBA</t>
  </si>
  <si>
    <t>Intervalle</t>
  </si>
  <si>
    <t>Suspended solids SS</t>
  </si>
  <si>
    <t>quotadien</t>
  </si>
  <si>
    <t>hebdomadaire</t>
  </si>
  <si>
    <t>mensuel</t>
  </si>
  <si>
    <t xml:space="preserve">Unité </t>
  </si>
  <si>
    <t>Design</t>
  </si>
  <si>
    <t>Moyen</t>
  </si>
  <si>
    <t>QIRA±15.1.04</t>
  </si>
  <si>
    <t>Matiéres en suspension MES</t>
  </si>
  <si>
    <r>
      <t>QIRA</t>
    </r>
    <r>
      <rPr>
        <i/>
        <sz val="10"/>
        <color theme="0" tint="-0.499984740745262"/>
        <rFont val="Calibri"/>
        <family val="2"/>
      </rPr>
      <t>±</t>
    </r>
    <r>
      <rPr>
        <i/>
        <sz val="10"/>
        <color theme="0" tint="-0.499984740745262"/>
        <rFont val="Arial"/>
        <family val="2"/>
      </rPr>
      <t>40.2.117</t>
    </r>
  </si>
  <si>
    <t>Sortie BBA 1</t>
  </si>
  <si>
    <r>
      <t>NO</t>
    </r>
    <r>
      <rPr>
        <b/>
        <vertAlign val="subscript"/>
        <sz val="10"/>
        <color theme="0" tint="-0.499984740745262"/>
        <rFont val="Arial"/>
        <family val="2"/>
      </rPr>
      <t>2</t>
    </r>
    <r>
      <rPr>
        <b/>
        <sz val="10"/>
        <color theme="0" tint="-0.499984740745262"/>
        <rFont val="Arial"/>
        <family val="2"/>
      </rPr>
      <t>-N</t>
    </r>
  </si>
  <si>
    <t>QIRA±40.2.217</t>
  </si>
  <si>
    <t>BBA 2</t>
  </si>
  <si>
    <t>Boues de retour 2</t>
  </si>
  <si>
    <t>Sortie BBA 2</t>
  </si>
  <si>
    <t>Pomp de boues recirculées 1</t>
  </si>
  <si>
    <t>Pomp de boues recirculées 2</t>
  </si>
  <si>
    <t>Pomp de boues recirculées 3</t>
  </si>
  <si>
    <t>Pomp de boues recirculées 4</t>
  </si>
  <si>
    <t>Entraînement  SB2</t>
  </si>
  <si>
    <t>Return sludge pump 3</t>
  </si>
  <si>
    <t>Return sludge pump 4</t>
  </si>
  <si>
    <t>Excess sludge pump 1</t>
  </si>
  <si>
    <t>Excess sludge pump 2</t>
  </si>
  <si>
    <t>Pomp de boues activées en excès 1</t>
  </si>
  <si>
    <t>Pomp de boues activées en excès 2</t>
  </si>
  <si>
    <t>Return sludge pump 1</t>
  </si>
  <si>
    <t>Return sludge pump 2</t>
  </si>
  <si>
    <t>Energy consumption</t>
  </si>
  <si>
    <t>Consommation d'énergie</t>
  </si>
  <si>
    <t>kWh total</t>
  </si>
  <si>
    <t>MCC (PAC)</t>
  </si>
  <si>
    <t>kWh quotatien</t>
  </si>
  <si>
    <t>Débits</t>
  </si>
  <si>
    <t>g(pol)/kg(MES)</t>
  </si>
  <si>
    <t>Efficiency COD removal</t>
  </si>
  <si>
    <t>Efficience DCO</t>
  </si>
  <si>
    <t>DS screens</t>
  </si>
  <si>
    <t>DS sand</t>
  </si>
  <si>
    <t>oDS sand</t>
  </si>
  <si>
    <t>Screenings</t>
  </si>
  <si>
    <t>Spalte52100</t>
  </si>
  <si>
    <t>total</t>
  </si>
  <si>
    <t>kWh</t>
  </si>
  <si>
    <t>MS Refus degrillage</t>
  </si>
  <si>
    <t>MS Sable</t>
  </si>
  <si>
    <t>MVS Sable</t>
  </si>
  <si>
    <t xml:space="preserve">Daily plant data       </t>
  </si>
  <si>
    <t>Outlet</t>
  </si>
  <si>
    <t>Date</t>
  </si>
  <si>
    <r>
      <t>flow/d m</t>
    </r>
    <r>
      <rPr>
        <b/>
        <sz val="12"/>
        <rFont val="Calibri"/>
        <family val="2"/>
      </rPr>
      <t>ᶟ</t>
    </r>
  </si>
  <si>
    <r>
      <rPr>
        <b/>
        <sz val="12"/>
        <rFont val="Arial"/>
        <family val="2"/>
      </rPr>
      <t>T</t>
    </r>
    <r>
      <rPr>
        <b/>
        <i/>
        <sz val="12"/>
        <rFont val="Arial"/>
        <family val="2"/>
      </rPr>
      <t xml:space="preserve">emp. </t>
    </r>
    <r>
      <rPr>
        <b/>
        <sz val="12"/>
        <rFont val="Calibri"/>
        <family val="2"/>
      </rPr>
      <t>°</t>
    </r>
    <r>
      <rPr>
        <b/>
        <i/>
        <sz val="12"/>
        <rFont val="Arial"/>
        <family val="2"/>
      </rPr>
      <t>C</t>
    </r>
  </si>
  <si>
    <t>DO mid. mg/l</t>
  </si>
  <si>
    <t xml:space="preserve"> pH</t>
  </si>
  <si>
    <t>DO end      mg/l</t>
  </si>
  <si>
    <t>Sludge vol. ml/l    after 30 min  ASB / RS</t>
  </si>
  <si>
    <t>RS flow mᶟ/h</t>
  </si>
  <si>
    <t>Power cons.(MCC) Kwh/d</t>
  </si>
  <si>
    <r>
      <t>flow m</t>
    </r>
    <r>
      <rPr>
        <b/>
        <sz val="12"/>
        <rFont val="Calibri"/>
        <family val="2"/>
      </rPr>
      <t>ᶟ/d</t>
    </r>
  </si>
  <si>
    <t>Spalte27100</t>
  </si>
  <si>
    <t>Lime consumption</t>
  </si>
  <si>
    <t>Chaux</t>
  </si>
  <si>
    <t>Spalte271002</t>
  </si>
  <si>
    <t>23:59:30</t>
  </si>
  <si>
    <t>01.02.2018</t>
  </si>
  <si>
    <t>23:59:50</t>
  </si>
  <si>
    <t>31.01.2018</t>
  </si>
  <si>
    <t>23:59:31</t>
  </si>
  <si>
    <t>02.02.2018</t>
  </si>
  <si>
    <t>03.02.2018</t>
  </si>
  <si>
    <t>04.02.2018</t>
  </si>
  <si>
    <t>05.02.2018</t>
  </si>
  <si>
    <t>06.02.2018</t>
  </si>
  <si>
    <t>07.02.2018</t>
  </si>
  <si>
    <t>08.02.2018</t>
  </si>
  <si>
    <t>09.02.2018</t>
  </si>
  <si>
    <t>10.02.2018</t>
  </si>
  <si>
    <t>11.02.2018</t>
  </si>
  <si>
    <t>12.02.2018</t>
  </si>
  <si>
    <t>13.02.2018</t>
  </si>
  <si>
    <t>14.02.2018</t>
  </si>
  <si>
    <t>15.02.2018</t>
  </si>
  <si>
    <t>16.02.2018</t>
  </si>
  <si>
    <t>17.02.2018</t>
  </si>
  <si>
    <t>18.02.2018</t>
  </si>
  <si>
    <t>19.02.2018</t>
  </si>
  <si>
    <t xml:space="preserve"> </t>
  </si>
  <si>
    <t>20.02.2018</t>
  </si>
  <si>
    <t>21.02.2018</t>
  </si>
  <si>
    <t>22.02.2018</t>
  </si>
  <si>
    <t>23.02.2018</t>
  </si>
  <si>
    <t>24.02.2018</t>
  </si>
  <si>
    <t>25.02.2018</t>
  </si>
  <si>
    <t>26.02.2018</t>
  </si>
  <si>
    <t>27.02.2018</t>
  </si>
  <si>
    <r>
      <t>Q</t>
    </r>
    <r>
      <rPr>
        <b/>
        <vertAlign val="subscript"/>
        <sz val="12"/>
        <color theme="0"/>
        <rFont val="Arial"/>
        <family val="2"/>
      </rPr>
      <t>IN</t>
    </r>
  </si>
  <si>
    <r>
      <t>Q</t>
    </r>
    <r>
      <rPr>
        <b/>
        <vertAlign val="subscript"/>
        <sz val="12"/>
        <color theme="0"/>
        <rFont val="Arial"/>
        <family val="2"/>
      </rPr>
      <t>OUT</t>
    </r>
  </si>
  <si>
    <r>
      <t>Q</t>
    </r>
    <r>
      <rPr>
        <b/>
        <vertAlign val="subscript"/>
        <sz val="12"/>
        <color theme="0"/>
        <rFont val="Arial"/>
        <family val="2"/>
      </rPr>
      <t>Air1</t>
    </r>
  </si>
  <si>
    <r>
      <t>Q</t>
    </r>
    <r>
      <rPr>
        <b/>
        <vertAlign val="subscript"/>
        <sz val="12"/>
        <color theme="0"/>
        <rFont val="Arial"/>
        <family val="2"/>
      </rPr>
      <t>Air2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</si>
  <si>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2"/>
        <color theme="0"/>
        <rFont val="Arial"/>
        <family val="2"/>
      </rPr>
      <t>RS</t>
    </r>
  </si>
  <si>
    <r>
      <t>Q</t>
    </r>
    <r>
      <rPr>
        <b/>
        <vertAlign val="subscript"/>
        <sz val="12"/>
        <color theme="0"/>
        <rFont val="Arial"/>
        <family val="2"/>
      </rPr>
      <t>Polymer1</t>
    </r>
  </si>
  <si>
    <r>
      <t>Q</t>
    </r>
    <r>
      <rPr>
        <b/>
        <vertAlign val="subscript"/>
        <sz val="12"/>
        <color theme="0"/>
        <rFont val="Arial"/>
        <family val="2"/>
      </rPr>
      <t>Polymer2</t>
    </r>
    <r>
      <rPr>
        <b/>
        <sz val="12"/>
        <color theme="0"/>
        <rFont val="Arial"/>
        <family val="2"/>
      </rPr>
      <t xml:space="preserve"> </t>
    </r>
  </si>
  <si>
    <r>
      <t>Q</t>
    </r>
    <r>
      <rPr>
        <b/>
        <vertAlign val="subscript"/>
        <sz val="12"/>
        <color theme="0"/>
        <rFont val="Arial"/>
        <family val="2"/>
      </rPr>
      <t>Sludge Treatment1</t>
    </r>
  </si>
  <si>
    <r>
      <t>Q</t>
    </r>
    <r>
      <rPr>
        <b/>
        <vertAlign val="subscript"/>
        <sz val="12"/>
        <color theme="0"/>
        <rFont val="Arial"/>
        <family val="2"/>
      </rPr>
      <t>Sludge Treatment2</t>
    </r>
  </si>
  <si>
    <r>
      <t>DS</t>
    </r>
    <r>
      <rPr>
        <b/>
        <vertAlign val="subscript"/>
        <sz val="12"/>
        <color theme="0"/>
        <rFont val="Arial"/>
        <family val="2"/>
      </rPr>
      <t>Thickener</t>
    </r>
  </si>
  <si>
    <r>
      <t>DS</t>
    </r>
    <r>
      <rPr>
        <b/>
        <vertAlign val="subscript"/>
        <sz val="12"/>
        <color theme="0"/>
        <rFont val="Arial"/>
        <family val="2"/>
      </rPr>
      <t>DewSludge</t>
    </r>
  </si>
  <si>
    <r>
      <t>DS</t>
    </r>
    <r>
      <rPr>
        <b/>
        <vertAlign val="subscript"/>
        <sz val="12"/>
        <color theme="0"/>
        <rFont val="Arial"/>
        <family val="2"/>
      </rPr>
      <t>DewSludge Lime</t>
    </r>
  </si>
  <si>
    <r>
      <t>Q</t>
    </r>
    <r>
      <rPr>
        <b/>
        <vertAlign val="subscript"/>
        <sz val="12"/>
        <color theme="0"/>
        <rFont val="Arial"/>
        <family val="2"/>
      </rPr>
      <t>polymère1</t>
    </r>
  </si>
  <si>
    <r>
      <t>Q</t>
    </r>
    <r>
      <rPr>
        <b/>
        <vertAlign val="subscript"/>
        <sz val="12"/>
        <color theme="0"/>
        <rFont val="Arial"/>
        <family val="2"/>
      </rPr>
      <t>polymère2</t>
    </r>
  </si>
  <si>
    <r>
      <t>Q</t>
    </r>
    <r>
      <rPr>
        <b/>
        <vertAlign val="subscript"/>
        <sz val="12"/>
        <color theme="0"/>
        <rFont val="Arial"/>
        <family val="2"/>
      </rPr>
      <t>traitement de boue1</t>
    </r>
  </si>
  <si>
    <r>
      <t>Q</t>
    </r>
    <r>
      <rPr>
        <b/>
        <vertAlign val="subscript"/>
        <sz val="12"/>
        <color theme="0"/>
        <rFont val="Arial"/>
        <family val="2"/>
      </rPr>
      <t>traitement de boue2</t>
    </r>
  </si>
  <si>
    <r>
      <t>MES</t>
    </r>
    <r>
      <rPr>
        <b/>
        <vertAlign val="subscript"/>
        <sz val="12"/>
        <color theme="0"/>
        <rFont val="Arial"/>
        <family val="2"/>
      </rPr>
      <t>boue épaississeur</t>
    </r>
  </si>
  <si>
    <r>
      <t>MES</t>
    </r>
    <r>
      <rPr>
        <b/>
        <vertAlign val="subscript"/>
        <sz val="12"/>
        <color theme="0"/>
        <rFont val="Arial"/>
        <family val="2"/>
      </rPr>
      <t>boue</t>
    </r>
  </si>
  <si>
    <r>
      <t>MES</t>
    </r>
    <r>
      <rPr>
        <b/>
        <vertAlign val="subscript"/>
        <sz val="12"/>
        <color theme="0"/>
        <rFont val="Arial"/>
        <family val="2"/>
      </rPr>
      <t>boue chaux</t>
    </r>
  </si>
  <si>
    <r>
      <t>V</t>
    </r>
    <r>
      <rPr>
        <vertAlign val="subscript"/>
        <sz val="12"/>
        <color theme="1"/>
        <rFont val="Arial"/>
        <family val="2"/>
      </rPr>
      <t>ASB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</si>
</sst>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0.0"/>
    <numFmt numFmtId="166" formatCode="0.0%"/>
    <numFmt numFmtId="167" formatCode="0.0_ ;[Red]\-0.0\ "/>
    <numFmt numFmtId="168" formatCode="0_ ;[Red]\-0\ "/>
    <numFmt numFmtId="169" formatCode="#,##0.0"/>
    <numFmt numFmtId="170" formatCode="0.000"/>
    <numFmt numFmtId="171" formatCode="0.000_ ;[Red]\-0.000\ "/>
  </numFmts>
  <fonts count="5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vertAlign val="subscript"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0"/>
      <color theme="4" tint="0.79998168889431442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14999847407452621"/>
      <name val="Arial"/>
      <family val="2"/>
    </font>
    <font>
      <b/>
      <vertAlign val="subscript"/>
      <sz val="10"/>
      <color theme="0" tint="-0.14999847407452621"/>
      <name val="Arial"/>
      <family val="2"/>
    </font>
    <font>
      <sz val="11"/>
      <color theme="0" tint="-0.499984740745262"/>
      <name val="Calibri"/>
      <family val="2"/>
      <scheme val="minor"/>
    </font>
    <font>
      <i/>
      <sz val="10"/>
      <color theme="0" tint="-0.499984740745262"/>
      <name val="Arial"/>
      <family val="2"/>
    </font>
    <font>
      <b/>
      <sz val="12"/>
      <color theme="4" tint="-0.249977111117893"/>
      <name val="Arial"/>
      <family val="2"/>
    </font>
    <font>
      <i/>
      <sz val="11"/>
      <color theme="0" tint="-0.499984740745262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i/>
      <sz val="10"/>
      <color theme="4" tint="0.79998168889431442"/>
      <name val="Arial"/>
      <family val="2"/>
    </font>
    <font>
      <i/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 tint="-0.499984740745262"/>
      <name val="Arial"/>
      <family val="2"/>
    </font>
    <font>
      <b/>
      <sz val="12"/>
      <name val="Arial"/>
      <family val="2"/>
    </font>
    <font>
      <b/>
      <sz val="10"/>
      <color theme="0" tint="-0.249977111117893"/>
      <name val="Arial"/>
      <family val="2"/>
    </font>
    <font>
      <b/>
      <vertAlign val="subscript"/>
      <sz val="10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u/>
      <sz val="10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Calibri"/>
      <family val="2"/>
    </font>
    <font>
      <b/>
      <i/>
      <sz val="12"/>
      <name val="Arial"/>
      <family val="2"/>
    </font>
    <font>
      <sz val="11"/>
      <name val="Tii"/>
    </font>
    <font>
      <sz val="10"/>
      <name val="Arial"/>
    </font>
    <font>
      <b/>
      <sz val="12"/>
      <color theme="0"/>
      <name val="Arial"/>
      <family val="2"/>
    </font>
    <font>
      <b/>
      <vertAlign val="subscript"/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4" tint="0.79998168889431442"/>
      <name val="Arial"/>
      <family val="2"/>
    </font>
    <font>
      <vertAlign val="subscript"/>
      <sz val="12"/>
      <color theme="1"/>
      <name val="Arial"/>
      <family val="2"/>
    </font>
    <font>
      <i/>
      <sz val="12"/>
      <color theme="0" tint="-0.499984740745262"/>
      <name val="Arial"/>
      <family val="2"/>
    </font>
    <font>
      <i/>
      <sz val="12"/>
      <color theme="4" tint="0.79998168889431442"/>
      <name val="Arial"/>
      <family val="2"/>
    </font>
    <font>
      <sz val="12"/>
      <color theme="0" tint="-0.499984740745262"/>
      <name val="Arial"/>
      <family val="2"/>
    </font>
    <font>
      <i/>
      <sz val="12"/>
      <color theme="4" tint="-0.249977111117893"/>
      <name val="Arial"/>
      <family val="2"/>
    </font>
    <font>
      <sz val="12"/>
      <color theme="4" tint="-0.249977111117893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theme="0" tint="-0.34998626667073579"/>
      <name val="Arial"/>
      <family val="2"/>
    </font>
    <font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medium">
        <color theme="3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hair">
        <color auto="1"/>
      </bottom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medium">
        <color theme="3"/>
      </bottom>
      <diagonal/>
    </border>
    <border>
      <left/>
      <right style="medium">
        <color theme="3"/>
      </right>
      <top/>
      <bottom/>
      <diagonal/>
    </border>
    <border>
      <left/>
      <right style="hair">
        <color auto="1"/>
      </right>
      <top style="hair">
        <color auto="1"/>
      </top>
      <bottom style="medium">
        <color theme="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9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10" fillId="0" borderId="0"/>
  </cellStyleXfs>
  <cellXfs count="290">
    <xf numFmtId="0" fontId="0" fillId="0" borderId="0" xfId="0"/>
    <xf numFmtId="0" fontId="1" fillId="0" borderId="0" xfId="1" applyFont="1" applyAlignment="1" applyProtection="1">
      <alignment wrapText="1"/>
    </xf>
    <xf numFmtId="0" fontId="1" fillId="0" borderId="0" xfId="1" applyFont="1" applyFill="1" applyAlignment="1" applyProtection="1">
      <alignment wrapText="1"/>
    </xf>
    <xf numFmtId="0" fontId="1" fillId="0" borderId="0" xfId="1" applyFont="1" applyFill="1" applyBorder="1" applyAlignment="1" applyProtection="1">
      <alignment wrapText="1"/>
    </xf>
    <xf numFmtId="14" fontId="1" fillId="0" borderId="0" xfId="1" applyNumberFormat="1" applyFont="1" applyFill="1" applyBorder="1" applyAlignment="1" applyProtection="1">
      <alignment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1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1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168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/>
    <xf numFmtId="0" fontId="1" fillId="0" borderId="0" xfId="0" applyFont="1" applyAlignment="1">
      <alignment wrapText="1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4" fontId="1" fillId="0" borderId="0" xfId="1" applyNumberFormat="1" applyFont="1" applyFill="1" applyAlignment="1" applyProtection="1">
      <alignment wrapText="1"/>
    </xf>
    <xf numFmtId="0" fontId="23" fillId="0" borderId="0" xfId="0" applyFont="1" applyFill="1" applyBorder="1" applyAlignment="1" applyProtection="1">
      <alignment horizontal="center" vertical="center" wrapText="1"/>
      <protection locked="0"/>
    </xf>
    <xf numFmtId="1" fontId="2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12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1" fontId="12" fillId="0" borderId="0" xfId="0" applyNumberFormat="1" applyFont="1" applyFill="1" applyBorder="1" applyAlignment="1" applyProtection="1">
      <alignment vertical="center" wrapText="1"/>
    </xf>
    <xf numFmtId="1" fontId="13" fillId="0" borderId="0" xfId="0" applyNumberFormat="1" applyFont="1" applyFill="1" applyBorder="1" applyAlignment="1" applyProtection="1">
      <alignment horizontal="left" vertical="center" wrapText="1"/>
    </xf>
    <xf numFmtId="1" fontId="11" fillId="0" borderId="0" xfId="0" applyNumberFormat="1" applyFont="1" applyFill="1" applyBorder="1" applyAlignment="1" applyProtection="1">
      <alignment horizontal="center"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Fill="1" applyBorder="1" applyAlignment="1" applyProtection="1">
      <alignment horizontal="center" vertical="center" wrapText="1"/>
      <protection locked="0"/>
    </xf>
    <xf numFmtId="1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0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165" fontId="10" fillId="0" borderId="1" xfId="0" applyNumberFormat="1" applyFont="1" applyFill="1" applyBorder="1" applyAlignment="1" applyProtection="1">
      <alignment horizontal="center" vertical="center" wrapText="1"/>
    </xf>
    <xf numFmtId="165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left" vertical="center" wrapText="1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Fill="1" applyBorder="1" applyAlignment="1" applyProtection="1">
      <alignment vertical="center" wrapText="1"/>
    </xf>
    <xf numFmtId="0" fontId="18" fillId="0" borderId="1" xfId="0" applyFont="1" applyFill="1" applyBorder="1" applyAlignment="1" applyProtection="1">
      <alignment horizontal="center" vertical="center" wrapText="1"/>
    </xf>
    <xf numFmtId="1" fontId="18" fillId="0" borderId="1" xfId="0" applyNumberFormat="1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18" fillId="0" borderId="2" xfId="0" applyFont="1" applyFill="1" applyBorder="1" applyAlignment="1" applyProtection="1">
      <alignment horizontal="center" vertical="center" wrapText="1"/>
      <protection locked="0"/>
    </xf>
    <xf numFmtId="0" fontId="18" fillId="0" borderId="2" xfId="0" applyFont="1" applyFill="1" applyBorder="1" applyAlignment="1" applyProtection="1">
      <alignment horizontal="center" vertical="center" wrapText="1"/>
    </xf>
    <xf numFmtId="0" fontId="20" fillId="0" borderId="2" xfId="0" applyFont="1" applyFill="1" applyBorder="1" applyAlignment="1" applyProtection="1">
      <alignment horizontal="center" vertical="center" wrapText="1"/>
      <protection locked="0"/>
    </xf>
    <xf numFmtId="1" fontId="1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 applyProtection="1">
      <alignment horizontal="center" vertical="center" wrapText="1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0" fontId="5" fillId="3" borderId="7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18" fillId="0" borderId="7" xfId="0" applyFont="1" applyFill="1" applyBorder="1" applyAlignment="1" applyProtection="1">
      <alignment horizontal="center" vertical="center" wrapText="1"/>
      <protection locked="0"/>
    </xf>
    <xf numFmtId="0" fontId="18" fillId="0" borderId="8" xfId="0" applyFont="1" applyFill="1" applyBorder="1" applyAlignment="1" applyProtection="1">
      <alignment horizontal="center" vertical="center" wrapText="1"/>
      <protection locked="0"/>
    </xf>
    <xf numFmtId="0" fontId="18" fillId="0" borderId="7" xfId="0" applyFont="1" applyFill="1" applyBorder="1" applyAlignment="1" applyProtection="1">
      <alignment horizontal="center" vertical="center" wrapText="1"/>
    </xf>
    <xf numFmtId="0" fontId="18" fillId="0" borderId="8" xfId="0" applyFont="1" applyFill="1" applyBorder="1" applyAlignment="1" applyProtection="1">
      <alignment horizontal="center" vertical="center" wrapText="1"/>
    </xf>
    <xf numFmtId="0" fontId="18" fillId="0" borderId="9" xfId="0" applyFont="1" applyFill="1" applyBorder="1" applyAlignment="1" applyProtection="1">
      <alignment horizontal="center" vertical="center" wrapText="1"/>
      <protection locked="0"/>
    </xf>
    <xf numFmtId="1" fontId="10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5" fillId="4" borderId="3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Fill="1" applyBorder="1" applyAlignment="1" applyProtection="1">
      <alignment horizontal="center" vertical="center" wrapText="1"/>
      <protection locked="0"/>
    </xf>
    <xf numFmtId="0" fontId="27" fillId="0" borderId="3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</xf>
    <xf numFmtId="0" fontId="18" fillId="0" borderId="13" xfId="0" applyFont="1" applyFill="1" applyBorder="1" applyAlignment="1" applyProtection="1">
      <alignment horizontal="center" vertical="center" wrapText="1"/>
      <protection locked="0"/>
    </xf>
    <xf numFmtId="1" fontId="10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3" xfId="0" applyFont="1" applyFill="1" applyBorder="1" applyAlignment="1" applyProtection="1">
      <alignment horizontal="center" vertical="center" wrapText="1"/>
      <protection locked="0"/>
    </xf>
    <xf numFmtId="165" fontId="14" fillId="5" borderId="1" xfId="0" applyNumberFormat="1" applyFont="1" applyFill="1" applyBorder="1" applyAlignment="1" applyProtection="1">
      <alignment horizontal="center" vertical="center" wrapText="1"/>
    </xf>
    <xf numFmtId="1" fontId="14" fillId="5" borderId="2" xfId="0" applyNumberFormat="1" applyFont="1" applyFill="1" applyBorder="1" applyAlignment="1" applyProtection="1">
      <alignment horizontal="center" vertical="center" wrapText="1"/>
    </xf>
    <xf numFmtId="3" fontId="14" fillId="5" borderId="7" xfId="0" applyNumberFormat="1" applyFont="1" applyFill="1" applyBorder="1" applyAlignment="1" applyProtection="1">
      <alignment horizontal="center" vertical="center" wrapText="1"/>
    </xf>
    <xf numFmtId="3" fontId="14" fillId="5" borderId="1" xfId="0" applyNumberFormat="1" applyFont="1" applyFill="1" applyBorder="1" applyAlignment="1" applyProtection="1">
      <alignment horizontal="center" vertical="center" wrapText="1"/>
    </xf>
    <xf numFmtId="1" fontId="14" fillId="5" borderId="1" xfId="0" applyNumberFormat="1" applyFont="1" applyFill="1" applyBorder="1" applyAlignment="1" applyProtection="1">
      <alignment horizontal="center" vertical="center" wrapText="1"/>
    </xf>
    <xf numFmtId="165" fontId="27" fillId="0" borderId="1" xfId="0" applyNumberFormat="1" applyFont="1" applyFill="1" applyBorder="1" applyAlignment="1" applyProtection="1">
      <alignment horizontal="center" vertical="center" wrapText="1"/>
    </xf>
    <xf numFmtId="1" fontId="27" fillId="0" borderId="2" xfId="0" applyNumberFormat="1" applyFont="1" applyFill="1" applyBorder="1" applyAlignment="1" applyProtection="1">
      <alignment horizontal="center" vertical="center" wrapText="1"/>
    </xf>
    <xf numFmtId="3" fontId="27" fillId="0" borderId="10" xfId="0" applyNumberFormat="1" applyFont="1" applyFill="1" applyBorder="1" applyAlignment="1" applyProtection="1">
      <alignment horizontal="center" vertical="center" wrapText="1"/>
    </xf>
    <xf numFmtId="3" fontId="27" fillId="0" borderId="11" xfId="0" applyNumberFormat="1" applyFont="1" applyFill="1" applyBorder="1" applyAlignment="1" applyProtection="1">
      <alignment horizontal="center" vertical="center" wrapText="1"/>
    </xf>
    <xf numFmtId="3" fontId="14" fillId="5" borderId="3" xfId="0" applyNumberFormat="1" applyFont="1" applyFill="1" applyBorder="1" applyAlignment="1" applyProtection="1">
      <alignment horizontal="center" vertical="center" wrapText="1"/>
    </xf>
    <xf numFmtId="3" fontId="27" fillId="0" borderId="14" xfId="0" applyNumberFormat="1" applyFont="1" applyFill="1" applyBorder="1" applyAlignment="1" applyProtection="1">
      <alignment horizontal="center" vertical="center" wrapText="1"/>
    </xf>
    <xf numFmtId="3" fontId="14" fillId="5" borderId="8" xfId="0" applyNumberFormat="1" applyFont="1" applyFill="1" applyBorder="1" applyAlignment="1" applyProtection="1">
      <alignment horizontal="center" vertical="center" wrapText="1"/>
    </xf>
    <xf numFmtId="3" fontId="27" fillId="0" borderId="12" xfId="0" applyNumberFormat="1" applyFont="1" applyFill="1" applyBorder="1" applyAlignment="1" applyProtection="1">
      <alignment horizontal="center" vertical="center" wrapText="1"/>
    </xf>
    <xf numFmtId="0" fontId="14" fillId="5" borderId="1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3" fontId="27" fillId="0" borderId="1" xfId="0" applyNumberFormat="1" applyFont="1" applyFill="1" applyBorder="1" applyAlignment="1" applyProtection="1">
      <alignment horizontal="center" vertical="center" wrapText="1"/>
    </xf>
    <xf numFmtId="1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28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14" fillId="5" borderId="1" xfId="0" applyNumberFormat="1" applyFont="1" applyFill="1" applyBorder="1" applyAlignment="1" applyProtection="1">
      <alignment horizontal="center" vertical="center" wrapText="1"/>
    </xf>
    <xf numFmtId="12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1" xfId="0" applyFont="1" applyFill="1" applyBorder="1" applyAlignment="1" applyProtection="1">
      <alignment horizontal="center" vertical="center" wrapText="1"/>
    </xf>
    <xf numFmtId="1" fontId="5" fillId="3" borderId="1" xfId="0" applyNumberFormat="1" applyFont="1" applyFill="1" applyBorder="1" applyAlignment="1" applyProtection="1">
      <alignment horizontal="center" vertical="center" wrapText="1"/>
    </xf>
    <xf numFmtId="0" fontId="28" fillId="3" borderId="1" xfId="0" applyFont="1" applyFill="1" applyBorder="1" applyAlignment="1" applyProtection="1">
      <alignment horizontal="center" vertical="center" wrapText="1"/>
    </xf>
    <xf numFmtId="0" fontId="26" fillId="3" borderId="1" xfId="0" applyFont="1" applyFill="1" applyBorder="1" applyAlignment="1" applyProtection="1">
      <alignment horizontal="center" vertical="center" wrapText="1"/>
    </xf>
    <xf numFmtId="0" fontId="26" fillId="4" borderId="1" xfId="0" applyFont="1" applyFill="1" applyBorder="1" applyAlignment="1" applyProtection="1">
      <alignment horizontal="center" vertical="center" wrapText="1"/>
      <protection locked="0"/>
    </xf>
    <xf numFmtId="2" fontId="30" fillId="0" borderId="1" xfId="0" applyNumberFormat="1" applyFont="1" applyFill="1" applyBorder="1" applyAlignment="1" applyProtection="1">
      <alignment horizontal="center" vertical="center" wrapText="1"/>
    </xf>
    <xf numFmtId="169" fontId="14" fillId="5" borderId="1" xfId="0" applyNumberFormat="1" applyFont="1" applyFill="1" applyBorder="1" applyAlignment="1" applyProtection="1">
      <alignment horizontal="center" vertical="center" wrapText="1"/>
    </xf>
    <xf numFmtId="169" fontId="27" fillId="0" borderId="11" xfId="0" applyNumberFormat="1" applyFont="1" applyFill="1" applyBorder="1" applyAlignment="1" applyProtection="1">
      <alignment horizontal="center" vertical="center" wrapText="1"/>
    </xf>
    <xf numFmtId="12" fontId="14" fillId="5" borderId="1" xfId="0" applyNumberFormat="1" applyFont="1" applyFill="1" applyBorder="1" applyAlignment="1" applyProtection="1">
      <alignment horizontal="center" vertical="center" wrapText="1"/>
    </xf>
    <xf numFmtId="12" fontId="27" fillId="0" borderId="1" xfId="0" applyNumberFormat="1" applyFont="1" applyFill="1" applyBorder="1" applyAlignment="1" applyProtection="1">
      <alignment horizontal="center" vertical="center" wrapText="1"/>
    </xf>
    <xf numFmtId="1" fontId="27" fillId="0" borderId="1" xfId="0" applyNumberFormat="1" applyFont="1" applyFill="1" applyBorder="1" applyAlignment="1" applyProtection="1">
      <alignment horizontal="center" vertical="center" wrapText="1"/>
    </xf>
    <xf numFmtId="169" fontId="10" fillId="0" borderId="1" xfId="0" applyNumberFormat="1" applyFont="1" applyFill="1" applyBorder="1" applyAlignment="1" applyProtection="1">
      <alignment horizontal="center" vertical="center" wrapText="1"/>
    </xf>
    <xf numFmtId="165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1" xfId="0" applyNumberFormat="1" applyFont="1" applyFill="1" applyBorder="1" applyAlignment="1" applyProtection="1">
      <alignment horizontal="center" vertical="center" wrapText="1"/>
    </xf>
    <xf numFmtId="164" fontId="14" fillId="0" borderId="1" xfId="3" applyFont="1" applyFill="1" applyBorder="1" applyAlignment="1" applyProtection="1">
      <alignment horizontal="center" vertical="center" wrapText="1"/>
      <protection locked="0"/>
    </xf>
    <xf numFmtId="0" fontId="18" fillId="5" borderId="1" xfId="0" applyFont="1" applyFill="1" applyBorder="1" applyAlignment="1" applyProtection="1">
      <alignment horizontal="center" vertical="center" wrapText="1"/>
    </xf>
    <xf numFmtId="0" fontId="20" fillId="5" borderId="1" xfId="0" applyFont="1" applyFill="1" applyBorder="1" applyAlignment="1" applyProtection="1">
      <alignment vertical="center" wrapText="1"/>
    </xf>
    <xf numFmtId="0" fontId="18" fillId="5" borderId="2" xfId="0" applyFont="1" applyFill="1" applyBorder="1" applyAlignment="1" applyProtection="1">
      <alignment horizontal="left" vertical="center" wrapText="1"/>
    </xf>
    <xf numFmtId="0" fontId="18" fillId="5" borderId="7" xfId="0" applyFont="1" applyFill="1" applyBorder="1" applyAlignment="1" applyProtection="1">
      <alignment horizontal="center" vertical="center" wrapText="1"/>
    </xf>
    <xf numFmtId="1" fontId="18" fillId="5" borderId="1" xfId="0" applyNumberFormat="1" applyFont="1" applyFill="1" applyBorder="1" applyAlignment="1" applyProtection="1">
      <alignment horizontal="center" vertical="center" wrapText="1"/>
    </xf>
    <xf numFmtId="49" fontId="18" fillId="5" borderId="1" xfId="0" applyNumberFormat="1" applyFont="1" applyFill="1" applyBorder="1" applyAlignment="1" applyProtection="1">
      <alignment horizontal="center" vertical="center" wrapText="1"/>
    </xf>
    <xf numFmtId="49" fontId="18" fillId="5" borderId="8" xfId="0" applyNumberFormat="1" applyFont="1" applyFill="1" applyBorder="1" applyAlignment="1" applyProtection="1">
      <alignment horizontal="center" vertical="center" wrapText="1"/>
    </xf>
    <xf numFmtId="0" fontId="18" fillId="5" borderId="8" xfId="0" applyFont="1" applyFill="1" applyBorder="1" applyAlignment="1" applyProtection="1">
      <alignment horizontal="center" vertical="center" wrapText="1"/>
    </xf>
    <xf numFmtId="0" fontId="18" fillId="5" borderId="3" xfId="0" applyFont="1" applyFill="1" applyBorder="1" applyAlignment="1" applyProtection="1">
      <alignment horizontal="center" vertical="center" wrapText="1"/>
      <protection locked="0"/>
    </xf>
    <xf numFmtId="0" fontId="18" fillId="5" borderId="1" xfId="0" applyFont="1" applyFill="1" applyBorder="1" applyAlignment="1" applyProtection="1">
      <alignment horizontal="center" vertical="center" wrapText="1"/>
      <protection locked="0"/>
    </xf>
    <xf numFmtId="12" fontId="18" fillId="5" borderId="1" xfId="0" applyNumberFormat="1" applyFont="1" applyFill="1" applyBorder="1" applyAlignment="1" applyProtection="1">
      <alignment horizontal="center" vertical="center" wrapText="1"/>
    </xf>
    <xf numFmtId="165" fontId="18" fillId="5" borderId="1" xfId="0" applyNumberFormat="1" applyFont="1" applyFill="1" applyBorder="1" applyAlignment="1" applyProtection="1">
      <alignment horizontal="center" vertical="center" wrapText="1"/>
    </xf>
    <xf numFmtId="1" fontId="13" fillId="0" borderId="1" xfId="0" applyNumberFormat="1" applyFont="1" applyFill="1" applyBorder="1" applyAlignment="1" applyProtection="1">
      <alignment horizontal="left" vertical="center" wrapText="1"/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20" fillId="0" borderId="1" xfId="0" applyNumberFormat="1" applyFont="1" applyFill="1" applyBorder="1" applyAlignment="1" applyProtection="1">
      <alignment horizontal="center" vertical="center" wrapText="1"/>
    </xf>
    <xf numFmtId="1" fontId="20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8" fillId="0" borderId="1" xfId="0" applyNumberFormat="1" applyFont="1" applyFill="1" applyBorder="1" applyAlignment="1" applyProtection="1">
      <alignment vertical="center" wrapText="1"/>
      <protection locked="0"/>
    </xf>
    <xf numFmtId="168" fontId="17" fillId="0" borderId="1" xfId="0" applyNumberFormat="1" applyFont="1" applyFill="1" applyBorder="1" applyAlignment="1" applyProtection="1">
      <alignment horizontal="center" vertical="center" wrapText="1"/>
    </xf>
    <xf numFmtId="168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0" fillId="0" borderId="1" xfId="0" applyNumberFormat="1" applyFont="1" applyFill="1" applyBorder="1" applyAlignment="1" applyProtection="1">
      <alignment horizontal="center" vertical="center" wrapText="1"/>
    </xf>
    <xf numFmtId="168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left" vertical="center" wrapText="1"/>
    </xf>
    <xf numFmtId="1" fontId="18" fillId="0" borderId="1" xfId="0" applyNumberFormat="1" applyFont="1" applyFill="1" applyBorder="1" applyAlignment="1" applyProtection="1">
      <alignment vertical="center" wrapText="1"/>
    </xf>
    <xf numFmtId="168" fontId="13" fillId="0" borderId="1" xfId="0" applyNumberFormat="1" applyFont="1" applyFill="1" applyBorder="1" applyAlignment="1" applyProtection="1">
      <alignment horizontal="center" vertical="center" wrapText="1"/>
    </xf>
    <xf numFmtId="9" fontId="27" fillId="0" borderId="1" xfId="2" applyFont="1" applyFill="1" applyBorder="1" applyAlignment="1" applyProtection="1">
      <alignment horizontal="center" vertical="center" wrapText="1"/>
    </xf>
    <xf numFmtId="166" fontId="27" fillId="0" borderId="1" xfId="2" applyNumberFormat="1" applyFont="1" applyFill="1" applyBorder="1" applyAlignment="1" applyProtection="1">
      <alignment horizontal="center" vertical="center" wrapText="1"/>
    </xf>
    <xf numFmtId="169" fontId="27" fillId="0" borderId="1" xfId="0" applyNumberFormat="1" applyFont="1" applyFill="1" applyBorder="1" applyAlignment="1" applyProtection="1">
      <alignment horizontal="center" vertical="center" wrapText="1"/>
    </xf>
    <xf numFmtId="4" fontId="27" fillId="0" borderId="1" xfId="0" applyNumberFormat="1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vertical="center" wrapText="1"/>
    </xf>
    <xf numFmtId="167" fontId="10" fillId="0" borderId="1" xfId="0" applyNumberFormat="1" applyFont="1" applyFill="1" applyBorder="1" applyAlignment="1" applyProtection="1">
      <alignment horizontal="center" vertical="center" wrapText="1"/>
    </xf>
    <xf numFmtId="1" fontId="31" fillId="0" borderId="7" xfId="0" applyNumberFormat="1" applyFont="1" applyFill="1" applyBorder="1" applyAlignment="1" applyProtection="1">
      <alignment horizontal="center" vertical="center" wrapText="1"/>
      <protection locked="0"/>
    </xf>
    <xf numFmtId="165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5" xfId="0" applyFont="1" applyFill="1" applyBorder="1" applyAlignment="1" applyProtection="1">
      <alignment horizontal="center" vertical="center" wrapText="1"/>
    </xf>
    <xf numFmtId="0" fontId="5" fillId="4" borderId="15" xfId="0" applyFont="1" applyFill="1" applyBorder="1" applyAlignment="1" applyProtection="1">
      <alignment horizontal="center" vertical="center" wrapText="1"/>
      <protection locked="0"/>
    </xf>
    <xf numFmtId="0" fontId="18" fillId="0" borderId="15" xfId="0" applyFont="1" applyFill="1" applyBorder="1" applyAlignment="1" applyProtection="1">
      <alignment horizontal="center" vertical="center" wrapText="1"/>
      <protection locked="0"/>
    </xf>
    <xf numFmtId="0" fontId="18" fillId="0" borderId="15" xfId="0" applyFont="1" applyFill="1" applyBorder="1" applyAlignment="1" applyProtection="1">
      <alignment horizontal="center" vertical="center" wrapText="1"/>
    </xf>
    <xf numFmtId="171" fontId="10" fillId="0" borderId="1" xfId="0" applyNumberFormat="1" applyFont="1" applyFill="1" applyBorder="1" applyAlignment="1" applyProtection="1">
      <alignment horizontal="center" vertical="center" wrapText="1"/>
    </xf>
    <xf numFmtId="9" fontId="10" fillId="0" borderId="7" xfId="2" applyFont="1" applyFill="1" applyBorder="1" applyAlignment="1" applyProtection="1">
      <alignment horizontal="center" vertical="center" wrapText="1"/>
      <protection locked="0"/>
    </xf>
    <xf numFmtId="9" fontId="10" fillId="0" borderId="3" xfId="2" applyFont="1" applyFill="1" applyBorder="1" applyAlignment="1" applyProtection="1">
      <alignment horizontal="center" vertical="center" wrapText="1"/>
      <protection locked="0"/>
    </xf>
    <xf numFmtId="9" fontId="31" fillId="0" borderId="7" xfId="2" applyFont="1" applyFill="1" applyBorder="1" applyAlignment="1" applyProtection="1">
      <alignment horizontal="center" vertical="center" wrapText="1"/>
      <protection locked="0"/>
    </xf>
    <xf numFmtId="9" fontId="31" fillId="0" borderId="3" xfId="2" applyFont="1" applyFill="1" applyBorder="1" applyAlignment="1" applyProtection="1">
      <alignment horizontal="center" vertical="center" wrapText="1"/>
      <protection locked="0"/>
    </xf>
    <xf numFmtId="9" fontId="14" fillId="5" borderId="7" xfId="2" applyFont="1" applyFill="1" applyBorder="1" applyAlignment="1" applyProtection="1">
      <alignment horizontal="center" vertical="center" wrapText="1"/>
    </xf>
    <xf numFmtId="9" fontId="14" fillId="5" borderId="3" xfId="2" applyFont="1" applyFill="1" applyBorder="1" applyAlignment="1" applyProtection="1">
      <alignment horizontal="center" vertical="center" wrapText="1"/>
    </xf>
    <xf numFmtId="9" fontId="27" fillId="0" borderId="10" xfId="2" applyFont="1" applyFill="1" applyBorder="1" applyAlignment="1" applyProtection="1">
      <alignment horizontal="center" vertical="center" wrapText="1"/>
    </xf>
    <xf numFmtId="9" fontId="27" fillId="0" borderId="14" xfId="2" applyFont="1" applyFill="1" applyBorder="1" applyAlignment="1" applyProtection="1">
      <alignment horizontal="center" vertical="center" wrapText="1"/>
    </xf>
    <xf numFmtId="9" fontId="18" fillId="5" borderId="7" xfId="2" applyFont="1" applyFill="1" applyBorder="1" applyAlignment="1" applyProtection="1">
      <alignment horizontal="center" vertical="center" wrapText="1"/>
    </xf>
    <xf numFmtId="9" fontId="18" fillId="5" borderId="15" xfId="2" applyFont="1" applyFill="1" applyBorder="1" applyAlignment="1" applyProtection="1">
      <alignment horizontal="center" vertical="center" wrapText="1"/>
    </xf>
    <xf numFmtId="0" fontId="10" fillId="0" borderId="0" xfId="4"/>
    <xf numFmtId="0" fontId="32" fillId="0" borderId="0" xfId="4" applyFont="1" applyBorder="1" applyAlignment="1">
      <alignment horizontal="center" vertical="center" readingOrder="1"/>
    </xf>
    <xf numFmtId="0" fontId="32" fillId="0" borderId="20" xfId="4" applyFont="1" applyBorder="1" applyAlignment="1">
      <alignment horizontal="center" vertical="center" readingOrder="1"/>
    </xf>
    <xf numFmtId="0" fontId="32" fillId="0" borderId="24" xfId="4" applyFont="1" applyBorder="1" applyAlignment="1">
      <alignment horizontal="center" vertical="center" readingOrder="1"/>
    </xf>
    <xf numFmtId="0" fontId="33" fillId="0" borderId="21" xfId="4" applyFont="1" applyBorder="1" applyAlignment="1">
      <alignment horizontal="center" vertical="center"/>
    </xf>
    <xf numFmtId="0" fontId="34" fillId="6" borderId="25" xfId="4" applyNumberFormat="1" applyFont="1" applyFill="1" applyBorder="1" applyAlignment="1">
      <alignment horizontal="center" vertical="center"/>
    </xf>
    <xf numFmtId="0" fontId="27" fillId="7" borderId="25" xfId="4" applyFont="1" applyFill="1" applyBorder="1" applyAlignment="1">
      <alignment horizontal="center" vertical="center" wrapText="1"/>
    </xf>
    <xf numFmtId="0" fontId="36" fillId="7" borderId="25" xfId="4" applyFont="1" applyFill="1" applyBorder="1" applyAlignment="1">
      <alignment horizontal="center" vertical="center" wrapText="1"/>
    </xf>
    <xf numFmtId="0" fontId="36" fillId="6" borderId="25" xfId="4" applyFont="1" applyFill="1" applyBorder="1" applyAlignment="1">
      <alignment horizontal="center" vertical="center" wrapText="1"/>
    </xf>
    <xf numFmtId="0" fontId="27" fillId="6" borderId="25" xfId="4" applyFont="1" applyFill="1" applyBorder="1" applyAlignment="1">
      <alignment horizontal="center" vertical="center" wrapText="1"/>
    </xf>
    <xf numFmtId="0" fontId="37" fillId="0" borderId="28" xfId="4" applyFont="1" applyFill="1" applyBorder="1" applyAlignment="1">
      <alignment horizontal="center" vertical="center"/>
    </xf>
    <xf numFmtId="1" fontId="37" fillId="0" borderId="27" xfId="4" applyNumberFormat="1" applyFont="1" applyFill="1" applyBorder="1" applyAlignment="1">
      <alignment horizontal="center" vertical="center" wrapText="1"/>
    </xf>
    <xf numFmtId="3" fontId="37" fillId="0" borderId="27" xfId="4" applyNumberFormat="1" applyFont="1" applyFill="1" applyBorder="1" applyAlignment="1">
      <alignment horizontal="center" vertical="center" wrapText="1"/>
    </xf>
    <xf numFmtId="1" fontId="37" fillId="0" borderId="29" xfId="4" applyNumberFormat="1" applyFont="1" applyFill="1" applyBorder="1" applyAlignment="1">
      <alignment horizontal="center" vertical="center" wrapText="1"/>
    </xf>
    <xf numFmtId="2" fontId="36" fillId="7" borderId="25" xfId="4" applyNumberFormat="1" applyFont="1" applyFill="1" applyBorder="1" applyAlignment="1">
      <alignment horizontal="center" vertical="center"/>
    </xf>
    <xf numFmtId="2" fontId="37" fillId="0" borderId="27" xfId="4" applyNumberFormat="1" applyFont="1" applyFill="1" applyBorder="1" applyAlignment="1">
      <alignment horizontal="center" vertical="center" wrapText="1"/>
    </xf>
    <xf numFmtId="2" fontId="10" fillId="0" borderId="0" xfId="4" applyNumberFormat="1"/>
    <xf numFmtId="2" fontId="36" fillId="6" borderId="25" xfId="4" applyNumberFormat="1" applyFont="1" applyFill="1" applyBorder="1" applyAlignment="1">
      <alignment horizontal="center" vertical="center" wrapText="1"/>
    </xf>
    <xf numFmtId="2" fontId="36" fillId="6" borderId="25" xfId="4" applyNumberFormat="1" applyFont="1" applyFill="1" applyBorder="1" applyAlignment="1">
      <alignment horizontal="center" vertical="center"/>
    </xf>
    <xf numFmtId="2" fontId="36" fillId="7" borderId="25" xfId="4" applyNumberFormat="1" applyFont="1" applyFill="1" applyBorder="1" applyAlignment="1">
      <alignment horizontal="center" vertical="center" wrapText="1"/>
    </xf>
    <xf numFmtId="9" fontId="18" fillId="5" borderId="15" xfId="2" applyFont="1" applyFill="1" applyBorder="1" applyAlignment="1" applyProtection="1">
      <alignment horizontal="center" vertical="center" wrapText="1"/>
      <protection locked="0"/>
    </xf>
    <xf numFmtId="3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wrapText="1"/>
    </xf>
    <xf numFmtId="0" fontId="1" fillId="0" borderId="0" xfId="1" applyFont="1" applyFill="1" applyBorder="1" applyAlignment="1" applyProtection="1">
      <alignment horizontal="center" vertical="center"/>
    </xf>
    <xf numFmtId="0" fontId="1" fillId="0" borderId="0" xfId="1" applyFont="1" applyBorder="1" applyAlignment="1" applyProtection="1">
      <alignment wrapText="1"/>
    </xf>
    <xf numFmtId="0" fontId="0" fillId="0" borderId="0" xfId="0" applyBorder="1" applyProtection="1"/>
    <xf numFmtId="0" fontId="1" fillId="2" borderId="0" xfId="1" applyFont="1" applyFill="1" applyBorder="1" applyAlignment="1" applyProtection="1">
      <alignment wrapText="1"/>
    </xf>
    <xf numFmtId="0" fontId="0" fillId="0" borderId="0" xfId="0" applyBorder="1"/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37" fillId="0" borderId="26" xfId="4" applyNumberFormat="1" applyFont="1" applyBorder="1" applyAlignment="1" applyProtection="1">
      <alignment horizontal="center" vertical="center"/>
      <protection locked="0"/>
    </xf>
    <xf numFmtId="168" fontId="3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Alignment="1" applyProtection="1">
      <alignment horizontal="center" vertical="center" wrapText="1"/>
    </xf>
    <xf numFmtId="0" fontId="12" fillId="0" borderId="15" xfId="0" applyFont="1" applyFill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26" fillId="0" borderId="2" xfId="0" applyFont="1" applyFill="1" applyBorder="1" applyAlignment="1" applyProtection="1">
      <alignment horizontal="center" vertical="center" wrapText="1"/>
      <protection locked="0"/>
    </xf>
    <xf numFmtId="0" fontId="26" fillId="0" borderId="15" xfId="0" applyFont="1" applyFill="1" applyBorder="1" applyAlignment="1" applyProtection="1">
      <alignment horizontal="center" vertical="center" wrapText="1"/>
      <protection locked="0"/>
    </xf>
    <xf numFmtId="0" fontId="26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15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2" fillId="0" borderId="2" xfId="0" applyNumberFormat="1" applyFont="1" applyFill="1" applyBorder="1" applyAlignment="1" applyProtection="1">
      <alignment horizontal="center" vertical="center" wrapText="1"/>
    </xf>
    <xf numFmtId="1" fontId="12" fillId="0" borderId="15" xfId="0" applyNumberFormat="1" applyFont="1" applyFill="1" applyBorder="1" applyAlignment="1" applyProtection="1">
      <alignment horizontal="center" vertical="center" wrapText="1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1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12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36" fillId="6" borderId="21" xfId="4" applyFont="1" applyFill="1" applyBorder="1" applyAlignment="1">
      <alignment horizontal="center" wrapText="1"/>
    </xf>
    <xf numFmtId="0" fontId="10" fillId="0" borderId="23" xfId="4" applyBorder="1"/>
    <xf numFmtId="0" fontId="36" fillId="7" borderId="21" xfId="4" applyFont="1" applyFill="1" applyBorder="1" applyAlignment="1">
      <alignment horizontal="center" wrapText="1"/>
    </xf>
    <xf numFmtId="0" fontId="10" fillId="7" borderId="23" xfId="4" applyFill="1" applyBorder="1"/>
    <xf numFmtId="0" fontId="32" fillId="0" borderId="16" xfId="4" applyFont="1" applyBorder="1" applyAlignment="1">
      <alignment horizontal="center" vertical="center" readingOrder="1"/>
    </xf>
    <xf numFmtId="0" fontId="32" fillId="0" borderId="17" xfId="4" applyFont="1" applyBorder="1" applyAlignment="1">
      <alignment horizontal="center" vertical="center" readingOrder="1"/>
    </xf>
    <xf numFmtId="0" fontId="32" fillId="0" borderId="18" xfId="4" applyFont="1" applyBorder="1" applyAlignment="1">
      <alignment horizontal="center" vertical="center" readingOrder="1"/>
    </xf>
    <xf numFmtId="0" fontId="32" fillId="0" borderId="19" xfId="4" applyFont="1" applyBorder="1" applyAlignment="1">
      <alignment horizontal="center" vertical="center" readingOrder="1"/>
    </xf>
    <xf numFmtId="0" fontId="32" fillId="0" borderId="21" xfId="4" applyFont="1" applyBorder="1" applyAlignment="1">
      <alignment horizontal="center" vertical="center" readingOrder="1"/>
    </xf>
    <xf numFmtId="0" fontId="32" fillId="0" borderId="22" xfId="4" applyFont="1" applyBorder="1" applyAlignment="1">
      <alignment horizontal="center" vertical="center" readingOrder="1"/>
    </xf>
    <xf numFmtId="0" fontId="32" fillId="0" borderId="23" xfId="4" applyFont="1" applyBorder="1" applyAlignment="1">
      <alignment horizontal="center" vertical="center" readingOrder="1"/>
    </xf>
    <xf numFmtId="0" fontId="39" fillId="3" borderId="1" xfId="0" applyFont="1" applyFill="1" applyBorder="1" applyAlignment="1" applyProtection="1">
      <alignment horizontal="center" vertical="center" wrapText="1"/>
    </xf>
    <xf numFmtId="1" fontId="39" fillId="3" borderId="1" xfId="0" applyNumberFormat="1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horizontal="center" vertical="center" wrapText="1"/>
    </xf>
    <xf numFmtId="0" fontId="42" fillId="0" borderId="0" xfId="0" applyFont="1" applyFill="1" applyBorder="1" applyAlignment="1" applyProtection="1">
      <alignment horizontal="center" vertical="center" wrapText="1"/>
    </xf>
    <xf numFmtId="0" fontId="39" fillId="0" borderId="0" xfId="0" applyFont="1" applyFill="1" applyBorder="1" applyAlignment="1" applyProtection="1">
      <alignment horizontal="center" vertical="center" wrapText="1"/>
    </xf>
    <xf numFmtId="0" fontId="39" fillId="4" borderId="1" xfId="0" applyFont="1" applyFill="1" applyBorder="1" applyAlignment="1" applyProtection="1">
      <alignment horizontal="center" vertical="center" wrapText="1"/>
      <protection locked="0"/>
    </xf>
    <xf numFmtId="1" fontId="39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4" fillId="0" borderId="1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center" wrapText="1"/>
      <protection locked="0"/>
    </xf>
    <xf numFmtId="1" fontId="44" fillId="0" borderId="1" xfId="0" applyNumberFormat="1" applyFont="1" applyFill="1" applyBorder="1" applyAlignment="1" applyProtection="1">
      <alignment horizontal="center" vertical="center" wrapText="1"/>
    </xf>
    <xf numFmtId="0" fontId="44" fillId="5" borderId="1" xfId="0" applyFont="1" applyFill="1" applyBorder="1" applyAlignment="1" applyProtection="1">
      <alignment horizontal="center" vertical="center" wrapText="1"/>
    </xf>
    <xf numFmtId="3" fontId="44" fillId="5" borderId="1" xfId="0" applyNumberFormat="1" applyFont="1" applyFill="1" applyBorder="1" applyAlignment="1" applyProtection="1">
      <alignment horizontal="center" vertical="center" wrapText="1"/>
    </xf>
    <xf numFmtId="165" fontId="44" fillId="5" borderId="1" xfId="0" applyNumberFormat="1" applyFont="1" applyFill="1" applyBorder="1" applyAlignment="1" applyProtection="1">
      <alignment horizontal="center" vertical="center" wrapText="1"/>
    </xf>
    <xf numFmtId="9" fontId="44" fillId="5" borderId="1" xfId="2" applyFont="1" applyFill="1" applyBorder="1" applyAlignment="1" applyProtection="1">
      <alignment horizontal="center" vertical="center" wrapText="1"/>
    </xf>
    <xf numFmtId="3" fontId="46" fillId="5" borderId="1" xfId="0" applyNumberFormat="1" applyFont="1" applyFill="1" applyBorder="1" applyAlignment="1" applyProtection="1">
      <alignment horizontal="center" vertical="center" wrapText="1"/>
    </xf>
    <xf numFmtId="2" fontId="44" fillId="5" borderId="1" xfId="0" applyNumberFormat="1" applyFont="1" applyFill="1" applyBorder="1" applyAlignment="1" applyProtection="1">
      <alignment horizontal="center" vertical="center" wrapText="1"/>
    </xf>
    <xf numFmtId="167" fontId="44" fillId="5" borderId="1" xfId="0" applyNumberFormat="1" applyFont="1" applyFill="1" applyBorder="1" applyAlignment="1" applyProtection="1">
      <alignment horizontal="center" vertical="center" wrapText="1"/>
    </xf>
    <xf numFmtId="166" fontId="44" fillId="5" borderId="1" xfId="0" applyNumberFormat="1" applyFont="1" applyFill="1" applyBorder="1" applyAlignment="1" applyProtection="1">
      <alignment horizontal="center" vertical="center" wrapText="1"/>
    </xf>
    <xf numFmtId="10" fontId="44" fillId="5" borderId="1" xfId="0" applyNumberFormat="1" applyFont="1" applyFill="1" applyBorder="1" applyAlignment="1" applyProtection="1">
      <alignment horizontal="center" vertical="center" wrapText="1"/>
      <protection locked="0"/>
    </xf>
    <xf numFmtId="2" fontId="46" fillId="5" borderId="1" xfId="3" applyNumberFormat="1" applyFont="1" applyFill="1" applyBorder="1" applyAlignment="1" applyProtection="1">
      <alignment horizontal="centerContinuous" vertical="center" wrapText="1"/>
    </xf>
    <xf numFmtId="0" fontId="42" fillId="0" borderId="0" xfId="0" applyFont="1" applyFill="1" applyBorder="1" applyAlignment="1" applyProtection="1">
      <alignment horizontal="left" vertical="center" wrapText="1"/>
    </xf>
    <xf numFmtId="0" fontId="47" fillId="0" borderId="0" xfId="0" applyFont="1" applyFill="1" applyBorder="1" applyAlignment="1" applyProtection="1">
      <alignment horizontal="center" vertical="center" wrapText="1"/>
    </xf>
    <xf numFmtId="0" fontId="48" fillId="0" borderId="1" xfId="0" applyFont="1" applyFill="1" applyBorder="1" applyAlignment="1" applyProtection="1">
      <alignment horizontal="center" vertical="center" wrapText="1"/>
    </xf>
    <xf numFmtId="3" fontId="49" fillId="0" borderId="1" xfId="0" applyNumberFormat="1" applyFont="1" applyFill="1" applyBorder="1" applyAlignment="1" applyProtection="1">
      <alignment horizontal="center" vertical="center" wrapText="1"/>
    </xf>
    <xf numFmtId="165" fontId="49" fillId="0" borderId="1" xfId="0" applyNumberFormat="1" applyFont="1" applyFill="1" applyBorder="1" applyAlignment="1" applyProtection="1">
      <alignment horizontal="center" vertical="center" wrapText="1"/>
    </xf>
    <xf numFmtId="9" fontId="44" fillId="0" borderId="1" xfId="2" applyFont="1" applyFill="1" applyBorder="1" applyAlignment="1" applyProtection="1">
      <alignment horizontal="center" vertical="center" wrapText="1"/>
    </xf>
    <xf numFmtId="3" fontId="50" fillId="0" borderId="1" xfId="0" applyNumberFormat="1" applyFont="1" applyFill="1" applyBorder="1" applyAlignment="1" applyProtection="1">
      <alignment horizontal="center" vertical="center" wrapText="1"/>
    </xf>
    <xf numFmtId="2" fontId="44" fillId="0" borderId="1" xfId="0" applyNumberFormat="1" applyFont="1" applyFill="1" applyBorder="1" applyAlignment="1" applyProtection="1">
      <alignment horizontal="center" vertical="center" wrapText="1"/>
    </xf>
    <xf numFmtId="1" fontId="50" fillId="0" borderId="1" xfId="0" applyNumberFormat="1" applyFont="1" applyFill="1" applyBorder="1" applyAlignment="1" applyProtection="1">
      <alignment horizontal="center" vertical="center" wrapText="1"/>
    </xf>
    <xf numFmtId="166" fontId="50" fillId="0" borderId="1" xfId="2" applyNumberFormat="1" applyFont="1" applyFill="1" applyBorder="1" applyAlignment="1" applyProtection="1">
      <alignment horizontal="center" vertical="center" wrapText="1"/>
      <protection locked="0"/>
    </xf>
    <xf numFmtId="170" fontId="50" fillId="0" borderId="1" xfId="3" applyNumberFormat="1" applyFont="1" applyFill="1" applyBorder="1" applyAlignment="1" applyProtection="1">
      <alignment horizontal="centerContinuous" vertical="center" wrapText="1"/>
    </xf>
    <xf numFmtId="9" fontId="50" fillId="0" borderId="1" xfId="2" applyFont="1" applyFill="1" applyBorder="1" applyAlignment="1" applyProtection="1">
      <alignment horizontal="center" vertical="center" wrapText="1"/>
      <protection locked="0"/>
    </xf>
    <xf numFmtId="165" fontId="50" fillId="0" borderId="1" xfId="2" applyNumberFormat="1" applyFont="1" applyFill="1" applyBorder="1" applyAlignment="1" applyProtection="1">
      <alignment horizontal="center" vertical="center" wrapText="1"/>
      <protection locked="0"/>
    </xf>
    <xf numFmtId="2" fontId="42" fillId="0" borderId="0" xfId="0" applyNumberFormat="1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horizontal="center" vertical="center" wrapText="1"/>
      <protection locked="0"/>
    </xf>
    <xf numFmtId="1" fontId="51" fillId="0" borderId="1" xfId="0" applyNumberFormat="1" applyFont="1" applyFill="1" applyBorder="1" applyAlignment="1" applyProtection="1">
      <alignment horizontal="center" vertical="center" wrapText="1"/>
    </xf>
    <xf numFmtId="0" fontId="46" fillId="5" borderId="1" xfId="0" applyFont="1" applyFill="1" applyBorder="1" applyAlignment="1" applyProtection="1">
      <alignment horizontal="center" vertical="center" wrapText="1"/>
    </xf>
    <xf numFmtId="169" fontId="46" fillId="5" borderId="1" xfId="0" applyNumberFormat="1" applyFont="1" applyFill="1" applyBorder="1" applyAlignment="1" applyProtection="1">
      <alignment horizontal="center" vertical="center" wrapText="1"/>
    </xf>
    <xf numFmtId="9" fontId="46" fillId="5" borderId="1" xfId="2" applyFont="1" applyFill="1" applyBorder="1" applyAlignment="1" applyProtection="1">
      <alignment horizontal="center" vertical="center" wrapText="1"/>
    </xf>
    <xf numFmtId="4" fontId="46" fillId="5" borderId="1" xfId="0" applyNumberFormat="1" applyFont="1" applyFill="1" applyBorder="1" applyAlignment="1" applyProtection="1">
      <alignment horizontal="center" vertical="center" wrapText="1"/>
    </xf>
    <xf numFmtId="166" fontId="46" fillId="5" borderId="1" xfId="2" applyNumberFormat="1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0" fontId="52" fillId="0" borderId="0" xfId="0" applyFont="1" applyFill="1" applyBorder="1" applyAlignment="1" applyProtection="1">
      <alignment horizontal="center" vertical="center" wrapText="1"/>
      <protection locked="0"/>
    </xf>
    <xf numFmtId="0" fontId="53" fillId="0" borderId="0" xfId="0" applyFont="1" applyFill="1" applyBorder="1" applyAlignment="1" applyProtection="1">
      <alignment horizontal="center" vertical="center" wrapText="1"/>
      <protection locked="0"/>
    </xf>
    <xf numFmtId="1" fontId="41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5">
    <cellStyle name="Comma" xfId="3" builtinId="3"/>
    <cellStyle name="Normal" xfId="0" builtinId="0"/>
    <cellStyle name="Normal 2" xfId="1"/>
    <cellStyle name="Normal 3" xfId="4"/>
    <cellStyle name="Percent" xfId="2" builtinId="5"/>
  </cellStyles>
  <dxfs count="261">
    <dxf>
      <font>
        <strike val="0"/>
        <outline val="0"/>
        <shadow val="0"/>
        <sz val="12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4" tint="0.7999816888943144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sz val="12"/>
      </font>
      <numFmt numFmtId="0" formatCode="General"/>
      <protection locked="1" hidden="0"/>
    </dxf>
    <dxf>
      <font>
        <strike val="0"/>
        <outline val="0"/>
        <shadow val="0"/>
        <sz val="12"/>
      </font>
      <protection locked="1" hidden="0"/>
    </dxf>
    <dxf>
      <font>
        <strike val="0"/>
        <outline val="0"/>
        <shadow val="0"/>
        <sz val="12"/>
      </font>
      <protection locked="1" hidden="0"/>
    </dxf>
    <dxf>
      <font>
        <strike val="0"/>
        <outline val="0"/>
        <shadow val="0"/>
        <sz val="12"/>
      </font>
      <protection locked="1" hidden="0"/>
    </dxf>
    <dxf>
      <font>
        <strike val="0"/>
        <outline val="0"/>
        <shadow val="0"/>
        <sz val="12"/>
      </font>
    </dxf>
    <dxf>
      <font>
        <strike val="0"/>
        <outline val="0"/>
        <shadow val="0"/>
        <sz val="12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strike val="0"/>
        <outline val="0"/>
        <shadow val="0"/>
        <sz val="12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>
        <left style="hair">
          <color theme="0" tint="-0.24994659260841701"/>
        </left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ENTRÉE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DCO-charge</c:v>
          </c:tx>
          <c:spPr>
            <a:ln w="28575">
              <a:noFill/>
            </a:ln>
          </c:spPr>
          <c:marker>
            <c:symbol val="diamond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'Entree-Sortie'!$A$9:$A$39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Process!$B$8:$B$38</c:f>
              <c:numCache>
                <c:formatCode>#,##0</c:formatCode>
                <c:ptCount val="31"/>
                <c:pt idx="0">
                  <c:v>2949.0120000000002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1753.598</c:v>
                </c:pt>
                <c:pt idx="13">
                  <c:v>2313.2399999999998</c:v>
                </c:pt>
                <c:pt idx="14">
                  <c:v>511.89</c:v>
                </c:pt>
                <c:pt idx="15">
                  <c:v>575.35199999999998</c:v>
                </c:pt>
                <c:pt idx="16">
                  <c:v>0</c:v>
                </c:pt>
                <c:pt idx="17">
                  <c:v>0</c:v>
                </c:pt>
                <c:pt idx="18">
                  <c:v>1251.894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DBO-charge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Process!$C$8:$C$38</c:f>
              <c:numCache>
                <c:formatCode>#,##0</c:formatCode>
                <c:ptCount val="31"/>
                <c:pt idx="0">
                  <c:v>622.90800000000002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467.92899999999997</c:v>
                </c:pt>
                <c:pt idx="13">
                  <c:v>790.32</c:v>
                </c:pt>
                <c:pt idx="14">
                  <c:v>117.78</c:v>
                </c:pt>
                <c:pt idx="15">
                  <c:v>118.584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DCO-charge contrat</c:v>
          </c:tx>
          <c:spPr>
            <a:ln w="25400">
              <a:noFill/>
            </a:ln>
          </c:spPr>
          <c:yVal>
            <c:numRef>
              <c:f>Process!$AB$8:$AB$38</c:f>
              <c:numCache>
                <c:formatCode>General</c:formatCode>
                <c:ptCount val="31"/>
                <c:pt idx="0">
                  <c:v>3556.8</c:v>
                </c:pt>
                <c:pt idx="1">
                  <c:v>3556.8</c:v>
                </c:pt>
                <c:pt idx="2">
                  <c:v>3556.8</c:v>
                </c:pt>
                <c:pt idx="3">
                  <c:v>3556.8</c:v>
                </c:pt>
                <c:pt idx="4">
                  <c:v>3556.8</c:v>
                </c:pt>
                <c:pt idx="5">
                  <c:v>3556.8</c:v>
                </c:pt>
                <c:pt idx="6">
                  <c:v>3556.8</c:v>
                </c:pt>
                <c:pt idx="7">
                  <c:v>3556.8</c:v>
                </c:pt>
                <c:pt idx="8">
                  <c:v>3556.8</c:v>
                </c:pt>
                <c:pt idx="9">
                  <c:v>3556.8</c:v>
                </c:pt>
                <c:pt idx="10">
                  <c:v>3556.8</c:v>
                </c:pt>
                <c:pt idx="11">
                  <c:v>3556.8</c:v>
                </c:pt>
                <c:pt idx="12">
                  <c:v>3556.8</c:v>
                </c:pt>
                <c:pt idx="13">
                  <c:v>3556.8</c:v>
                </c:pt>
                <c:pt idx="14">
                  <c:v>3556.8</c:v>
                </c:pt>
                <c:pt idx="15">
                  <c:v>3556.8</c:v>
                </c:pt>
                <c:pt idx="16">
                  <c:v>3556.8</c:v>
                </c:pt>
                <c:pt idx="17">
                  <c:v>3556.8</c:v>
                </c:pt>
                <c:pt idx="18">
                  <c:v>3556.8</c:v>
                </c:pt>
                <c:pt idx="19">
                  <c:v>3556.8</c:v>
                </c:pt>
                <c:pt idx="20">
                  <c:v>3556.8</c:v>
                </c:pt>
                <c:pt idx="21">
                  <c:v>3556.8</c:v>
                </c:pt>
                <c:pt idx="22">
                  <c:v>3556.8</c:v>
                </c:pt>
                <c:pt idx="23">
                  <c:v>3556.8</c:v>
                </c:pt>
                <c:pt idx="24">
                  <c:v>3556.8</c:v>
                </c:pt>
                <c:pt idx="25">
                  <c:v>3556.8</c:v>
                </c:pt>
                <c:pt idx="26">
                  <c:v>3556.8</c:v>
                </c:pt>
                <c:pt idx="27">
                  <c:v>3556.8</c:v>
                </c:pt>
                <c:pt idx="28">
                  <c:v>3556.8</c:v>
                </c:pt>
                <c:pt idx="29">
                  <c:v>3556.8</c:v>
                </c:pt>
                <c:pt idx="30">
                  <c:v>3556.8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21032"/>
        <c:axId val="129510968"/>
      </c:scatterChart>
      <c:valAx>
        <c:axId val="19722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510968"/>
        <c:crosses val="autoZero"/>
        <c:crossBetween val="midCat"/>
        <c:majorUnit val="1"/>
        <c:minorUnit val="1"/>
      </c:valAx>
      <c:valAx>
        <c:axId val="12951096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 [kg/d]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7221032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charge de boue récommandée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Process!$AC$8:$AC$38</c:f>
              <c:numCache>
                <c:formatCode>0.00</c:formatCode>
                <c:ptCount val="31"/>
                <c:pt idx="0">
                  <c:v>0.13472727272727272</c:v>
                </c:pt>
                <c:pt idx="1">
                  <c:v>0.13472727272727272</c:v>
                </c:pt>
                <c:pt idx="2">
                  <c:v>0.13472727272727272</c:v>
                </c:pt>
                <c:pt idx="3">
                  <c:v>0.13472727272727272</c:v>
                </c:pt>
                <c:pt idx="4">
                  <c:v>0.13472727272727272</c:v>
                </c:pt>
                <c:pt idx="5">
                  <c:v>0.13472727272727272</c:v>
                </c:pt>
                <c:pt idx="6">
                  <c:v>0.13472727272727272</c:v>
                </c:pt>
                <c:pt idx="7">
                  <c:v>0.13472727272727272</c:v>
                </c:pt>
                <c:pt idx="8">
                  <c:v>0.13472727272727272</c:v>
                </c:pt>
                <c:pt idx="9">
                  <c:v>0.13472727272727272</c:v>
                </c:pt>
                <c:pt idx="10">
                  <c:v>0.13472727272727272</c:v>
                </c:pt>
                <c:pt idx="11">
                  <c:v>0.13472727272727272</c:v>
                </c:pt>
                <c:pt idx="12">
                  <c:v>0.13472727272727272</c:v>
                </c:pt>
                <c:pt idx="13">
                  <c:v>0.13472727272727272</c:v>
                </c:pt>
                <c:pt idx="14">
                  <c:v>0.13472727272727272</c:v>
                </c:pt>
                <c:pt idx="15">
                  <c:v>0.13472727272727272</c:v>
                </c:pt>
                <c:pt idx="16">
                  <c:v>0.13472727272727272</c:v>
                </c:pt>
                <c:pt idx="17">
                  <c:v>0.13472727272727272</c:v>
                </c:pt>
                <c:pt idx="18">
                  <c:v>0.13472727272727272</c:v>
                </c:pt>
                <c:pt idx="19">
                  <c:v>0.13472727272727272</c:v>
                </c:pt>
                <c:pt idx="20">
                  <c:v>0.13472727272727272</c:v>
                </c:pt>
                <c:pt idx="21">
                  <c:v>0.13472727272727272</c:v>
                </c:pt>
                <c:pt idx="22">
                  <c:v>0.13472727272727272</c:v>
                </c:pt>
                <c:pt idx="23">
                  <c:v>0.13472727272727272</c:v>
                </c:pt>
                <c:pt idx="24">
                  <c:v>0.13472727272727272</c:v>
                </c:pt>
                <c:pt idx="25">
                  <c:v>0.13472727272727272</c:v>
                </c:pt>
                <c:pt idx="26">
                  <c:v>0.13472727272727272</c:v>
                </c:pt>
                <c:pt idx="27">
                  <c:v>0.13472727272727272</c:v>
                </c:pt>
                <c:pt idx="28">
                  <c:v>0.13472727272727272</c:v>
                </c:pt>
                <c:pt idx="29">
                  <c:v>0.13472727272727272</c:v>
                </c:pt>
                <c:pt idx="30">
                  <c:v>0.13472727272727272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55392"/>
        <c:axId val="247667320"/>
      </c:lineChart>
      <c:scatterChart>
        <c:scatterStyle val="lineMarker"/>
        <c:varyColors val="0"/>
        <c:ser>
          <c:idx val="1"/>
          <c:order val="0"/>
          <c:tx>
            <c:v>charge de boue 1</c:v>
          </c:tx>
          <c:spPr>
            <a:ln w="28575">
              <a:noFill/>
            </a:ln>
          </c:spPr>
          <c:marker>
            <c:symbol val="squar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Process!$H$8:$H$38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0.71841474520405213</c:v>
                </c:pt>
                <c:pt idx="14">
                  <c:v>8.3940129710199027E-2</c:v>
                </c:pt>
                <c:pt idx="15">
                  <c:v>5.5930451361995509E-2</c:v>
                </c:pt>
                <c:pt idx="16">
                  <c:v>0</c:v>
                </c:pt>
                <c:pt idx="17">
                  <c:v>0</c:v>
                </c:pt>
                <c:pt idx="18">
                  <c:v>0.21015874005664642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charge de boue 2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Process!$K$8:$K$38</c:f>
              <c:numCache>
                <c:formatCode>0.00</c:formatCode>
                <c:ptCount val="31"/>
                <c:pt idx="0">
                  <c:v>0.14683246158680846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0.20328556616491295</c:v>
                </c:pt>
                <c:pt idx="13">
                  <c:v>0.32477761112917747</c:v>
                </c:pt>
                <c:pt idx="14">
                  <c:v>7.1966638320753312E-2</c:v>
                </c:pt>
                <c:pt idx="15">
                  <c:v>0.12221445932256531</c:v>
                </c:pt>
                <c:pt idx="16">
                  <c:v>0</c:v>
                </c:pt>
                <c:pt idx="17">
                  <c:v>0</c:v>
                </c:pt>
                <c:pt idx="18">
                  <c:v>0.15127142700862634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55392"/>
        <c:axId val="247667320"/>
      </c:scatterChart>
      <c:scatterChart>
        <c:scatterStyle val="lineMarker"/>
        <c:varyColors val="0"/>
        <c:ser>
          <c:idx val="0"/>
          <c:order val="3"/>
          <c:tx>
            <c:v>SVI 1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Process!$G$8:$G$38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307.46078995349023</c:v>
                </c:pt>
                <c:pt idx="14">
                  <c:v>151.51825558659849</c:v>
                </c:pt>
                <c:pt idx="15">
                  <c:v>102.65464730854723</c:v>
                </c:pt>
                <c:pt idx="16">
                  <c:v>0</c:v>
                </c:pt>
                <c:pt idx="17">
                  <c:v>0</c:v>
                </c:pt>
                <c:pt idx="18">
                  <c:v>221.59187349310187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SVI 2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Pt>
            <c:idx val="3"/>
            <c:marker>
              <c:spPr>
                <a:solidFill>
                  <a:srgbClr val="00B0F0"/>
                </a:solidFill>
                <a:ln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</c:dPt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Process!$J$8:$J$38</c:f>
              <c:numCache>
                <c:formatCode>#,##0</c:formatCode>
                <c:ptCount val="31"/>
                <c:pt idx="0">
                  <c:v>164.30829146726697</c:v>
                </c:pt>
                <c:pt idx="1">
                  <c:v>124.19420267711789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116.74469029689246</c:v>
                </c:pt>
                <c:pt idx="12">
                  <c:v>91.812472643451386</c:v>
                </c:pt>
                <c:pt idx="13">
                  <c:v>148.26181345317019</c:v>
                </c:pt>
                <c:pt idx="14">
                  <c:v>185.57885987886922</c:v>
                </c:pt>
                <c:pt idx="15">
                  <c:v>210.29268122703957</c:v>
                </c:pt>
                <c:pt idx="16">
                  <c:v>0</c:v>
                </c:pt>
                <c:pt idx="17">
                  <c:v>0</c:v>
                </c:pt>
                <c:pt idx="18">
                  <c:v>119.62571331002471</c:v>
                </c:pt>
                <c:pt idx="19">
                  <c:v>183.00382784714026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77080"/>
        <c:axId val="197362976"/>
      </c:scatterChart>
      <c:valAx>
        <c:axId val="19715539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Jour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7667320"/>
        <c:crosses val="autoZero"/>
        <c:crossBetween val="midCat"/>
        <c:majorUnit val="1"/>
        <c:minorUnit val="1"/>
      </c:valAx>
      <c:valAx>
        <c:axId val="24766732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</a:t>
                </a:r>
                <a:r>
                  <a:rPr lang="de-DE" baseline="0"/>
                  <a:t> de boue [kgDCO/(kgMLSS*d)]</a:t>
                </a:r>
                <a:endParaRPr lang="de-DE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7155392"/>
        <c:crosses val="autoZero"/>
        <c:crossBetween val="midCat"/>
      </c:valAx>
      <c:valAx>
        <c:axId val="197362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000" b="1" i="0" u="none" strike="noStrike" baseline="0"/>
                  <a:t>index de voulme de boue SVI [ml/g]</a:t>
                </a:r>
                <a:endParaRPr lang="de-DE" b="1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96777080"/>
        <c:crosses val="max"/>
        <c:crossBetween val="midCat"/>
      </c:valAx>
      <c:valAx>
        <c:axId val="196777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7362976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5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4</xdr:col>
      <xdr:colOff>428625</xdr:colOff>
      <xdr:row>2</xdr:row>
      <xdr:rowOff>228600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61925"/>
          <a:ext cx="2409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4:AE41" totalsRowShown="0" headerRowDxfId="1" dataDxfId="0">
  <autoFilter ref="A4:AE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name="Spalte1" dataDxfId="32"/>
    <tableColumn id="4" name="Spalte2" dataDxfId="31"/>
    <tableColumn id="5" name="Spalte3" dataDxfId="30"/>
    <tableColumn id="6" name="Spalte4" dataDxfId="29"/>
    <tableColumn id="7" name="Spalte5" dataDxfId="28"/>
    <tableColumn id="8" name="Spalte6" dataDxfId="27"/>
    <tableColumn id="9" name="Spalte7" dataDxfId="26"/>
    <tableColumn id="12" name="Spalte9" dataDxfId="25"/>
    <tableColumn id="13" name="Spalte10" dataDxfId="24"/>
    <tableColumn id="14" name="Spalte11" dataDxfId="23"/>
    <tableColumn id="17" name="Spalte13" dataDxfId="22"/>
    <tableColumn id="18" name="Spalte14" dataDxfId="21"/>
    <tableColumn id="19" name="Spalte15" dataDxfId="20"/>
    <tableColumn id="16385" name="Spalte16" dataDxfId="19"/>
    <tableColumn id="20" name="Spalte17" dataDxfId="18"/>
    <tableColumn id="21" name="Spalte18" dataDxfId="17"/>
    <tableColumn id="22" name="Spalte19" dataDxfId="16"/>
    <tableColumn id="16386" name="Spalte20" dataDxfId="15"/>
    <tableColumn id="23" name="Spalte21" dataDxfId="14"/>
    <tableColumn id="25" name="Spalte22" dataDxfId="13"/>
    <tableColumn id="26" name="Spalte23" dataDxfId="12"/>
    <tableColumn id="27" name="Spalte24" dataDxfId="11"/>
    <tableColumn id="28" name="Spalte25" dataDxfId="10"/>
    <tableColumn id="29" name="Spalte26" dataDxfId="9"/>
    <tableColumn id="30" name="Spalte27" dataDxfId="8"/>
    <tableColumn id="31" name="Spalte27100" dataDxfId="7"/>
    <tableColumn id="2" name="Spalte271002" dataDxfId="6"/>
    <tableColumn id="32" name="Spalte32" dataDxfId="5"/>
    <tableColumn id="33" name="Spalte33" dataDxfId="4"/>
    <tableColumn id="34" name="Spalte34" dataDxfId="3"/>
    <tableColumn id="35" name="Spalte35" dataDxfId="2">
      <calculatedColumnFormula>Tabelle1[[#This Row],[Spalte21]]+Tabelle1[[#This Row],[Spalte22]]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4:Y42" totalsRowShown="0" headerRowDxfId="227" dataDxfId="226">
  <autoFilter ref="A4:Y42"/>
  <tableColumns count="25">
    <tableColumn id="1" name="Spalte1" dataDxfId="225"/>
    <tableColumn id="2" name="Spalte2" dataDxfId="224"/>
    <tableColumn id="3" name="Spalte3" dataDxfId="223"/>
    <tableColumn id="5" name="Spalte4" dataDxfId="222"/>
    <tableColumn id="6" name="Spalte5" dataDxfId="221"/>
    <tableColumn id="7" name="Spalte6" dataDxfId="220"/>
    <tableColumn id="46" name="Spalte7" dataDxfId="219"/>
    <tableColumn id="8" name="Spalte8" dataDxfId="218"/>
    <tableColumn id="11" name="Spalte9" dataDxfId="217"/>
    <tableColumn id="12" name="Spalte10" dataDxfId="216"/>
    <tableColumn id="13" name="Spalte11" dataDxfId="215"/>
    <tableColumn id="14" name="Spalte12" dataDxfId="214"/>
    <tableColumn id="15" name="Spalte13" dataDxfId="213"/>
    <tableColumn id="10" name="Spalte133"/>
    <tableColumn id="16" name="Spalte134"/>
    <tableColumn id="9" name="Spalte132"/>
    <tableColumn id="37" name="Spalte14" dataDxfId="212"/>
    <tableColumn id="38" name="Spalte15" dataDxfId="211"/>
    <tableColumn id="39" name="Spalte16" dataDxfId="210"/>
    <tableColumn id="4" name="Spalte17" dataDxfId="209"/>
    <tableColumn id="40" name="Spalte18" dataDxfId="208"/>
    <tableColumn id="41" name="Spalte19" dataDxfId="207"/>
    <tableColumn id="42" name="Spalte20" dataDxfId="206"/>
    <tableColumn id="43" name="Spalte21" dataDxfId="205"/>
    <tableColumn id="44" name="Spalte22" dataDxfId="2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le24" displayName="Tabelle24" ref="A4:V42" totalsRowShown="0" headerRowDxfId="196" dataDxfId="195">
  <autoFilter ref="A4:V42"/>
  <tableColumns count="22">
    <tableColumn id="1" name="Spalte1" dataDxfId="194"/>
    <tableColumn id="2" name="Spalte2" dataDxfId="193"/>
    <tableColumn id="16" name="Spalte3" dataDxfId="192"/>
    <tableColumn id="17" name="Spalte4" dataDxfId="191"/>
    <tableColumn id="18" name="Spalte5" dataDxfId="190"/>
    <tableColumn id="19" name="Spalte6" dataDxfId="189"/>
    <tableColumn id="20" name="Spalte7" dataDxfId="188"/>
    <tableColumn id="21" name="Spalte8" dataDxfId="187"/>
    <tableColumn id="22" name="Spalte9" dataDxfId="186"/>
    <tableColumn id="23" name="Spalte10" dataDxfId="185"/>
    <tableColumn id="24" name="Spalte11" dataDxfId="184"/>
    <tableColumn id="3" name="Spalte21"/>
    <tableColumn id="25" name="Spalte12" dataDxfId="183"/>
    <tableColumn id="26" name="Spalte13" dataDxfId="182"/>
    <tableColumn id="27" name="Spalte14" dataDxfId="181"/>
    <tableColumn id="28" name="Spalte15" dataDxfId="180"/>
    <tableColumn id="29" name="Spalte16" dataDxfId="179"/>
    <tableColumn id="30" name="Spalte17" dataDxfId="178"/>
    <tableColumn id="31" name="Spalte18" dataDxfId="177"/>
    <tableColumn id="32" name="Spalte19" dataDxfId="176"/>
    <tableColumn id="33" name="Spalte20" dataDxfId="175"/>
    <tableColumn id="44" name="Spalte22" dataDxfId="17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elle248" displayName="Tabelle248" ref="A4:V42" totalsRowShown="0" headerRowDxfId="167" dataDxfId="166">
  <autoFilter ref="A4:V42"/>
  <tableColumns count="22">
    <tableColumn id="1" name="Spalte1" dataDxfId="165"/>
    <tableColumn id="2" name="Spalte2" dataDxfId="164"/>
    <tableColumn id="16" name="Spalte3" dataDxfId="163"/>
    <tableColumn id="17" name="Spalte4" dataDxfId="162"/>
    <tableColumn id="18" name="Spalte5" dataDxfId="161"/>
    <tableColumn id="19" name="Spalte6" dataDxfId="160"/>
    <tableColumn id="20" name="Spalte7" dataDxfId="159"/>
    <tableColumn id="21" name="Spalte8" dataDxfId="158"/>
    <tableColumn id="22" name="Spalte9" dataDxfId="157"/>
    <tableColumn id="23" name="Spalte10" dataDxfId="156"/>
    <tableColumn id="24" name="Spalte11" dataDxfId="155"/>
    <tableColumn id="3" name="Spalte21"/>
    <tableColumn id="25" name="Spalte12" dataDxfId="154"/>
    <tableColumn id="26" name="Spalte13" dataDxfId="153"/>
    <tableColumn id="27" name="Spalte14" dataDxfId="152"/>
    <tableColumn id="28" name="Spalte15" dataDxfId="151"/>
    <tableColumn id="29" name="Spalte16" dataDxfId="150"/>
    <tableColumn id="30" name="Spalte17" dataDxfId="149"/>
    <tableColumn id="31" name="Spalte18" dataDxfId="148"/>
    <tableColumn id="32" name="Spalte19" dataDxfId="147"/>
    <tableColumn id="33" name="Spalte20" dataDxfId="146"/>
    <tableColumn id="44" name="Spalte22" dataDxfId="14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3:BB36" totalsRowShown="0" headerRowDxfId="144" dataDxfId="143">
  <autoFilter ref="A3:BB36"/>
  <tableColumns count="54">
    <tableColumn id="1" name="Spalte1" dataDxfId="142"/>
    <tableColumn id="2" name="Spalte2" dataDxfId="141">
      <calculatedColumnFormula>IF(OR('HeuresFonctionEQ-ValAffich'!#REF!="",'HeuresFonctionEQ-ValAffich'!B6=""),"-",'HeuresFonctionEQ-ValAffich'!#REF!-'HeuresFonctionEQ-ValAffich'!B6)</calculatedColumnFormula>
    </tableColumn>
    <tableColumn id="3" name="Spalte3" dataDxfId="140">
      <calculatedColumnFormula>IF(OR('HeuresFonctionEQ-ValAffich'!#REF!="",'HeuresFonctionEQ-ValAffich'!C6=""),"-",'HeuresFonctionEQ-ValAffich'!#REF!-'HeuresFonctionEQ-ValAffich'!C6)</calculatedColumnFormula>
    </tableColumn>
    <tableColumn id="4" name="Spalte4" dataDxfId="139">
      <calculatedColumnFormula>IF(OR('HeuresFonctionEQ-ValAffich'!#REF!="",'HeuresFonctionEQ-ValAffich'!D6=""),"-",'HeuresFonctionEQ-ValAffich'!#REF!-'HeuresFonctionEQ-ValAffich'!D6)</calculatedColumnFormula>
    </tableColumn>
    <tableColumn id="5" name="Spalte5" dataDxfId="138">
      <calculatedColumnFormula>IF(OR('HeuresFonctionEQ-ValAffich'!#REF!="",'HeuresFonctionEQ-ValAffich'!E6=""),"-",'HeuresFonctionEQ-ValAffich'!#REF!-'HeuresFonctionEQ-ValAffich'!E6)</calculatedColumnFormula>
    </tableColumn>
    <tableColumn id="6" name="Spalte6" dataDxfId="137">
      <calculatedColumnFormula>IF(OR('HeuresFonctionEQ-ValAffich'!#REF!="",'HeuresFonctionEQ-ValAffich'!F6=""),"-",'HeuresFonctionEQ-ValAffich'!#REF!-'HeuresFonctionEQ-ValAffich'!F6)</calculatedColumnFormula>
    </tableColumn>
    <tableColumn id="7" name="Spalte7" dataDxfId="136">
      <calculatedColumnFormula>IF(OR('HeuresFonctionEQ-ValAffich'!#REF!="",'HeuresFonctionEQ-ValAffich'!G6=""),"-",'HeuresFonctionEQ-ValAffich'!#REF!-'HeuresFonctionEQ-ValAffich'!G6)</calculatedColumnFormula>
    </tableColumn>
    <tableColumn id="8" name="Spalte8" dataDxfId="135">
      <calculatedColumnFormula>IF(OR('HeuresFonctionEQ-ValAffich'!#REF!="",'HeuresFonctionEQ-ValAffich'!H6=""),"-",'HeuresFonctionEQ-ValAffich'!#REF!-'HeuresFonctionEQ-ValAffich'!H6)</calculatedColumnFormula>
    </tableColumn>
    <tableColumn id="9" name="Spalte9" dataDxfId="134">
      <calculatedColumnFormula>IF(OR('HeuresFonctionEQ-ValAffich'!#REF!="",'HeuresFonctionEQ-ValAffich'!I6=""),"-",'HeuresFonctionEQ-ValAffich'!#REF!-'HeuresFonctionEQ-ValAffich'!I6)</calculatedColumnFormula>
    </tableColumn>
    <tableColumn id="10" name="Spalte10" dataDxfId="133">
      <calculatedColumnFormula>IF(OR('HeuresFonctionEQ-ValAffich'!#REF!="",'HeuresFonctionEQ-ValAffich'!AS6=""),"-",'HeuresFonctionEQ-ValAffich'!#REF!-'HeuresFonctionEQ-ValAffich'!AS6)</calculatedColumnFormula>
    </tableColumn>
    <tableColumn id="11" name="Spalte11" dataDxfId="132">
      <calculatedColumnFormula>IF(OR('HeuresFonctionEQ-ValAffich'!#REF!="",'HeuresFonctionEQ-ValAffich'!J6=""),"-",'HeuresFonctionEQ-ValAffich'!#REF!-'HeuresFonctionEQ-ValAffich'!J6)</calculatedColumnFormula>
    </tableColumn>
    <tableColumn id="12" name="Spalte12" dataDxfId="131">
      <calculatedColumnFormula>IF(OR('HeuresFonctionEQ-ValAffich'!#REF!="",'HeuresFonctionEQ-ValAffich'!K6=""),"-",'HeuresFonctionEQ-ValAffich'!#REF!-'HeuresFonctionEQ-ValAffich'!K6)</calculatedColumnFormula>
    </tableColumn>
    <tableColumn id="13" name="Spalte13" dataDxfId="130">
      <calculatedColumnFormula>IF(OR('HeuresFonctionEQ-ValAffich'!#REF!="",'HeuresFonctionEQ-ValAffich'!L6=""),"-",'HeuresFonctionEQ-ValAffich'!#REF!-'HeuresFonctionEQ-ValAffich'!L6)</calculatedColumnFormula>
    </tableColumn>
    <tableColumn id="14" name="Spalte14" dataDxfId="129">
      <calculatedColumnFormula>IF(OR('HeuresFonctionEQ-ValAffich'!#REF!="",'HeuresFonctionEQ-ValAffich'!M6=""),"-",'HeuresFonctionEQ-ValAffich'!#REF!-'HeuresFonctionEQ-ValAffich'!M6)</calculatedColumnFormula>
    </tableColumn>
    <tableColumn id="15" name="Spalte15" dataDxfId="128">
      <calculatedColumnFormula>IF(OR('HeuresFonctionEQ-ValAffich'!#REF!="",'HeuresFonctionEQ-ValAffich'!T6=""),"-",'HeuresFonctionEQ-ValAffich'!#REF!-'HeuresFonctionEQ-ValAffich'!T6)</calculatedColumnFormula>
    </tableColumn>
    <tableColumn id="16" name="Spalte16" dataDxfId="127">
      <calculatedColumnFormula>IF(OR('HeuresFonctionEQ-ValAffich'!#REF!="",'HeuresFonctionEQ-ValAffich'!U6=""),"-",'HeuresFonctionEQ-ValAffich'!#REF!-'HeuresFonctionEQ-ValAffich'!U6)</calculatedColumnFormula>
    </tableColumn>
    <tableColumn id="17" name="Spalte17" dataDxfId="126">
      <calculatedColumnFormula>IF('HeuresFonctionEQ-ValAffich'!#REF!="","",'HeuresFonctionEQ-ValAffich'!#REF!)</calculatedColumnFormula>
    </tableColumn>
    <tableColumn id="18" name="Spalte18" dataDxfId="125">
      <calculatedColumnFormula>IF('HeuresFonctionEQ-ValAffich'!#REF!="","",'HeuresFonctionEQ-ValAffich'!#REF!)</calculatedColumnFormula>
    </tableColumn>
    <tableColumn id="19" name="Spalte19" dataDxfId="124">
      <calculatedColumnFormula>IF('HeuresFonctionEQ-ValAffich'!#REF!="","",'HeuresFonctionEQ-ValAffich'!#REF!)</calculatedColumnFormula>
    </tableColumn>
    <tableColumn id="20" name="Spalte20" dataDxfId="123">
      <calculatedColumnFormula>IF('HeuresFonctionEQ-ValAffich'!#REF!="","",'HeuresFonctionEQ-ValAffich'!#REF!)</calculatedColumnFormula>
    </tableColumn>
    <tableColumn id="21" name="Spalte21" dataDxfId="122">
      <calculatedColumnFormula>IF(OR('HeuresFonctionEQ-ValAffich'!#REF!="",'HeuresFonctionEQ-ValAffich'!O6=""),"-",'HeuresFonctionEQ-ValAffich'!#REF!-'HeuresFonctionEQ-ValAffich'!O6)</calculatedColumnFormula>
    </tableColumn>
    <tableColumn id="22" name="Spalte22" dataDxfId="121">
      <calculatedColumnFormula>IF(OR('HeuresFonctionEQ-ValAffich'!#REF!="",'HeuresFonctionEQ-ValAffich'!P6=""),"-",'HeuresFonctionEQ-ValAffich'!#REF!-'HeuresFonctionEQ-ValAffich'!P6)</calculatedColumnFormula>
    </tableColumn>
    <tableColumn id="23" name="Spalte23" dataDxfId="120">
      <calculatedColumnFormula>IF(OR('HeuresFonctionEQ-ValAffich'!#REF!="",'HeuresFonctionEQ-ValAffich'!Q6=""),"-",'HeuresFonctionEQ-ValAffich'!#REF!-'HeuresFonctionEQ-ValAffich'!Q6)</calculatedColumnFormula>
    </tableColumn>
    <tableColumn id="24" name="Spalte24" dataDxfId="119">
      <calculatedColumnFormula>IF(OR('HeuresFonctionEQ-ValAffich'!#REF!="",'HeuresFonctionEQ-ValAffich'!W6=""),"-",'HeuresFonctionEQ-ValAffich'!#REF!-'HeuresFonctionEQ-ValAffich'!W6)</calculatedColumnFormula>
    </tableColumn>
    <tableColumn id="25" name="Spalte25" dataDxfId="118">
      <calculatedColumnFormula>IF(OR('HeuresFonctionEQ-ValAffich'!#REF!="",'HeuresFonctionEQ-ValAffich'!X6=""),"-",'HeuresFonctionEQ-ValAffich'!#REF!-'HeuresFonctionEQ-ValAffich'!X6)</calculatedColumnFormula>
    </tableColumn>
    <tableColumn id="26" name="Spalte26" dataDxfId="117">
      <calculatedColumnFormula>IF(OR('HeuresFonctionEQ-ValAffich'!#REF!="",'HeuresFonctionEQ-ValAffich'!Y6=""),"-",'HeuresFonctionEQ-ValAffich'!#REF!-'HeuresFonctionEQ-ValAffich'!Y6)</calculatedColumnFormula>
    </tableColumn>
    <tableColumn id="27" name="Spalte27" dataDxfId="116">
      <calculatedColumnFormula>IF(OR('HeuresFonctionEQ-ValAffich'!#REF!="",'HeuresFonctionEQ-ValAffich'!AB6=""),"-",'HeuresFonctionEQ-ValAffich'!#REF!-'HeuresFonctionEQ-ValAffich'!AB6)</calculatedColumnFormula>
    </tableColumn>
    <tableColumn id="28" name="Spalte28" dataDxfId="115">
      <calculatedColumnFormula>IF(OR('HeuresFonctionEQ-ValAffich'!#REF!="",'HeuresFonctionEQ-ValAffich'!AC6=""),"-",'HeuresFonctionEQ-ValAffich'!#REF!-'HeuresFonctionEQ-ValAffich'!AC6)</calculatedColumnFormula>
    </tableColumn>
    <tableColumn id="29" name="Spalte29" dataDxfId="114">
      <calculatedColumnFormula>IF(OR('HeuresFonctionEQ-ValAffich'!#REF!="",'HeuresFonctionEQ-ValAffich'!R6=""),"-",'HeuresFonctionEQ-ValAffich'!#REF!-'HeuresFonctionEQ-ValAffich'!R6)</calculatedColumnFormula>
    </tableColumn>
    <tableColumn id="30" name="Spalte30" dataDxfId="113">
      <calculatedColumnFormula>IF(OR('HeuresFonctionEQ-ValAffich'!#REF!="",'HeuresFonctionEQ-ValAffich'!S6=""),"-",'HeuresFonctionEQ-ValAffich'!#REF!-'HeuresFonctionEQ-ValAffich'!S6)</calculatedColumnFormula>
    </tableColumn>
    <tableColumn id="31" name="Spalte31" dataDxfId="112">
      <calculatedColumnFormula>IF(OR('HeuresFonctionEQ-ValAffich'!#REF!="",'HeuresFonctionEQ-ValAffich'!Z6=""),"-",'HeuresFonctionEQ-ValAffich'!#REF!-'HeuresFonctionEQ-ValAffich'!Z6)</calculatedColumnFormula>
    </tableColumn>
    <tableColumn id="32" name="Spalte32" dataDxfId="111">
      <calculatedColumnFormula>IF(OR('HeuresFonctionEQ-ValAffich'!#REF!="",'HeuresFonctionEQ-ValAffich'!AA6=""),"-",'HeuresFonctionEQ-ValAffich'!#REF!-'HeuresFonctionEQ-ValAffich'!AA6)</calculatedColumnFormula>
    </tableColumn>
    <tableColumn id="33" name="Spalte33" dataDxfId="110">
      <calculatedColumnFormula>IF(OR('HeuresFonctionEQ-ValAffich'!#REF!="",'HeuresFonctionEQ-ValAffich'!AU6=""),"-",'HeuresFonctionEQ-ValAffich'!#REF!-'HeuresFonctionEQ-ValAffich'!AU6)</calculatedColumnFormula>
    </tableColumn>
    <tableColumn id="34" name="Spalte34" dataDxfId="109">
      <calculatedColumnFormula>IF(OR('HeuresFonctionEQ-ValAffich'!#REF!="",'HeuresFonctionEQ-ValAffich'!AV6=""),"-",'HeuresFonctionEQ-ValAffich'!#REF!-'HeuresFonctionEQ-ValAffich'!AV6)</calculatedColumnFormula>
    </tableColumn>
    <tableColumn id="35" name="Spalte35" dataDxfId="108">
      <calculatedColumnFormula>IF(OR('HeuresFonctionEQ-ValAffich'!#REF!="",'HeuresFonctionEQ-ValAffich'!AW6=""),"-",'HeuresFonctionEQ-ValAffich'!#REF!-'HeuresFonctionEQ-ValAffich'!AW6)</calculatedColumnFormula>
    </tableColumn>
    <tableColumn id="36" name="Spalte36" dataDxfId="107">
      <calculatedColumnFormula>IF(OR('HeuresFonctionEQ-ValAffich'!#REF!="",'HeuresFonctionEQ-ValAffich'!AX6=""),"-",'HeuresFonctionEQ-ValAffich'!#REF!-'HeuresFonctionEQ-ValAffich'!AX6)</calculatedColumnFormula>
    </tableColumn>
    <tableColumn id="37" name="Spalte37" dataDxfId="106">
      <calculatedColumnFormula>IF(OR('HeuresFonctionEQ-ValAffich'!#REF!="",'HeuresFonctionEQ-ValAffich'!AD6=""),"-",'HeuresFonctionEQ-ValAffich'!#REF!-'HeuresFonctionEQ-ValAffich'!AD6)</calculatedColumnFormula>
    </tableColumn>
    <tableColumn id="38" name="Spalte38" dataDxfId="105">
      <calculatedColumnFormula>IF(OR('HeuresFonctionEQ-ValAffich'!#REF!="",'HeuresFonctionEQ-ValAffich'!AE6=""),"-",'HeuresFonctionEQ-ValAffich'!#REF!-'HeuresFonctionEQ-ValAffich'!AE6)</calculatedColumnFormula>
    </tableColumn>
    <tableColumn id="39" name="Spalte39" dataDxfId="104">
      <calculatedColumnFormula>IF(OR('HeuresFonctionEQ-ValAffich'!#REF!="",'HeuresFonctionEQ-ValAffich'!AF6=""),"-",'HeuresFonctionEQ-ValAffich'!#REF!-'HeuresFonctionEQ-ValAffich'!AF6)</calculatedColumnFormula>
    </tableColumn>
    <tableColumn id="40" name="Spalte40" dataDxfId="103">
      <calculatedColumnFormula>IF(OR('HeuresFonctionEQ-ValAffich'!#REF!="",'HeuresFonctionEQ-ValAffich'!AG6=""),"-",'HeuresFonctionEQ-ValAffich'!#REF!-'HeuresFonctionEQ-ValAffich'!AG6)</calculatedColumnFormula>
    </tableColumn>
    <tableColumn id="41" name="Spalte41" dataDxfId="102">
      <calculatedColumnFormula>IF(OR('HeuresFonctionEQ-ValAffich'!#REF!="",'HeuresFonctionEQ-ValAffich'!AH6=""),"-",'HeuresFonctionEQ-ValAffich'!#REF!-'HeuresFonctionEQ-ValAffich'!AH6)</calculatedColumnFormula>
    </tableColumn>
    <tableColumn id="42" name="Spalte42" dataDxfId="101">
      <calculatedColumnFormula>IF(OR('HeuresFonctionEQ-ValAffich'!#REF!="",'HeuresFonctionEQ-ValAffich'!AI6=""),"-",'HeuresFonctionEQ-ValAffich'!#REF!-'HeuresFonctionEQ-ValAffich'!AI6)</calculatedColumnFormula>
    </tableColumn>
    <tableColumn id="43" name="Spalte43" dataDxfId="100">
      <calculatedColumnFormula>IF(OR('HeuresFonctionEQ-ValAffich'!#REF!="",'HeuresFonctionEQ-ValAffich'!AJ6=""),"-",'HeuresFonctionEQ-ValAffich'!#REF!-'HeuresFonctionEQ-ValAffich'!AJ6)</calculatedColumnFormula>
    </tableColumn>
    <tableColumn id="44" name="Spalte44" dataDxfId="99">
      <calculatedColumnFormula>IF(OR('HeuresFonctionEQ-ValAffich'!#REF!="",'HeuresFonctionEQ-ValAffich'!#REF!=""),"-",'HeuresFonctionEQ-ValAffich'!#REF!-'HeuresFonctionEQ-ValAffich'!#REF!)</calculatedColumnFormula>
    </tableColumn>
    <tableColumn id="45" name="Spalte45" dataDxfId="98">
      <calculatedColumnFormula>IF(OR('HeuresFonctionEQ-ValAffich'!#REF!="",'HeuresFonctionEQ-ValAffich'!AK6=""),"-",'HeuresFonctionEQ-ValAffich'!#REF!-'HeuresFonctionEQ-ValAffich'!AK6)</calculatedColumnFormula>
    </tableColumn>
    <tableColumn id="46" name="Spalte46" dataDxfId="97">
      <calculatedColumnFormula>IF(OR('HeuresFonctionEQ-ValAffich'!#REF!="",'HeuresFonctionEQ-ValAffich'!AL6=""),"-",'HeuresFonctionEQ-ValAffich'!#REF!-'HeuresFonctionEQ-ValAffich'!AL6)</calculatedColumnFormula>
    </tableColumn>
    <tableColumn id="47" name="Spalte47" dataDxfId="96">
      <calculatedColumnFormula>IF(OR('HeuresFonctionEQ-ValAffich'!#REF!="",'HeuresFonctionEQ-ValAffich'!AM6=""),"-",'HeuresFonctionEQ-ValAffich'!#REF!-'HeuresFonctionEQ-ValAffich'!AM6)</calculatedColumnFormula>
    </tableColumn>
    <tableColumn id="48" name="Spalte48" dataDxfId="95">
      <calculatedColumnFormula>IF(OR('HeuresFonctionEQ-ValAffich'!#REF!="",'HeuresFonctionEQ-ValAffich'!AO6=""),"-",'HeuresFonctionEQ-ValAffich'!#REF!-'HeuresFonctionEQ-ValAffich'!AO6)</calculatedColumnFormula>
    </tableColumn>
    <tableColumn id="49" name="Spalte49" dataDxfId="94">
      <calculatedColumnFormula>IF(OR('HeuresFonctionEQ-ValAffich'!#REF!="",'HeuresFonctionEQ-ValAffich'!AP6=""),"-",'HeuresFonctionEQ-ValAffich'!#REF!-'HeuresFonctionEQ-ValAffich'!AP6)</calculatedColumnFormula>
    </tableColumn>
    <tableColumn id="50" name="Spalte50" dataDxfId="93"/>
    <tableColumn id="51" name="Spalte51" dataDxfId="92"/>
    <tableColumn id="52" name="Spalte52" dataDxfId="91"/>
    <tableColumn id="53" name="Spalte53" dataDxfId="90"/>
    <tableColumn id="54" name="Spalte54" dataDxfId="89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4:BB38" totalsRowShown="0" headerRowDxfId="88" dataDxfId="87">
  <autoFilter ref="A4:BB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22" hiddenButton="1"/>
    <filterColumn colId="23" hiddenButton="1"/>
    <filterColumn colId="24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</autoFilter>
  <tableColumns count="54">
    <tableColumn id="1" name="Spalte1" dataDxfId="86"/>
    <tableColumn id="2" name="Spalte2" dataDxfId="85"/>
    <tableColumn id="3" name="Spalte3" dataDxfId="84"/>
    <tableColumn id="4" name="Spalte4" dataDxfId="83"/>
    <tableColumn id="5" name="Spalte5" dataDxfId="82"/>
    <tableColumn id="6" name="Spalte6" dataDxfId="81"/>
    <tableColumn id="7" name="Spalte7" dataDxfId="80"/>
    <tableColumn id="8" name="Spalte8" dataDxfId="79"/>
    <tableColumn id="9" name="Spalte9" dataDxfId="78"/>
    <tableColumn id="11" name="Spalte10" dataDxfId="77"/>
    <tableColumn id="12" name="Spalte11" dataDxfId="76"/>
    <tableColumn id="13" name="Spalte12" dataDxfId="75"/>
    <tableColumn id="14" name="Spalte13" dataDxfId="74"/>
    <tableColumn id="15" name="Spalte16" dataDxfId="73"/>
    <tableColumn id="16" name="Spalte18" dataDxfId="72"/>
    <tableColumn id="18" name="Spalte19" dataDxfId="71"/>
    <tableColumn id="20" name="Spalte20" dataDxfId="70"/>
    <tableColumn id="21" name="Spalte26" dataDxfId="69"/>
    <tableColumn id="22" name="Spalte27" dataDxfId="68"/>
    <tableColumn id="10" name="Spalte14" dataDxfId="67"/>
    <tableColumn id="17" name="Spalte15" dataDxfId="66"/>
    <tableColumn id="19" name="Spalte17" dataDxfId="65"/>
    <tableColumn id="24" name="Spalte21" dataDxfId="64"/>
    <tableColumn id="25" name="Spalte22" dataDxfId="63"/>
    <tableColumn id="26" name="Spalte23" dataDxfId="62"/>
    <tableColumn id="33" name="Spalte28" dataDxfId="61"/>
    <tableColumn id="34" name="Spalte29" dataDxfId="60"/>
    <tableColumn id="27" name="Spalte24" dataDxfId="59"/>
    <tableColumn id="28" name="Spalte25" dataDxfId="58"/>
    <tableColumn id="37" name="Spalte30" dataDxfId="57"/>
    <tableColumn id="38" name="Spalte31" dataDxfId="56"/>
    <tableColumn id="39" name="Spalte32" dataDxfId="55"/>
    <tableColumn id="40" name="Spalte33" dataDxfId="54"/>
    <tableColumn id="41" name="Spalte34" dataDxfId="53"/>
    <tableColumn id="42" name="Spalte35" dataDxfId="52"/>
    <tableColumn id="43" name="Spalte36" dataDxfId="51"/>
    <tableColumn id="45" name="Spalte37" dataDxfId="50"/>
    <tableColumn id="46" name="Spalte38" dataDxfId="49"/>
    <tableColumn id="47" name="Spalte39" dataDxfId="48"/>
    <tableColumn id="44" name="Spalte40" dataDxfId="47"/>
    <tableColumn id="48" name="Spalte41" dataDxfId="46"/>
    <tableColumn id="49" name="Spalte42" dataDxfId="45"/>
    <tableColumn id="50" name="Spalte43" dataDxfId="44"/>
    <tableColumn id="51" name="Spalte44" dataDxfId="43"/>
    <tableColumn id="52" name="Spalte45" dataDxfId="42"/>
    <tableColumn id="53" name="Spalte46" dataDxfId="41"/>
    <tableColumn id="54" name="Spalte47" dataDxfId="40"/>
    <tableColumn id="55" name="Spalte48" dataDxfId="39"/>
    <tableColumn id="56" name="Spalte49" dataDxfId="38"/>
    <tableColumn id="57" name="Spalte50" dataDxfId="37"/>
    <tableColumn id="58" name="Spalte51" dataDxfId="36"/>
    <tableColumn id="59" name="Spalte52" dataDxfId="35"/>
    <tableColumn id="60" name="Spalte52100" dataDxfId="34"/>
    <tableColumn id="61" name="Spalte54" dataDxfId="3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G42"/>
  <sheetViews>
    <sheetView tabSelected="1" zoomScale="70" zoomScaleNormal="70" zoomScaleSheetLayoutView="100" workbookViewId="0">
      <pane xSplit="1" ySplit="7" topLeftCell="B30" activePane="bottomRight" state="frozen"/>
      <selection activeCell="I9" sqref="I9"/>
      <selection pane="topRight" activeCell="I9" sqref="I9"/>
      <selection pane="bottomLeft" activeCell="I9" sqref="I9"/>
      <selection pane="bottomRight" activeCell="AG2" sqref="A2:AG42"/>
    </sheetView>
  </sheetViews>
  <sheetFormatPr defaultColWidth="13.7109375" defaultRowHeight="12.75"/>
  <cols>
    <col min="1" max="3" width="9.7109375" style="5" customWidth="1"/>
    <col min="4" max="5" width="9.7109375" style="7" customWidth="1"/>
    <col min="6" max="7" width="9.7109375" style="5" customWidth="1"/>
    <col min="8" max="9" width="13.5703125" style="5" bestFit="1" customWidth="1"/>
    <col min="10" max="10" width="10.7109375" style="5" customWidth="1"/>
    <col min="11" max="11" width="13.5703125" style="5" bestFit="1" customWidth="1"/>
    <col min="12" max="12" width="13.5703125" style="8" bestFit="1" customWidth="1"/>
    <col min="13" max="13" width="13" style="8" bestFit="1" customWidth="1"/>
    <col min="14" max="14" width="13.7109375" style="6" bestFit="1" customWidth="1"/>
    <col min="15" max="20" width="10.7109375" style="5" customWidth="1"/>
    <col min="21" max="22" width="13.7109375" style="5" bestFit="1" customWidth="1"/>
    <col min="23" max="23" width="10.7109375" style="5" customWidth="1"/>
    <col min="24" max="24" width="13.7109375" style="5" customWidth="1"/>
    <col min="25" max="26" width="10.7109375" style="5" customWidth="1"/>
    <col min="27" max="27" width="14.7109375" style="5" bestFit="1" customWidth="1"/>
    <col min="28" max="28" width="11.140625" style="5" bestFit="1" customWidth="1"/>
    <col min="29" max="29" width="15" style="5" bestFit="1" customWidth="1"/>
    <col min="30" max="30" width="10.7109375" style="5" customWidth="1"/>
    <col min="31" max="31" width="11.42578125" style="5" customWidth="1"/>
    <col min="32" max="33" width="13.7109375" style="5" customWidth="1"/>
    <col min="34" max="16384" width="13.7109375" style="5"/>
  </cols>
  <sheetData>
    <row r="1" spans="1:33" s="15" customFormat="1" ht="27.75" customHeight="1">
      <c r="A1" s="154"/>
      <c r="B1" s="207" t="s">
        <v>433</v>
      </c>
      <c r="C1" s="208"/>
      <c r="D1" s="208"/>
      <c r="E1" s="208"/>
      <c r="F1" s="209"/>
      <c r="G1" s="207" t="s">
        <v>236</v>
      </c>
      <c r="H1" s="208"/>
      <c r="I1" s="209"/>
      <c r="J1" s="207" t="s">
        <v>237</v>
      </c>
      <c r="K1" s="208"/>
      <c r="L1" s="209"/>
      <c r="M1" s="154"/>
      <c r="N1" s="207" t="s">
        <v>515</v>
      </c>
      <c r="O1" s="208"/>
      <c r="P1" s="208"/>
      <c r="Q1" s="208"/>
      <c r="R1" s="208"/>
      <c r="S1" s="208"/>
      <c r="T1" s="208"/>
      <c r="U1" s="208"/>
      <c r="V1" s="209"/>
      <c r="W1" s="207" t="s">
        <v>274</v>
      </c>
      <c r="X1" s="208"/>
      <c r="Y1" s="208"/>
      <c r="Z1" s="208"/>
      <c r="AA1" s="208"/>
      <c r="AB1" s="206"/>
      <c r="AC1" s="206"/>
      <c r="AD1" s="206"/>
      <c r="AE1" s="206"/>
    </row>
    <row r="2" spans="1:33" s="15" customFormat="1" ht="27.75" customHeight="1">
      <c r="A2" s="244" t="s">
        <v>288</v>
      </c>
      <c r="B2" s="244" t="s">
        <v>23</v>
      </c>
      <c r="C2" s="244" t="s">
        <v>276</v>
      </c>
      <c r="D2" s="244" t="s">
        <v>277</v>
      </c>
      <c r="E2" s="244" t="s">
        <v>278</v>
      </c>
      <c r="F2" s="244" t="s">
        <v>279</v>
      </c>
      <c r="G2" s="244" t="s">
        <v>280</v>
      </c>
      <c r="H2" s="244" t="s">
        <v>281</v>
      </c>
      <c r="I2" s="244" t="s">
        <v>282</v>
      </c>
      <c r="J2" s="244" t="s">
        <v>283</v>
      </c>
      <c r="K2" s="244" t="s">
        <v>284</v>
      </c>
      <c r="L2" s="244" t="s">
        <v>285</v>
      </c>
      <c r="M2" s="244" t="s">
        <v>517</v>
      </c>
      <c r="N2" s="245" t="s">
        <v>577</v>
      </c>
      <c r="O2" s="245" t="s">
        <v>578</v>
      </c>
      <c r="P2" s="245" t="s">
        <v>579</v>
      </c>
      <c r="Q2" s="245" t="s">
        <v>580</v>
      </c>
      <c r="R2" s="245" t="s">
        <v>581</v>
      </c>
      <c r="S2" s="244" t="s">
        <v>582</v>
      </c>
      <c r="T2" s="244" t="s">
        <v>583</v>
      </c>
      <c r="U2" s="244" t="s">
        <v>584</v>
      </c>
      <c r="V2" s="244" t="s">
        <v>585</v>
      </c>
      <c r="W2" s="244" t="s">
        <v>586</v>
      </c>
      <c r="X2" s="244" t="s">
        <v>286</v>
      </c>
      <c r="Y2" s="244" t="s">
        <v>587</v>
      </c>
      <c r="Z2" s="244" t="s">
        <v>588</v>
      </c>
      <c r="AA2" s="244" t="s">
        <v>542</v>
      </c>
      <c r="AB2" s="246"/>
      <c r="AC2" s="246"/>
      <c r="AD2" s="246"/>
      <c r="AE2" s="247"/>
      <c r="AF2" s="248"/>
      <c r="AG2" s="248"/>
    </row>
    <row r="3" spans="1:33" s="15" customFormat="1" ht="39.6" customHeight="1">
      <c r="A3" s="249" t="s">
        <v>238</v>
      </c>
      <c r="B3" s="249" t="s">
        <v>223</v>
      </c>
      <c r="C3" s="249" t="s">
        <v>224</v>
      </c>
      <c r="D3" s="249" t="s">
        <v>225</v>
      </c>
      <c r="E3" s="249" t="s">
        <v>226</v>
      </c>
      <c r="F3" s="249" t="s">
        <v>227</v>
      </c>
      <c r="G3" s="249" t="s">
        <v>228</v>
      </c>
      <c r="H3" s="249" t="s">
        <v>229</v>
      </c>
      <c r="I3" s="249" t="s">
        <v>230</v>
      </c>
      <c r="J3" s="249" t="s">
        <v>231</v>
      </c>
      <c r="K3" s="249" t="s">
        <v>232</v>
      </c>
      <c r="L3" s="249" t="s">
        <v>233</v>
      </c>
      <c r="M3" s="249" t="s">
        <v>518</v>
      </c>
      <c r="N3" s="249" t="s">
        <v>577</v>
      </c>
      <c r="O3" s="250" t="s">
        <v>578</v>
      </c>
      <c r="P3" s="250" t="s">
        <v>579</v>
      </c>
      <c r="Q3" s="250" t="s">
        <v>580</v>
      </c>
      <c r="R3" s="250" t="s">
        <v>581</v>
      </c>
      <c r="S3" s="249" t="s">
        <v>589</v>
      </c>
      <c r="T3" s="249" t="s">
        <v>590</v>
      </c>
      <c r="U3" s="249" t="s">
        <v>591</v>
      </c>
      <c r="V3" s="249" t="s">
        <v>592</v>
      </c>
      <c r="W3" s="249" t="s">
        <v>593</v>
      </c>
      <c r="X3" s="249" t="s">
        <v>234</v>
      </c>
      <c r="Y3" s="249" t="s">
        <v>594</v>
      </c>
      <c r="Z3" s="249" t="s">
        <v>595</v>
      </c>
      <c r="AA3" s="249" t="s">
        <v>543</v>
      </c>
      <c r="AB3" s="246" t="s">
        <v>596</v>
      </c>
      <c r="AC3" s="246">
        <v>3300</v>
      </c>
      <c r="AD3" s="246" t="s">
        <v>53</v>
      </c>
      <c r="AE3" s="247"/>
      <c r="AF3" s="248"/>
      <c r="AG3" s="248"/>
    </row>
    <row r="4" spans="1:33" s="26" customFormat="1" ht="30" hidden="1">
      <c r="A4" s="251" t="s">
        <v>372</v>
      </c>
      <c r="B4" s="251" t="s">
        <v>373</v>
      </c>
      <c r="C4" s="251" t="s">
        <v>374</v>
      </c>
      <c r="D4" s="251" t="s">
        <v>375</v>
      </c>
      <c r="E4" s="251" t="s">
        <v>376</v>
      </c>
      <c r="F4" s="251" t="s">
        <v>377</v>
      </c>
      <c r="G4" s="251" t="s">
        <v>378</v>
      </c>
      <c r="H4" s="251" t="s">
        <v>380</v>
      </c>
      <c r="I4" s="251" t="s">
        <v>381</v>
      </c>
      <c r="J4" s="251" t="s">
        <v>382</v>
      </c>
      <c r="K4" s="251" t="s">
        <v>384</v>
      </c>
      <c r="L4" s="251" t="s">
        <v>385</v>
      </c>
      <c r="M4" s="251" t="s">
        <v>386</v>
      </c>
      <c r="N4" s="251" t="s">
        <v>387</v>
      </c>
      <c r="O4" s="251" t="s">
        <v>388</v>
      </c>
      <c r="P4" s="251" t="s">
        <v>389</v>
      </c>
      <c r="Q4" s="251" t="s">
        <v>390</v>
      </c>
      <c r="R4" s="251" t="s">
        <v>391</v>
      </c>
      <c r="S4" s="251" t="s">
        <v>392</v>
      </c>
      <c r="T4" s="251" t="s">
        <v>393</v>
      </c>
      <c r="U4" s="251" t="s">
        <v>394</v>
      </c>
      <c r="V4" s="251" t="s">
        <v>395</v>
      </c>
      <c r="W4" s="251" t="s">
        <v>396</v>
      </c>
      <c r="X4" s="251" t="s">
        <v>397</v>
      </c>
      <c r="Y4" s="251" t="s">
        <v>398</v>
      </c>
      <c r="Z4" s="251" t="s">
        <v>541</v>
      </c>
      <c r="AA4" s="251" t="s">
        <v>544</v>
      </c>
      <c r="AB4" s="252" t="s">
        <v>403</v>
      </c>
      <c r="AC4" s="252" t="s">
        <v>404</v>
      </c>
      <c r="AD4" s="252" t="s">
        <v>405</v>
      </c>
      <c r="AE4" s="252" t="s">
        <v>406</v>
      </c>
      <c r="AF4" s="253"/>
      <c r="AG4" s="253"/>
    </row>
    <row r="5" spans="1:33" s="26" customFormat="1" ht="30">
      <c r="A5" s="251" t="s">
        <v>55</v>
      </c>
      <c r="B5" s="251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 t="s">
        <v>309</v>
      </c>
      <c r="O5" s="251" t="s">
        <v>333</v>
      </c>
      <c r="P5" s="251" t="s">
        <v>331</v>
      </c>
      <c r="Q5" s="251" t="s">
        <v>332</v>
      </c>
      <c r="R5" s="251" t="s">
        <v>310</v>
      </c>
      <c r="S5" s="251" t="s">
        <v>313</v>
      </c>
      <c r="T5" s="251" t="s">
        <v>314</v>
      </c>
      <c r="U5" s="251" t="s">
        <v>311</v>
      </c>
      <c r="V5" s="251" t="s">
        <v>312</v>
      </c>
      <c r="W5" s="251"/>
      <c r="X5" s="251"/>
      <c r="Y5" s="251"/>
      <c r="Z5" s="251"/>
      <c r="AA5" s="251"/>
      <c r="AB5" s="252" t="s">
        <v>287</v>
      </c>
      <c r="AC5" s="252"/>
      <c r="AD5" s="252"/>
      <c r="AE5" s="252"/>
      <c r="AF5" s="253"/>
      <c r="AG5" s="253"/>
    </row>
    <row r="6" spans="1:33" s="17" customFormat="1" ht="30">
      <c r="A6" s="251" t="s">
        <v>485</v>
      </c>
      <c r="B6" s="251" t="s">
        <v>19</v>
      </c>
      <c r="C6" s="251" t="str">
        <f>Tabelle1[[#This Row],[Spalte2]]</f>
        <v>kg/d</v>
      </c>
      <c r="D6" s="251" t="s">
        <v>7</v>
      </c>
      <c r="E6" s="251" t="s">
        <v>54</v>
      </c>
      <c r="F6" s="251" t="s">
        <v>54</v>
      </c>
      <c r="G6" s="251" t="s">
        <v>13</v>
      </c>
      <c r="H6" s="251" t="s">
        <v>429</v>
      </c>
      <c r="I6" s="251" t="str">
        <f>Tabelle1[[#This Row],[Spalte9]]</f>
        <v>kg/(kg MLSS*d)</v>
      </c>
      <c r="J6" s="251" t="str">
        <f>Tabelle1[[#This Row],[Spalte7]]</f>
        <v>ml/g</v>
      </c>
      <c r="K6" s="251" t="str">
        <f>Tabelle1[[#This Row],[Spalte9]]</f>
        <v>kg/(kg MLSS*d)</v>
      </c>
      <c r="L6" s="251" t="str">
        <f>Tabelle1[[#This Row],[Spalte9]]</f>
        <v>kg/(kg MLSS*d)</v>
      </c>
      <c r="M6" s="251" t="s">
        <v>54</v>
      </c>
      <c r="N6" s="254" t="s">
        <v>18</v>
      </c>
      <c r="O6" s="254" t="str">
        <f>Tabelle1[[#This Row],[Spalte16]]</f>
        <v>m³/d</v>
      </c>
      <c r="P6" s="254" t="str">
        <f>Tabelle1[[#This Row],[Spalte17]]</f>
        <v>m³/d</v>
      </c>
      <c r="Q6" s="254" t="str">
        <f>Tabelle1[[#This Row],[Spalte18]]</f>
        <v>m³/d</v>
      </c>
      <c r="R6" s="254" t="str">
        <f>Tabelle1[[#This Row],[Spalte21]]</f>
        <v>m³/d</v>
      </c>
      <c r="S6" s="254" t="str">
        <f>Tabelle1[[#This Row],[Spalte19]]</f>
        <v>m³/d</v>
      </c>
      <c r="T6" s="254" t="str">
        <f>Tabelle1[[#This Row],[Spalte20]]</f>
        <v>m³/d</v>
      </c>
      <c r="U6" s="254" t="str">
        <f>Tabelle1[[#This Row],[Spalte21]]</f>
        <v>m³/d</v>
      </c>
      <c r="V6" s="254" t="str">
        <f>Tabelle1[[#This Row],[Spalte22]]</f>
        <v>m³/d</v>
      </c>
      <c r="W6" s="251" t="s">
        <v>54</v>
      </c>
      <c r="X6" s="251" t="s">
        <v>516</v>
      </c>
      <c r="Y6" s="251" t="s">
        <v>54</v>
      </c>
      <c r="Z6" s="251" t="s">
        <v>54</v>
      </c>
      <c r="AA6" s="251" t="s">
        <v>19</v>
      </c>
      <c r="AB6" s="246"/>
      <c r="AC6" s="246"/>
      <c r="AD6" s="246"/>
      <c r="AE6" s="247"/>
      <c r="AF6" s="247"/>
      <c r="AG6" s="247"/>
    </row>
    <row r="7" spans="1:33" s="18" customFormat="1" ht="30">
      <c r="A7" s="255" t="s">
        <v>486</v>
      </c>
      <c r="B7" s="256">
        <f>IF(OR(N7="",'Entree-Sortie'!D8=""),"-",N7*'Entree-Sortie'!D8/1000)</f>
        <v>3556.8</v>
      </c>
      <c r="C7" s="256">
        <f>IF(OR(N7="",'Entree-Sortie'!E8=""),"-",N7*'Entree-Sortie'!E8/1000)</f>
        <v>1324.9079999999999</v>
      </c>
      <c r="D7" s="257">
        <f>IF(OR('Entree-Sortie'!D8="",'Entree-Sortie'!E8=""),"-",'Entree-Sortie'!D8/'Entree-Sortie'!E8)</f>
        <v>2.6845637583892619</v>
      </c>
      <c r="E7" s="258">
        <f>IF(OR('Entree-Sortie'!E8="",'Entree-Sortie'!H8=""),IF(OR('Entree-Sortie'!E8="",'Entree-Sortie'!F8=""),"-",'Entree-Sortie'!F8/'Entree-Sortie'!E8),'Entree-Sortie'!H8/'Entree-Sortie'!E8)</f>
        <v>0.10067114093959731</v>
      </c>
      <c r="F7" s="258">
        <f>IF(OR('Entree-Sortie'!E8="",'Entree-Sortie'!I8=""),"-",'Entree-Sortie'!I8/'Entree-Sortie'!E8)</f>
        <v>5.3691275167785234E-2</v>
      </c>
      <c r="G7" s="259">
        <v>100</v>
      </c>
      <c r="H7" s="260">
        <f>IF(OR(Tabelle1[[#This Row],[Spalte2]]="-",'Mesures file 1'!B8="",'Mesures file 1'!G8=""),"-",'Mesures file 1'!B8*Tabelle1[[#This Row],[Spalte2]]/('Mesures file 1'!G8*Process!$AC$3))</f>
        <v>0.13472727272727272</v>
      </c>
      <c r="I7" s="260">
        <f>IF(OR(Tabelle1[[#This Row],[Spalte3]]="-",'Mesures file 1'!B8="",'Mesures file 1'!G8=""),"-",'Mesures file 1'!B8*Tabelle1[[#This Row],[Spalte3]]/('Mesures file 1'!G8*Process!$AC$3))</f>
        <v>5.0185909090909087E-2</v>
      </c>
      <c r="J7" s="259" t="str">
        <f>IF(OR('Mesures file 2'!H8="",'Mesures file 2'!G8=""),"-",'Mesures file 2'!H8/'Mesures file 2'!G8)</f>
        <v>-</v>
      </c>
      <c r="K7" s="260">
        <f>IF(OR(Tabelle1[[#This Row],[Spalte2]]="-",'Mesures file 2'!B8="",'Mesures file 2'!G8=""),"-",'Mesures file 2'!B8*Tabelle1[[#This Row],[Spalte2]]/('Mesures file 2'!G8*Process!$AC$3))</f>
        <v>0.13472727272727272</v>
      </c>
      <c r="L7" s="260">
        <f>IF(OR(Tabelle1[[#This Row],[Spalte3]]="-",'Mesures file 2'!B8="",'Mesures file 2'!G8=""),"-",'Mesures file 2'!B8*Tabelle1[[#This Row],[Spalte3]]/('Mesures file 2'!G8*Process!$AC$3))</f>
        <v>5.0185909090909087E-2</v>
      </c>
      <c r="M7" s="258">
        <f>IF(OR('Entree-Sortie'!D8="",'Entree-Sortie'!Q8=""),"-",('Entree-Sortie'!Q8-'Entree-Sortie'!D8)/'Entree-Sortie'!D8)</f>
        <v>-0.75</v>
      </c>
      <c r="N7" s="256">
        <v>8892</v>
      </c>
      <c r="O7" s="261"/>
      <c r="P7" s="261"/>
      <c r="Q7" s="261"/>
      <c r="R7" s="261"/>
      <c r="S7" s="262"/>
      <c r="T7" s="263">
        <v>2.5000000000000001E-3</v>
      </c>
      <c r="U7" s="257"/>
      <c r="V7" s="257"/>
      <c r="W7" s="262"/>
      <c r="X7" s="264"/>
      <c r="Y7" s="258">
        <v>0.22</v>
      </c>
      <c r="Z7" s="258">
        <v>0.3</v>
      </c>
      <c r="AA7" s="258"/>
      <c r="AB7" s="265" t="s">
        <v>23</v>
      </c>
      <c r="AC7" s="265" t="s">
        <v>24</v>
      </c>
      <c r="AD7" s="247"/>
      <c r="AE7" s="247"/>
      <c r="AF7" s="266"/>
      <c r="AG7" s="266"/>
    </row>
    <row r="8" spans="1:33" ht="24.95" customHeight="1">
      <c r="A8" s="267">
        <v>1</v>
      </c>
      <c r="B8" s="268">
        <f>IF(OR(N8="",'Entree-Sortie'!D9=""),"-",N8*'Entree-Sortie'!D9/1000)</f>
        <v>2949.0120000000002</v>
      </c>
      <c r="C8" s="268">
        <f>IF(OR(N8="",'Entree-Sortie'!E9=""),"-",N8*'Entree-Sortie'!E9/1000)</f>
        <v>622.90800000000002</v>
      </c>
      <c r="D8" s="269">
        <f>IF(OR('Entree-Sortie'!D9="",'Entree-Sortie'!E9=""),"-",'Entree-Sortie'!D9/'Entree-Sortie'!E9)</f>
        <v>4.7342657342657342</v>
      </c>
      <c r="E8" s="270" t="str">
        <f>IF(OR('Entree-Sortie'!E9="",'Entree-Sortie'!H9=""),IF(OR('Entree-Sortie'!E9="",'Entree-Sortie'!F9=""),"-",'Entree-Sortie'!F9/'Entree-Sortie'!E9),'Entree-Sortie'!H9/'Entree-Sortie'!E9)</f>
        <v>-</v>
      </c>
      <c r="F8" s="270" t="str">
        <f>IF(OR('Entree-Sortie'!E9="",'Entree-Sortie'!I9=""),"-",'Entree-Sortie'!I9/'Entree-Sortie'!E9)</f>
        <v>-</v>
      </c>
      <c r="G8" s="271" t="e">
        <f>IF(OR('Mesures file 1'!H9="",'Mesures file 1'!G9=""),"-",'Mesures file 1'!H9/'Mesures file 1'!G9)</f>
        <v>#DIV/0!</v>
      </c>
      <c r="H8" s="272" t="e">
        <f>IF(OR(Tabelle1[[#This Row],[Spalte2]]="-",'Mesures file 1'!B9="",'Mesures file 1'!G9=""),"-",'Mesures file 1'!B9*Tabelle1[[#This Row],[Spalte2]]/('Mesures file 1'!G9*Process!$AC$3))</f>
        <v>#DIV/0!</v>
      </c>
      <c r="I8" s="272" t="e">
        <f>IF(OR(Tabelle1[[#This Row],[Spalte3]]="-",'Mesures file 1'!B9="",'Mesures file 1'!G9=""),"-",'Mesures file 1'!B9*Tabelle1[[#This Row],[Spalte3]]/('Mesures file 1'!G9*Process!$AC$3))</f>
        <v>#DIV/0!</v>
      </c>
      <c r="J8" s="271">
        <f>IF(OR('Mesures file 2'!H9="",'Mesures file 2'!G9=""),"-",'Mesures file 2'!H9/'Mesures file 2'!G9)</f>
        <v>164.30829146726697</v>
      </c>
      <c r="K8" s="272">
        <f>IF(OR(Tabelle1[[#This Row],[Spalte2]]="-",'Mesures file 2'!B9="",'Mesures file 2'!G9=""),"-",'Mesures file 2'!B9*Tabelle1[[#This Row],[Spalte2]]/('Mesures file 2'!G9*Process!$AC$3))</f>
        <v>0.14683246158680846</v>
      </c>
      <c r="L8" s="272">
        <f>IF(OR(Tabelle1[[#This Row],[Spalte3]]="-",'Mesures file 2'!B9="",'Mesures file 2'!G9=""),"-",'Mesures file 2'!B9*Tabelle1[[#This Row],[Spalte3]]/('Mesures file 2'!G9*Process!$AC$3))</f>
        <v>3.1014833097361316E-2</v>
      </c>
      <c r="M8" s="270">
        <f>IF(OR('Entree-Sortie'!D9="",'Entree-Sortie'!Q9=""),"-",('Entree-Sortie'!Q9-'Entree-Sortie'!D9)/'Entree-Sortie'!D9)</f>
        <v>-0.93353028064992616</v>
      </c>
      <c r="N8" s="273">
        <f>IF('Alle Werte'!E153="","",'Alle Werte'!E153)</f>
        <v>4356</v>
      </c>
      <c r="O8" s="273">
        <f>IF('Alle Werte'!AI153="","",'Alle Werte'!AI153)</f>
        <v>4136</v>
      </c>
      <c r="P8" s="273">
        <f>IF('Alle Werte'!I153="","",'Alle Werte'!I153)</f>
        <v>22797</v>
      </c>
      <c r="Q8" s="273">
        <f>IF('Alle Werte'!L153="","",'Alle Werte'!L153)</f>
        <v>17529</v>
      </c>
      <c r="R8" s="273">
        <f>IF('Alle Werte'!Y153="","",'Alle Werte'!Y153)</f>
        <v>8683</v>
      </c>
      <c r="S8" s="273">
        <f>IF('Alle Werte'!AK153="","",'Alle Werte'!AK153)</f>
        <v>0</v>
      </c>
      <c r="T8" s="273">
        <f>IF('Alle Werte'!W153="","",'Alle Werte'!W153)</f>
        <v>0</v>
      </c>
      <c r="U8" s="273">
        <f>IF('Alle Werte'!AL153="","",'Alle Werte'!AL153)</f>
        <v>0</v>
      </c>
      <c r="V8" s="273">
        <f>IF('Alle Werte'!X153="","",'Alle Werte'!X153)</f>
        <v>0</v>
      </c>
      <c r="W8" s="274"/>
      <c r="X8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8" s="276"/>
      <c r="Z8" s="276"/>
      <c r="AA8" s="277" t="str">
        <f>IF(OR('HeuresFonctionEQ-quo'!AN6="-",'HeuresFonctionEQ-quo'!AN6=0),"-",'HeuresFonctionEQ-quo'!AN6*65)</f>
        <v>-</v>
      </c>
      <c r="AB8" s="247">
        <f>$B$7</f>
        <v>3556.8</v>
      </c>
      <c r="AC8" s="278">
        <f>$H$7</f>
        <v>0.13472727272727272</v>
      </c>
      <c r="AD8" s="247"/>
      <c r="AE8" s="247"/>
      <c r="AF8" s="279"/>
      <c r="AG8" s="279"/>
    </row>
    <row r="9" spans="1:33" ht="24.95" customHeight="1">
      <c r="A9" s="267">
        <v>2</v>
      </c>
      <c r="B9" s="268" t="str">
        <f>IF(OR(N9="",'Entree-Sortie'!D10=""),"-",N9*'Entree-Sortie'!D10/1000)</f>
        <v>-</v>
      </c>
      <c r="C9" s="268" t="str">
        <f>IF(OR(N9="",'Entree-Sortie'!E10=""),"-",N9*'Entree-Sortie'!E10/1000)</f>
        <v>-</v>
      </c>
      <c r="D9" s="269" t="str">
        <f>IF(OR('Entree-Sortie'!D10="",'Entree-Sortie'!E10=""),"-",'Entree-Sortie'!D10/'Entree-Sortie'!E10)</f>
        <v>-</v>
      </c>
      <c r="E9" s="270" t="str">
        <f>IF(OR('Entree-Sortie'!E10="",'Entree-Sortie'!H10=""),IF(OR('Entree-Sortie'!E10="",'Entree-Sortie'!F10=""),"-",'Entree-Sortie'!F10/'Entree-Sortie'!E10),'Entree-Sortie'!H10/'Entree-Sortie'!E10)</f>
        <v>-</v>
      </c>
      <c r="F9" s="270" t="str">
        <f>IF(OR('Entree-Sortie'!E10="",'Entree-Sortie'!I10=""),"-",'Entree-Sortie'!I10/'Entree-Sortie'!E10)</f>
        <v>-</v>
      </c>
      <c r="G9" s="271" t="e">
        <f>IF(OR('Mesures file 1'!H10="",'Mesures file 1'!G10=""),"-",'Mesures file 1'!H10/'Mesures file 1'!G10)</f>
        <v>#DIV/0!</v>
      </c>
      <c r="H9" s="272" t="str">
        <f>IF(OR(Tabelle1[[#This Row],[Spalte2]]="-",'Mesures file 1'!B10="",'Mesures file 1'!G10=""),"-",'Mesures file 1'!B10*Tabelle1[[#This Row],[Spalte2]]/('Mesures file 1'!G10*Process!$AC$3))</f>
        <v>-</v>
      </c>
      <c r="I9" s="272" t="str">
        <f>IF(OR(Tabelle1[[#This Row],[Spalte3]]="-",'Mesures file 1'!B10="",'Mesures file 1'!G10=""),"-",'Mesures file 1'!B10*Tabelle1[[#This Row],[Spalte3]]/('Mesures file 1'!G10*Process!$AC$3))</f>
        <v>-</v>
      </c>
      <c r="J9" s="271">
        <f>IF(OR('Mesures file 2'!H10="",'Mesures file 2'!G10=""),"-",'Mesures file 2'!H10/'Mesures file 2'!G10)</f>
        <v>124.19420267711789</v>
      </c>
      <c r="K9" s="272" t="str">
        <f>IF(OR(Tabelle1[[#This Row],[Spalte2]]="-",'Mesures file 2'!B10="",'Mesures file 2'!G10=""),"-",'Mesures file 2'!B10*Tabelle1[[#This Row],[Spalte2]]/('Mesures file 2'!G10*Process!$AC$3))</f>
        <v>-</v>
      </c>
      <c r="L9" s="272" t="str">
        <f>IF(OR(Tabelle1[[#This Row],[Spalte3]]="-",'Mesures file 2'!B10="",'Mesures file 2'!G10=""),"-",'Mesures file 2'!B10*Tabelle1[[#This Row],[Spalte3]]/('Mesures file 2'!G10*Process!$AC$3))</f>
        <v>-</v>
      </c>
      <c r="M9" s="270" t="str">
        <f>IF(OR('Entree-Sortie'!D10="",'Entree-Sortie'!Q10=""),"-",('Entree-Sortie'!Q10-'Entree-Sortie'!D10)/'Entree-Sortie'!D10)</f>
        <v>-</v>
      </c>
      <c r="N9" s="273">
        <f>IF('Alle Werte'!E154="","",'Alle Werte'!E154)</f>
        <v>5575</v>
      </c>
      <c r="O9" s="273">
        <f>IF('Alle Werte'!AI154="","",'Alle Werte'!AI154)</f>
        <v>5268</v>
      </c>
      <c r="P9" s="273">
        <f>IF('Alle Werte'!I154="","",'Alle Werte'!I154)</f>
        <v>25306</v>
      </c>
      <c r="Q9" s="273">
        <f>IF('Alle Werte'!L154="","",'Alle Werte'!L154)</f>
        <v>28000</v>
      </c>
      <c r="R9" s="273">
        <f>IF('Alle Werte'!Y154="","",'Alle Werte'!Y154)</f>
        <v>8983</v>
      </c>
      <c r="S9" s="273">
        <f>IF('Alle Werte'!AK154="","",'Alle Werte'!AK154)</f>
        <v>0</v>
      </c>
      <c r="T9" s="273">
        <f>IF('Alle Werte'!W154="","",'Alle Werte'!W154)</f>
        <v>0</v>
      </c>
      <c r="U9" s="273">
        <f>IF('Alle Werte'!AL154="","",'Alle Werte'!AL154)</f>
        <v>0</v>
      </c>
      <c r="V9" s="273">
        <f>IF('Alle Werte'!X154="","",'Alle Werte'!X154)</f>
        <v>0</v>
      </c>
      <c r="W9" s="274"/>
      <c r="X9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9" s="276"/>
      <c r="Z9" s="276"/>
      <c r="AA9" s="277" t="str">
        <f>IF(OR('HeuresFonctionEQ-quo'!AN7="-",'HeuresFonctionEQ-quo'!AN7=0),"-",'HeuresFonctionEQ-quo'!AN7*65)</f>
        <v>-</v>
      </c>
      <c r="AB9" s="247">
        <f t="shared" ref="AB9:AB38" si="0">$B$7</f>
        <v>3556.8</v>
      </c>
      <c r="AC9" s="278">
        <f t="shared" ref="AC9:AC38" si="1">$H$7</f>
        <v>0.13472727272727272</v>
      </c>
      <c r="AD9" s="246"/>
      <c r="AE9" s="246"/>
      <c r="AF9" s="279"/>
      <c r="AG9" s="279"/>
    </row>
    <row r="10" spans="1:33" ht="24.95" customHeight="1">
      <c r="A10" s="267">
        <v>3</v>
      </c>
      <c r="B10" s="268" t="str">
        <f>IF(OR(N10="",'Entree-Sortie'!D11=""),"-",N10*'Entree-Sortie'!D11/1000)</f>
        <v>-</v>
      </c>
      <c r="C10" s="268" t="str">
        <f>IF(OR(N10="",'Entree-Sortie'!E11=""),"-",N10*'Entree-Sortie'!E11/1000)</f>
        <v>-</v>
      </c>
      <c r="D10" s="269" t="str">
        <f>IF(OR('Entree-Sortie'!D11="",'Entree-Sortie'!E11=""),"-",'Entree-Sortie'!D11/'Entree-Sortie'!E11)</f>
        <v>-</v>
      </c>
      <c r="E10" s="270" t="str">
        <f>IF(OR('Entree-Sortie'!E11="",'Entree-Sortie'!H11=""),IF(OR('Entree-Sortie'!E11="",'Entree-Sortie'!F11=""),"-",'Entree-Sortie'!F11/'Entree-Sortie'!E11),'Entree-Sortie'!H11/'Entree-Sortie'!E11)</f>
        <v>-</v>
      </c>
      <c r="F10" s="270" t="str">
        <f>IF(OR('Entree-Sortie'!E11="",'Entree-Sortie'!I11=""),"-",'Entree-Sortie'!I11/'Entree-Sortie'!E11)</f>
        <v>-</v>
      </c>
      <c r="G10" s="271" t="str">
        <f>IF(OR('Mesures file 1'!H11="",'Mesures file 1'!G11=""),"-",'Mesures file 1'!H11/'Mesures file 1'!G11)</f>
        <v>-</v>
      </c>
      <c r="H10" s="272" t="str">
        <f>IF(OR(Tabelle1[[#This Row],[Spalte2]]="-",'Mesures file 1'!B11="",'Mesures file 1'!G11=""),"-",'Mesures file 1'!B11*Tabelle1[[#This Row],[Spalte2]]/('Mesures file 1'!G11*Process!$AC$3))</f>
        <v>-</v>
      </c>
      <c r="I10" s="272" t="str">
        <f>IF(OR(Tabelle1[[#This Row],[Spalte3]]="-",'Mesures file 1'!B11="",'Mesures file 1'!G11=""),"-",'Mesures file 1'!B11*Tabelle1[[#This Row],[Spalte3]]/('Mesures file 1'!G11*Process!$AC$3))</f>
        <v>-</v>
      </c>
      <c r="J10" s="271" t="str">
        <f>IF(OR('Mesures file 2'!H11="",'Mesures file 2'!G11=""),"-",'Mesures file 2'!H11/'Mesures file 2'!G11)</f>
        <v>-</v>
      </c>
      <c r="K10" s="272" t="str">
        <f>IF(OR(Tabelle1[[#This Row],[Spalte2]]="-",'Mesures file 2'!B11="",'Mesures file 2'!G11=""),"-",'Mesures file 2'!B11*Tabelle1[[#This Row],[Spalte2]]/('Mesures file 2'!G11*Process!$AC$3))</f>
        <v>-</v>
      </c>
      <c r="L10" s="272" t="str">
        <f>IF(OR(Tabelle1[[#This Row],[Spalte3]]="-",'Mesures file 2'!B11="",'Mesures file 2'!G11=""),"-",'Mesures file 2'!B11*Tabelle1[[#This Row],[Spalte3]]/('Mesures file 2'!G11*Process!$AC$3))</f>
        <v>-</v>
      </c>
      <c r="M10" s="270" t="str">
        <f>IF(OR('Entree-Sortie'!D11="",'Entree-Sortie'!Q11=""),"-",('Entree-Sortie'!Q11-'Entree-Sortie'!D11)/'Entree-Sortie'!D11)</f>
        <v>-</v>
      </c>
      <c r="N10" s="273">
        <f>IF('Alle Werte'!E155="","",'Alle Werte'!E155)</f>
        <v>4035</v>
      </c>
      <c r="O10" s="273">
        <f>IF('Alle Werte'!AI155="","",'Alle Werte'!AI155)</f>
        <v>3814</v>
      </c>
      <c r="P10" s="273">
        <f>IF('Alle Werte'!I155="","",'Alle Werte'!I155)</f>
        <v>24458</v>
      </c>
      <c r="Q10" s="273">
        <f>IF('Alle Werte'!L155="","",'Alle Werte'!L155)</f>
        <v>26963</v>
      </c>
      <c r="R10" s="273">
        <f>IF('Alle Werte'!Y155="","",'Alle Werte'!Y155)</f>
        <v>9250</v>
      </c>
      <c r="S10" s="273">
        <f>IF('Alle Werte'!AK155="","",'Alle Werte'!AK155)</f>
        <v>0</v>
      </c>
      <c r="T10" s="273">
        <f>IF('Alle Werte'!W155="","",'Alle Werte'!W155)</f>
        <v>0</v>
      </c>
      <c r="U10" s="273">
        <f>IF('Alle Werte'!AL155="","",'Alle Werte'!AL155)</f>
        <v>0</v>
      </c>
      <c r="V10" s="273">
        <f>IF('Alle Werte'!X155="","",'Alle Werte'!X155)</f>
        <v>0</v>
      </c>
      <c r="W10" s="274"/>
      <c r="X10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0" s="276"/>
      <c r="Z10" s="276"/>
      <c r="AA10" s="277" t="str">
        <f>IF(OR('HeuresFonctionEQ-quo'!AN8="-",'HeuresFonctionEQ-quo'!AN8=0),"-",'HeuresFonctionEQ-quo'!AN8*65)</f>
        <v>-</v>
      </c>
      <c r="AB10" s="247">
        <f t="shared" si="0"/>
        <v>3556.8</v>
      </c>
      <c r="AC10" s="278">
        <f t="shared" si="1"/>
        <v>0.13472727272727272</v>
      </c>
      <c r="AD10" s="246"/>
      <c r="AE10" s="246"/>
      <c r="AF10" s="279"/>
      <c r="AG10" s="279"/>
    </row>
    <row r="11" spans="1:33" ht="24.95" customHeight="1">
      <c r="A11" s="267">
        <v>4</v>
      </c>
      <c r="B11" s="268" t="str">
        <f>IF(OR(N11="",'Entree-Sortie'!D12=""),"-",N11*'Entree-Sortie'!D12/1000)</f>
        <v>-</v>
      </c>
      <c r="C11" s="268" t="str">
        <f>IF(OR(N11="",'Entree-Sortie'!E12=""),"-",N11*'Entree-Sortie'!E12/1000)</f>
        <v>-</v>
      </c>
      <c r="D11" s="269" t="str">
        <f>IF(OR('Entree-Sortie'!D12="",'Entree-Sortie'!E12=""),"-",'Entree-Sortie'!D12/'Entree-Sortie'!E12)</f>
        <v>-</v>
      </c>
      <c r="E11" s="270" t="str">
        <f>IF(OR('Entree-Sortie'!E12="",'Entree-Sortie'!H12=""),IF(OR('Entree-Sortie'!E12="",'Entree-Sortie'!F12=""),"-",'Entree-Sortie'!F12/'Entree-Sortie'!E12),'Entree-Sortie'!H12/'Entree-Sortie'!E12)</f>
        <v>-</v>
      </c>
      <c r="F11" s="270" t="str">
        <f>IF(OR('Entree-Sortie'!E12="",'Entree-Sortie'!I12=""),"-",'Entree-Sortie'!I12/'Entree-Sortie'!E12)</f>
        <v>-</v>
      </c>
      <c r="G11" s="271" t="str">
        <f>IF(OR('Mesures file 1'!H12="",'Mesures file 1'!G12=""),"-",'Mesures file 1'!H12/'Mesures file 1'!G12)</f>
        <v>-</v>
      </c>
      <c r="H11" s="272" t="str">
        <f>IF(OR(Tabelle1[[#This Row],[Spalte2]]="-",'Mesures file 1'!B12="",'Mesures file 1'!G12=""),"-",'Mesures file 1'!B12*Tabelle1[[#This Row],[Spalte2]]/('Mesures file 1'!G12*Process!$AC$3))</f>
        <v>-</v>
      </c>
      <c r="I11" s="272" t="str">
        <f>IF(OR(Tabelle1[[#This Row],[Spalte3]]="-",'Mesures file 1'!B12="",'Mesures file 1'!G12=""),"-",'Mesures file 1'!B12*Tabelle1[[#This Row],[Spalte3]]/('Mesures file 1'!G12*Process!$AC$3))</f>
        <v>-</v>
      </c>
      <c r="J11" s="271" t="str">
        <f>IF(OR('Mesures file 2'!H12="",'Mesures file 2'!G12=""),"-",'Mesures file 2'!H12/'Mesures file 2'!G12)</f>
        <v>-</v>
      </c>
      <c r="K11" s="272" t="str">
        <f>IF(OR(Tabelle1[[#This Row],[Spalte2]]="-",'Mesures file 2'!B12="",'Mesures file 2'!G12=""),"-",'Mesures file 2'!B12*Tabelle1[[#This Row],[Spalte2]]/('Mesures file 2'!G12*Process!$AC$3))</f>
        <v>-</v>
      </c>
      <c r="L11" s="272" t="str">
        <f>IF(OR(Tabelle1[[#This Row],[Spalte3]]="-",'Mesures file 2'!B12="",'Mesures file 2'!G12=""),"-",'Mesures file 2'!B12*Tabelle1[[#This Row],[Spalte3]]/('Mesures file 2'!G12*Process!$AC$3))</f>
        <v>-</v>
      </c>
      <c r="M11" s="270" t="str">
        <f>IF(OR('Entree-Sortie'!D12="",'Entree-Sortie'!Q12=""),"-",('Entree-Sortie'!Q12-'Entree-Sortie'!D12)/'Entree-Sortie'!D12)</f>
        <v>-</v>
      </c>
      <c r="N11" s="273">
        <f>IF('Alle Werte'!E156="","",'Alle Werte'!E156)</f>
        <v>3866</v>
      </c>
      <c r="O11" s="273">
        <f>IF('Alle Werte'!AI156="","",'Alle Werte'!AI156)</f>
        <v>3526</v>
      </c>
      <c r="P11" s="273">
        <f>IF('Alle Werte'!I156="","",'Alle Werte'!I156)</f>
        <v>23489</v>
      </c>
      <c r="Q11" s="273">
        <f>IF('Alle Werte'!L156="","",'Alle Werte'!L156)</f>
        <v>25063</v>
      </c>
      <c r="R11" s="273">
        <f>IF('Alle Werte'!Y156="","",'Alle Werte'!Y156)</f>
        <v>9663</v>
      </c>
      <c r="S11" s="273">
        <f>IF('Alle Werte'!AK156="","",'Alle Werte'!AK156)</f>
        <v>0</v>
      </c>
      <c r="T11" s="273">
        <f>IF('Alle Werte'!W156="","",'Alle Werte'!W156)</f>
        <v>0</v>
      </c>
      <c r="U11" s="273">
        <f>IF('Alle Werte'!AL156="","",'Alle Werte'!AL156)</f>
        <v>0</v>
      </c>
      <c r="V11" s="273">
        <f>IF('Alle Werte'!X156="","",'Alle Werte'!X156)</f>
        <v>0</v>
      </c>
      <c r="W11" s="274"/>
      <c r="X11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1" s="276"/>
      <c r="Z11" s="276"/>
      <c r="AA11" s="277" t="str">
        <f>IF(OR('HeuresFonctionEQ-quo'!AN9="-",'HeuresFonctionEQ-quo'!AN9=0),"-",'HeuresFonctionEQ-quo'!AN9*65)</f>
        <v>-</v>
      </c>
      <c r="AB11" s="247">
        <f t="shared" si="0"/>
        <v>3556.8</v>
      </c>
      <c r="AC11" s="278">
        <f t="shared" si="1"/>
        <v>0.13472727272727272</v>
      </c>
      <c r="AD11" s="246"/>
      <c r="AE11" s="246"/>
      <c r="AF11" s="279"/>
      <c r="AG11" s="279"/>
    </row>
    <row r="12" spans="1:33" ht="24.95" customHeight="1">
      <c r="A12" s="267">
        <v>5</v>
      </c>
      <c r="B12" s="268" t="str">
        <f>IF(OR(N12="",'Entree-Sortie'!D13=""),"-",N12*'Entree-Sortie'!D13/1000)</f>
        <v>-</v>
      </c>
      <c r="C12" s="268" t="str">
        <f>IF(OR(N12="",'Entree-Sortie'!E13=""),"-",N12*'Entree-Sortie'!E13/1000)</f>
        <v>-</v>
      </c>
      <c r="D12" s="269" t="str">
        <f>IF(OR('Entree-Sortie'!D13="",'Entree-Sortie'!E13=""),"-",'Entree-Sortie'!D13/'Entree-Sortie'!E13)</f>
        <v>-</v>
      </c>
      <c r="E12" s="270" t="str">
        <f>IF(OR('Entree-Sortie'!E13="",'Entree-Sortie'!H13=""),IF(OR('Entree-Sortie'!E13="",'Entree-Sortie'!F13=""),"-",'Entree-Sortie'!F13/'Entree-Sortie'!E13),'Entree-Sortie'!H13/'Entree-Sortie'!E13)</f>
        <v>-</v>
      </c>
      <c r="F12" s="270" t="str">
        <f>IF(OR('Entree-Sortie'!E13="",'Entree-Sortie'!I13=""),"-",'Entree-Sortie'!I13/'Entree-Sortie'!E13)</f>
        <v>-</v>
      </c>
      <c r="G12" s="271" t="str">
        <f>IF(OR('Mesures file 1'!H13="",'Mesures file 1'!G13=""),"-",'Mesures file 1'!H13/'Mesures file 1'!G13)</f>
        <v>-</v>
      </c>
      <c r="H12" s="272" t="str">
        <f>IF(OR(Tabelle1[[#This Row],[Spalte2]]="-",'Mesures file 1'!B13="",'Mesures file 1'!G13=""),"-",'Mesures file 1'!B13*Tabelle1[[#This Row],[Spalte2]]/('Mesures file 1'!G13*Process!$AC$3))</f>
        <v>-</v>
      </c>
      <c r="I12" s="272" t="str">
        <f>IF(OR(Tabelle1[[#This Row],[Spalte3]]="-",'Mesures file 1'!B13="",'Mesures file 1'!G13=""),"-",'Mesures file 1'!B13*Tabelle1[[#This Row],[Spalte3]]/('Mesures file 1'!G13*Process!$AC$3))</f>
        <v>-</v>
      </c>
      <c r="J12" s="271" t="str">
        <f>IF(OR('Mesures file 2'!H13="",'Mesures file 2'!G13=""),"-",'Mesures file 2'!H13/'Mesures file 2'!G13)</f>
        <v>-</v>
      </c>
      <c r="K12" s="272" t="str">
        <f>IF(OR(Tabelle1[[#This Row],[Spalte2]]="-",'Mesures file 2'!B13="",'Mesures file 2'!G13=""),"-",'Mesures file 2'!B13*Tabelle1[[#This Row],[Spalte2]]/('Mesures file 2'!G13*Process!$AC$3))</f>
        <v>-</v>
      </c>
      <c r="L12" s="272" t="str">
        <f>IF(OR(Tabelle1[[#This Row],[Spalte3]]="-",'Mesures file 2'!B13="",'Mesures file 2'!G13=""),"-",'Mesures file 2'!B13*Tabelle1[[#This Row],[Spalte3]]/('Mesures file 2'!G13*Process!$AC$3))</f>
        <v>-</v>
      </c>
      <c r="M12" s="270" t="str">
        <f>IF(OR('Entree-Sortie'!D13="",'Entree-Sortie'!Q13=""),"-",('Entree-Sortie'!Q13-'Entree-Sortie'!D13)/'Entree-Sortie'!D13)</f>
        <v>-</v>
      </c>
      <c r="N12" s="273">
        <f>IF('Alle Werte'!E157="","",'Alle Werte'!E157)</f>
        <v>3621</v>
      </c>
      <c r="O12" s="273">
        <f>IF('Alle Werte'!AI157="","",'Alle Werte'!AI157)</f>
        <v>3332</v>
      </c>
      <c r="P12" s="273">
        <f>IF('Alle Werte'!I157="","",'Alle Werte'!I157)</f>
        <v>13533</v>
      </c>
      <c r="Q12" s="273">
        <f>IF('Alle Werte'!L157="","",'Alle Werte'!L157)</f>
        <v>15047</v>
      </c>
      <c r="R12" s="273">
        <f>IF('Alle Werte'!Y157="","",'Alle Werte'!Y157)</f>
        <v>9510</v>
      </c>
      <c r="S12" s="273">
        <f>IF('Alle Werte'!AK157="","",'Alle Werte'!AK157)</f>
        <v>0</v>
      </c>
      <c r="T12" s="273">
        <f>IF('Alle Werte'!W157="","",'Alle Werte'!W157)</f>
        <v>0</v>
      </c>
      <c r="U12" s="273">
        <f>IF('Alle Werte'!AL157="","",'Alle Werte'!AL157)</f>
        <v>0</v>
      </c>
      <c r="V12" s="273">
        <f>IF('Alle Werte'!X157="","",'Alle Werte'!X157)</f>
        <v>0</v>
      </c>
      <c r="W12" s="274"/>
      <c r="X12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2" s="276"/>
      <c r="Z12" s="276"/>
      <c r="AA12" s="277" t="str">
        <f>IF(OR('HeuresFonctionEQ-quo'!AN10="-",'HeuresFonctionEQ-quo'!AN10=0),"-",'HeuresFonctionEQ-quo'!AN10*65)</f>
        <v>-</v>
      </c>
      <c r="AB12" s="247">
        <f t="shared" si="0"/>
        <v>3556.8</v>
      </c>
      <c r="AC12" s="278">
        <f t="shared" si="1"/>
        <v>0.13472727272727272</v>
      </c>
      <c r="AD12" s="246"/>
      <c r="AE12" s="246"/>
      <c r="AF12" s="279"/>
      <c r="AG12" s="279"/>
    </row>
    <row r="13" spans="1:33" ht="24.95" customHeight="1">
      <c r="A13" s="267">
        <v>6</v>
      </c>
      <c r="B13" s="268" t="str">
        <f>IF(OR(N13="",'Entree-Sortie'!D14=""),"-",N13*'Entree-Sortie'!D14/1000)</f>
        <v>-</v>
      </c>
      <c r="C13" s="268" t="str">
        <f>IF(OR(N13="",'Entree-Sortie'!E14=""),"-",N13*'Entree-Sortie'!E14/1000)</f>
        <v>-</v>
      </c>
      <c r="D13" s="269" t="str">
        <f>IF(OR('Entree-Sortie'!D14="",'Entree-Sortie'!E14=""),"-",'Entree-Sortie'!D14/'Entree-Sortie'!E14)</f>
        <v>-</v>
      </c>
      <c r="E13" s="270" t="str">
        <f>IF(OR('Entree-Sortie'!E14="",'Entree-Sortie'!H14=""),IF(OR('Entree-Sortie'!E14="",'Entree-Sortie'!F14=""),"-",'Entree-Sortie'!F14/'Entree-Sortie'!E14),'Entree-Sortie'!H14/'Entree-Sortie'!E14)</f>
        <v>-</v>
      </c>
      <c r="F13" s="270" t="str">
        <f>IF(OR('Entree-Sortie'!E14="",'Entree-Sortie'!I14=""),"-",'Entree-Sortie'!I14/'Entree-Sortie'!E14)</f>
        <v>-</v>
      </c>
      <c r="G13" s="271" t="str">
        <f>IF(OR('Mesures file 1'!H14="",'Mesures file 1'!G14=""),"-",'Mesures file 1'!H14/'Mesures file 1'!G14)</f>
        <v>-</v>
      </c>
      <c r="H13" s="272" t="str">
        <f>IF(OR(Tabelle1[[#This Row],[Spalte2]]="-",'Mesures file 1'!B14="",'Mesures file 1'!G14=""),"-",'Mesures file 1'!B14*Tabelle1[[#This Row],[Spalte2]]/('Mesures file 1'!G14*Process!$AC$3))</f>
        <v>-</v>
      </c>
      <c r="I13" s="272" t="str">
        <f>IF(OR(Tabelle1[[#This Row],[Spalte3]]="-",'Mesures file 1'!B14="",'Mesures file 1'!G14=""),"-",'Mesures file 1'!B14*Tabelle1[[#This Row],[Spalte3]]/('Mesures file 1'!G14*Process!$AC$3))</f>
        <v>-</v>
      </c>
      <c r="J13" s="271" t="str">
        <f>IF(OR('Mesures file 2'!H14="",'Mesures file 2'!G14=""),"-",'Mesures file 2'!H14/'Mesures file 2'!G14)</f>
        <v>-</v>
      </c>
      <c r="K13" s="272" t="str">
        <f>IF(OR(Tabelle1[[#This Row],[Spalte2]]="-",'Mesures file 2'!B14="",'Mesures file 2'!G14=""),"-",'Mesures file 2'!B14*Tabelle1[[#This Row],[Spalte2]]/('Mesures file 2'!G14*Process!$AC$3))</f>
        <v>-</v>
      </c>
      <c r="L13" s="272" t="str">
        <f>IF(OR(Tabelle1[[#This Row],[Spalte3]]="-",'Mesures file 2'!B14="",'Mesures file 2'!G14=""),"-",'Mesures file 2'!B14*Tabelle1[[#This Row],[Spalte3]]/('Mesures file 2'!G14*Process!$AC$3))</f>
        <v>-</v>
      </c>
      <c r="M13" s="270" t="str">
        <f>IF(OR('Entree-Sortie'!D14="",'Entree-Sortie'!Q14=""),"-",('Entree-Sortie'!Q14-'Entree-Sortie'!D14)/'Entree-Sortie'!D14)</f>
        <v>-</v>
      </c>
      <c r="N13" s="273">
        <f>IF('Alle Werte'!E158="","",'Alle Werte'!E158)</f>
        <v>3607</v>
      </c>
      <c r="O13" s="273">
        <f>IF('Alle Werte'!AI158="","",'Alle Werte'!AI158)</f>
        <v>3182</v>
      </c>
      <c r="P13" s="273">
        <f>IF('Alle Werte'!I158="","",'Alle Werte'!I158)</f>
        <v>23208</v>
      </c>
      <c r="Q13" s="273">
        <f>IF('Alle Werte'!L158="","",'Alle Werte'!L158)</f>
        <v>22127</v>
      </c>
      <c r="R13" s="273">
        <f>IF('Alle Werte'!Y158="","",'Alle Werte'!Y158)</f>
        <v>6867</v>
      </c>
      <c r="S13" s="273">
        <f>IF('Alle Werte'!AK158="","",'Alle Werte'!AK158)</f>
        <v>0</v>
      </c>
      <c r="T13" s="273">
        <f>IF('Alle Werte'!W158="","",'Alle Werte'!W158)</f>
        <v>0</v>
      </c>
      <c r="U13" s="273">
        <f>IF('Alle Werte'!AL158="","",'Alle Werte'!AL158)</f>
        <v>0</v>
      </c>
      <c r="V13" s="273">
        <f>IF('Alle Werte'!X158="","",'Alle Werte'!X158)</f>
        <v>0</v>
      </c>
      <c r="W13" s="274"/>
      <c r="X13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3" s="276"/>
      <c r="Z13" s="276"/>
      <c r="AA13" s="277" t="str">
        <f>IF(OR('HeuresFonctionEQ-quo'!AN11="-",'HeuresFonctionEQ-quo'!AN11=0),"-",'HeuresFonctionEQ-quo'!AN11*65)</f>
        <v>-</v>
      </c>
      <c r="AB13" s="247">
        <f t="shared" si="0"/>
        <v>3556.8</v>
      </c>
      <c r="AC13" s="278">
        <f t="shared" si="1"/>
        <v>0.13472727272727272</v>
      </c>
      <c r="AD13" s="246"/>
      <c r="AE13" s="246"/>
      <c r="AF13" s="279"/>
      <c r="AG13" s="279"/>
    </row>
    <row r="14" spans="1:33" ht="24.95" customHeight="1">
      <c r="A14" s="267">
        <v>7</v>
      </c>
      <c r="B14" s="268" t="str">
        <f>IF(OR(N14="",'Entree-Sortie'!D15=""),"-",N14*'Entree-Sortie'!D15/1000)</f>
        <v>-</v>
      </c>
      <c r="C14" s="268" t="str">
        <f>IF(OR(N14="",'Entree-Sortie'!E15=""),"-",N14*'Entree-Sortie'!E15/1000)</f>
        <v>-</v>
      </c>
      <c r="D14" s="269" t="str">
        <f>IF(OR('Entree-Sortie'!D15="",'Entree-Sortie'!E15=""),"-",'Entree-Sortie'!D15/'Entree-Sortie'!E15)</f>
        <v>-</v>
      </c>
      <c r="E14" s="270" t="str">
        <f>IF(OR('Entree-Sortie'!E15="",'Entree-Sortie'!H15=""),IF(OR('Entree-Sortie'!E15="",'Entree-Sortie'!F15=""),"-",'Entree-Sortie'!F15/'Entree-Sortie'!E15),'Entree-Sortie'!H15/'Entree-Sortie'!E15)</f>
        <v>-</v>
      </c>
      <c r="F14" s="270" t="str">
        <f>IF(OR('Entree-Sortie'!E15="",'Entree-Sortie'!I15=""),"-",'Entree-Sortie'!I15/'Entree-Sortie'!E15)</f>
        <v>-</v>
      </c>
      <c r="G14" s="271" t="str">
        <f>IF(OR('Mesures file 1'!H15="",'Mesures file 1'!G15=""),"-",'Mesures file 1'!H15/'Mesures file 1'!G15)</f>
        <v>-</v>
      </c>
      <c r="H14" s="272" t="str">
        <f>IF(OR(Tabelle1[[#This Row],[Spalte2]]="-",'Mesures file 1'!B15="",'Mesures file 1'!G15=""),"-",'Mesures file 1'!B15*Tabelle1[[#This Row],[Spalte2]]/('Mesures file 1'!G15*Process!$AC$3))</f>
        <v>-</v>
      </c>
      <c r="I14" s="272" t="str">
        <f>IF(OR(Tabelle1[[#This Row],[Spalte3]]="-",'Mesures file 1'!B15="",'Mesures file 1'!G15=""),"-",'Mesures file 1'!B15*Tabelle1[[#This Row],[Spalte3]]/('Mesures file 1'!G15*Process!$AC$3))</f>
        <v>-</v>
      </c>
      <c r="J14" s="271" t="str">
        <f>IF(OR('Mesures file 2'!H15="",'Mesures file 2'!G15=""),"-",'Mesures file 2'!H15/'Mesures file 2'!G15)</f>
        <v>-</v>
      </c>
      <c r="K14" s="272" t="str">
        <f>IF(OR(Tabelle1[[#This Row],[Spalte2]]="-",'Mesures file 2'!B15="",'Mesures file 2'!G15=""),"-",'Mesures file 2'!B15*Tabelle1[[#This Row],[Spalte2]]/('Mesures file 2'!G15*Process!$AC$3))</f>
        <v>-</v>
      </c>
      <c r="L14" s="272" t="str">
        <f>IF(OR(Tabelle1[[#This Row],[Spalte3]]="-",'Mesures file 2'!B15="",'Mesures file 2'!G15=""),"-",'Mesures file 2'!B15*Tabelle1[[#This Row],[Spalte3]]/('Mesures file 2'!G15*Process!$AC$3))</f>
        <v>-</v>
      </c>
      <c r="M14" s="270" t="str">
        <f>IF(OR('Entree-Sortie'!D15="",'Entree-Sortie'!Q15=""),"-",('Entree-Sortie'!Q15-'Entree-Sortie'!D15)/'Entree-Sortie'!D15)</f>
        <v>-</v>
      </c>
      <c r="N14" s="273">
        <f>IF('Alle Werte'!E159="","",'Alle Werte'!E159)</f>
        <v>4073</v>
      </c>
      <c r="O14" s="273">
        <f>IF('Alle Werte'!AI159="","",'Alle Werte'!AI159)</f>
        <v>3444</v>
      </c>
      <c r="P14" s="273">
        <f>IF('Alle Werte'!I159="","",'Alle Werte'!I159)</f>
        <v>22195</v>
      </c>
      <c r="Q14" s="273">
        <f>IF('Alle Werte'!L159="","",'Alle Werte'!L159)</f>
        <v>25742</v>
      </c>
      <c r="R14" s="273">
        <f>IF('Alle Werte'!Y159="","",'Alle Werte'!Y159)</f>
        <v>8810</v>
      </c>
      <c r="S14" s="273">
        <f>IF('Alle Werte'!AK159="","",'Alle Werte'!AK159)</f>
        <v>0</v>
      </c>
      <c r="T14" s="273">
        <f>IF('Alle Werte'!W159="","",'Alle Werte'!W159)</f>
        <v>0</v>
      </c>
      <c r="U14" s="273">
        <f>IF('Alle Werte'!AL159="","",'Alle Werte'!AL159)</f>
        <v>0</v>
      </c>
      <c r="V14" s="273">
        <f>IF('Alle Werte'!X159="","",'Alle Werte'!X159)</f>
        <v>0</v>
      </c>
      <c r="W14" s="274"/>
      <c r="X14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4" s="276"/>
      <c r="Z14" s="276"/>
      <c r="AA14" s="277" t="str">
        <f>IF(OR('HeuresFonctionEQ-quo'!AN12="-",'HeuresFonctionEQ-quo'!AN12=0),"-",'HeuresFonctionEQ-quo'!AN12*65)</f>
        <v>-</v>
      </c>
      <c r="AB14" s="247">
        <f t="shared" si="0"/>
        <v>3556.8</v>
      </c>
      <c r="AC14" s="278">
        <f t="shared" si="1"/>
        <v>0.13472727272727272</v>
      </c>
      <c r="AD14" s="246"/>
      <c r="AE14" s="246"/>
      <c r="AF14" s="279"/>
      <c r="AG14" s="279"/>
    </row>
    <row r="15" spans="1:33" ht="24.95" customHeight="1">
      <c r="A15" s="267">
        <v>8</v>
      </c>
      <c r="B15" s="268" t="str">
        <f>IF(OR(N15="",'Entree-Sortie'!D16=""),"-",N15*'Entree-Sortie'!D16/1000)</f>
        <v>-</v>
      </c>
      <c r="C15" s="268" t="str">
        <f>IF(OR(N15="",'Entree-Sortie'!E16=""),"-",N15*'Entree-Sortie'!E16/1000)</f>
        <v>-</v>
      </c>
      <c r="D15" s="269" t="str">
        <f>IF(OR('Entree-Sortie'!D16="",'Entree-Sortie'!E16=""),"-",'Entree-Sortie'!D16/'Entree-Sortie'!E16)</f>
        <v>-</v>
      </c>
      <c r="E15" s="270" t="str">
        <f>IF(OR('Entree-Sortie'!E16="",'Entree-Sortie'!H16=""),IF(OR('Entree-Sortie'!E16="",'Entree-Sortie'!F16=""),"-",'Entree-Sortie'!F16/'Entree-Sortie'!E16),'Entree-Sortie'!H16/'Entree-Sortie'!E16)</f>
        <v>-</v>
      </c>
      <c r="F15" s="270" t="str">
        <f>IF(OR('Entree-Sortie'!E16="",'Entree-Sortie'!I16=""),"-",'Entree-Sortie'!I16/'Entree-Sortie'!E16)</f>
        <v>-</v>
      </c>
      <c r="G15" s="271" t="str">
        <f>IF(OR('Mesures file 1'!H16="",'Mesures file 1'!G16=""),"-",'Mesures file 1'!H16/'Mesures file 1'!G16)</f>
        <v>-</v>
      </c>
      <c r="H15" s="272" t="str">
        <f>IF(OR(Tabelle1[[#This Row],[Spalte2]]="-",'Mesures file 1'!B16="",'Mesures file 1'!G16=""),"-",'Mesures file 1'!B16*Tabelle1[[#This Row],[Spalte2]]/('Mesures file 1'!G16*Process!$AC$3))</f>
        <v>-</v>
      </c>
      <c r="I15" s="272" t="str">
        <f>IF(OR(Tabelle1[[#This Row],[Spalte3]]="-",'Mesures file 1'!B16="",'Mesures file 1'!G16=""),"-",'Mesures file 1'!B16*Tabelle1[[#This Row],[Spalte3]]/('Mesures file 1'!G16*Process!$AC$3))</f>
        <v>-</v>
      </c>
      <c r="J15" s="271" t="str">
        <f>IF(OR('Mesures file 2'!H16="",'Mesures file 2'!G16=""),"-",'Mesures file 2'!H16/'Mesures file 2'!G16)</f>
        <v>-</v>
      </c>
      <c r="K15" s="272" t="str">
        <f>IF(OR(Tabelle1[[#This Row],[Spalte2]]="-",'Mesures file 2'!B16="",'Mesures file 2'!G16=""),"-",'Mesures file 2'!B16*Tabelle1[[#This Row],[Spalte2]]/('Mesures file 2'!G16*Process!$AC$3))</f>
        <v>-</v>
      </c>
      <c r="L15" s="272" t="str">
        <f>IF(OR(Tabelle1[[#This Row],[Spalte3]]="-",'Mesures file 2'!B16="",'Mesures file 2'!G16=""),"-",'Mesures file 2'!B16*Tabelle1[[#This Row],[Spalte3]]/('Mesures file 2'!G16*Process!$AC$3))</f>
        <v>-</v>
      </c>
      <c r="M15" s="270" t="str">
        <f>IF(OR('Entree-Sortie'!D16="",'Entree-Sortie'!Q16=""),"-",('Entree-Sortie'!Q16-'Entree-Sortie'!D16)/'Entree-Sortie'!D16)</f>
        <v>-</v>
      </c>
      <c r="N15" s="273">
        <f>IF('Alle Werte'!E160="","",'Alle Werte'!E160)</f>
        <v>4335</v>
      </c>
      <c r="O15" s="273">
        <f>IF('Alle Werte'!AI160="","",'Alle Werte'!AI160)</f>
        <v>3492</v>
      </c>
      <c r="P15" s="273">
        <f>IF('Alle Werte'!I160="","",'Alle Werte'!I160)</f>
        <v>18235</v>
      </c>
      <c r="Q15" s="273">
        <f>IF('Alle Werte'!L160="","",'Alle Werte'!L160)</f>
        <v>22655</v>
      </c>
      <c r="R15" s="273">
        <f>IF('Alle Werte'!Y160="","",'Alle Werte'!Y160)</f>
        <v>8845</v>
      </c>
      <c r="S15" s="273">
        <f>IF('Alle Werte'!AK160="","",'Alle Werte'!AK160)</f>
        <v>0</v>
      </c>
      <c r="T15" s="273">
        <f>IF('Alle Werte'!W160="","",'Alle Werte'!W160)</f>
        <v>0</v>
      </c>
      <c r="U15" s="273">
        <f>IF('Alle Werte'!AL160="","",'Alle Werte'!AL160)</f>
        <v>0</v>
      </c>
      <c r="V15" s="273">
        <f>IF('Alle Werte'!X160="","",'Alle Werte'!X160)</f>
        <v>0</v>
      </c>
      <c r="W15" s="274"/>
      <c r="X15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5" s="276"/>
      <c r="Z15" s="276"/>
      <c r="AA15" s="277" t="str">
        <f>IF(OR('HeuresFonctionEQ-quo'!AN13="-",'HeuresFonctionEQ-quo'!AN13=0),"-",'HeuresFonctionEQ-quo'!AN13*65)</f>
        <v>-</v>
      </c>
      <c r="AB15" s="247">
        <f t="shared" si="0"/>
        <v>3556.8</v>
      </c>
      <c r="AC15" s="278">
        <f t="shared" si="1"/>
        <v>0.13472727272727272</v>
      </c>
      <c r="AD15" s="246"/>
      <c r="AE15" s="246"/>
      <c r="AF15" s="279"/>
      <c r="AG15" s="279"/>
    </row>
    <row r="16" spans="1:33" ht="24.95" customHeight="1">
      <c r="A16" s="267">
        <v>9</v>
      </c>
      <c r="B16" s="268" t="str">
        <f>IF(OR(N16="",'Entree-Sortie'!D17=""),"-",N16*'Entree-Sortie'!D17/1000)</f>
        <v>-</v>
      </c>
      <c r="C16" s="268" t="str">
        <f>IF(OR(N16="",'Entree-Sortie'!E17=""),"-",N16*'Entree-Sortie'!E17/1000)</f>
        <v>-</v>
      </c>
      <c r="D16" s="269" t="str">
        <f>IF(OR('Entree-Sortie'!D17="",'Entree-Sortie'!E17=""),"-",'Entree-Sortie'!D17/'Entree-Sortie'!E17)</f>
        <v>-</v>
      </c>
      <c r="E16" s="270" t="str">
        <f>IF(OR('Entree-Sortie'!E17="",'Entree-Sortie'!H17=""),IF(OR('Entree-Sortie'!E17="",'Entree-Sortie'!F17=""),"-",'Entree-Sortie'!F17/'Entree-Sortie'!E17),'Entree-Sortie'!H17/'Entree-Sortie'!E17)</f>
        <v>-</v>
      </c>
      <c r="F16" s="270" t="str">
        <f>IF(OR('Entree-Sortie'!E17="",'Entree-Sortie'!I17=""),"-",'Entree-Sortie'!I17/'Entree-Sortie'!E17)</f>
        <v>-</v>
      </c>
      <c r="G16" s="271" t="str">
        <f>IF(OR('Mesures file 1'!H17="",'Mesures file 1'!G17=""),"-",'Mesures file 1'!H17/'Mesures file 1'!G17)</f>
        <v>-</v>
      </c>
      <c r="H16" s="272" t="str">
        <f>IF(OR(Tabelle1[[#This Row],[Spalte2]]="-",'Mesures file 1'!B17="",'Mesures file 1'!G17=""),"-",'Mesures file 1'!B17*Tabelle1[[#This Row],[Spalte2]]/('Mesures file 1'!G17*Process!$AC$3))</f>
        <v>-</v>
      </c>
      <c r="I16" s="272" t="str">
        <f>IF(OR(Tabelle1[[#This Row],[Spalte3]]="-",'Mesures file 1'!B17="",'Mesures file 1'!G17=""),"-",'Mesures file 1'!B17*Tabelle1[[#This Row],[Spalte3]]/('Mesures file 1'!G17*Process!$AC$3))</f>
        <v>-</v>
      </c>
      <c r="J16" s="271" t="str">
        <f>IF(OR('Mesures file 2'!H17="",'Mesures file 2'!G17=""),"-",'Mesures file 2'!H17/'Mesures file 2'!G17)</f>
        <v>-</v>
      </c>
      <c r="K16" s="272" t="str">
        <f>IF(OR(Tabelle1[[#This Row],[Spalte2]]="-",'Mesures file 2'!B17="",'Mesures file 2'!G17=""),"-",'Mesures file 2'!B17*Tabelle1[[#This Row],[Spalte2]]/('Mesures file 2'!G17*Process!$AC$3))</f>
        <v>-</v>
      </c>
      <c r="L16" s="272" t="str">
        <f>IF(OR(Tabelle1[[#This Row],[Spalte3]]="-",'Mesures file 2'!B17="",'Mesures file 2'!G17=""),"-",'Mesures file 2'!B17*Tabelle1[[#This Row],[Spalte3]]/('Mesures file 2'!G17*Process!$AC$3))</f>
        <v>-</v>
      </c>
      <c r="M16" s="270" t="str">
        <f>IF(OR('Entree-Sortie'!D17="",'Entree-Sortie'!Q17=""),"-",('Entree-Sortie'!Q17-'Entree-Sortie'!D17)/'Entree-Sortie'!D17)</f>
        <v>-</v>
      </c>
      <c r="N16" s="273">
        <f>IF('Alle Werte'!E161="","",'Alle Werte'!E161)</f>
        <v>4643</v>
      </c>
      <c r="O16" s="273">
        <f>IF('Alle Werte'!AI161="","",'Alle Werte'!AI161)</f>
        <v>3773</v>
      </c>
      <c r="P16" s="273">
        <f>IF('Alle Werte'!I161="","",'Alle Werte'!I161)</f>
        <v>15217</v>
      </c>
      <c r="Q16" s="273">
        <f>IF('Alle Werte'!L161="","",'Alle Werte'!L161)</f>
        <v>20470</v>
      </c>
      <c r="R16" s="273">
        <f>IF('Alle Werte'!Y161="","",'Alle Werte'!Y161)</f>
        <v>9085</v>
      </c>
      <c r="S16" s="273">
        <f>IF('Alle Werte'!AK161="","",'Alle Werte'!AK161)</f>
        <v>0</v>
      </c>
      <c r="T16" s="273">
        <f>IF('Alle Werte'!W161="","",'Alle Werte'!W161)</f>
        <v>0</v>
      </c>
      <c r="U16" s="273">
        <f>IF('Alle Werte'!AL161="","",'Alle Werte'!AL161)</f>
        <v>0</v>
      </c>
      <c r="V16" s="273">
        <f>IF('Alle Werte'!X161="","",'Alle Werte'!X161)</f>
        <v>0</v>
      </c>
      <c r="W16" s="274"/>
      <c r="X16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6" s="276"/>
      <c r="Z16" s="276"/>
      <c r="AA16" s="277" t="str">
        <f>IF(OR('HeuresFonctionEQ-quo'!AN14="-",'HeuresFonctionEQ-quo'!AN14=0),"-",'HeuresFonctionEQ-quo'!AN14*65)</f>
        <v>-</v>
      </c>
      <c r="AB16" s="247">
        <f t="shared" si="0"/>
        <v>3556.8</v>
      </c>
      <c r="AC16" s="278">
        <f t="shared" si="1"/>
        <v>0.13472727272727272</v>
      </c>
      <c r="AD16" s="246"/>
      <c r="AE16" s="246"/>
      <c r="AF16" s="279"/>
      <c r="AG16" s="279"/>
    </row>
    <row r="17" spans="1:33" ht="24.95" customHeight="1">
      <c r="A17" s="267">
        <v>10</v>
      </c>
      <c r="B17" s="268" t="str">
        <f>IF(OR(N17="",'Entree-Sortie'!D18=""),"-",N17*'Entree-Sortie'!D18/1000)</f>
        <v>-</v>
      </c>
      <c r="C17" s="268" t="str">
        <f>IF(OR(N17="",'Entree-Sortie'!E18=""),"-",N17*'Entree-Sortie'!E18/1000)</f>
        <v>-</v>
      </c>
      <c r="D17" s="269" t="str">
        <f>IF(OR('Entree-Sortie'!D18="",'Entree-Sortie'!E18=""),"-",'Entree-Sortie'!D18/'Entree-Sortie'!E18)</f>
        <v>-</v>
      </c>
      <c r="E17" s="270" t="str">
        <f>IF(OR('Entree-Sortie'!E18="",'Entree-Sortie'!H18=""),IF(OR('Entree-Sortie'!E18="",'Entree-Sortie'!F18=""),"-",'Entree-Sortie'!F18/'Entree-Sortie'!E18),'Entree-Sortie'!H18/'Entree-Sortie'!E18)</f>
        <v>-</v>
      </c>
      <c r="F17" s="270" t="str">
        <f>IF(OR('Entree-Sortie'!E18="",'Entree-Sortie'!I18=""),"-",'Entree-Sortie'!I18/'Entree-Sortie'!E18)</f>
        <v>-</v>
      </c>
      <c r="G17" s="271" t="str">
        <f>IF(OR('Mesures file 1'!H18="",'Mesures file 1'!G18=""),"-",'Mesures file 1'!H18/'Mesures file 1'!G18)</f>
        <v>-</v>
      </c>
      <c r="H17" s="272" t="str">
        <f>IF(OR(Tabelle1[[#This Row],[Spalte2]]="-",'Mesures file 1'!B18="",'Mesures file 1'!G18=""),"-",'Mesures file 1'!B18*Tabelle1[[#This Row],[Spalte2]]/('Mesures file 1'!G18*Process!$AC$3))</f>
        <v>-</v>
      </c>
      <c r="I17" s="272" t="str">
        <f>IF(OR(Tabelle1[[#This Row],[Spalte3]]="-",'Mesures file 1'!B18="",'Mesures file 1'!G18=""),"-",'Mesures file 1'!B18*Tabelle1[[#This Row],[Spalte3]]/('Mesures file 1'!G18*Process!$AC$3))</f>
        <v>-</v>
      </c>
      <c r="J17" s="271" t="str">
        <f>IF(OR('Mesures file 2'!H18="",'Mesures file 2'!G18=""),"-",'Mesures file 2'!H18/'Mesures file 2'!G18)</f>
        <v>-</v>
      </c>
      <c r="K17" s="272" t="str">
        <f>IF(OR(Tabelle1[[#This Row],[Spalte2]]="-",'Mesures file 2'!B18="",'Mesures file 2'!G18=""),"-",'Mesures file 2'!B18*Tabelle1[[#This Row],[Spalte2]]/('Mesures file 2'!G18*Process!$AC$3))</f>
        <v>-</v>
      </c>
      <c r="L17" s="272" t="str">
        <f>IF(OR(Tabelle1[[#This Row],[Spalte3]]="-",'Mesures file 2'!B18="",'Mesures file 2'!G18=""),"-",'Mesures file 2'!B18*Tabelle1[[#This Row],[Spalte3]]/('Mesures file 2'!G18*Process!$AC$3))</f>
        <v>-</v>
      </c>
      <c r="M17" s="270" t="str">
        <f>IF(OR('Entree-Sortie'!D18="",'Entree-Sortie'!Q18=""),"-",('Entree-Sortie'!Q18-'Entree-Sortie'!D18)/'Entree-Sortie'!D18)</f>
        <v>-</v>
      </c>
      <c r="N17" s="273">
        <f>IF('Alle Werte'!E162="","",'Alle Werte'!E162)</f>
        <v>4829</v>
      </c>
      <c r="O17" s="273">
        <f>IF('Alle Werte'!AI162="","",'Alle Werte'!AI162)</f>
        <v>4184</v>
      </c>
      <c r="P17" s="273">
        <f>IF('Alle Werte'!I162="","",'Alle Werte'!I162)</f>
        <v>14782</v>
      </c>
      <c r="Q17" s="273">
        <f>IF('Alle Werte'!L162="","",'Alle Werte'!L162)</f>
        <v>20114</v>
      </c>
      <c r="R17" s="273">
        <f>IF('Alle Werte'!Y162="","",'Alle Werte'!Y162)</f>
        <v>9282</v>
      </c>
      <c r="S17" s="273">
        <f>IF('Alle Werte'!AK162="","",'Alle Werte'!AK162)</f>
        <v>0</v>
      </c>
      <c r="T17" s="273">
        <f>IF('Alle Werte'!W162="","",'Alle Werte'!W162)</f>
        <v>0</v>
      </c>
      <c r="U17" s="273">
        <f>IF('Alle Werte'!AL162="","",'Alle Werte'!AL162)</f>
        <v>0</v>
      </c>
      <c r="V17" s="273">
        <f>IF('Alle Werte'!X162="","",'Alle Werte'!X162)</f>
        <v>0</v>
      </c>
      <c r="W17" s="274"/>
      <c r="X17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7" s="276"/>
      <c r="Z17" s="276"/>
      <c r="AA17" s="277" t="str">
        <f>IF(OR('HeuresFonctionEQ-quo'!AN15="-",'HeuresFonctionEQ-quo'!AN15=0),"-",'HeuresFonctionEQ-quo'!AN15*65)</f>
        <v>-</v>
      </c>
      <c r="AB17" s="247">
        <f t="shared" si="0"/>
        <v>3556.8</v>
      </c>
      <c r="AC17" s="278">
        <f t="shared" si="1"/>
        <v>0.13472727272727272</v>
      </c>
      <c r="AD17" s="246"/>
      <c r="AE17" s="246"/>
      <c r="AF17" s="279"/>
      <c r="AG17" s="279"/>
    </row>
    <row r="18" spans="1:33" ht="24.95" customHeight="1">
      <c r="A18" s="267">
        <v>11</v>
      </c>
      <c r="B18" s="268" t="str">
        <f>IF(OR(N18="",'Entree-Sortie'!D19=""),"-",N18*'Entree-Sortie'!D19/1000)</f>
        <v>-</v>
      </c>
      <c r="C18" s="268" t="str">
        <f>IF(OR(N18="",'Entree-Sortie'!E19=""),"-",N18*'Entree-Sortie'!E19/1000)</f>
        <v>-</v>
      </c>
      <c r="D18" s="269" t="str">
        <f>IF(OR('Entree-Sortie'!D19="",'Entree-Sortie'!E19=""),"-",'Entree-Sortie'!D19/'Entree-Sortie'!E19)</f>
        <v>-</v>
      </c>
      <c r="E18" s="270" t="str">
        <f>IF(OR('Entree-Sortie'!E19="",'Entree-Sortie'!H19=""),IF(OR('Entree-Sortie'!E19="",'Entree-Sortie'!F19=""),"-",'Entree-Sortie'!F19/'Entree-Sortie'!E19),'Entree-Sortie'!H19/'Entree-Sortie'!E19)</f>
        <v>-</v>
      </c>
      <c r="F18" s="270" t="str">
        <f>IF(OR('Entree-Sortie'!E19="",'Entree-Sortie'!I19=""),"-",'Entree-Sortie'!I19/'Entree-Sortie'!E19)</f>
        <v>-</v>
      </c>
      <c r="G18" s="271" t="str">
        <f>IF(OR('Mesures file 1'!H19="",'Mesures file 1'!G19=""),"-",'Mesures file 1'!H19/'Mesures file 1'!G19)</f>
        <v>-</v>
      </c>
      <c r="H18" s="272" t="str">
        <f>IF(OR(Tabelle1[[#This Row],[Spalte2]]="-",'Mesures file 1'!B19="",'Mesures file 1'!G19=""),"-",'Mesures file 1'!B19*Tabelle1[[#This Row],[Spalte2]]/('Mesures file 1'!G19*Process!$AC$3))</f>
        <v>-</v>
      </c>
      <c r="I18" s="272" t="str">
        <f>IF(OR(Tabelle1[[#This Row],[Spalte3]]="-",'Mesures file 1'!B19="",'Mesures file 1'!G19=""),"-",'Mesures file 1'!B19*Tabelle1[[#This Row],[Spalte3]]/('Mesures file 1'!G19*Process!$AC$3))</f>
        <v>-</v>
      </c>
      <c r="J18" s="271" t="str">
        <f>IF(OR('Mesures file 2'!H19="",'Mesures file 2'!G19=""),"-",'Mesures file 2'!H19/'Mesures file 2'!G19)</f>
        <v>-</v>
      </c>
      <c r="K18" s="272" t="str">
        <f>IF(OR(Tabelle1[[#This Row],[Spalte2]]="-",'Mesures file 2'!B19="",'Mesures file 2'!G19=""),"-",'Mesures file 2'!B19*Tabelle1[[#This Row],[Spalte2]]/('Mesures file 2'!G19*Process!$AC$3))</f>
        <v>-</v>
      </c>
      <c r="L18" s="272" t="str">
        <f>IF(OR(Tabelle1[[#This Row],[Spalte3]]="-",'Mesures file 2'!B19="",'Mesures file 2'!G19=""),"-",'Mesures file 2'!B19*Tabelle1[[#This Row],[Spalte3]]/('Mesures file 2'!G19*Process!$AC$3))</f>
        <v>-</v>
      </c>
      <c r="M18" s="270" t="str">
        <f>IF(OR('Entree-Sortie'!D19="",'Entree-Sortie'!Q19=""),"-",('Entree-Sortie'!Q19-'Entree-Sortie'!D19)/'Entree-Sortie'!D19)</f>
        <v>-</v>
      </c>
      <c r="N18" s="273">
        <f>IF('Alle Werte'!E163="","",'Alle Werte'!E163)</f>
        <v>5110</v>
      </c>
      <c r="O18" s="273">
        <f>IF('Alle Werte'!AI163="","",'Alle Werte'!AI163)</f>
        <v>4218</v>
      </c>
      <c r="P18" s="273">
        <f>IF('Alle Werte'!I163="","",'Alle Werte'!I163)</f>
        <v>12647</v>
      </c>
      <c r="Q18" s="273">
        <f>IF('Alle Werte'!L163="","",'Alle Werte'!L163)</f>
        <v>19618</v>
      </c>
      <c r="R18" s="273">
        <f>IF('Alle Werte'!Y163="","",'Alle Werte'!Y163)</f>
        <v>9027</v>
      </c>
      <c r="S18" s="273">
        <f>IF('Alle Werte'!AK163="","",'Alle Werte'!AK163)</f>
        <v>0</v>
      </c>
      <c r="T18" s="273">
        <f>IF('Alle Werte'!W163="","",'Alle Werte'!W163)</f>
        <v>0</v>
      </c>
      <c r="U18" s="273">
        <f>IF('Alle Werte'!AL163="","",'Alle Werte'!AL163)</f>
        <v>0</v>
      </c>
      <c r="V18" s="273">
        <f>IF('Alle Werte'!X163="","",'Alle Werte'!X163)</f>
        <v>0</v>
      </c>
      <c r="W18" s="274"/>
      <c r="X18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8" s="276"/>
      <c r="Z18" s="276"/>
      <c r="AA18" s="277" t="str">
        <f>IF(OR('HeuresFonctionEQ-quo'!AN16="-",'HeuresFonctionEQ-quo'!AN16=0),"-",'HeuresFonctionEQ-quo'!AN16*65)</f>
        <v>-</v>
      </c>
      <c r="AB18" s="247">
        <f t="shared" si="0"/>
        <v>3556.8</v>
      </c>
      <c r="AC18" s="278">
        <f t="shared" si="1"/>
        <v>0.13472727272727272</v>
      </c>
      <c r="AD18" s="246"/>
      <c r="AE18" s="246"/>
      <c r="AF18" s="279"/>
      <c r="AG18" s="279"/>
    </row>
    <row r="19" spans="1:33" ht="24.95" customHeight="1">
      <c r="A19" s="267">
        <v>12</v>
      </c>
      <c r="B19" s="268" t="str">
        <f>IF(OR(N19="",'Entree-Sortie'!D20=""),"-",N19*'Entree-Sortie'!D20/1000)</f>
        <v>-</v>
      </c>
      <c r="C19" s="268" t="str">
        <f>IF(OR(N19="",'Entree-Sortie'!E20=""),"-",N19*'Entree-Sortie'!E20/1000)</f>
        <v>-</v>
      </c>
      <c r="D19" s="269" t="str">
        <f>IF(OR('Entree-Sortie'!D20="",'Entree-Sortie'!E20=""),"-",'Entree-Sortie'!D20/'Entree-Sortie'!E20)</f>
        <v>-</v>
      </c>
      <c r="E19" s="270" t="str">
        <f>IF(OR('Entree-Sortie'!E20="",'Entree-Sortie'!H20=""),IF(OR('Entree-Sortie'!E20="",'Entree-Sortie'!F20=""),"-",'Entree-Sortie'!F20/'Entree-Sortie'!E20),'Entree-Sortie'!H20/'Entree-Sortie'!E20)</f>
        <v>-</v>
      </c>
      <c r="F19" s="270" t="str">
        <f>IF(OR('Entree-Sortie'!E20="",'Entree-Sortie'!I20=""),"-",'Entree-Sortie'!I20/'Entree-Sortie'!E20)</f>
        <v>-</v>
      </c>
      <c r="G19" s="271" t="e">
        <f>IF(OR('Mesures file 1'!H20="",'Mesures file 1'!G20=""),"-",'Mesures file 1'!H20/'Mesures file 1'!G20)</f>
        <v>#DIV/0!</v>
      </c>
      <c r="H19" s="272" t="str">
        <f>IF(OR(Tabelle1[[#This Row],[Spalte2]]="-",'Mesures file 1'!B20="",'Mesures file 1'!G20=""),"-",'Mesures file 1'!B20*Tabelle1[[#This Row],[Spalte2]]/('Mesures file 1'!G20*Process!$AC$3))</f>
        <v>-</v>
      </c>
      <c r="I19" s="272" t="str">
        <f>IF(OR(Tabelle1[[#This Row],[Spalte3]]="-",'Mesures file 1'!B20="",'Mesures file 1'!G20=""),"-",'Mesures file 1'!B20*Tabelle1[[#This Row],[Spalte3]]/('Mesures file 1'!G20*Process!$AC$3))</f>
        <v>-</v>
      </c>
      <c r="J19" s="271">
        <f>IF(OR('Mesures file 2'!H20="",'Mesures file 2'!G20=""),"-",'Mesures file 2'!H20/'Mesures file 2'!G20)</f>
        <v>116.74469029689246</v>
      </c>
      <c r="K19" s="272" t="str">
        <f>IF(OR(Tabelle1[[#This Row],[Spalte2]]="-",'Mesures file 2'!B20="",'Mesures file 2'!G20=""),"-",'Mesures file 2'!B20*Tabelle1[[#This Row],[Spalte2]]/('Mesures file 2'!G20*Process!$AC$3))</f>
        <v>-</v>
      </c>
      <c r="L19" s="272" t="str">
        <f>IF(OR(Tabelle1[[#This Row],[Spalte3]]="-",'Mesures file 2'!B20="",'Mesures file 2'!G20=""),"-",'Mesures file 2'!B20*Tabelle1[[#This Row],[Spalte3]]/('Mesures file 2'!G20*Process!$AC$3))</f>
        <v>-</v>
      </c>
      <c r="M19" s="270" t="str">
        <f>IF(OR('Entree-Sortie'!D20="",'Entree-Sortie'!Q20=""),"-",('Entree-Sortie'!Q20-'Entree-Sortie'!D20)/'Entree-Sortie'!D20)</f>
        <v>-</v>
      </c>
      <c r="N19" s="273">
        <f>IF('Alle Werte'!E164="","",'Alle Werte'!E164)</f>
        <v>4789</v>
      </c>
      <c r="O19" s="273">
        <f>IF('Alle Werte'!AI164="","",'Alle Werte'!AI164)</f>
        <v>4197</v>
      </c>
      <c r="P19" s="273">
        <f>IF('Alle Werte'!I164="","",'Alle Werte'!I164)</f>
        <v>8230</v>
      </c>
      <c r="Q19" s="273">
        <f>IF('Alle Werte'!L164="","",'Alle Werte'!L164)</f>
        <v>18154</v>
      </c>
      <c r="R19" s="273">
        <f>IF('Alle Werte'!Y164="","",'Alle Werte'!Y164)</f>
        <v>9291</v>
      </c>
      <c r="S19" s="273">
        <f>IF('Alle Werte'!AK164="","",'Alle Werte'!AK164)</f>
        <v>0</v>
      </c>
      <c r="T19" s="273">
        <f>IF('Alle Werte'!W164="","",'Alle Werte'!W164)</f>
        <v>0</v>
      </c>
      <c r="U19" s="273">
        <f>IF('Alle Werte'!AL164="","",'Alle Werte'!AL164)</f>
        <v>0</v>
      </c>
      <c r="V19" s="273">
        <f>IF('Alle Werte'!X164="","",'Alle Werte'!X164)</f>
        <v>0</v>
      </c>
      <c r="W19" s="274"/>
      <c r="X19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9" s="276"/>
      <c r="Z19" s="276"/>
      <c r="AA19" s="277" t="str">
        <f>IF(OR('HeuresFonctionEQ-quo'!AN17="-",'HeuresFonctionEQ-quo'!AN17=0),"-",'HeuresFonctionEQ-quo'!AN17*65)</f>
        <v>-</v>
      </c>
      <c r="AB19" s="247">
        <f t="shared" si="0"/>
        <v>3556.8</v>
      </c>
      <c r="AC19" s="278">
        <f t="shared" si="1"/>
        <v>0.13472727272727272</v>
      </c>
      <c r="AD19" s="246"/>
      <c r="AE19" s="246"/>
      <c r="AF19" s="279"/>
      <c r="AG19" s="279"/>
    </row>
    <row r="20" spans="1:33" ht="24.95" customHeight="1">
      <c r="A20" s="267">
        <v>13</v>
      </c>
      <c r="B20" s="268">
        <f>IF(OR(N20="",'Entree-Sortie'!D21=""),"-",N20*'Entree-Sortie'!D21/1000)</f>
        <v>1753.598</v>
      </c>
      <c r="C20" s="268">
        <f>IF(OR(N20="",'Entree-Sortie'!E21=""),"-",N20*'Entree-Sortie'!E21/1000)</f>
        <v>467.92899999999997</v>
      </c>
      <c r="D20" s="269">
        <f>IF(OR('Entree-Sortie'!D21="",'Entree-Sortie'!E21=""),"-",'Entree-Sortie'!D21/'Entree-Sortie'!E21)</f>
        <v>3.7475728155339807</v>
      </c>
      <c r="E20" s="270" t="str">
        <f>IF(OR('Entree-Sortie'!E21="",'Entree-Sortie'!H21=""),IF(OR('Entree-Sortie'!E21="",'Entree-Sortie'!F21=""),"-",'Entree-Sortie'!F21/'Entree-Sortie'!E21),'Entree-Sortie'!H21/'Entree-Sortie'!E21)</f>
        <v>-</v>
      </c>
      <c r="F20" s="270" t="str">
        <f>IF(OR('Entree-Sortie'!E21="",'Entree-Sortie'!I21=""),"-",'Entree-Sortie'!I21/'Entree-Sortie'!E21)</f>
        <v>-</v>
      </c>
      <c r="G20" s="271" t="e">
        <f>IF(OR('Mesures file 1'!H21="",'Mesures file 1'!G21=""),"-",'Mesures file 1'!H21/'Mesures file 1'!G21)</f>
        <v>#DIV/0!</v>
      </c>
      <c r="H20" s="272" t="e">
        <f>IF(OR(Tabelle1[[#This Row],[Spalte2]]="-",'Mesures file 1'!B21="",'Mesures file 1'!G21=""),"-",'Mesures file 1'!B21*Tabelle1[[#This Row],[Spalte2]]/('Mesures file 1'!G21*Process!$AC$3))</f>
        <v>#DIV/0!</v>
      </c>
      <c r="I20" s="272" t="e">
        <f>IF(OR(Tabelle1[[#This Row],[Spalte3]]="-",'Mesures file 1'!B21="",'Mesures file 1'!G21=""),"-",'Mesures file 1'!B21*Tabelle1[[#This Row],[Spalte3]]/('Mesures file 1'!G21*Process!$AC$3))</f>
        <v>#DIV/0!</v>
      </c>
      <c r="J20" s="271">
        <f>IF(OR('Mesures file 2'!H21="",'Mesures file 2'!G21=""),"-",'Mesures file 2'!H21/'Mesures file 2'!G21)</f>
        <v>91.812472643451386</v>
      </c>
      <c r="K20" s="272">
        <f>IF(OR(Tabelle1[[#This Row],[Spalte2]]="-",'Mesures file 2'!B21="",'Mesures file 2'!G21=""),"-",'Mesures file 2'!B21*Tabelle1[[#This Row],[Spalte2]]/('Mesures file 2'!G21*Process!$AC$3))</f>
        <v>0.20328556616491295</v>
      </c>
      <c r="L20" s="272">
        <f>IF(OR(Tabelle1[[#This Row],[Spalte3]]="-",'Mesures file 2'!B21="",'Mesures file 2'!G21=""),"-",'Mesures file 2'!B21*Tabelle1[[#This Row],[Spalte3]]/('Mesures file 2'!G21*Process!$AC$3))</f>
        <v>5.4244594080274697E-2</v>
      </c>
      <c r="M20" s="270">
        <f>IF(OR('Entree-Sortie'!D21="",'Entree-Sortie'!Q21=""),"-",('Entree-Sortie'!Q21-'Entree-Sortie'!D21)/'Entree-Sortie'!D21)</f>
        <v>-0.94041450777202074</v>
      </c>
      <c r="N20" s="273">
        <f>IF('Alle Werte'!E165="","",'Alle Werte'!E165)</f>
        <v>4543</v>
      </c>
      <c r="O20" s="273">
        <f>IF('Alle Werte'!AI165="","",'Alle Werte'!AI165)</f>
        <v>4312</v>
      </c>
      <c r="P20" s="273">
        <f>IF('Alle Werte'!I165="","",'Alle Werte'!I165)</f>
        <v>10893</v>
      </c>
      <c r="Q20" s="273">
        <f>IF('Alle Werte'!L165="","",'Alle Werte'!L165)</f>
        <v>19935</v>
      </c>
      <c r="R20" s="273">
        <f>IF('Alle Werte'!Y165="","",'Alle Werte'!Y165)</f>
        <v>8336</v>
      </c>
      <c r="S20" s="273">
        <f>IF('Alle Werte'!AK165="","",'Alle Werte'!AK165)</f>
        <v>0</v>
      </c>
      <c r="T20" s="273">
        <f>IF('Alle Werte'!W165="","",'Alle Werte'!W165)</f>
        <v>0</v>
      </c>
      <c r="U20" s="273">
        <f>IF('Alle Werte'!AL165="","",'Alle Werte'!AL165)</f>
        <v>0</v>
      </c>
      <c r="V20" s="273">
        <f>IF('Alle Werte'!X165="","",'Alle Werte'!X165)</f>
        <v>0</v>
      </c>
      <c r="W20" s="274"/>
      <c r="X20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0" s="276"/>
      <c r="Z20" s="276"/>
      <c r="AA20" s="277" t="str">
        <f>IF(OR('HeuresFonctionEQ-quo'!AN18="-",'HeuresFonctionEQ-quo'!AN18=0),"-",'HeuresFonctionEQ-quo'!AN18*65)</f>
        <v>-</v>
      </c>
      <c r="AB20" s="247">
        <f t="shared" si="0"/>
        <v>3556.8</v>
      </c>
      <c r="AC20" s="278">
        <f t="shared" si="1"/>
        <v>0.13472727272727272</v>
      </c>
      <c r="AD20" s="246"/>
      <c r="AE20" s="246"/>
      <c r="AF20" s="279"/>
      <c r="AG20" s="279"/>
    </row>
    <row r="21" spans="1:33" ht="24.95" customHeight="1">
      <c r="A21" s="267">
        <v>14</v>
      </c>
      <c r="B21" s="268">
        <f>IF(OR(N21="",'Entree-Sortie'!D22=""),"-",N21*'Entree-Sortie'!D22/1000)</f>
        <v>2313.2399999999998</v>
      </c>
      <c r="C21" s="268">
        <f>IF(OR(N21="",'Entree-Sortie'!E22=""),"-",N21*'Entree-Sortie'!E22/1000)</f>
        <v>790.32</v>
      </c>
      <c r="D21" s="269">
        <f>IF(OR('Entree-Sortie'!D22="",'Entree-Sortie'!E22=""),"-",'Entree-Sortie'!D22/'Entree-Sortie'!E22)</f>
        <v>2.9269662921348316</v>
      </c>
      <c r="E21" s="270" t="str">
        <f>IF(OR('Entree-Sortie'!E22="",'Entree-Sortie'!H22=""),IF(OR('Entree-Sortie'!E22="",'Entree-Sortie'!F22=""),"-",'Entree-Sortie'!F22/'Entree-Sortie'!E22),'Entree-Sortie'!H22/'Entree-Sortie'!E22)</f>
        <v>-</v>
      </c>
      <c r="F21" s="270" t="str">
        <f>IF(OR('Entree-Sortie'!E22="",'Entree-Sortie'!I22=""),"-",'Entree-Sortie'!I22/'Entree-Sortie'!E22)</f>
        <v>-</v>
      </c>
      <c r="G21" s="271">
        <f>IF(OR('Mesures file 1'!H22="",'Mesures file 1'!G22=""),"-",'Mesures file 1'!H22/'Mesures file 1'!G22)</f>
        <v>307.46078995349023</v>
      </c>
      <c r="H21" s="272">
        <f>IF(OR(Tabelle1[[#This Row],[Spalte2]]="-",'Mesures file 1'!B22="",'Mesures file 1'!G22=""),"-",'Mesures file 1'!B22*Tabelle1[[#This Row],[Spalte2]]/('Mesures file 1'!G22*Process!$AC$3))</f>
        <v>0.71841474520405213</v>
      </c>
      <c r="I21" s="272">
        <f>IF(OR(Tabelle1[[#This Row],[Spalte3]]="-",'Mesures file 1'!B22="",'Mesures file 1'!G22=""),"-",'Mesures file 1'!B22*Tabelle1[[#This Row],[Spalte3]]/('Mesures file 1'!G22*Process!$AC$3))</f>
        <v>0.24544688031923476</v>
      </c>
      <c r="J21" s="271">
        <f>IF(OR('Mesures file 2'!H22="",'Mesures file 2'!G22=""),"-",'Mesures file 2'!H22/'Mesures file 2'!G22)</f>
        <v>148.26181345317019</v>
      </c>
      <c r="K21" s="272">
        <f>IF(OR(Tabelle1[[#This Row],[Spalte2]]="-",'Mesures file 2'!B22="",'Mesures file 2'!G22=""),"-",'Mesures file 2'!B22*Tabelle1[[#This Row],[Spalte2]]/('Mesures file 2'!G22*Process!$AC$3))</f>
        <v>0.32477761112917747</v>
      </c>
      <c r="L21" s="272">
        <f>IF(OR(Tabelle1[[#This Row],[Spalte3]]="-",'Mesures file 2'!B22="",'Mesures file 2'!G22=""),"-",'Mesures file 2'!B22*Tabelle1[[#This Row],[Spalte3]]/('Mesures file 2'!G22*Process!$AC$3))</f>
        <v>0.11096048902302035</v>
      </c>
      <c r="M21" s="270">
        <f>IF(OR('Entree-Sortie'!D22="",'Entree-Sortie'!Q22=""),"-",('Entree-Sortie'!Q22-'Entree-Sortie'!D22)/'Entree-Sortie'!D22)</f>
        <v>-0.88099808061420348</v>
      </c>
      <c r="N21" s="273">
        <f>IF('Alle Werte'!E166="","",'Alle Werte'!E166)</f>
        <v>4440</v>
      </c>
      <c r="O21" s="273">
        <f>IF('Alle Werte'!AI166="","",'Alle Werte'!AI166)</f>
        <v>4182</v>
      </c>
      <c r="P21" s="273">
        <f>IF('Alle Werte'!I166="","",'Alle Werte'!I166)</f>
        <v>10936</v>
      </c>
      <c r="Q21" s="273">
        <f>IF('Alle Werte'!L166="","",'Alle Werte'!L166)</f>
        <v>17272</v>
      </c>
      <c r="R21" s="273">
        <f>IF('Alle Werte'!Y166="","",'Alle Werte'!Y166)</f>
        <v>7617</v>
      </c>
      <c r="S21" s="273">
        <f>IF('Alle Werte'!AK166="","",'Alle Werte'!AK166)</f>
        <v>0</v>
      </c>
      <c r="T21" s="273">
        <f>IF('Alle Werte'!W166="","",'Alle Werte'!W166)</f>
        <v>0</v>
      </c>
      <c r="U21" s="273">
        <f>IF('Alle Werte'!AL166="","",'Alle Werte'!AL166)</f>
        <v>0</v>
      </c>
      <c r="V21" s="273">
        <f>IF('Alle Werte'!X166="","",'Alle Werte'!X166)</f>
        <v>0</v>
      </c>
      <c r="W21" s="274"/>
      <c r="X21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1" s="276"/>
      <c r="Z21" s="276"/>
      <c r="AA21" s="277" t="str">
        <f>IF(OR('HeuresFonctionEQ-quo'!AN19="-",'HeuresFonctionEQ-quo'!AN19=0),"-",'HeuresFonctionEQ-quo'!AN19*65)</f>
        <v>-</v>
      </c>
      <c r="AB21" s="247">
        <f t="shared" si="0"/>
        <v>3556.8</v>
      </c>
      <c r="AC21" s="278">
        <f t="shared" si="1"/>
        <v>0.13472727272727272</v>
      </c>
      <c r="AD21" s="246"/>
      <c r="AE21" s="246"/>
      <c r="AF21" s="279"/>
      <c r="AG21" s="279"/>
    </row>
    <row r="22" spans="1:33" ht="24.95" customHeight="1">
      <c r="A22" s="267">
        <v>15</v>
      </c>
      <c r="B22" s="268">
        <f>IF(OR(N22="",'Entree-Sortie'!D23=""),"-",N22*'Entree-Sortie'!D23/1000)</f>
        <v>511.89</v>
      </c>
      <c r="C22" s="268">
        <f>IF(OR(N22="",'Entree-Sortie'!E23=""),"-",N22*'Entree-Sortie'!E23/1000)</f>
        <v>117.78</v>
      </c>
      <c r="D22" s="269">
        <f>IF(OR('Entree-Sortie'!D23="",'Entree-Sortie'!E23=""),"-",'Entree-Sortie'!D23/'Entree-Sortie'!E23)</f>
        <v>4.3461538461538458</v>
      </c>
      <c r="E22" s="270" t="str">
        <f>IF(OR('Entree-Sortie'!E23="",'Entree-Sortie'!H23=""),IF(OR('Entree-Sortie'!E23="",'Entree-Sortie'!F23=""),"-",'Entree-Sortie'!F23/'Entree-Sortie'!E23),'Entree-Sortie'!H23/'Entree-Sortie'!E23)</f>
        <v>-</v>
      </c>
      <c r="F22" s="270" t="str">
        <f>IF(OR('Entree-Sortie'!E23="",'Entree-Sortie'!I23=""),"-",'Entree-Sortie'!I23/'Entree-Sortie'!E23)</f>
        <v>-</v>
      </c>
      <c r="G22" s="271">
        <f>IF(OR('Mesures file 1'!H23="",'Mesures file 1'!G23=""),"-",'Mesures file 1'!H23/'Mesures file 1'!G23)</f>
        <v>151.51825558659849</v>
      </c>
      <c r="H22" s="272">
        <f>IF(OR(Tabelle1[[#This Row],[Spalte2]]="-",'Mesures file 1'!B23="",'Mesures file 1'!G23=""),"-",'Mesures file 1'!B23*Tabelle1[[#This Row],[Spalte2]]/('Mesures file 1'!G23*Process!$AC$3))</f>
        <v>8.3940129710199027E-2</v>
      </c>
      <c r="I22" s="272">
        <f>IF(OR(Tabelle1[[#This Row],[Spalte3]]="-",'Mesures file 1'!B23="",'Mesures file 1'!G23=""),"-",'Mesures file 1'!B23*Tabelle1[[#This Row],[Spalte3]]/('Mesures file 1'!G23*Process!$AC$3))</f>
        <v>1.9313658163408624E-2</v>
      </c>
      <c r="J22" s="271">
        <f>IF(OR('Mesures file 2'!H23="",'Mesures file 2'!G23=""),"-",'Mesures file 2'!H23/'Mesures file 2'!G23)</f>
        <v>185.57885987886922</v>
      </c>
      <c r="K22" s="272">
        <f>IF(OR(Tabelle1[[#This Row],[Spalte2]]="-",'Mesures file 2'!B23="",'Mesures file 2'!G23=""),"-",'Mesures file 2'!B23*Tabelle1[[#This Row],[Spalte2]]/('Mesures file 2'!G23*Process!$AC$3))</f>
        <v>7.1966638320753312E-2</v>
      </c>
      <c r="L22" s="272">
        <f>IF(OR(Tabelle1[[#This Row],[Spalte3]]="-",'Mesures file 2'!B23="",'Mesures file 2'!G23=""),"-",'Mesures file 2'!B23*Tabelle1[[#This Row],[Spalte3]]/('Mesures file 2'!G23*Process!$AC$3))</f>
        <v>1.6558695542828197E-2</v>
      </c>
      <c r="M22" s="270">
        <f>IF(OR('Entree-Sortie'!D23="",'Entree-Sortie'!Q23=""),"-",('Entree-Sortie'!Q23-'Entree-Sortie'!D23)/'Entree-Sortie'!D23)</f>
        <v>-0.88495575221238942</v>
      </c>
      <c r="N22" s="273">
        <f>IF('Alle Werte'!E167="","",'Alle Werte'!E167)</f>
        <v>4530</v>
      </c>
      <c r="O22" s="273">
        <f>IF('Alle Werte'!AI167="","",'Alle Werte'!AI167)</f>
        <v>4245</v>
      </c>
      <c r="P22" s="273">
        <f>IF('Alle Werte'!I167="","",'Alle Werte'!I167)</f>
        <v>11342</v>
      </c>
      <c r="Q22" s="273">
        <f>IF('Alle Werte'!L167="","",'Alle Werte'!L167)</f>
        <v>17870</v>
      </c>
      <c r="R22" s="273">
        <f>IF('Alle Werte'!Y167="","",'Alle Werte'!Y167)</f>
        <v>7868</v>
      </c>
      <c r="S22" s="273">
        <f>IF('Alle Werte'!AK167="","",'Alle Werte'!AK167)</f>
        <v>0</v>
      </c>
      <c r="T22" s="273">
        <f>IF('Alle Werte'!W167="","",'Alle Werte'!W167)</f>
        <v>0</v>
      </c>
      <c r="U22" s="273">
        <f>IF('Alle Werte'!AL167="","",'Alle Werte'!AL167)</f>
        <v>0</v>
      </c>
      <c r="V22" s="273">
        <f>IF('Alle Werte'!X167="","",'Alle Werte'!X167)</f>
        <v>0</v>
      </c>
      <c r="W22" s="274"/>
      <c r="X22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2" s="276"/>
      <c r="Z22" s="276"/>
      <c r="AA22" s="277" t="str">
        <f>IF(OR('HeuresFonctionEQ-quo'!AN20="-",'HeuresFonctionEQ-quo'!AN20=0),"-",'HeuresFonctionEQ-quo'!AN20*65)</f>
        <v>-</v>
      </c>
      <c r="AB22" s="247">
        <f t="shared" si="0"/>
        <v>3556.8</v>
      </c>
      <c r="AC22" s="278">
        <f t="shared" si="1"/>
        <v>0.13472727272727272</v>
      </c>
      <c r="AD22" s="246"/>
      <c r="AE22" s="246"/>
      <c r="AF22" s="279"/>
      <c r="AG22" s="279"/>
    </row>
    <row r="23" spans="1:33" ht="24.95" customHeight="1">
      <c r="A23" s="267">
        <v>16</v>
      </c>
      <c r="B23" s="268">
        <f>IF(OR(N23="",'Entree-Sortie'!D24=""),"-",N23*'Entree-Sortie'!D24/1000)</f>
        <v>575.35199999999998</v>
      </c>
      <c r="C23" s="268">
        <f>IF(OR(N23="",'Entree-Sortie'!E24=""),"-",N23*'Entree-Sortie'!E24/1000)</f>
        <v>118.584</v>
      </c>
      <c r="D23" s="269">
        <f>IF(OR('Entree-Sortie'!D24="",'Entree-Sortie'!E24=""),"-",'Entree-Sortie'!D24/'Entree-Sortie'!E24)</f>
        <v>4.8518518518518521</v>
      </c>
      <c r="E23" s="270" t="str">
        <f>IF(OR('Entree-Sortie'!E24="",'Entree-Sortie'!H24=""),IF(OR('Entree-Sortie'!E24="",'Entree-Sortie'!F24=""),"-",'Entree-Sortie'!F24/'Entree-Sortie'!E24),'Entree-Sortie'!H24/'Entree-Sortie'!E24)</f>
        <v>-</v>
      </c>
      <c r="F23" s="270" t="str">
        <f>IF(OR('Entree-Sortie'!E24="",'Entree-Sortie'!I24=""),"-",'Entree-Sortie'!I24/'Entree-Sortie'!E24)</f>
        <v>-</v>
      </c>
      <c r="G23" s="271">
        <f>IF(OR('Mesures file 1'!H24="",'Mesures file 1'!G24=""),"-",'Mesures file 1'!H24/'Mesures file 1'!G24)</f>
        <v>102.65464730854723</v>
      </c>
      <c r="H23" s="272">
        <f>IF(OR(Tabelle1[[#This Row],[Spalte2]]="-",'Mesures file 1'!B24="",'Mesures file 1'!G24=""),"-",'Mesures file 1'!B24*Tabelle1[[#This Row],[Spalte2]]/('Mesures file 1'!G24*Process!$AC$3))</f>
        <v>5.5930451361995509E-2</v>
      </c>
      <c r="I23" s="272">
        <f>IF(OR(Tabelle1[[#This Row],[Spalte3]]="-",'Mesures file 1'!B24="",'Mesures file 1'!G24=""),"-",'Mesures file 1'!B24*Tabelle1[[#This Row],[Spalte3]]/('Mesures file 1'!G24*Process!$AC$3))</f>
        <v>1.1527650280716633E-2</v>
      </c>
      <c r="J23" s="271">
        <f>IF(OR('Mesures file 2'!H24="",'Mesures file 2'!G24=""),"-",'Mesures file 2'!H24/'Mesures file 2'!G24)</f>
        <v>210.29268122703957</v>
      </c>
      <c r="K23" s="272">
        <f>IF(OR(Tabelle1[[#This Row],[Spalte2]]="-",'Mesures file 2'!B24="",'Mesures file 2'!G24=""),"-",'Mesures file 2'!B24*Tabelle1[[#This Row],[Spalte2]]/('Mesures file 2'!G24*Process!$AC$3))</f>
        <v>0.12221445932256531</v>
      </c>
      <c r="L23" s="272">
        <f>IF(OR(Tabelle1[[#This Row],[Spalte3]]="-",'Mesures file 2'!B24="",'Mesures file 2'!G24=""),"-",'Mesures file 2'!B24*Tabelle1[[#This Row],[Spalte3]]/('Mesures file 2'!G24*Process!$AC$3))</f>
        <v>2.5189239707704304E-2</v>
      </c>
      <c r="M23" s="270">
        <f>IF(OR('Entree-Sortie'!D24="",'Entree-Sortie'!Q24=""),"-",('Entree-Sortie'!Q24-'Entree-Sortie'!D24)/'Entree-Sortie'!D24)</f>
        <v>-0.8854961832061069</v>
      </c>
      <c r="N23" s="273">
        <f>IF('Alle Werte'!E168="","",'Alle Werte'!E168)</f>
        <v>4392</v>
      </c>
      <c r="O23" s="273">
        <f>IF('Alle Werte'!AI168="","",'Alle Werte'!AI168)</f>
        <v>4147</v>
      </c>
      <c r="P23" s="273">
        <f>IF('Alle Werte'!I168="","",'Alle Werte'!I168)</f>
        <v>10127</v>
      </c>
      <c r="Q23" s="273">
        <f>IF('Alle Werte'!L168="","",'Alle Werte'!L168)</f>
        <v>14220</v>
      </c>
      <c r="R23" s="273">
        <f>IF('Alle Werte'!Y168="","",'Alle Werte'!Y168)</f>
        <v>9449</v>
      </c>
      <c r="S23" s="273">
        <f>IF('Alle Werte'!AK168="","",'Alle Werte'!AK168)</f>
        <v>0</v>
      </c>
      <c r="T23" s="273">
        <f>IF('Alle Werte'!W168="","",'Alle Werte'!W168)</f>
        <v>0</v>
      </c>
      <c r="U23" s="273">
        <f>IF('Alle Werte'!AL168="","",'Alle Werte'!AL168)</f>
        <v>0</v>
      </c>
      <c r="V23" s="280">
        <f>IF('Alle Werte'!X168="","",'Alle Werte'!X168)</f>
        <v>0</v>
      </c>
      <c r="W23" s="274"/>
      <c r="X23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3" s="276"/>
      <c r="Z23" s="276"/>
      <c r="AA23" s="277" t="str">
        <f>IF(OR('HeuresFonctionEQ-quo'!AN21="-",'HeuresFonctionEQ-quo'!AN21=0),"-",'HeuresFonctionEQ-quo'!AN21*65)</f>
        <v>-</v>
      </c>
      <c r="AB23" s="247">
        <f t="shared" si="0"/>
        <v>3556.8</v>
      </c>
      <c r="AC23" s="278">
        <f t="shared" si="1"/>
        <v>0.13472727272727272</v>
      </c>
      <c r="AD23" s="246"/>
      <c r="AE23" s="246"/>
      <c r="AF23" s="279"/>
      <c r="AG23" s="279"/>
    </row>
    <row r="24" spans="1:33" ht="24.95" customHeight="1">
      <c r="A24" s="267">
        <v>17</v>
      </c>
      <c r="B24" s="268" t="str">
        <f>IF(OR(N24="",'Entree-Sortie'!D25=""),"-",N24*'Entree-Sortie'!D25/1000)</f>
        <v>-</v>
      </c>
      <c r="C24" s="268" t="str">
        <f>IF(OR(N24="",'Entree-Sortie'!E25=""),"-",N24*'Entree-Sortie'!E25/1000)</f>
        <v>-</v>
      </c>
      <c r="D24" s="269" t="str">
        <f>IF(OR('Entree-Sortie'!D25="",'Entree-Sortie'!E25=""),"-",'Entree-Sortie'!D25/'Entree-Sortie'!E25)</f>
        <v>-</v>
      </c>
      <c r="E24" s="270" t="str">
        <f>IF(OR('Entree-Sortie'!E25="",'Entree-Sortie'!H25=""),IF(OR('Entree-Sortie'!E25="",'Entree-Sortie'!F25=""),"-",'Entree-Sortie'!F25/'Entree-Sortie'!E25),'Entree-Sortie'!H25/'Entree-Sortie'!E25)</f>
        <v>-</v>
      </c>
      <c r="F24" s="270" t="str">
        <f>IF(OR('Entree-Sortie'!E25="",'Entree-Sortie'!I25=""),"-",'Entree-Sortie'!I25/'Entree-Sortie'!E25)</f>
        <v>-</v>
      </c>
      <c r="G24" s="271" t="str">
        <f>IF(OR('Mesures file 1'!H25="",'Mesures file 1'!G25=""),"-",'Mesures file 1'!H25/'Mesures file 1'!G25)</f>
        <v>-</v>
      </c>
      <c r="H24" s="272" t="str">
        <f>IF(OR(Tabelle1[[#This Row],[Spalte2]]="-",'Mesures file 1'!B25="",'Mesures file 1'!G25=""),"-",'Mesures file 1'!B25*Tabelle1[[#This Row],[Spalte2]]/('Mesures file 1'!G25*Process!$AC$3))</f>
        <v>-</v>
      </c>
      <c r="I24" s="272" t="str">
        <f>IF(OR(Tabelle1[[#This Row],[Spalte3]]="-",'Mesures file 1'!B25="",'Mesures file 1'!G25=""),"-",'Mesures file 1'!B25*Tabelle1[[#This Row],[Spalte3]]/('Mesures file 1'!G25*Process!$AC$3))</f>
        <v>-</v>
      </c>
      <c r="J24" s="271" t="str">
        <f>IF(OR('Mesures file 2'!H25="",'Mesures file 2'!G25=""),"-",'Mesures file 2'!H25/'Mesures file 2'!G25)</f>
        <v>-</v>
      </c>
      <c r="K24" s="272" t="str">
        <f>IF(OR(Tabelle1[[#This Row],[Spalte2]]="-",'Mesures file 2'!B25="",'Mesures file 2'!G25=""),"-",'Mesures file 2'!B25*Tabelle1[[#This Row],[Spalte2]]/('Mesures file 2'!G25*Process!$AC$3))</f>
        <v>-</v>
      </c>
      <c r="L24" s="272" t="str">
        <f>IF(OR(Tabelle1[[#This Row],[Spalte3]]="-",'Mesures file 2'!B25="",'Mesures file 2'!G25=""),"-",'Mesures file 2'!B25*Tabelle1[[#This Row],[Spalte3]]/('Mesures file 2'!G25*Process!$AC$3))</f>
        <v>-</v>
      </c>
      <c r="M24" s="270" t="str">
        <f>IF(OR('Entree-Sortie'!D25="",'Entree-Sortie'!Q25=""),"-",('Entree-Sortie'!Q25-'Entree-Sortie'!D25)/'Entree-Sortie'!D25)</f>
        <v>-</v>
      </c>
      <c r="N24" s="273">
        <f>IF('Alle Werte'!E169="","",'Alle Werte'!E169)</f>
        <v>4264</v>
      </c>
      <c r="O24" s="273">
        <f>IF('Alle Werte'!AI169="","",'Alle Werte'!AI169)</f>
        <v>4066</v>
      </c>
      <c r="P24" s="273">
        <f>IF('Alle Werte'!I169="","",'Alle Werte'!I169)</f>
        <v>11978</v>
      </c>
      <c r="Q24" s="273">
        <f>IF('Alle Werte'!L169="","",'Alle Werte'!L169)</f>
        <v>20591</v>
      </c>
      <c r="R24" s="273">
        <f>IF('Alle Werte'!Y169="","",'Alle Werte'!Y169)</f>
        <v>8453</v>
      </c>
      <c r="S24" s="273">
        <f>IF('Alle Werte'!AK169="","",'Alle Werte'!AK169)</f>
        <v>0</v>
      </c>
      <c r="T24" s="273">
        <f>IF('Alle Werte'!W169="","",'Alle Werte'!W169)</f>
        <v>0</v>
      </c>
      <c r="U24" s="273">
        <f>IF('Alle Werte'!AL169="","",'Alle Werte'!AL169)</f>
        <v>0</v>
      </c>
      <c r="V24" s="280">
        <f>IF('Alle Werte'!X169="","",'Alle Werte'!X169)</f>
        <v>0</v>
      </c>
      <c r="W24" s="274"/>
      <c r="X24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4" s="276"/>
      <c r="Z24" s="276"/>
      <c r="AA24" s="277" t="str">
        <f>IF(OR('HeuresFonctionEQ-quo'!AN22="-",'HeuresFonctionEQ-quo'!AN22=0),"-",'HeuresFonctionEQ-quo'!AN22*65)</f>
        <v>-</v>
      </c>
      <c r="AB24" s="247">
        <f t="shared" si="0"/>
        <v>3556.8</v>
      </c>
      <c r="AC24" s="278">
        <f t="shared" si="1"/>
        <v>0.13472727272727272</v>
      </c>
      <c r="AD24" s="246"/>
      <c r="AE24" s="246"/>
      <c r="AF24" s="279"/>
      <c r="AG24" s="279"/>
    </row>
    <row r="25" spans="1:33" ht="24.95" customHeight="1">
      <c r="A25" s="267">
        <v>18</v>
      </c>
      <c r="B25" s="268" t="str">
        <f>IF(OR(N25="",'Entree-Sortie'!D26=""),"-",N25*'Entree-Sortie'!D26/1000)</f>
        <v>-</v>
      </c>
      <c r="C25" s="268" t="str">
        <f>IF(OR(N25="",'Entree-Sortie'!E26=""),"-",N25*'Entree-Sortie'!E26/1000)</f>
        <v>-</v>
      </c>
      <c r="D25" s="269" t="str">
        <f>IF(OR('Entree-Sortie'!D26="",'Entree-Sortie'!E26=""),"-",'Entree-Sortie'!D26/'Entree-Sortie'!E26)</f>
        <v>-</v>
      </c>
      <c r="E25" s="270" t="str">
        <f>IF(OR('Entree-Sortie'!E26="",'Entree-Sortie'!H26=""),IF(OR('Entree-Sortie'!E26="",'Entree-Sortie'!F26=""),"-",'Entree-Sortie'!F26/'Entree-Sortie'!E26),'Entree-Sortie'!H26/'Entree-Sortie'!E26)</f>
        <v>-</v>
      </c>
      <c r="F25" s="270" t="str">
        <f>IF(OR('Entree-Sortie'!E26="",'Entree-Sortie'!I26=""),"-",'Entree-Sortie'!I26/'Entree-Sortie'!E26)</f>
        <v>-</v>
      </c>
      <c r="G25" s="271" t="str">
        <f>IF(OR('Mesures file 1'!H26="",'Mesures file 1'!G26=""),"-",'Mesures file 1'!H26/'Mesures file 1'!G26)</f>
        <v>-</v>
      </c>
      <c r="H25" s="272" t="str">
        <f>IF(OR(Tabelle1[[#This Row],[Spalte2]]="-",'Mesures file 1'!B26="",'Mesures file 1'!G26=""),"-",'Mesures file 1'!B26*Tabelle1[[#This Row],[Spalte2]]/('Mesures file 1'!G26*Process!$AC$3))</f>
        <v>-</v>
      </c>
      <c r="I25" s="272" t="str">
        <f>IF(OR(Tabelle1[[#This Row],[Spalte3]]="-",'Mesures file 1'!B26="",'Mesures file 1'!G26=""),"-",'Mesures file 1'!B26*Tabelle1[[#This Row],[Spalte3]]/('Mesures file 1'!G26*Process!$AC$3))</f>
        <v>-</v>
      </c>
      <c r="J25" s="271" t="str">
        <f>IF(OR('Mesures file 2'!H26="",'Mesures file 2'!G26=""),"-",'Mesures file 2'!H26/'Mesures file 2'!G26)</f>
        <v>-</v>
      </c>
      <c r="K25" s="272" t="str">
        <f>IF(OR(Tabelle1[[#This Row],[Spalte2]]="-",'Mesures file 2'!B26="",'Mesures file 2'!G26=""),"-",'Mesures file 2'!B26*Tabelle1[[#This Row],[Spalte2]]/('Mesures file 2'!G26*Process!$AC$3))</f>
        <v>-</v>
      </c>
      <c r="L25" s="272" t="str">
        <f>IF(OR(Tabelle1[[#This Row],[Spalte3]]="-",'Mesures file 2'!B26="",'Mesures file 2'!G26=""),"-",'Mesures file 2'!B26*Tabelle1[[#This Row],[Spalte3]]/('Mesures file 2'!G26*Process!$AC$3))</f>
        <v>-</v>
      </c>
      <c r="M25" s="270" t="str">
        <f>IF(OR('Entree-Sortie'!D26="",'Entree-Sortie'!Q26=""),"-",('Entree-Sortie'!Q26-'Entree-Sortie'!D26)/'Entree-Sortie'!D26)</f>
        <v>-</v>
      </c>
      <c r="N25" s="273">
        <f>IF('Alle Werte'!E170="","",'Alle Werte'!E170)</f>
        <v>4270</v>
      </c>
      <c r="O25" s="273">
        <f>IF('Alle Werte'!AI170="","",'Alle Werte'!AI170)</f>
        <v>4073</v>
      </c>
      <c r="P25" s="273">
        <f>IF('Alle Werte'!I170="","",'Alle Werte'!I170)</f>
        <v>12570</v>
      </c>
      <c r="Q25" s="273">
        <f>IF('Alle Werte'!L170="","",'Alle Werte'!L170)</f>
        <v>20187</v>
      </c>
      <c r="R25" s="273">
        <f>IF('Alle Werte'!Y170="","",'Alle Werte'!Y170)</f>
        <v>8493</v>
      </c>
      <c r="S25" s="273">
        <f>IF('Alle Werte'!AK170="","",'Alle Werte'!AK170)</f>
        <v>0</v>
      </c>
      <c r="T25" s="273">
        <f>IF('Alle Werte'!W170="","",'Alle Werte'!W170)</f>
        <v>0</v>
      </c>
      <c r="U25" s="273">
        <f>IF('Alle Werte'!AL170="","",'Alle Werte'!AL170)</f>
        <v>0</v>
      </c>
      <c r="V25" s="280">
        <f>IF('Alle Werte'!X170="","",'Alle Werte'!X170)</f>
        <v>0</v>
      </c>
      <c r="W25" s="274"/>
      <c r="X25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5" s="276"/>
      <c r="Z25" s="276"/>
      <c r="AA25" s="277" t="str">
        <f>IF(OR('HeuresFonctionEQ-quo'!AN23="-",'HeuresFonctionEQ-quo'!AN23=0),"-",'HeuresFonctionEQ-quo'!AN23*65)</f>
        <v>-</v>
      </c>
      <c r="AB25" s="247">
        <f t="shared" si="0"/>
        <v>3556.8</v>
      </c>
      <c r="AC25" s="278">
        <f t="shared" si="1"/>
        <v>0.13472727272727272</v>
      </c>
      <c r="AD25" s="246"/>
      <c r="AE25" s="246"/>
      <c r="AF25" s="279"/>
      <c r="AG25" s="279"/>
    </row>
    <row r="26" spans="1:33" ht="24.95" customHeight="1">
      <c r="A26" s="267">
        <v>19</v>
      </c>
      <c r="B26" s="268">
        <f>IF(OR(N26="",'Entree-Sortie'!D27=""),"-",N26*'Entree-Sortie'!D27/1000)</f>
        <v>1251.894</v>
      </c>
      <c r="C26" s="268" t="e">
        <f>IF(OR(N26="",'Entree-Sortie'!E27=""),"-",N26*'Entree-Sortie'!E27/1000)</f>
        <v>#VALUE!</v>
      </c>
      <c r="D26" s="269" t="e">
        <f>IF(OR('Entree-Sortie'!D27="",'Entree-Sortie'!E27=""),"-",'Entree-Sortie'!D27/'Entree-Sortie'!E27)</f>
        <v>#VALUE!</v>
      </c>
      <c r="E26" s="270" t="str">
        <f>IF(OR('Entree-Sortie'!E27="",'Entree-Sortie'!H27=""),IF(OR('Entree-Sortie'!E27="",'Entree-Sortie'!F27=""),"-",'Entree-Sortie'!F27/'Entree-Sortie'!E27),'Entree-Sortie'!H27/'Entree-Sortie'!E27)</f>
        <v>-</v>
      </c>
      <c r="F26" s="270" t="str">
        <f>IF(OR('Entree-Sortie'!E27="",'Entree-Sortie'!I27=""),"-",'Entree-Sortie'!I27/'Entree-Sortie'!E27)</f>
        <v>-</v>
      </c>
      <c r="G26" s="271">
        <f>IF(OR('Mesures file 1'!H27="",'Mesures file 1'!G27=""),"-",'Mesures file 1'!H27/'Mesures file 1'!G27)</f>
        <v>221.59187349310187</v>
      </c>
      <c r="H26" s="272">
        <f>IF(OR(Tabelle1[[#This Row],[Spalte2]]="-",'Mesures file 1'!B27="",'Mesures file 1'!G27=""),"-",'Mesures file 1'!B27*Tabelle1[[#This Row],[Spalte2]]/('Mesures file 1'!G27*Process!$AC$3))</f>
        <v>0.21015874005664642</v>
      </c>
      <c r="I26" s="272" t="e">
        <f>IF(OR(Tabelle1[[#This Row],[Spalte3]]="-",'Mesures file 1'!B27="",'Mesures file 1'!G27=""),"-",'Mesures file 1'!B27*Tabelle1[[#This Row],[Spalte3]]/('Mesures file 1'!G27*Process!$AC$3))</f>
        <v>#VALUE!</v>
      </c>
      <c r="J26" s="271">
        <f>IF(OR('Mesures file 2'!H27="",'Mesures file 2'!G27=""),"-",'Mesures file 2'!H27/'Mesures file 2'!G27)</f>
        <v>119.62571331002471</v>
      </c>
      <c r="K26" s="272">
        <f>IF(OR(Tabelle1[[#This Row],[Spalte2]]="-",'Mesures file 2'!B27="",'Mesures file 2'!G27=""),"-",'Mesures file 2'!B27*Tabelle1[[#This Row],[Spalte2]]/('Mesures file 2'!G27*Process!$AC$3))</f>
        <v>0.15127142700862634</v>
      </c>
      <c r="L26" s="272" t="e">
        <f>IF(OR(Tabelle1[[#This Row],[Spalte3]]="-",'Mesures file 2'!B27="",'Mesures file 2'!G27=""),"-",'Mesures file 2'!B27*Tabelle1[[#This Row],[Spalte3]]/('Mesures file 2'!G27*Process!$AC$3))</f>
        <v>#VALUE!</v>
      </c>
      <c r="M26" s="270">
        <f>IF(OR('Entree-Sortie'!D27="",'Entree-Sortie'!Q27=""),"-",('Entree-Sortie'!Q27-'Entree-Sortie'!D27)/'Entree-Sortie'!D27)</f>
        <v>-0.74564459930313587</v>
      </c>
      <c r="N26" s="273">
        <f>IF('Alle Werte'!E171="","",'Alle Werte'!E171)</f>
        <v>4362</v>
      </c>
      <c r="O26" s="273">
        <f>IF('Alle Werte'!AI171="","",'Alle Werte'!AI171)</f>
        <v>4112</v>
      </c>
      <c r="P26" s="273">
        <f>IF('Alle Werte'!I171="","",'Alle Werte'!I171)</f>
        <v>11905</v>
      </c>
      <c r="Q26" s="273">
        <f>IF('Alle Werte'!L171="","",'Alle Werte'!L171)</f>
        <v>21344</v>
      </c>
      <c r="R26" s="273">
        <f>IF('Alle Werte'!Y171="","",'Alle Werte'!Y171)</f>
        <v>10172</v>
      </c>
      <c r="S26" s="273">
        <f>IF('Alle Werte'!AK171="","",'Alle Werte'!AK171)</f>
        <v>0</v>
      </c>
      <c r="T26" s="273">
        <f>IF('Alle Werte'!W171="","",'Alle Werte'!W171)</f>
        <v>0</v>
      </c>
      <c r="U26" s="273">
        <f>IF('Alle Werte'!AL171="","",'Alle Werte'!AL171)</f>
        <v>0</v>
      </c>
      <c r="V26" s="280">
        <f>IF('Alle Werte'!X171="","",'Alle Werte'!X171)</f>
        <v>0</v>
      </c>
      <c r="W26" s="274"/>
      <c r="X26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6" s="276"/>
      <c r="Z26" s="276"/>
      <c r="AA26" s="277" t="str">
        <f>IF(OR('HeuresFonctionEQ-quo'!AN24="-",'HeuresFonctionEQ-quo'!AN24=0),"-",'HeuresFonctionEQ-quo'!AN24*65)</f>
        <v>-</v>
      </c>
      <c r="AB26" s="247">
        <f t="shared" si="0"/>
        <v>3556.8</v>
      </c>
      <c r="AC26" s="278">
        <f t="shared" si="1"/>
        <v>0.13472727272727272</v>
      </c>
      <c r="AD26" s="246"/>
      <c r="AE26" s="246"/>
      <c r="AF26" s="279"/>
      <c r="AG26" s="279"/>
    </row>
    <row r="27" spans="1:33" ht="24.95" customHeight="1">
      <c r="A27" s="267">
        <v>20</v>
      </c>
      <c r="B27" s="268" t="str">
        <f>IF(OR(N27="",'Entree-Sortie'!D28=""),"-",N27*'Entree-Sortie'!D28/1000)</f>
        <v>-</v>
      </c>
      <c r="C27" s="268" t="str">
        <f>IF(OR(N27="",'Entree-Sortie'!E28=""),"-",N27*'Entree-Sortie'!E28/1000)</f>
        <v>-</v>
      </c>
      <c r="D27" s="269" t="str">
        <f>IF(OR('Entree-Sortie'!D28="",'Entree-Sortie'!E28=""),"-",'Entree-Sortie'!D28/'Entree-Sortie'!E28)</f>
        <v>-</v>
      </c>
      <c r="E27" s="270" t="str">
        <f>IF(OR('Entree-Sortie'!E28="",'Entree-Sortie'!H28=""),IF(OR('Entree-Sortie'!E28="",'Entree-Sortie'!F28=""),"-",'Entree-Sortie'!F28/'Entree-Sortie'!E28),'Entree-Sortie'!H28/'Entree-Sortie'!E28)</f>
        <v>-</v>
      </c>
      <c r="F27" s="270" t="str">
        <f>IF(OR('Entree-Sortie'!E28="",'Entree-Sortie'!I28=""),"-",'Entree-Sortie'!I28/'Entree-Sortie'!E28)</f>
        <v>-</v>
      </c>
      <c r="G27" s="271" t="str">
        <f>IF(OR('Mesures file 1'!H28="",'Mesures file 1'!G28=""),"-",'Mesures file 1'!H28/'Mesures file 1'!G28)</f>
        <v>-</v>
      </c>
      <c r="H27" s="272" t="str">
        <f>IF(OR(Tabelle1[[#This Row],[Spalte2]]="-",'Mesures file 1'!B28="",'Mesures file 1'!G28=""),"-",'Mesures file 1'!B28*Tabelle1[[#This Row],[Spalte2]]/('Mesures file 1'!G28*Process!$AC$3))</f>
        <v>-</v>
      </c>
      <c r="I27" s="272" t="str">
        <f>IF(OR(Tabelle1[[#This Row],[Spalte3]]="-",'Mesures file 1'!B28="",'Mesures file 1'!G28=""),"-",'Mesures file 1'!B28*Tabelle1[[#This Row],[Spalte3]]/('Mesures file 1'!G28*Process!$AC$3))</f>
        <v>-</v>
      </c>
      <c r="J27" s="271">
        <f>IF(OR('Mesures file 2'!H28="",'Mesures file 2'!G28=""),"-",'Mesures file 2'!H28/'Mesures file 2'!G28)</f>
        <v>183.00382784714026</v>
      </c>
      <c r="K27" s="272" t="str">
        <f>IF(OR(Tabelle1[[#This Row],[Spalte2]]="-",'Mesures file 2'!B28="",'Mesures file 2'!G28=""),"-",'Mesures file 2'!B28*Tabelle1[[#This Row],[Spalte2]]/('Mesures file 2'!G28*Process!$AC$3))</f>
        <v>-</v>
      </c>
      <c r="L27" s="272" t="str">
        <f>IF(OR(Tabelle1[[#This Row],[Spalte3]]="-",'Mesures file 2'!B28="",'Mesures file 2'!G28=""),"-",'Mesures file 2'!B28*Tabelle1[[#This Row],[Spalte3]]/('Mesures file 2'!G28*Process!$AC$3))</f>
        <v>-</v>
      </c>
      <c r="M27" s="270" t="str">
        <f>IF(OR('Entree-Sortie'!D28="",'Entree-Sortie'!Q28=""),"-",('Entree-Sortie'!Q28-'Entree-Sortie'!D28)/'Entree-Sortie'!D28)</f>
        <v>-</v>
      </c>
      <c r="N27" s="273">
        <f>IF('Alle Werte'!E172="","",'Alle Werte'!E172)</f>
        <v>4400</v>
      </c>
      <c r="O27" s="273">
        <f>IF('Alle Werte'!AI172="","",'Alle Werte'!AI172)</f>
        <v>4076</v>
      </c>
      <c r="P27" s="273">
        <f>IF('Alle Werte'!I172="","",'Alle Werte'!I172)</f>
        <v>13338</v>
      </c>
      <c r="Q27" s="273">
        <f>IF('Alle Werte'!L172="","",'Alle Werte'!L172)</f>
        <v>21792</v>
      </c>
      <c r="R27" s="273">
        <f>IF('Alle Werte'!Y172="","",'Alle Werte'!Y172)</f>
        <v>8867</v>
      </c>
      <c r="S27" s="273">
        <f>IF('Alle Werte'!AK172="","",'Alle Werte'!AK172)</f>
        <v>0</v>
      </c>
      <c r="T27" s="273">
        <f>IF('Alle Werte'!W172="","",'Alle Werte'!W172)</f>
        <v>0</v>
      </c>
      <c r="U27" s="273">
        <f>IF('Alle Werte'!AL172="","",'Alle Werte'!AL172)</f>
        <v>0</v>
      </c>
      <c r="V27" s="280">
        <f>IF('Alle Werte'!X172="","",'Alle Werte'!X172)</f>
        <v>0</v>
      </c>
      <c r="W27" s="274"/>
      <c r="X27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7" s="276"/>
      <c r="Z27" s="276"/>
      <c r="AA27" s="277" t="str">
        <f>IF(OR('HeuresFonctionEQ-quo'!AN25="-",'HeuresFonctionEQ-quo'!AN25=0),"-",'HeuresFonctionEQ-quo'!AN25*65)</f>
        <v>-</v>
      </c>
      <c r="AB27" s="247">
        <f t="shared" si="0"/>
        <v>3556.8</v>
      </c>
      <c r="AC27" s="278">
        <f t="shared" si="1"/>
        <v>0.13472727272727272</v>
      </c>
      <c r="AD27" s="246"/>
      <c r="AE27" s="246"/>
      <c r="AF27" s="279"/>
      <c r="AG27" s="279"/>
    </row>
    <row r="28" spans="1:33" ht="24.95" customHeight="1">
      <c r="A28" s="267">
        <v>21</v>
      </c>
      <c r="B28" s="268" t="str">
        <f>IF(OR(N28="",'Entree-Sortie'!D29=""),"-",N28*'Entree-Sortie'!D29/1000)</f>
        <v>-</v>
      </c>
      <c r="C28" s="268" t="str">
        <f>IF(OR(N28="",'Entree-Sortie'!E29=""),"-",N28*'Entree-Sortie'!E29/1000)</f>
        <v>-</v>
      </c>
      <c r="D28" s="269" t="str">
        <f>IF(OR('Entree-Sortie'!D29="",'Entree-Sortie'!E29=""),"-",'Entree-Sortie'!D29/'Entree-Sortie'!E29)</f>
        <v>-</v>
      </c>
      <c r="E28" s="270" t="str">
        <f>IF(OR('Entree-Sortie'!E29="",'Entree-Sortie'!H29=""),IF(OR('Entree-Sortie'!E29="",'Entree-Sortie'!F29=""),"-",'Entree-Sortie'!F29/'Entree-Sortie'!E29),'Entree-Sortie'!H29/'Entree-Sortie'!E29)</f>
        <v>-</v>
      </c>
      <c r="F28" s="270" t="str">
        <f>IF(OR('Entree-Sortie'!E29="",'Entree-Sortie'!I29=""),"-",'Entree-Sortie'!I29/'Entree-Sortie'!E29)</f>
        <v>-</v>
      </c>
      <c r="G28" s="271" t="str">
        <f>IF(OR('Mesures file 1'!H29="",'Mesures file 1'!G29=""),"-",'Mesures file 1'!H29/'Mesures file 1'!G29)</f>
        <v>-</v>
      </c>
      <c r="H28" s="272" t="str">
        <f>IF(OR(Tabelle1[[#This Row],[Spalte2]]="-",'Mesures file 1'!B29="",'Mesures file 1'!G29=""),"-",'Mesures file 1'!B29*Tabelle1[[#This Row],[Spalte2]]/('Mesures file 1'!G29*Process!$AC$3))</f>
        <v>-</v>
      </c>
      <c r="I28" s="272" t="str">
        <f>IF(OR(Tabelle1[[#This Row],[Spalte3]]="-",'Mesures file 1'!B29="",'Mesures file 1'!G29=""),"-",'Mesures file 1'!B29*Tabelle1[[#This Row],[Spalte3]]/('Mesures file 1'!G29*Process!$AC$3))</f>
        <v>-</v>
      </c>
      <c r="J28" s="271" t="str">
        <f>IF(OR('Mesures file 2'!H29="",'Mesures file 2'!G29=""),"-",'Mesures file 2'!H29/'Mesures file 2'!G29)</f>
        <v>-</v>
      </c>
      <c r="K28" s="272" t="str">
        <f>IF(OR(Tabelle1[[#This Row],[Spalte2]]="-",'Mesures file 2'!B29="",'Mesures file 2'!G29=""),"-",'Mesures file 2'!B29*Tabelle1[[#This Row],[Spalte2]]/('Mesures file 2'!G29*Process!$AC$3))</f>
        <v>-</v>
      </c>
      <c r="L28" s="272" t="str">
        <f>IF(OR(Tabelle1[[#This Row],[Spalte3]]="-",'Mesures file 2'!B29="",'Mesures file 2'!G29=""),"-",'Mesures file 2'!B29*Tabelle1[[#This Row],[Spalte3]]/('Mesures file 2'!G29*Process!$AC$3))</f>
        <v>-</v>
      </c>
      <c r="M28" s="270" t="str">
        <f>IF(OR('Entree-Sortie'!D29="",'Entree-Sortie'!Q29=""),"-",('Entree-Sortie'!Q29-'Entree-Sortie'!D29)/'Entree-Sortie'!D29)</f>
        <v>-</v>
      </c>
      <c r="N28" s="273">
        <f>IF('Alle Werte'!E173="","",'Alle Werte'!E173)</f>
        <v>4150</v>
      </c>
      <c r="O28" s="273">
        <f>IF('Alle Werte'!AI173="","",'Alle Werte'!AI173)</f>
        <v>3865</v>
      </c>
      <c r="P28" s="273">
        <f>IF('Alle Werte'!I173="","",'Alle Werte'!I173)</f>
        <v>13380</v>
      </c>
      <c r="Q28" s="273">
        <f>IF('Alle Werte'!L173="","",'Alle Werte'!L173)</f>
        <v>21518</v>
      </c>
      <c r="R28" s="273">
        <f>IF('Alle Werte'!Y173="","",'Alle Werte'!Y173)</f>
        <v>10650</v>
      </c>
      <c r="S28" s="273">
        <f>IF('Alle Werte'!AK173="","",'Alle Werte'!AK173)</f>
        <v>0</v>
      </c>
      <c r="T28" s="273">
        <f>IF('Alle Werte'!W173="","",'Alle Werte'!W173)</f>
        <v>0</v>
      </c>
      <c r="U28" s="273">
        <f>IF('Alle Werte'!AL173="","",'Alle Werte'!AL173)</f>
        <v>0</v>
      </c>
      <c r="V28" s="280">
        <f>IF('Alle Werte'!X173="","",'Alle Werte'!X173)</f>
        <v>0</v>
      </c>
      <c r="W28" s="274"/>
      <c r="X28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8" s="276"/>
      <c r="Z28" s="276"/>
      <c r="AA28" s="277" t="str">
        <f>IF(OR('HeuresFonctionEQ-quo'!AN26="-",'HeuresFonctionEQ-quo'!AN26=0),"-",'HeuresFonctionEQ-quo'!AN26*65)</f>
        <v>-</v>
      </c>
      <c r="AB28" s="247">
        <f t="shared" si="0"/>
        <v>3556.8</v>
      </c>
      <c r="AC28" s="278">
        <f t="shared" si="1"/>
        <v>0.13472727272727272</v>
      </c>
      <c r="AD28" s="246"/>
      <c r="AE28" s="246"/>
      <c r="AF28" s="279"/>
      <c r="AG28" s="279"/>
    </row>
    <row r="29" spans="1:33" ht="24.95" customHeight="1">
      <c r="A29" s="267">
        <v>22</v>
      </c>
      <c r="B29" s="268" t="str">
        <f>IF(OR(N29="",'Entree-Sortie'!D30=""),"-",N29*'Entree-Sortie'!D30/1000)</f>
        <v>-</v>
      </c>
      <c r="C29" s="268" t="str">
        <f>IF(OR(N29="",'Entree-Sortie'!E30=""),"-",N29*'Entree-Sortie'!E30/1000)</f>
        <v>-</v>
      </c>
      <c r="D29" s="269" t="str">
        <f>IF(OR('Entree-Sortie'!D30="",'Entree-Sortie'!E30=""),"-",'Entree-Sortie'!D30/'Entree-Sortie'!E30)</f>
        <v>-</v>
      </c>
      <c r="E29" s="270" t="str">
        <f>IF(OR('Entree-Sortie'!E30="",'Entree-Sortie'!H30=""),IF(OR('Entree-Sortie'!E30="",'Entree-Sortie'!F30=""),"-",'Entree-Sortie'!F30/'Entree-Sortie'!E30),'Entree-Sortie'!H30/'Entree-Sortie'!E30)</f>
        <v>-</v>
      </c>
      <c r="F29" s="270" t="str">
        <f>IF(OR('Entree-Sortie'!E30="",'Entree-Sortie'!I30=""),"-",'Entree-Sortie'!I30/'Entree-Sortie'!E30)</f>
        <v>-</v>
      </c>
      <c r="G29" s="271" t="str">
        <f>IF(OR('Mesures file 1'!H30="",'Mesures file 1'!G30=""),"-",'Mesures file 1'!H30/'Mesures file 1'!G30)</f>
        <v>-</v>
      </c>
      <c r="H29" s="272" t="str">
        <f>IF(OR(Tabelle1[[#This Row],[Spalte2]]="-",'Mesures file 1'!B30="",'Mesures file 1'!G30=""),"-",'Mesures file 1'!B30*Tabelle1[[#This Row],[Spalte2]]/('Mesures file 1'!G30*Process!$AC$3))</f>
        <v>-</v>
      </c>
      <c r="I29" s="272" t="str">
        <f>IF(OR(Tabelle1[[#This Row],[Spalte3]]="-",'Mesures file 1'!B30="",'Mesures file 1'!G30=""),"-",'Mesures file 1'!B30*Tabelle1[[#This Row],[Spalte3]]/('Mesures file 1'!G30*Process!$AC$3))</f>
        <v>-</v>
      </c>
      <c r="J29" s="271" t="str">
        <f>IF(OR('Mesures file 2'!H30="",'Mesures file 2'!G30=""),"-",'Mesures file 2'!H30/'Mesures file 2'!G30)</f>
        <v>-</v>
      </c>
      <c r="K29" s="272" t="str">
        <f>IF(OR(Tabelle1[[#This Row],[Spalte2]]="-",'Mesures file 2'!B30="",'Mesures file 2'!G30=""),"-",'Mesures file 2'!B30*Tabelle1[[#This Row],[Spalte2]]/('Mesures file 2'!G30*Process!$AC$3))</f>
        <v>-</v>
      </c>
      <c r="L29" s="272" t="str">
        <f>IF(OR(Tabelle1[[#This Row],[Spalte3]]="-",'Mesures file 2'!B30="",'Mesures file 2'!G30=""),"-",'Mesures file 2'!B30*Tabelle1[[#This Row],[Spalte3]]/('Mesures file 2'!G30*Process!$AC$3))</f>
        <v>-</v>
      </c>
      <c r="M29" s="270" t="str">
        <f>IF(OR('Entree-Sortie'!D30="",'Entree-Sortie'!Q30=""),"-",('Entree-Sortie'!Q30-'Entree-Sortie'!D30)/'Entree-Sortie'!D30)</f>
        <v>-</v>
      </c>
      <c r="N29" s="273">
        <f>IF('Alle Werte'!E174="","",'Alle Werte'!E174)</f>
        <v>3962</v>
      </c>
      <c r="O29" s="273">
        <f>IF('Alle Werte'!AI174="","",'Alle Werte'!AI174)</f>
        <v>3628</v>
      </c>
      <c r="P29" s="273">
        <f>IF('Alle Werte'!I174="","",'Alle Werte'!I174)</f>
        <v>12891</v>
      </c>
      <c r="Q29" s="273">
        <f>IF('Alle Werte'!L174="","",'Alle Werte'!L174)</f>
        <v>20567</v>
      </c>
      <c r="R29" s="273">
        <f>IF('Alle Werte'!Y174="","",'Alle Werte'!Y174)</f>
        <v>9868</v>
      </c>
      <c r="S29" s="273">
        <f>IF('Alle Werte'!AK174="","",'Alle Werte'!AK174)</f>
        <v>0</v>
      </c>
      <c r="T29" s="273">
        <f>IF('Alle Werte'!W174="","",'Alle Werte'!W174)</f>
        <v>0</v>
      </c>
      <c r="U29" s="273">
        <f>IF('Alle Werte'!AL174="","",'Alle Werte'!AL174)</f>
        <v>0</v>
      </c>
      <c r="V29" s="280">
        <f>IF('Alle Werte'!X174="","",'Alle Werte'!X174)</f>
        <v>0</v>
      </c>
      <c r="W29" s="274"/>
      <c r="X29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9" s="276"/>
      <c r="Z29" s="276"/>
      <c r="AA29" s="277" t="str">
        <f>IF(OR('HeuresFonctionEQ-quo'!AN27="-",'HeuresFonctionEQ-quo'!AN27=0),"-",'HeuresFonctionEQ-quo'!AN27*65)</f>
        <v>-</v>
      </c>
      <c r="AB29" s="247">
        <f t="shared" si="0"/>
        <v>3556.8</v>
      </c>
      <c r="AC29" s="278">
        <f t="shared" si="1"/>
        <v>0.13472727272727272</v>
      </c>
      <c r="AD29" s="246"/>
      <c r="AE29" s="246"/>
      <c r="AF29" s="279"/>
      <c r="AG29" s="279"/>
    </row>
    <row r="30" spans="1:33" ht="24.95" customHeight="1">
      <c r="A30" s="267">
        <v>23</v>
      </c>
      <c r="B30" s="268" t="str">
        <f>IF(OR(N30="",'Entree-Sortie'!D31=""),"-",N30*'Entree-Sortie'!D31/1000)</f>
        <v>-</v>
      </c>
      <c r="C30" s="268" t="str">
        <f>IF(OR(N30="",'Entree-Sortie'!E31=""),"-",N30*'Entree-Sortie'!E31/1000)</f>
        <v>-</v>
      </c>
      <c r="D30" s="269" t="str">
        <f>IF(OR('Entree-Sortie'!D31="",'Entree-Sortie'!E31=""),"-",'Entree-Sortie'!D31/'Entree-Sortie'!E31)</f>
        <v>-</v>
      </c>
      <c r="E30" s="270" t="str">
        <f>IF(OR('Entree-Sortie'!E31="",'Entree-Sortie'!H31=""),IF(OR('Entree-Sortie'!E31="",'Entree-Sortie'!F31=""),"-",'Entree-Sortie'!F31/'Entree-Sortie'!E31),'Entree-Sortie'!H31/'Entree-Sortie'!E31)</f>
        <v>-</v>
      </c>
      <c r="F30" s="270" t="str">
        <f>IF(OR('Entree-Sortie'!E31="",'Entree-Sortie'!I31=""),"-",'Entree-Sortie'!I31/'Entree-Sortie'!E31)</f>
        <v>-</v>
      </c>
      <c r="G30" s="271" t="str">
        <f>IF(OR('Mesures file 1'!H31="",'Mesures file 1'!G31=""),"-",'Mesures file 1'!H31/'Mesures file 1'!G31)</f>
        <v>-</v>
      </c>
      <c r="H30" s="272" t="str">
        <f>IF(OR(Tabelle1[[#This Row],[Spalte2]]="-",'Mesures file 1'!B31="",'Mesures file 1'!G31=""),"-",'Mesures file 1'!B31*Tabelle1[[#This Row],[Spalte2]]/('Mesures file 1'!G31*Process!$AC$3))</f>
        <v>-</v>
      </c>
      <c r="I30" s="272" t="str">
        <f>IF(OR(Tabelle1[[#This Row],[Spalte3]]="-",'Mesures file 1'!B31="",'Mesures file 1'!G31=""),"-",'Mesures file 1'!B31*Tabelle1[[#This Row],[Spalte3]]/('Mesures file 1'!G31*Process!$AC$3))</f>
        <v>-</v>
      </c>
      <c r="J30" s="271" t="str">
        <f>IF(OR('Mesures file 2'!H31="",'Mesures file 2'!G31=""),"-",'Mesures file 2'!H31/'Mesures file 2'!G31)</f>
        <v>-</v>
      </c>
      <c r="K30" s="272" t="str">
        <f>IF(OR(Tabelle1[[#This Row],[Spalte2]]="-",'Mesures file 2'!B31="",'Mesures file 2'!G31=""),"-",'Mesures file 2'!B31*Tabelle1[[#This Row],[Spalte2]]/('Mesures file 2'!G31*Process!$AC$3))</f>
        <v>-</v>
      </c>
      <c r="L30" s="272" t="str">
        <f>IF(OR(Tabelle1[[#This Row],[Spalte3]]="-",'Mesures file 2'!B31="",'Mesures file 2'!G31=""),"-",'Mesures file 2'!B31*Tabelle1[[#This Row],[Spalte3]]/('Mesures file 2'!G31*Process!$AC$3))</f>
        <v>-</v>
      </c>
      <c r="M30" s="270" t="str">
        <f>IF(OR('Entree-Sortie'!D31="",'Entree-Sortie'!Q31=""),"-",('Entree-Sortie'!Q31-'Entree-Sortie'!D31)/'Entree-Sortie'!D31)</f>
        <v>-</v>
      </c>
      <c r="N30" s="273">
        <f>IF('Alle Werte'!E175="","",'Alle Werte'!E175)</f>
        <v>4144</v>
      </c>
      <c r="O30" s="273">
        <f>IF('Alle Werte'!AI175="","",'Alle Werte'!AI175)</f>
        <v>3823</v>
      </c>
      <c r="P30" s="273">
        <f>IF('Alle Werte'!I175="","",'Alle Werte'!I175)</f>
        <v>13429</v>
      </c>
      <c r="Q30" s="273">
        <f>IF('Alle Werte'!L175="","",'Alle Werte'!L175)</f>
        <v>21810</v>
      </c>
      <c r="R30" s="273">
        <f>IF('Alle Werte'!Y175="","",'Alle Werte'!Y175)</f>
        <v>10684</v>
      </c>
      <c r="S30" s="273">
        <f>IF('Alle Werte'!AK175="","",'Alle Werte'!AK175)</f>
        <v>0</v>
      </c>
      <c r="T30" s="273">
        <f>IF('Alle Werte'!W175="","",'Alle Werte'!W175)</f>
        <v>0</v>
      </c>
      <c r="U30" s="273">
        <f>IF('Alle Werte'!AL175="","",'Alle Werte'!AL175)</f>
        <v>0</v>
      </c>
      <c r="V30" s="280">
        <f>IF('Alle Werte'!X175="","",'Alle Werte'!X175)</f>
        <v>0</v>
      </c>
      <c r="W30" s="274"/>
      <c r="X30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0" s="276"/>
      <c r="Z30" s="276"/>
      <c r="AA30" s="277" t="str">
        <f>IF(OR('HeuresFonctionEQ-quo'!AN28="-",'HeuresFonctionEQ-quo'!AN28=0),"-",'HeuresFonctionEQ-quo'!AN28*65)</f>
        <v>-</v>
      </c>
      <c r="AB30" s="247">
        <f t="shared" si="0"/>
        <v>3556.8</v>
      </c>
      <c r="AC30" s="278">
        <f t="shared" si="1"/>
        <v>0.13472727272727272</v>
      </c>
      <c r="AD30" s="246"/>
      <c r="AE30" s="246"/>
      <c r="AF30" s="279"/>
      <c r="AG30" s="279"/>
    </row>
    <row r="31" spans="1:33" ht="24.95" customHeight="1">
      <c r="A31" s="267">
        <v>24</v>
      </c>
      <c r="B31" s="268" t="str">
        <f>IF(OR(N31="",'Entree-Sortie'!D32=""),"-",N31*'Entree-Sortie'!D32/1000)</f>
        <v>-</v>
      </c>
      <c r="C31" s="268" t="str">
        <f>IF(OR(N31="",'Entree-Sortie'!E32=""),"-",N31*'Entree-Sortie'!E32/1000)</f>
        <v>-</v>
      </c>
      <c r="D31" s="269" t="str">
        <f>IF(OR('Entree-Sortie'!D32="",'Entree-Sortie'!E32=""),"-",'Entree-Sortie'!D32/'Entree-Sortie'!E32)</f>
        <v>-</v>
      </c>
      <c r="E31" s="270" t="str">
        <f>IF(OR('Entree-Sortie'!E32="",'Entree-Sortie'!H32=""),IF(OR('Entree-Sortie'!E32="",'Entree-Sortie'!F32=""),"-",'Entree-Sortie'!F32/'Entree-Sortie'!E32),'Entree-Sortie'!H32/'Entree-Sortie'!E32)</f>
        <v>-</v>
      </c>
      <c r="F31" s="270" t="str">
        <f>IF(OR('Entree-Sortie'!E32="",'Entree-Sortie'!I32=""),"-",'Entree-Sortie'!I32/'Entree-Sortie'!E32)</f>
        <v>-</v>
      </c>
      <c r="G31" s="271" t="str">
        <f>IF(OR('Mesures file 1'!H32="",'Mesures file 1'!G32=""),"-",'Mesures file 1'!H32/'Mesures file 1'!G32)</f>
        <v>-</v>
      </c>
      <c r="H31" s="272" t="str">
        <f>IF(OR(Tabelle1[[#This Row],[Spalte2]]="-",'Mesures file 1'!B32="",'Mesures file 1'!G32=""),"-",'Mesures file 1'!B32*Tabelle1[[#This Row],[Spalte2]]/('Mesures file 1'!G32*Process!$AC$3))</f>
        <v>-</v>
      </c>
      <c r="I31" s="272" t="str">
        <f>IF(OR(Tabelle1[[#This Row],[Spalte3]]="-",'Mesures file 1'!B32="",'Mesures file 1'!G32=""),"-",'Mesures file 1'!B32*Tabelle1[[#This Row],[Spalte3]]/('Mesures file 1'!G32*Process!$AC$3))</f>
        <v>-</v>
      </c>
      <c r="J31" s="271" t="str">
        <f>IF(OR('Mesures file 2'!H32="",'Mesures file 2'!G32=""),"-",'Mesures file 2'!H32/'Mesures file 2'!G32)</f>
        <v>-</v>
      </c>
      <c r="K31" s="272" t="str">
        <f>IF(OR(Tabelle1[[#This Row],[Spalte2]]="-",'Mesures file 2'!B32="",'Mesures file 2'!G32=""),"-",'Mesures file 2'!B32*Tabelle1[[#This Row],[Spalte2]]/('Mesures file 2'!G32*Process!$AC$3))</f>
        <v>-</v>
      </c>
      <c r="L31" s="272" t="str">
        <f>IF(OR(Tabelle1[[#This Row],[Spalte3]]="-",'Mesures file 2'!B32="",'Mesures file 2'!G32=""),"-",'Mesures file 2'!B32*Tabelle1[[#This Row],[Spalte3]]/('Mesures file 2'!G32*Process!$AC$3))</f>
        <v>-</v>
      </c>
      <c r="M31" s="270" t="str">
        <f>IF(OR('Entree-Sortie'!D32="",'Entree-Sortie'!Q32=""),"-",('Entree-Sortie'!Q32-'Entree-Sortie'!D32)/'Entree-Sortie'!D32)</f>
        <v>-</v>
      </c>
      <c r="N31" s="273">
        <f>IF('Alle Werte'!E176="","",'Alle Werte'!E176)</f>
        <v>4383</v>
      </c>
      <c r="O31" s="273">
        <f>IF('Alle Werte'!AI176="","",'Alle Werte'!AI176)</f>
        <v>4046</v>
      </c>
      <c r="P31" s="273">
        <f>IF('Alle Werte'!I176="","",'Alle Werte'!I176)</f>
        <v>15189</v>
      </c>
      <c r="Q31" s="273">
        <f>IF('Alle Werte'!L176="","",'Alle Werte'!L176)</f>
        <v>23946</v>
      </c>
      <c r="R31" s="273">
        <f>IF('Alle Werte'!Y176="","",'Alle Werte'!Y176)</f>
        <v>12820</v>
      </c>
      <c r="S31" s="273">
        <f>IF('Alle Werte'!AK176="","",'Alle Werte'!AK176)</f>
        <v>0</v>
      </c>
      <c r="T31" s="273">
        <f>IF('Alle Werte'!W176="","",'Alle Werte'!W176)</f>
        <v>0</v>
      </c>
      <c r="U31" s="273">
        <f>IF('Alle Werte'!AL176="","",'Alle Werte'!AL176)</f>
        <v>0</v>
      </c>
      <c r="V31" s="273">
        <f>IF('Alle Werte'!X176="","",'Alle Werte'!X176)</f>
        <v>0</v>
      </c>
      <c r="W31" s="274"/>
      <c r="X31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1" s="276"/>
      <c r="Z31" s="276"/>
      <c r="AA31" s="277" t="str">
        <f>IF(OR('HeuresFonctionEQ-quo'!AN29="-",'HeuresFonctionEQ-quo'!AN29=0),"-",'HeuresFonctionEQ-quo'!AN29*65)</f>
        <v>-</v>
      </c>
      <c r="AB31" s="247">
        <f t="shared" si="0"/>
        <v>3556.8</v>
      </c>
      <c r="AC31" s="278">
        <f t="shared" si="1"/>
        <v>0.13472727272727272</v>
      </c>
      <c r="AD31" s="246"/>
      <c r="AE31" s="246"/>
      <c r="AF31" s="279"/>
      <c r="AG31" s="279"/>
    </row>
    <row r="32" spans="1:33" ht="24.95" customHeight="1">
      <c r="A32" s="267">
        <v>25</v>
      </c>
      <c r="B32" s="268" t="str">
        <f>IF(OR(N32="",'Entree-Sortie'!D33=""),"-",N32*'Entree-Sortie'!D33/1000)</f>
        <v>-</v>
      </c>
      <c r="C32" s="268" t="str">
        <f>IF(OR(N32="",'Entree-Sortie'!E33=""),"-",N32*'Entree-Sortie'!E33/1000)</f>
        <v>-</v>
      </c>
      <c r="D32" s="269" t="str">
        <f>IF(OR('Entree-Sortie'!D33="",'Entree-Sortie'!E33=""),"-",'Entree-Sortie'!D33/'Entree-Sortie'!E33)</f>
        <v>-</v>
      </c>
      <c r="E32" s="270" t="str">
        <f>IF(OR('Entree-Sortie'!E33="",'Entree-Sortie'!H33=""),IF(OR('Entree-Sortie'!E33="",'Entree-Sortie'!F33=""),"-",'Entree-Sortie'!F33/'Entree-Sortie'!E33),'Entree-Sortie'!H33/'Entree-Sortie'!E33)</f>
        <v>-</v>
      </c>
      <c r="F32" s="270" t="str">
        <f>IF(OR('Entree-Sortie'!E33="",'Entree-Sortie'!I33=""),"-",'Entree-Sortie'!I33/'Entree-Sortie'!E33)</f>
        <v>-</v>
      </c>
      <c r="G32" s="271" t="str">
        <f>IF(OR('Mesures file 1'!H33="",'Mesures file 1'!G33=""),"-",'Mesures file 1'!H33/'Mesures file 1'!G33)</f>
        <v>-</v>
      </c>
      <c r="H32" s="272" t="str">
        <f>IF(OR(Tabelle1[[#This Row],[Spalte2]]="-",'Mesures file 1'!B33="",'Mesures file 1'!G33=""),"-",'Mesures file 1'!B33*Tabelle1[[#This Row],[Spalte2]]/('Mesures file 1'!G33*Process!$AC$3))</f>
        <v>-</v>
      </c>
      <c r="I32" s="272" t="str">
        <f>IF(OR(Tabelle1[[#This Row],[Spalte3]]="-",'Mesures file 1'!B33="",'Mesures file 1'!G33=""),"-",'Mesures file 1'!B33*Tabelle1[[#This Row],[Spalte3]]/('Mesures file 1'!G33*Process!$AC$3))</f>
        <v>-</v>
      </c>
      <c r="J32" s="271" t="str">
        <f>IF(OR('Mesures file 2'!H33="",'Mesures file 2'!G33=""),"-",'Mesures file 2'!H33/'Mesures file 2'!G33)</f>
        <v>-</v>
      </c>
      <c r="K32" s="272" t="str">
        <f>IF(OR(Tabelle1[[#This Row],[Spalte2]]="-",'Mesures file 2'!B33="",'Mesures file 2'!G33=""),"-",'Mesures file 2'!B33*Tabelle1[[#This Row],[Spalte2]]/('Mesures file 2'!G33*Process!$AC$3))</f>
        <v>-</v>
      </c>
      <c r="L32" s="272" t="str">
        <f>IF(OR(Tabelle1[[#This Row],[Spalte3]]="-",'Mesures file 2'!B33="",'Mesures file 2'!G33=""),"-",'Mesures file 2'!B33*Tabelle1[[#This Row],[Spalte3]]/('Mesures file 2'!G33*Process!$AC$3))</f>
        <v>-</v>
      </c>
      <c r="M32" s="270" t="str">
        <f>IF(OR('Entree-Sortie'!D33="",'Entree-Sortie'!Q33=""),"-",('Entree-Sortie'!Q33-'Entree-Sortie'!D33)/'Entree-Sortie'!D33)</f>
        <v>-</v>
      </c>
      <c r="N32" s="273">
        <f>IF('Alle Werte'!E177="","",'Alle Werte'!E177)</f>
        <v>4499</v>
      </c>
      <c r="O32" s="273">
        <f>IF('Alle Werte'!AI177="","",'Alle Werte'!AI177)</f>
        <v>3959</v>
      </c>
      <c r="P32" s="273">
        <f>IF('Alle Werte'!I177="","",'Alle Werte'!I177)</f>
        <v>16156</v>
      </c>
      <c r="Q32" s="273">
        <f>IF('Alle Werte'!L177="","",'Alle Werte'!L177)</f>
        <v>24364</v>
      </c>
      <c r="R32" s="273">
        <f>IF('Alle Werte'!Y177="","",'Alle Werte'!Y177)</f>
        <v>13413</v>
      </c>
      <c r="S32" s="273">
        <f>IF('Alle Werte'!AK177="","",'Alle Werte'!AK177)</f>
        <v>0</v>
      </c>
      <c r="T32" s="273">
        <f>IF('Alle Werte'!W177="","",'Alle Werte'!W177)</f>
        <v>0</v>
      </c>
      <c r="U32" s="273">
        <f>IF('Alle Werte'!AL177="","",'Alle Werte'!AL177)</f>
        <v>0</v>
      </c>
      <c r="V32" s="273">
        <f>IF('Alle Werte'!X177="","",'Alle Werte'!X177)</f>
        <v>0</v>
      </c>
      <c r="W32" s="274"/>
      <c r="X32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2" s="276"/>
      <c r="Z32" s="276"/>
      <c r="AA32" s="277" t="str">
        <f>IF(OR('HeuresFonctionEQ-quo'!AN30="-",'HeuresFonctionEQ-quo'!AN30=0),"-",'HeuresFonctionEQ-quo'!AN30*65)</f>
        <v>-</v>
      </c>
      <c r="AB32" s="247">
        <f t="shared" si="0"/>
        <v>3556.8</v>
      </c>
      <c r="AC32" s="278">
        <f t="shared" si="1"/>
        <v>0.13472727272727272</v>
      </c>
      <c r="AD32" s="246"/>
      <c r="AE32" s="246"/>
      <c r="AF32" s="279"/>
      <c r="AG32" s="279"/>
    </row>
    <row r="33" spans="1:33" ht="24.95" customHeight="1">
      <c r="A33" s="267">
        <v>26</v>
      </c>
      <c r="B33" s="268" t="str">
        <f>IF(OR(N33="",'Entree-Sortie'!D34=""),"-",N33*'Entree-Sortie'!D34/1000)</f>
        <v>-</v>
      </c>
      <c r="C33" s="268" t="str">
        <f>IF(OR(N33="",'Entree-Sortie'!E34=""),"-",N33*'Entree-Sortie'!E34/1000)</f>
        <v>-</v>
      </c>
      <c r="D33" s="269" t="str">
        <f>IF(OR('Entree-Sortie'!D34="",'Entree-Sortie'!E34=""),"-",'Entree-Sortie'!D34/'Entree-Sortie'!E34)</f>
        <v>-</v>
      </c>
      <c r="E33" s="270" t="str">
        <f>IF(OR('Entree-Sortie'!E34="",'Entree-Sortie'!H34=""),IF(OR('Entree-Sortie'!E34="",'Entree-Sortie'!F34=""),"-",'Entree-Sortie'!F34/'Entree-Sortie'!E34),'Entree-Sortie'!H34/'Entree-Sortie'!E34)</f>
        <v>-</v>
      </c>
      <c r="F33" s="270" t="str">
        <f>IF(OR('Entree-Sortie'!E34="",'Entree-Sortie'!I34=""),"-",'Entree-Sortie'!I34/'Entree-Sortie'!E34)</f>
        <v>-</v>
      </c>
      <c r="G33" s="271" t="str">
        <f>IF(OR('Mesures file 1'!H34="",'Mesures file 1'!G34=""),"-",'Mesures file 1'!H34/'Mesures file 1'!G34)</f>
        <v>-</v>
      </c>
      <c r="H33" s="272" t="str">
        <f>IF(OR(Tabelle1[[#This Row],[Spalte2]]="-",'Mesures file 1'!B34="",'Mesures file 1'!G34=""),"-",'Mesures file 1'!B34*Tabelle1[[#This Row],[Spalte2]]/('Mesures file 1'!G34*Process!$AC$3))</f>
        <v>-</v>
      </c>
      <c r="I33" s="272" t="str">
        <f>IF(OR(Tabelle1[[#This Row],[Spalte3]]="-",'Mesures file 1'!B34="",'Mesures file 1'!G34=""),"-",'Mesures file 1'!B34*Tabelle1[[#This Row],[Spalte3]]/('Mesures file 1'!G34*Process!$AC$3))</f>
        <v>-</v>
      </c>
      <c r="J33" s="271" t="str">
        <f>IF(OR('Mesures file 2'!H34="",'Mesures file 2'!G34=""),"-",'Mesures file 2'!H34/'Mesures file 2'!G34)</f>
        <v>-</v>
      </c>
      <c r="K33" s="272" t="str">
        <f>IF(OR(Tabelle1[[#This Row],[Spalte2]]="-",'Mesures file 2'!B34="",'Mesures file 2'!G34=""),"-",'Mesures file 2'!B34*Tabelle1[[#This Row],[Spalte2]]/('Mesures file 2'!G34*Process!$AC$3))</f>
        <v>-</v>
      </c>
      <c r="L33" s="272" t="str">
        <f>IF(OR(Tabelle1[[#This Row],[Spalte3]]="-",'Mesures file 2'!B34="",'Mesures file 2'!G34=""),"-",'Mesures file 2'!B34*Tabelle1[[#This Row],[Spalte3]]/('Mesures file 2'!G34*Process!$AC$3))</f>
        <v>-</v>
      </c>
      <c r="M33" s="270" t="str">
        <f>IF(OR('Entree-Sortie'!D34="",'Entree-Sortie'!Q34=""),"-",('Entree-Sortie'!Q34-'Entree-Sortie'!D34)/'Entree-Sortie'!D34)</f>
        <v>-</v>
      </c>
      <c r="N33" s="273">
        <f>IF('Alle Werte'!E178="","",'Alle Werte'!E178)</f>
        <v>5680</v>
      </c>
      <c r="O33" s="273">
        <f>IF('Alle Werte'!AI178="","",'Alle Werte'!AI178)</f>
        <v>4993</v>
      </c>
      <c r="P33" s="273">
        <f>IF('Alle Werte'!I178="","",'Alle Werte'!I178)</f>
        <v>19100</v>
      </c>
      <c r="Q33" s="273">
        <f>IF('Alle Werte'!L178="","",'Alle Werte'!L178)</f>
        <v>18193</v>
      </c>
      <c r="R33" s="273">
        <f>IF('Alle Werte'!Y178="","",'Alle Werte'!Y178)</f>
        <v>11133</v>
      </c>
      <c r="S33" s="273">
        <f>IF('Alle Werte'!AK178="","",'Alle Werte'!AK178)</f>
        <v>0</v>
      </c>
      <c r="T33" s="273">
        <f>IF('Alle Werte'!W178="","",'Alle Werte'!W178)</f>
        <v>0</v>
      </c>
      <c r="U33" s="273">
        <f>IF('Alle Werte'!AL178="","",'Alle Werte'!AL178)</f>
        <v>0</v>
      </c>
      <c r="V33" s="273">
        <f>IF('Alle Werte'!X178="","",'Alle Werte'!X178)</f>
        <v>0</v>
      </c>
      <c r="W33" s="274"/>
      <c r="X33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3" s="276"/>
      <c r="Z33" s="276"/>
      <c r="AA33" s="277" t="str">
        <f>IF(OR('HeuresFonctionEQ-quo'!AN31="-",'HeuresFonctionEQ-quo'!AN31=0),"-",'HeuresFonctionEQ-quo'!AN31*65)</f>
        <v>-</v>
      </c>
      <c r="AB33" s="247">
        <f t="shared" si="0"/>
        <v>3556.8</v>
      </c>
      <c r="AC33" s="278">
        <f t="shared" si="1"/>
        <v>0.13472727272727272</v>
      </c>
      <c r="AD33" s="246"/>
      <c r="AE33" s="246"/>
      <c r="AF33" s="279"/>
      <c r="AG33" s="279"/>
    </row>
    <row r="34" spans="1:33" ht="24.95" customHeight="1">
      <c r="A34" s="267">
        <v>27</v>
      </c>
      <c r="B34" s="268" t="str">
        <f>IF(OR(N34="",'Entree-Sortie'!D35=""),"-",N34*'Entree-Sortie'!D35/1000)</f>
        <v>-</v>
      </c>
      <c r="C34" s="268" t="str">
        <f>IF(OR(N34="",'Entree-Sortie'!E35=""),"-",N34*'Entree-Sortie'!E35/1000)</f>
        <v>-</v>
      </c>
      <c r="D34" s="269" t="str">
        <f>IF(OR('Entree-Sortie'!D35="",'Entree-Sortie'!E35=""),"-",'Entree-Sortie'!D35/'Entree-Sortie'!E35)</f>
        <v>-</v>
      </c>
      <c r="E34" s="270" t="str">
        <f>IF(OR('Entree-Sortie'!E35="",'Entree-Sortie'!H35=""),IF(OR('Entree-Sortie'!E35="",'Entree-Sortie'!F35=""),"-",'Entree-Sortie'!F35/'Entree-Sortie'!E35),'Entree-Sortie'!H35/'Entree-Sortie'!E35)</f>
        <v>-</v>
      </c>
      <c r="F34" s="270" t="str">
        <f>IF(OR('Entree-Sortie'!E35="",'Entree-Sortie'!I35=""),"-",'Entree-Sortie'!I35/'Entree-Sortie'!E35)</f>
        <v>-</v>
      </c>
      <c r="G34" s="271" t="str">
        <f>IF(OR('Mesures file 1'!H35="",'Mesures file 1'!G35=""),"-",'Mesures file 1'!H35/'Mesures file 1'!G35)</f>
        <v>-</v>
      </c>
      <c r="H34" s="272" t="str">
        <f>IF(OR(Tabelle1[[#This Row],[Spalte2]]="-",'Mesures file 1'!B35="",'Mesures file 1'!G35=""),"-",'Mesures file 1'!B35*Tabelle1[[#This Row],[Spalte2]]/('Mesures file 1'!G35*Process!$AC$3))</f>
        <v>-</v>
      </c>
      <c r="I34" s="272" t="str">
        <f>IF(OR(Tabelle1[[#This Row],[Spalte3]]="-",'Mesures file 1'!B35="",'Mesures file 1'!G35=""),"-",'Mesures file 1'!B35*Tabelle1[[#This Row],[Spalte3]]/('Mesures file 1'!G35*Process!$AC$3))</f>
        <v>-</v>
      </c>
      <c r="J34" s="271" t="str">
        <f>IF(OR('Mesures file 2'!H35="",'Mesures file 2'!G35=""),"-",'Mesures file 2'!H35/'Mesures file 2'!G35)</f>
        <v>-</v>
      </c>
      <c r="K34" s="272" t="str">
        <f>IF(OR(Tabelle1[[#This Row],[Spalte2]]="-",'Mesures file 2'!B35="",'Mesures file 2'!G35=""),"-",'Mesures file 2'!B35*Tabelle1[[#This Row],[Spalte2]]/('Mesures file 2'!G35*Process!$AC$3))</f>
        <v>-</v>
      </c>
      <c r="L34" s="272" t="str">
        <f>IF(OR(Tabelle1[[#This Row],[Spalte3]]="-",'Mesures file 2'!B35="",'Mesures file 2'!G35=""),"-",'Mesures file 2'!B35*Tabelle1[[#This Row],[Spalte3]]/('Mesures file 2'!G35*Process!$AC$3))</f>
        <v>-</v>
      </c>
      <c r="M34" s="270" t="str">
        <f>IF(OR('Entree-Sortie'!D35="",'Entree-Sortie'!Q35=""),"-",('Entree-Sortie'!Q35-'Entree-Sortie'!D35)/'Entree-Sortie'!D35)</f>
        <v>-</v>
      </c>
      <c r="N34" s="273">
        <f>IF('Alle Werte'!E179="","",'Alle Werte'!E179)</f>
        <v>5766</v>
      </c>
      <c r="O34" s="273">
        <f>IF('Alle Werte'!AI179="","",'Alle Werte'!AI179)</f>
        <v>5408</v>
      </c>
      <c r="P34" s="273">
        <f>IF('Alle Werte'!I179="","",'Alle Werte'!I179)</f>
        <v>9776</v>
      </c>
      <c r="Q34" s="273">
        <f>IF('Alle Werte'!L179="","",'Alle Werte'!L179)</f>
        <v>17642</v>
      </c>
      <c r="R34" s="273">
        <f>IF('Alle Werte'!Y179="","",'Alle Werte'!Y179)</f>
        <v>10058</v>
      </c>
      <c r="S34" s="273">
        <f>IF('Alle Werte'!AK179="","",'Alle Werte'!AK179)</f>
        <v>0</v>
      </c>
      <c r="T34" s="273">
        <f>IF('Alle Werte'!W179="","",'Alle Werte'!W179)</f>
        <v>0</v>
      </c>
      <c r="U34" s="273">
        <f>IF('Alle Werte'!AL179="","",'Alle Werte'!AL179)</f>
        <v>0</v>
      </c>
      <c r="V34" s="273">
        <f>IF('Alle Werte'!X179="","",'Alle Werte'!X179)</f>
        <v>0</v>
      </c>
      <c r="W34" s="274"/>
      <c r="X34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4" s="276"/>
      <c r="Z34" s="276"/>
      <c r="AA34" s="277" t="str">
        <f>IF(OR('HeuresFonctionEQ-quo'!AN32="-",'HeuresFonctionEQ-quo'!AN32=0),"-",'HeuresFonctionEQ-quo'!AN32*65)</f>
        <v>-</v>
      </c>
      <c r="AB34" s="247">
        <f t="shared" si="0"/>
        <v>3556.8</v>
      </c>
      <c r="AC34" s="278">
        <f t="shared" si="1"/>
        <v>0.13472727272727272</v>
      </c>
      <c r="AD34" s="246"/>
      <c r="AE34" s="246"/>
      <c r="AF34" s="279"/>
      <c r="AG34" s="279"/>
    </row>
    <row r="35" spans="1:33" ht="24.95" customHeight="1">
      <c r="A35" s="267">
        <v>28</v>
      </c>
      <c r="B35" s="268" t="str">
        <f>IF(OR(N35="",'Entree-Sortie'!D36=""),"-",N35*'Entree-Sortie'!D36/1000)</f>
        <v>-</v>
      </c>
      <c r="C35" s="268" t="str">
        <f>IF(OR(N35="",'Entree-Sortie'!E36=""),"-",N35*'Entree-Sortie'!E36/1000)</f>
        <v>-</v>
      </c>
      <c r="D35" s="269" t="str">
        <f>IF(OR('Entree-Sortie'!D36="",'Entree-Sortie'!E36=""),"-",'Entree-Sortie'!D36/'Entree-Sortie'!E36)</f>
        <v>-</v>
      </c>
      <c r="E35" s="270" t="str">
        <f>IF(OR('Entree-Sortie'!E36="",'Entree-Sortie'!H36=""),IF(OR('Entree-Sortie'!E36="",'Entree-Sortie'!F36=""),"-",'Entree-Sortie'!F36/'Entree-Sortie'!E36),'Entree-Sortie'!H36/'Entree-Sortie'!E36)</f>
        <v>-</v>
      </c>
      <c r="F35" s="270" t="str">
        <f>IF(OR('Entree-Sortie'!E36="",'Entree-Sortie'!I36=""),"-",'Entree-Sortie'!I36/'Entree-Sortie'!E36)</f>
        <v>-</v>
      </c>
      <c r="G35" s="271" t="str">
        <f>IF(OR('Mesures file 1'!H36="",'Mesures file 1'!G36=""),"-",'Mesures file 1'!H36/'Mesures file 1'!G36)</f>
        <v>-</v>
      </c>
      <c r="H35" s="272" t="str">
        <f>IF(OR(Tabelle1[[#This Row],[Spalte2]]="-",'Mesures file 1'!B36="",'Mesures file 1'!G36=""),"-",'Mesures file 1'!B36*Tabelle1[[#This Row],[Spalte2]]/('Mesures file 1'!G36*Process!$AC$3))</f>
        <v>-</v>
      </c>
      <c r="I35" s="272" t="str">
        <f>IF(OR(Tabelle1[[#This Row],[Spalte3]]="-",'Mesures file 1'!B36="",'Mesures file 1'!G36=""),"-",'Mesures file 1'!B36*Tabelle1[[#This Row],[Spalte3]]/('Mesures file 1'!G36*Process!$AC$3))</f>
        <v>-</v>
      </c>
      <c r="J35" s="271" t="str">
        <f>IF(OR('Mesures file 2'!H36="",'Mesures file 2'!G36=""),"-",'Mesures file 2'!H36/'Mesures file 2'!G36)</f>
        <v>-</v>
      </c>
      <c r="K35" s="272" t="str">
        <f>IF(OR(Tabelle1[[#This Row],[Spalte2]]="-",'Mesures file 2'!B36="",'Mesures file 2'!G36=""),"-",'Mesures file 2'!B36*Tabelle1[[#This Row],[Spalte2]]/('Mesures file 2'!G36*Process!$AC$3))</f>
        <v>-</v>
      </c>
      <c r="L35" s="272" t="str">
        <f>IF(OR(Tabelle1[[#This Row],[Spalte3]]="-",'Mesures file 2'!B36="",'Mesures file 2'!G36=""),"-",'Mesures file 2'!B36*Tabelle1[[#This Row],[Spalte3]]/('Mesures file 2'!G36*Process!$AC$3))</f>
        <v>-</v>
      </c>
      <c r="M35" s="270" t="str">
        <f>IF(OR('Entree-Sortie'!D36="",'Entree-Sortie'!Q36=""),"-",('Entree-Sortie'!Q36-'Entree-Sortie'!D36)/'Entree-Sortie'!D36)</f>
        <v>-</v>
      </c>
      <c r="N35" s="273" t="str">
        <f>IF('Alle Werte'!E180="","",'Alle Werte'!E180)</f>
        <v/>
      </c>
      <c r="O35" s="273" t="str">
        <f>IF('Alle Werte'!AI180="","",'Alle Werte'!AI180)</f>
        <v/>
      </c>
      <c r="P35" s="273" t="str">
        <f>IF('Alle Werte'!I180="","",'Alle Werte'!I180)</f>
        <v/>
      </c>
      <c r="Q35" s="273" t="str">
        <f>IF('Alle Werte'!L180="","",'Alle Werte'!L180)</f>
        <v/>
      </c>
      <c r="R35" s="273" t="str">
        <f>IF('Alle Werte'!Y180="","",'Alle Werte'!Y180)</f>
        <v/>
      </c>
      <c r="S35" s="273" t="str">
        <f>IF('Alle Werte'!AK180="","",'Alle Werte'!AK180)</f>
        <v/>
      </c>
      <c r="T35" s="273" t="str">
        <f>IF('Alle Werte'!W180="","",'Alle Werte'!W180)</f>
        <v/>
      </c>
      <c r="U35" s="273" t="str">
        <f>IF('Alle Werte'!AL180="","",'Alle Werte'!AL180)</f>
        <v/>
      </c>
      <c r="V35" s="273" t="str">
        <f>IF('Alle Werte'!X180="","",'Alle Werte'!X180)</f>
        <v/>
      </c>
      <c r="W35" s="274"/>
      <c r="X35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5" s="276"/>
      <c r="Z35" s="276"/>
      <c r="AA35" s="277" t="str">
        <f>IF(OR('HeuresFonctionEQ-quo'!AN33="-",'HeuresFonctionEQ-quo'!AN33=0),"-",'HeuresFonctionEQ-quo'!AN33*65)</f>
        <v>-</v>
      </c>
      <c r="AB35" s="247">
        <f t="shared" si="0"/>
        <v>3556.8</v>
      </c>
      <c r="AC35" s="278">
        <f t="shared" si="1"/>
        <v>0.13472727272727272</v>
      </c>
      <c r="AD35" s="246"/>
      <c r="AE35" s="246"/>
      <c r="AF35" s="279"/>
      <c r="AG35" s="279"/>
    </row>
    <row r="36" spans="1:33" ht="24.95" customHeight="1">
      <c r="A36" s="267">
        <v>29</v>
      </c>
      <c r="B36" s="268" t="str">
        <f>IF(OR(N36="",'Entree-Sortie'!D37=""),"-",N36*'Entree-Sortie'!D37/1000)</f>
        <v>-</v>
      </c>
      <c r="C36" s="268" t="str">
        <f>IF(OR(N36="",'Entree-Sortie'!E37=""),"-",N36*'Entree-Sortie'!E37/1000)</f>
        <v>-</v>
      </c>
      <c r="D36" s="269" t="str">
        <f>IF(OR('Entree-Sortie'!D37="",'Entree-Sortie'!E37=""),"-",'Entree-Sortie'!D37/'Entree-Sortie'!E37)</f>
        <v>-</v>
      </c>
      <c r="E36" s="270" t="str">
        <f>IF(OR('Entree-Sortie'!E37="",'Entree-Sortie'!H37=""),IF(OR('Entree-Sortie'!E37="",'Entree-Sortie'!F37=""),"-",'Entree-Sortie'!F37/'Entree-Sortie'!E37),'Entree-Sortie'!H37/'Entree-Sortie'!E37)</f>
        <v>-</v>
      </c>
      <c r="F36" s="270" t="str">
        <f>IF(OR('Entree-Sortie'!E37="",'Entree-Sortie'!I37=""),"-",'Entree-Sortie'!I37/'Entree-Sortie'!E37)</f>
        <v>-</v>
      </c>
      <c r="G36" s="271" t="str">
        <f>IF(OR('Mesures file 1'!H37="",'Mesures file 1'!G37=""),"-",'Mesures file 1'!H37/'Mesures file 1'!G37)</f>
        <v>-</v>
      </c>
      <c r="H36" s="272" t="str">
        <f>IF(OR(Tabelle1[[#This Row],[Spalte2]]="-",'Mesures file 1'!B37="",'Mesures file 1'!G37=""),"-",'Mesures file 1'!B37*Tabelle1[[#This Row],[Spalte2]]/('Mesures file 1'!G37*Process!$AC$3))</f>
        <v>-</v>
      </c>
      <c r="I36" s="272" t="str">
        <f>IF(OR(Tabelle1[[#This Row],[Spalte3]]="-",'Mesures file 1'!B37="",'Mesures file 1'!G37=""),"-",'Mesures file 1'!B37*Tabelle1[[#This Row],[Spalte3]]/('Mesures file 1'!G37*Process!$AC$3))</f>
        <v>-</v>
      </c>
      <c r="J36" s="271" t="str">
        <f>IF(OR('Mesures file 2'!H37="",'Mesures file 2'!G37=""),"-",'Mesures file 2'!H37/'Mesures file 2'!G37)</f>
        <v>-</v>
      </c>
      <c r="K36" s="272" t="str">
        <f>IF(OR(Tabelle1[[#This Row],[Spalte2]]="-",'Mesures file 2'!B37="",'Mesures file 2'!G37=""),"-",'Mesures file 2'!B37*Tabelle1[[#This Row],[Spalte2]]/('Mesures file 2'!G37*Process!$AC$3))</f>
        <v>-</v>
      </c>
      <c r="L36" s="272" t="str">
        <f>IF(OR(Tabelle1[[#This Row],[Spalte3]]="-",'Mesures file 2'!B37="",'Mesures file 2'!G37=""),"-",'Mesures file 2'!B37*Tabelle1[[#This Row],[Spalte3]]/('Mesures file 2'!G37*Process!$AC$3))</f>
        <v>-</v>
      </c>
      <c r="M36" s="270" t="str">
        <f>IF(OR('Entree-Sortie'!D37="",'Entree-Sortie'!Q37=""),"-",('Entree-Sortie'!Q37-'Entree-Sortie'!D37)/'Entree-Sortie'!D37)</f>
        <v>-</v>
      </c>
      <c r="N36" s="273" t="str">
        <f>IF('Alle Werte'!E181="","",'Alle Werte'!E181)</f>
        <v/>
      </c>
      <c r="O36" s="273" t="str">
        <f>IF('Alle Werte'!AI181="","",'Alle Werte'!AI181)</f>
        <v/>
      </c>
      <c r="P36" s="273" t="str">
        <f>IF('Alle Werte'!I181="","",'Alle Werte'!I181)</f>
        <v/>
      </c>
      <c r="Q36" s="273" t="str">
        <f>IF('Alle Werte'!L181="","",'Alle Werte'!L181)</f>
        <v/>
      </c>
      <c r="R36" s="273" t="str">
        <f>IF('Alle Werte'!Y181="","",'Alle Werte'!Y181)</f>
        <v/>
      </c>
      <c r="S36" s="273" t="str">
        <f>IF('Alle Werte'!AK181="","",'Alle Werte'!AK181)</f>
        <v/>
      </c>
      <c r="T36" s="273" t="str">
        <f>IF('Alle Werte'!W181="","",'Alle Werte'!W181)</f>
        <v/>
      </c>
      <c r="U36" s="273" t="str">
        <f>IF('Alle Werte'!AL181="","",'Alle Werte'!AL181)</f>
        <v/>
      </c>
      <c r="V36" s="273" t="str">
        <f>IF('Alle Werte'!X181="","",'Alle Werte'!X181)</f>
        <v/>
      </c>
      <c r="W36" s="274"/>
      <c r="X36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6" s="276"/>
      <c r="Z36" s="276"/>
      <c r="AA36" s="277" t="str">
        <f>IF(OR('HeuresFonctionEQ-quo'!AN34="-",'HeuresFonctionEQ-quo'!AN34=0),"-",'HeuresFonctionEQ-quo'!AN34*65)</f>
        <v>-</v>
      </c>
      <c r="AB36" s="247">
        <f t="shared" si="0"/>
        <v>3556.8</v>
      </c>
      <c r="AC36" s="278">
        <f t="shared" si="1"/>
        <v>0.13472727272727272</v>
      </c>
      <c r="AD36" s="246"/>
      <c r="AE36" s="246"/>
      <c r="AF36" s="279"/>
      <c r="AG36" s="279"/>
    </row>
    <row r="37" spans="1:33" ht="24.95" customHeight="1">
      <c r="A37" s="267">
        <v>30</v>
      </c>
      <c r="B37" s="268" t="str">
        <f>IF(OR(N37="",'Entree-Sortie'!D38=""),"-",N37*'Entree-Sortie'!D38/1000)</f>
        <v>-</v>
      </c>
      <c r="C37" s="268" t="str">
        <f>IF(OR(N37="",'Entree-Sortie'!E38=""),"-",N37*'Entree-Sortie'!E38/1000)</f>
        <v>-</v>
      </c>
      <c r="D37" s="269" t="str">
        <f>IF(OR('Entree-Sortie'!D38="",'Entree-Sortie'!E38=""),"-",'Entree-Sortie'!D38/'Entree-Sortie'!E38)</f>
        <v>-</v>
      </c>
      <c r="E37" s="270" t="str">
        <f>IF(OR('Entree-Sortie'!E38="",'Entree-Sortie'!H38=""),IF(OR('Entree-Sortie'!E38="",'Entree-Sortie'!F38=""),"-",'Entree-Sortie'!F38/'Entree-Sortie'!E38),'Entree-Sortie'!H38/'Entree-Sortie'!E38)</f>
        <v>-</v>
      </c>
      <c r="F37" s="270" t="str">
        <f>IF(OR('Entree-Sortie'!E38="",'Entree-Sortie'!I38=""),"-",'Entree-Sortie'!I38/'Entree-Sortie'!E38)</f>
        <v>-</v>
      </c>
      <c r="G37" s="271" t="str">
        <f>IF(OR('Mesures file 1'!H38="",'Mesures file 1'!G38=""),"-",'Mesures file 1'!H38/'Mesures file 1'!G38)</f>
        <v>-</v>
      </c>
      <c r="H37" s="272" t="str">
        <f>IF(OR(Tabelle1[[#This Row],[Spalte2]]="-",'Mesures file 1'!B38="",'Mesures file 1'!G38=""),"-",'Mesures file 1'!B38*Tabelle1[[#This Row],[Spalte2]]/('Mesures file 1'!G38*Process!$AC$3))</f>
        <v>-</v>
      </c>
      <c r="I37" s="272" t="str">
        <f>IF(OR(Tabelle1[[#This Row],[Spalte3]]="-",'Mesures file 1'!B38="",'Mesures file 1'!G38=""),"-",'Mesures file 1'!B38*Tabelle1[[#This Row],[Spalte3]]/('Mesures file 1'!G38*Process!$AC$3))</f>
        <v>-</v>
      </c>
      <c r="J37" s="271" t="str">
        <f>IF(OR('Mesures file 2'!H38="",'Mesures file 2'!G38=""),"-",'Mesures file 2'!H38/'Mesures file 2'!G38)</f>
        <v>-</v>
      </c>
      <c r="K37" s="272" t="str">
        <f>IF(OR(Tabelle1[[#This Row],[Spalte2]]="-",'Mesures file 2'!B38="",'Mesures file 2'!G38=""),"-",'Mesures file 2'!B38*Tabelle1[[#This Row],[Spalte2]]/('Mesures file 2'!G38*Process!$AC$3))</f>
        <v>-</v>
      </c>
      <c r="L37" s="272" t="str">
        <f>IF(OR(Tabelle1[[#This Row],[Spalte3]]="-",'Mesures file 2'!B38="",'Mesures file 2'!G38=""),"-",'Mesures file 2'!B38*Tabelle1[[#This Row],[Spalte3]]/('Mesures file 2'!G38*Process!$AC$3))</f>
        <v>-</v>
      </c>
      <c r="M37" s="270" t="str">
        <f>IF(OR('Entree-Sortie'!D38="",'Entree-Sortie'!Q38=""),"-",('Entree-Sortie'!Q38-'Entree-Sortie'!D38)/'Entree-Sortie'!D38)</f>
        <v>-</v>
      </c>
      <c r="N37" s="273" t="str">
        <f>IF('Alle Werte'!E182="","",'Alle Werte'!E182)</f>
        <v/>
      </c>
      <c r="O37" s="273" t="str">
        <f>IF('Alle Werte'!AI182="","",'Alle Werte'!AI182)</f>
        <v/>
      </c>
      <c r="P37" s="273" t="str">
        <f>IF('Alle Werte'!I182="","",'Alle Werte'!I182)</f>
        <v/>
      </c>
      <c r="Q37" s="273" t="str">
        <f>IF('Alle Werte'!L182="","",'Alle Werte'!L182)</f>
        <v/>
      </c>
      <c r="R37" s="273" t="str">
        <f>IF('Alle Werte'!Y182="","",'Alle Werte'!Y182)</f>
        <v/>
      </c>
      <c r="S37" s="273" t="str">
        <f>IF('Alle Werte'!AK182="","",'Alle Werte'!AK182)</f>
        <v/>
      </c>
      <c r="T37" s="273" t="str">
        <f>IF('Alle Werte'!W182="","",'Alle Werte'!W182)</f>
        <v/>
      </c>
      <c r="U37" s="273" t="str">
        <f>IF('Alle Werte'!AL182="","",'Alle Werte'!AL182)</f>
        <v/>
      </c>
      <c r="V37" s="273" t="str">
        <f>IF('Alle Werte'!X182="","",'Alle Werte'!X182)</f>
        <v/>
      </c>
      <c r="W37" s="274"/>
      <c r="X37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7" s="276"/>
      <c r="Z37" s="276"/>
      <c r="AA37" s="277" t="str">
        <f>IF(OR('HeuresFonctionEQ-quo'!AN35="-",'HeuresFonctionEQ-quo'!AN35=0),"-",'HeuresFonctionEQ-quo'!AN35*65)</f>
        <v>-</v>
      </c>
      <c r="AB37" s="247">
        <f t="shared" si="0"/>
        <v>3556.8</v>
      </c>
      <c r="AC37" s="278">
        <f t="shared" si="1"/>
        <v>0.13472727272727272</v>
      </c>
      <c r="AD37" s="246"/>
      <c r="AE37" s="246"/>
      <c r="AF37" s="279"/>
      <c r="AG37" s="279"/>
    </row>
    <row r="38" spans="1:33" ht="24.95" customHeight="1">
      <c r="A38" s="267">
        <v>31</v>
      </c>
      <c r="B38" s="268" t="str">
        <f>IF(OR(N38="",'Entree-Sortie'!D39=""),"-",N38*'Entree-Sortie'!D39/1000)</f>
        <v>-</v>
      </c>
      <c r="C38" s="268" t="str">
        <f>IF(OR(N38="",'Entree-Sortie'!E39=""),"-",N38*'Entree-Sortie'!E39/1000)</f>
        <v>-</v>
      </c>
      <c r="D38" s="269" t="str">
        <f>IF(OR('Entree-Sortie'!D39="",'Entree-Sortie'!E39=""),"-",'Entree-Sortie'!D39/'Entree-Sortie'!E39)</f>
        <v>-</v>
      </c>
      <c r="E38" s="270" t="str">
        <f>IF(OR('Entree-Sortie'!E39="",'Entree-Sortie'!H39=""),IF(OR('Entree-Sortie'!E39="",'Entree-Sortie'!F39=""),"-",'Entree-Sortie'!F39/'Entree-Sortie'!E39),'Entree-Sortie'!H39/'Entree-Sortie'!E39)</f>
        <v>-</v>
      </c>
      <c r="F38" s="270" t="str">
        <f>IF(OR('Entree-Sortie'!E39="",'Entree-Sortie'!I39=""),"-",'Entree-Sortie'!I39/'Entree-Sortie'!E39)</f>
        <v>-</v>
      </c>
      <c r="G38" s="271" t="str">
        <f>IF(OR('Mesures file 1'!H39="",'Mesures file 1'!G39=""),"-",'Mesures file 1'!H39/'Mesures file 1'!G39)</f>
        <v>-</v>
      </c>
      <c r="H38" s="272" t="str">
        <f>IF(OR(Tabelle1[[#This Row],[Spalte2]]="-",'Mesures file 1'!B39="",'Mesures file 1'!G39=""),"-",'Mesures file 1'!B39*Tabelle1[[#This Row],[Spalte2]]/('Mesures file 1'!G39*Process!$AC$3))</f>
        <v>-</v>
      </c>
      <c r="I38" s="272" t="str">
        <f>IF(OR(Tabelle1[[#This Row],[Spalte3]]="-",'Mesures file 1'!B39="",'Mesures file 1'!G39=""),"-",'Mesures file 1'!B39*Tabelle1[[#This Row],[Spalte3]]/('Mesures file 1'!G39*Process!$AC$3))</f>
        <v>-</v>
      </c>
      <c r="J38" s="271" t="str">
        <f>IF(OR('Mesures file 2'!H39="",'Mesures file 2'!G39=""),"-",'Mesures file 2'!H39/'Mesures file 2'!G39)</f>
        <v>-</v>
      </c>
      <c r="K38" s="272" t="str">
        <f>IF(OR(Tabelle1[[#This Row],[Spalte2]]="-",'Mesures file 2'!B39="",'Mesures file 2'!G39=""),"-",'Mesures file 2'!B39*Tabelle1[[#This Row],[Spalte2]]/('Mesures file 2'!G39*Process!$AC$3))</f>
        <v>-</v>
      </c>
      <c r="L38" s="272" t="str">
        <f>IF(OR(Tabelle1[[#This Row],[Spalte3]]="-",'Mesures file 2'!B39="",'Mesures file 2'!G39=""),"-",'Mesures file 2'!B39*Tabelle1[[#This Row],[Spalte3]]/('Mesures file 2'!G39*Process!$AC$3))</f>
        <v>-</v>
      </c>
      <c r="M38" s="270" t="str">
        <f>IF(OR('Entree-Sortie'!D39="",'Entree-Sortie'!Q39=""),"-",('Entree-Sortie'!Q39-'Entree-Sortie'!D39)/'Entree-Sortie'!D39)</f>
        <v>-</v>
      </c>
      <c r="N38" s="273" t="str">
        <f>IF('Alle Werte'!E183="","",'Alle Werte'!E183)</f>
        <v/>
      </c>
      <c r="O38" s="273" t="str">
        <f>IF('Alle Werte'!AI183="","",'Alle Werte'!AI183)</f>
        <v/>
      </c>
      <c r="P38" s="273" t="str">
        <f>IF('Alle Werte'!I183="","",'Alle Werte'!I183)</f>
        <v/>
      </c>
      <c r="Q38" s="273" t="str">
        <f>IF('Alle Werte'!L183="","",'Alle Werte'!L183)</f>
        <v/>
      </c>
      <c r="R38" s="273" t="str">
        <f>IF('Alle Werte'!Y183="","",'Alle Werte'!Y183)</f>
        <v/>
      </c>
      <c r="S38" s="273" t="str">
        <f>IF('Alle Werte'!AK183="","",'Alle Werte'!AK183)</f>
        <v/>
      </c>
      <c r="T38" s="273" t="str">
        <f>IF('Alle Werte'!W183="","",'Alle Werte'!W183)</f>
        <v/>
      </c>
      <c r="U38" s="273" t="str">
        <f>IF('Alle Werte'!AL183="","",'Alle Werte'!AL183)</f>
        <v/>
      </c>
      <c r="V38" s="273" t="str">
        <f>IF('Alle Werte'!X183="","",'Alle Werte'!X183)</f>
        <v/>
      </c>
      <c r="W38" s="274"/>
      <c r="X38" s="275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8" s="276"/>
      <c r="Z38" s="276"/>
      <c r="AA38" s="277" t="str">
        <f>IF(OR('HeuresFonctionEQ-quo'!AN36="-",'HeuresFonctionEQ-quo'!AN36=0),"-",'HeuresFonctionEQ-quo'!AN36*65)</f>
        <v>-</v>
      </c>
      <c r="AB38" s="247">
        <f t="shared" si="0"/>
        <v>3556.8</v>
      </c>
      <c r="AC38" s="278">
        <f t="shared" si="1"/>
        <v>0.13472727272727272</v>
      </c>
      <c r="AD38" s="246"/>
      <c r="AE38" s="246"/>
      <c r="AF38" s="279"/>
      <c r="AG38" s="279"/>
    </row>
    <row r="39" spans="1:33" s="16" customFormat="1" ht="15">
      <c r="A39" s="281" t="s">
        <v>20</v>
      </c>
      <c r="B39" s="259">
        <f t="shared" ref="B39" si="2">IF(MIN(B8:B38)&gt;0,MIN(B8:B38),"")</f>
        <v>511.89</v>
      </c>
      <c r="C39" s="259" t="e">
        <f t="shared" ref="C39:Y39" si="3">IF(MIN(C8:C38)&gt;0,MIN(C8:C38),"")</f>
        <v>#VALUE!</v>
      </c>
      <c r="D39" s="282" t="e">
        <f t="shared" si="3"/>
        <v>#VALUE!</v>
      </c>
      <c r="E39" s="283" t="str">
        <f t="shared" si="3"/>
        <v/>
      </c>
      <c r="F39" s="283" t="str">
        <f t="shared" si="3"/>
        <v/>
      </c>
      <c r="G39" s="259" t="e">
        <f t="shared" si="3"/>
        <v>#DIV/0!</v>
      </c>
      <c r="H39" s="284" t="e">
        <f t="shared" si="3"/>
        <v>#DIV/0!</v>
      </c>
      <c r="I39" s="284" t="e">
        <f t="shared" si="3"/>
        <v>#DIV/0!</v>
      </c>
      <c r="J39" s="259">
        <f t="shared" si="3"/>
        <v>91.812472643451386</v>
      </c>
      <c r="K39" s="284">
        <f t="shared" si="3"/>
        <v>7.1966638320753312E-2</v>
      </c>
      <c r="L39" s="284" t="e">
        <f t="shared" si="3"/>
        <v>#VALUE!</v>
      </c>
      <c r="M39" s="283" t="str">
        <f t="shared" si="3"/>
        <v/>
      </c>
      <c r="N39" s="259">
        <f t="shared" si="3"/>
        <v>3607</v>
      </c>
      <c r="O39" s="259">
        <f t="shared" si="3"/>
        <v>3182</v>
      </c>
      <c r="P39" s="259">
        <f t="shared" si="3"/>
        <v>8230</v>
      </c>
      <c r="Q39" s="259">
        <f t="shared" si="3"/>
        <v>14220</v>
      </c>
      <c r="R39" s="259">
        <f t="shared" si="3"/>
        <v>6867</v>
      </c>
      <c r="S39" s="259" t="str">
        <f t="shared" si="3"/>
        <v/>
      </c>
      <c r="T39" s="259" t="str">
        <f t="shared" si="3"/>
        <v/>
      </c>
      <c r="U39" s="259" t="str">
        <f t="shared" si="3"/>
        <v/>
      </c>
      <c r="V39" s="259" t="str">
        <f t="shared" si="3"/>
        <v/>
      </c>
      <c r="W39" s="285" t="str">
        <f t="shared" si="3"/>
        <v/>
      </c>
      <c r="X39" s="282" t="str">
        <f t="shared" si="3"/>
        <v/>
      </c>
      <c r="Y39" s="283" t="str">
        <f t="shared" si="3"/>
        <v/>
      </c>
      <c r="Z39" s="283" t="str">
        <f t="shared" ref="Z39:AA39" si="4">IF(MIN(Z8:Z38)&gt;0,MIN(Z8:Z38),"")</f>
        <v/>
      </c>
      <c r="AA39" s="283" t="str">
        <f t="shared" si="4"/>
        <v/>
      </c>
      <c r="AB39" s="246"/>
      <c r="AC39" s="246"/>
      <c r="AD39" s="246"/>
      <c r="AE39" s="246"/>
      <c r="AF39" s="246"/>
      <c r="AG39" s="246"/>
    </row>
    <row r="40" spans="1:33" s="16" customFormat="1" ht="18" customHeight="1">
      <c r="A40" s="281" t="s">
        <v>21</v>
      </c>
      <c r="B40" s="259">
        <f t="shared" ref="B40" si="5">IF(MAX(B8:B38)&gt;0,MAX(B8:B38),"")</f>
        <v>2949.0120000000002</v>
      </c>
      <c r="C40" s="259" t="e">
        <f t="shared" ref="C40:Y40" si="6">IF(MAX(C8:C38)&gt;0,MAX(C8:C38),"")</f>
        <v>#VALUE!</v>
      </c>
      <c r="D40" s="282" t="e">
        <f t="shared" si="6"/>
        <v>#VALUE!</v>
      </c>
      <c r="E40" s="283" t="str">
        <f t="shared" si="6"/>
        <v/>
      </c>
      <c r="F40" s="283" t="str">
        <f t="shared" si="6"/>
        <v/>
      </c>
      <c r="G40" s="259" t="e">
        <f t="shared" si="6"/>
        <v>#DIV/0!</v>
      </c>
      <c r="H40" s="284" t="e">
        <f t="shared" si="6"/>
        <v>#DIV/0!</v>
      </c>
      <c r="I40" s="284" t="e">
        <f t="shared" si="6"/>
        <v>#DIV/0!</v>
      </c>
      <c r="J40" s="259">
        <f t="shared" si="6"/>
        <v>210.29268122703957</v>
      </c>
      <c r="K40" s="284">
        <f t="shared" si="6"/>
        <v>0.32477761112917747</v>
      </c>
      <c r="L40" s="284" t="e">
        <f t="shared" si="6"/>
        <v>#VALUE!</v>
      </c>
      <c r="M40" s="283" t="str">
        <f t="shared" si="6"/>
        <v/>
      </c>
      <c r="N40" s="259">
        <f t="shared" si="6"/>
        <v>5766</v>
      </c>
      <c r="O40" s="259">
        <f t="shared" si="6"/>
        <v>5408</v>
      </c>
      <c r="P40" s="259">
        <f t="shared" si="6"/>
        <v>25306</v>
      </c>
      <c r="Q40" s="259">
        <f t="shared" si="6"/>
        <v>28000</v>
      </c>
      <c r="R40" s="259">
        <f t="shared" si="6"/>
        <v>13413</v>
      </c>
      <c r="S40" s="259" t="str">
        <f t="shared" si="6"/>
        <v/>
      </c>
      <c r="T40" s="259" t="str">
        <f t="shared" si="6"/>
        <v/>
      </c>
      <c r="U40" s="259" t="str">
        <f t="shared" si="6"/>
        <v/>
      </c>
      <c r="V40" s="259" t="str">
        <f t="shared" si="6"/>
        <v/>
      </c>
      <c r="W40" s="285" t="str">
        <f t="shared" si="6"/>
        <v/>
      </c>
      <c r="X40" s="282" t="str">
        <f t="shared" si="6"/>
        <v/>
      </c>
      <c r="Y40" s="283" t="str">
        <f t="shared" si="6"/>
        <v/>
      </c>
      <c r="Z40" s="283" t="str">
        <f t="shared" ref="Z40:AA40" si="7">IF(MAX(Z8:Z38)&gt;0,MAX(Z8:Z38),"")</f>
        <v/>
      </c>
      <c r="AA40" s="283" t="str">
        <f t="shared" si="7"/>
        <v/>
      </c>
      <c r="AB40" s="246"/>
      <c r="AC40" s="246"/>
      <c r="AD40" s="246"/>
      <c r="AE40" s="246"/>
      <c r="AF40" s="246"/>
      <c r="AG40" s="246"/>
    </row>
    <row r="41" spans="1:33" s="29" customFormat="1" ht="24.95" customHeight="1">
      <c r="A41" s="286" t="s">
        <v>487</v>
      </c>
      <c r="B41" s="105">
        <f t="shared" ref="B41" si="8">IF(ISERROR(AVERAGE(B8:B38)),"",AVERAGE(B8:B38))</f>
        <v>1559.1643333333334</v>
      </c>
      <c r="C41" s="105" t="str">
        <f t="shared" ref="C41:Y41" si="9">IF(ISERROR(AVERAGE(C8:C38)),"",AVERAGE(C8:C38))</f>
        <v/>
      </c>
      <c r="D41" s="152" t="str">
        <f t="shared" si="9"/>
        <v/>
      </c>
      <c r="E41" s="150" t="str">
        <f t="shared" si="9"/>
        <v/>
      </c>
      <c r="F41" s="150" t="str">
        <f t="shared" si="9"/>
        <v/>
      </c>
      <c r="G41" s="105" t="str">
        <f t="shared" si="9"/>
        <v/>
      </c>
      <c r="H41" s="153" t="str">
        <f t="shared" si="9"/>
        <v/>
      </c>
      <c r="I41" s="153" t="str">
        <f t="shared" si="9"/>
        <v/>
      </c>
      <c r="J41" s="105">
        <f t="shared" si="9"/>
        <v>149.31361697788583</v>
      </c>
      <c r="K41" s="153">
        <f t="shared" si="9"/>
        <v>0.170058027255474</v>
      </c>
      <c r="L41" s="153" t="str">
        <f t="shared" si="9"/>
        <v/>
      </c>
      <c r="M41" s="150">
        <f t="shared" si="9"/>
        <v>-0.87850656729296361</v>
      </c>
      <c r="N41" s="105">
        <f t="shared" si="9"/>
        <v>4467.5555555555557</v>
      </c>
      <c r="O41" s="105">
        <f t="shared" si="9"/>
        <v>4055.5925925925926</v>
      </c>
      <c r="P41" s="105">
        <f t="shared" si="9"/>
        <v>15448.407407407407</v>
      </c>
      <c r="Q41" s="105">
        <f t="shared" si="9"/>
        <v>20841.962962962964</v>
      </c>
      <c r="R41" s="105">
        <f t="shared" si="9"/>
        <v>9451</v>
      </c>
      <c r="S41" s="105">
        <f t="shared" si="9"/>
        <v>0</v>
      </c>
      <c r="T41" s="105">
        <f t="shared" si="9"/>
        <v>0</v>
      </c>
      <c r="U41" s="105">
        <f t="shared" si="9"/>
        <v>0</v>
      </c>
      <c r="V41" s="105">
        <f t="shared" si="9"/>
        <v>0</v>
      </c>
      <c r="W41" s="151" t="str">
        <f t="shared" si="9"/>
        <v/>
      </c>
      <c r="X41" s="152" t="str">
        <f t="shared" si="9"/>
        <v/>
      </c>
      <c r="Y41" s="150" t="str">
        <f t="shared" si="9"/>
        <v/>
      </c>
      <c r="Z41" s="150" t="str">
        <f t="shared" ref="Z41:AA41" si="10">IF(ISERROR(AVERAGE(Z8:Z38)),"",AVERAGE(Z8:Z38))</f>
        <v/>
      </c>
      <c r="AA41" s="150" t="str">
        <f t="shared" si="10"/>
        <v/>
      </c>
    </row>
    <row r="42" spans="1:33" ht="15">
      <c r="A42" s="279"/>
      <c r="B42" s="279"/>
      <c r="C42" s="279"/>
      <c r="D42" s="287"/>
      <c r="E42" s="287"/>
      <c r="F42" s="279"/>
      <c r="G42" s="279"/>
      <c r="H42" s="279"/>
      <c r="I42" s="279"/>
      <c r="J42" s="279"/>
      <c r="K42" s="279"/>
      <c r="L42" s="288"/>
      <c r="M42" s="288"/>
      <c r="N42" s="289"/>
      <c r="O42" s="279"/>
      <c r="P42" s="279"/>
      <c r="Q42" s="279"/>
      <c r="R42" s="279"/>
      <c r="S42" s="279"/>
      <c r="T42" s="279"/>
      <c r="U42" s="279"/>
      <c r="V42" s="279"/>
      <c r="W42" s="279"/>
      <c r="X42" s="279"/>
      <c r="Y42" s="279"/>
      <c r="Z42" s="279"/>
      <c r="AA42" s="279"/>
      <c r="AB42" s="279"/>
      <c r="AC42" s="279"/>
      <c r="AD42" s="279"/>
      <c r="AE42" s="279"/>
      <c r="AF42" s="279"/>
      <c r="AG42" s="279"/>
    </row>
  </sheetData>
  <sheetProtection algorithmName="SHA-512" hashValue="LCI3GPC60a3be573FrxB9MPl64Cxqdsl2/TxhN8S0sS7U1Qhn1+bSkR6ff2tAUr5Hz4hXDDhuaR9RPGer136Mg==" saltValue="VgfuX/OBgZeTTXGfMiRFqQ==" spinCount="100000" sheet="1" objects="1" scenarios="1" formatCells="0" formatColumns="0" formatRows="0" insertColumns="0" insertRows="0" sort="0"/>
  <mergeCells count="6">
    <mergeCell ref="AB1:AE1"/>
    <mergeCell ref="B1:F1"/>
    <mergeCell ref="G1:I1"/>
    <mergeCell ref="J1:L1"/>
    <mergeCell ref="N1:V1"/>
    <mergeCell ref="W1:AA1"/>
  </mergeCells>
  <conditionalFormatting sqref="B8:B41">
    <cfRule type="cellIs" dxfId="260" priority="94" operator="greaterThan">
      <formula>$B$7</formula>
    </cfRule>
  </conditionalFormatting>
  <conditionalFormatting sqref="G8:G41">
    <cfRule type="cellIs" dxfId="259" priority="26" operator="greaterThan">
      <formula>170</formula>
    </cfRule>
  </conditionalFormatting>
  <conditionalFormatting sqref="J8:J41">
    <cfRule type="cellIs" dxfId="258" priority="11" operator="greaterThan">
      <formula>170</formula>
    </cfRule>
  </conditionalFormatting>
  <conditionalFormatting sqref="C8:C41">
    <cfRule type="cellIs" dxfId="257" priority="10" operator="greaterThan">
      <formula>$C$7</formula>
    </cfRule>
  </conditionalFormatting>
  <conditionalFormatting sqref="D8:D41">
    <cfRule type="cellIs" dxfId="256" priority="9" operator="greaterThan">
      <formula>3.5</formula>
    </cfRule>
  </conditionalFormatting>
  <conditionalFormatting sqref="H8:H41">
    <cfRule type="expression" dxfId="255" priority="8">
      <formula>IF(OR(H8&lt;0.6*$H$7,H8&gt;1.4*$H$7),TRUE,FALSE)</formula>
    </cfRule>
  </conditionalFormatting>
  <conditionalFormatting sqref="I8:I41">
    <cfRule type="expression" dxfId="254" priority="7">
      <formula>IF(OR(I8&lt;0.6*$I$7,I8&gt;1.4*$I$7),TRUE,FALSE)</formula>
    </cfRule>
  </conditionalFormatting>
  <conditionalFormatting sqref="K8:K41">
    <cfRule type="expression" dxfId="253" priority="6">
      <formula>IF(OR(K8&lt;0.6*$K$7,K8&gt;1.4*$K$8),TRUE,FALSE)</formula>
    </cfRule>
  </conditionalFormatting>
  <conditionalFormatting sqref="L8:L41">
    <cfRule type="expression" dxfId="252" priority="5">
      <formula>IF(OR(L8&lt;0.6*$L$7,L8&gt;1.4*$L$7),TRUE,FALSE)</formula>
    </cfRule>
  </conditionalFormatting>
  <conditionalFormatting sqref="N8:N41">
    <cfRule type="cellIs" dxfId="251" priority="4" operator="greaterThan">
      <formula>$N$7</formula>
    </cfRule>
  </conditionalFormatting>
  <printOptions horizontalCentered="1" verticalCentered="1"/>
  <pageMargins left="0.51181102362204722" right="0.51181102362204722" top="1.1811023622047245" bottom="0.39370078740157483" header="0.31496062992125984" footer="0.19685039370078741"/>
  <pageSetup paperSize="8" scale="61" fitToWidth="2" orientation="landscape" r:id="rId1"/>
  <headerFooter scaleWithDoc="0">
    <oddHeader>&amp;L&amp;G&amp;C&amp;"Arial,Kursiv"&amp;16&amp;F&amp;"Arial,Standard"&amp;11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view="pageBreakPreview" zoomScaleNormal="63" zoomScaleSheetLayoutView="100" workbookViewId="0">
      <pane xSplit="1" ySplit="8" topLeftCell="B9" activePane="bottomRight" state="frozen"/>
      <selection activeCell="I9" sqref="I9"/>
      <selection pane="topRight" activeCell="I9" sqref="I9"/>
      <selection pane="bottomLeft" activeCell="I9" sqref="I9"/>
      <selection pane="bottomRight" activeCell="AP27" sqref="AP27"/>
    </sheetView>
  </sheetViews>
  <sheetFormatPr defaultColWidth="2.42578125" defaultRowHeight="12.75"/>
  <cols>
    <col min="1" max="1" width="9.140625" style="5" customWidth="1"/>
    <col min="2" max="2" width="7.7109375" style="5" customWidth="1"/>
    <col min="3" max="3" width="10.42578125" style="5" customWidth="1"/>
    <col min="4" max="4" width="10.140625" style="5" customWidth="1"/>
    <col min="5" max="6" width="13.140625" style="5" bestFit="1" customWidth="1"/>
    <col min="7" max="7" width="10.140625" style="5" customWidth="1"/>
    <col min="8" max="9" width="13.140625" style="5" bestFit="1" customWidth="1"/>
    <col min="10" max="10" width="10.140625" style="5" customWidth="1"/>
    <col min="11" max="11" width="11" style="5" customWidth="1"/>
    <col min="12" max="12" width="13.42578125" style="5" bestFit="1" customWidth="1"/>
    <col min="13" max="16" width="11.85546875" style="5" customWidth="1"/>
    <col min="17" max="17" width="10.140625" style="5" customWidth="1"/>
    <col min="18" max="19" width="13.42578125" style="5" bestFit="1" customWidth="1"/>
    <col min="20" max="20" width="10.140625" style="5" customWidth="1"/>
    <col min="21" max="22" width="13.42578125" style="5" bestFit="1" customWidth="1"/>
    <col min="23" max="23" width="11.85546875" style="5" customWidth="1"/>
    <col min="24" max="24" width="10.140625" style="5" customWidth="1"/>
    <col min="25" max="25" width="28.85546875" style="5" customWidth="1"/>
    <col min="26" max="26" width="8" style="5" customWidth="1"/>
    <col min="27" max="16384" width="2.42578125" style="5"/>
  </cols>
  <sheetData>
    <row r="1" spans="1:25" s="9" customFormat="1" ht="13.9" customHeight="1">
      <c r="A1" s="42"/>
      <c r="B1" s="42"/>
      <c r="C1" s="63"/>
      <c r="D1" s="212" t="s">
        <v>433</v>
      </c>
      <c r="E1" s="215"/>
      <c r="F1" s="215"/>
      <c r="G1" s="215"/>
      <c r="H1" s="215"/>
      <c r="I1" s="215"/>
      <c r="J1" s="215"/>
      <c r="K1" s="215"/>
      <c r="L1" s="215"/>
      <c r="M1" s="216"/>
      <c r="N1" s="212" t="s">
        <v>522</v>
      </c>
      <c r="O1" s="215"/>
      <c r="P1" s="215"/>
      <c r="Q1" s="212" t="s">
        <v>251</v>
      </c>
      <c r="R1" s="213"/>
      <c r="S1" s="213"/>
      <c r="T1" s="213"/>
      <c r="U1" s="213"/>
      <c r="V1" s="213"/>
      <c r="W1" s="213"/>
      <c r="X1" s="214"/>
      <c r="Y1" s="82"/>
    </row>
    <row r="2" spans="1:25" s="15" customFormat="1" ht="27.75" customHeight="1">
      <c r="A2" s="43" t="str">
        <f>Process!A2</f>
        <v>Day</v>
      </c>
      <c r="B2" s="43" t="s">
        <v>0</v>
      </c>
      <c r="C2" s="64" t="s">
        <v>289</v>
      </c>
      <c r="D2" s="72" t="s">
        <v>2</v>
      </c>
      <c r="E2" s="43" t="s">
        <v>41</v>
      </c>
      <c r="F2" s="43" t="s">
        <v>42</v>
      </c>
      <c r="G2" s="43" t="s">
        <v>430</v>
      </c>
      <c r="H2" s="43" t="s">
        <v>431</v>
      </c>
      <c r="I2" s="43" t="s">
        <v>432</v>
      </c>
      <c r="J2" s="43" t="s">
        <v>22</v>
      </c>
      <c r="K2" s="43" t="s">
        <v>481</v>
      </c>
      <c r="L2" s="43" t="s">
        <v>108</v>
      </c>
      <c r="M2" s="73" t="s">
        <v>109</v>
      </c>
      <c r="N2" s="72" t="s">
        <v>519</v>
      </c>
      <c r="O2" s="43" t="s">
        <v>520</v>
      </c>
      <c r="P2" s="159" t="s">
        <v>521</v>
      </c>
      <c r="Q2" s="72" t="str">
        <f t="shared" ref="Q2:V3" si="0">D2</f>
        <v>COD</v>
      </c>
      <c r="R2" s="43" t="str">
        <f t="shared" si="0"/>
        <v>BOD5</v>
      </c>
      <c r="S2" s="43" t="str">
        <f t="shared" si="0"/>
        <v>NH4-N</v>
      </c>
      <c r="T2" s="43" t="str">
        <f t="shared" si="0"/>
        <v>NO3-N</v>
      </c>
      <c r="U2" s="43" t="str">
        <f t="shared" si="0"/>
        <v>TN</v>
      </c>
      <c r="V2" s="43" t="str">
        <f t="shared" si="0"/>
        <v>PO4-P</v>
      </c>
      <c r="W2" s="43" t="str">
        <f>K2</f>
        <v>Suspended solids SS</v>
      </c>
      <c r="X2" s="73" t="s">
        <v>9</v>
      </c>
      <c r="Y2" s="70" t="s">
        <v>290</v>
      </c>
    </row>
    <row r="3" spans="1:25" s="15" customFormat="1" ht="51">
      <c r="A3" s="59" t="str">
        <f>Process!A3</f>
        <v>Jour</v>
      </c>
      <c r="B3" s="59" t="s">
        <v>0</v>
      </c>
      <c r="C3" s="65" t="s">
        <v>239</v>
      </c>
      <c r="D3" s="74" t="s">
        <v>240</v>
      </c>
      <c r="E3" s="59" t="s">
        <v>241</v>
      </c>
      <c r="F3" s="59" t="s">
        <v>42</v>
      </c>
      <c r="G3" s="59" t="s">
        <v>430</v>
      </c>
      <c r="H3" s="59" t="s">
        <v>431</v>
      </c>
      <c r="I3" s="59" t="s">
        <v>432</v>
      </c>
      <c r="J3" s="59" t="s">
        <v>242</v>
      </c>
      <c r="K3" s="59" t="s">
        <v>489</v>
      </c>
      <c r="L3" s="59" t="s">
        <v>243</v>
      </c>
      <c r="M3" s="75" t="s">
        <v>244</v>
      </c>
      <c r="N3" s="86" t="s">
        <v>526</v>
      </c>
      <c r="O3" s="44" t="s">
        <v>527</v>
      </c>
      <c r="P3" s="160" t="s">
        <v>528</v>
      </c>
      <c r="Q3" s="86" t="str">
        <f t="shared" si="0"/>
        <v>DCO</v>
      </c>
      <c r="R3" s="44" t="str">
        <f t="shared" si="0"/>
        <v>DBO</v>
      </c>
      <c r="S3" s="44" t="str">
        <f t="shared" si="0"/>
        <v>NH4-N</v>
      </c>
      <c r="T3" s="44" t="str">
        <f t="shared" si="0"/>
        <v>NO3-N</v>
      </c>
      <c r="U3" s="44" t="str">
        <f t="shared" si="0"/>
        <v>TN</v>
      </c>
      <c r="V3" s="44" t="str">
        <f t="shared" si="0"/>
        <v>PO4-P</v>
      </c>
      <c r="W3" s="44" t="str">
        <f>K3</f>
        <v>Matiéres en suspension MES</v>
      </c>
      <c r="X3" s="75" t="s">
        <v>249</v>
      </c>
      <c r="Y3" s="83" t="s">
        <v>250</v>
      </c>
    </row>
    <row r="4" spans="1:25" s="10" customFormat="1" ht="13.5" hidden="1" customHeight="1">
      <c r="A4" s="45" t="s">
        <v>372</v>
      </c>
      <c r="B4" s="45" t="s">
        <v>373</v>
      </c>
      <c r="C4" s="66" t="s">
        <v>374</v>
      </c>
      <c r="D4" s="76" t="s">
        <v>375</v>
      </c>
      <c r="E4" s="45" t="s">
        <v>376</v>
      </c>
      <c r="F4" s="45" t="s">
        <v>377</v>
      </c>
      <c r="G4" s="45" t="s">
        <v>378</v>
      </c>
      <c r="H4" s="45" t="s">
        <v>379</v>
      </c>
      <c r="I4" s="45" t="s">
        <v>380</v>
      </c>
      <c r="J4" s="45" t="s">
        <v>381</v>
      </c>
      <c r="K4" s="45" t="s">
        <v>382</v>
      </c>
      <c r="L4" s="45" t="s">
        <v>383</v>
      </c>
      <c r="M4" s="77" t="s">
        <v>384</v>
      </c>
      <c r="N4" s="76" t="s">
        <v>427</v>
      </c>
      <c r="O4" s="161" t="s">
        <v>428</v>
      </c>
      <c r="P4" s="161" t="s">
        <v>426</v>
      </c>
      <c r="Q4" s="76" t="s">
        <v>385</v>
      </c>
      <c r="R4" s="45" t="s">
        <v>386</v>
      </c>
      <c r="S4" s="45" t="s">
        <v>387</v>
      </c>
      <c r="T4" s="45" t="s">
        <v>388</v>
      </c>
      <c r="U4" s="45" t="s">
        <v>389</v>
      </c>
      <c r="V4" s="45" t="s">
        <v>390</v>
      </c>
      <c r="W4" s="45" t="s">
        <v>391</v>
      </c>
      <c r="X4" s="77" t="s">
        <v>392</v>
      </c>
      <c r="Y4" s="71" t="s">
        <v>393</v>
      </c>
    </row>
    <row r="5" spans="1:25" s="10" customFormat="1" ht="15">
      <c r="A5" s="61" t="str">
        <f>Tabelle1[[#This Row],[Spalte1]]</f>
        <v>P&amp;ID-No.</v>
      </c>
      <c r="B5" s="60"/>
      <c r="C5" s="67"/>
      <c r="D5" s="78"/>
      <c r="E5" s="61"/>
      <c r="F5" s="61"/>
      <c r="G5" s="61"/>
      <c r="H5" s="61"/>
      <c r="I5" s="61"/>
      <c r="J5" s="61"/>
      <c r="K5" s="61"/>
      <c r="L5" s="61" t="s">
        <v>488</v>
      </c>
      <c r="M5" s="79" t="s">
        <v>297</v>
      </c>
      <c r="N5" s="78"/>
      <c r="O5" s="162"/>
      <c r="P5" s="162"/>
      <c r="Q5" s="78"/>
      <c r="R5" s="61"/>
      <c r="S5" s="61"/>
      <c r="T5" s="61"/>
      <c r="U5" s="61"/>
      <c r="V5" s="61"/>
      <c r="W5" s="61"/>
      <c r="X5" s="79"/>
      <c r="Y5" s="71"/>
    </row>
    <row r="6" spans="1:25" s="26" customFormat="1" ht="13.5" customHeight="1">
      <c r="A6" s="45" t="s">
        <v>480</v>
      </c>
      <c r="B6" s="46"/>
      <c r="C6" s="68"/>
      <c r="D6" s="80" t="s">
        <v>482</v>
      </c>
      <c r="E6" s="28" t="s">
        <v>483</v>
      </c>
      <c r="F6" s="61" t="str">
        <f>Tabelle2[[#This Row],[Spalte5]]</f>
        <v>hebdomadaire</v>
      </c>
      <c r="G6" s="61"/>
      <c r="H6" s="61" t="str">
        <f>Tabelle2[[#This Row],[Spalte5]]</f>
        <v>hebdomadaire</v>
      </c>
      <c r="I6" s="61" t="str">
        <f>Tabelle2[[#This Row],[Spalte5]]</f>
        <v>hebdomadaire</v>
      </c>
      <c r="J6" s="61"/>
      <c r="K6" s="61" t="str">
        <f>Tabelle2[[#This Row],[Spalte4]]</f>
        <v>quotadien</v>
      </c>
      <c r="L6" s="61"/>
      <c r="M6" s="79"/>
      <c r="N6" s="78"/>
      <c r="O6" s="162"/>
      <c r="P6" s="162"/>
      <c r="Q6" s="78" t="str">
        <f>Tabelle2[[#This Row],[Spalte4]]</f>
        <v>quotadien</v>
      </c>
      <c r="R6" s="61" t="str">
        <f>Tabelle2[[#This Row],[Spalte5]]</f>
        <v>hebdomadaire</v>
      </c>
      <c r="S6" s="61" t="str">
        <f>Tabelle2[[#This Row],[Spalte15]]</f>
        <v>hebdomadaire</v>
      </c>
      <c r="T6" s="61"/>
      <c r="U6" s="61" t="str">
        <f>Tabelle2[[#This Row],[Spalte15]]</f>
        <v>hebdomadaire</v>
      </c>
      <c r="V6" s="61" t="str">
        <f>Tabelle2[[#This Row],[Spalte16]]</f>
        <v>hebdomadaire</v>
      </c>
      <c r="W6" s="61" t="str">
        <f>Tabelle2[[#This Row],[Spalte14]]</f>
        <v>quotadien</v>
      </c>
      <c r="X6" s="87" t="s">
        <v>484</v>
      </c>
      <c r="Y6" s="71"/>
    </row>
    <row r="7" spans="1:25" s="11" customFormat="1">
      <c r="A7" s="45" t="str">
        <f>Process!A6</f>
        <v xml:space="preserve">Unité </v>
      </c>
      <c r="B7" s="45" t="s">
        <v>1</v>
      </c>
      <c r="C7" s="66" t="s">
        <v>7</v>
      </c>
      <c r="D7" s="76" t="s">
        <v>4</v>
      </c>
      <c r="E7" s="61" t="str">
        <f>Tabelle2[[#This Row],[Spalte4]]</f>
        <v>mg/l</v>
      </c>
      <c r="F7" s="61" t="str">
        <f>Tabelle2[[#This Row],[Spalte5]]</f>
        <v>mg/l</v>
      </c>
      <c r="G7" s="61" t="str">
        <f>Tabelle2[[#This Row],[Spalte6]]</f>
        <v>mg/l</v>
      </c>
      <c r="H7" s="61" t="str">
        <f>Tabelle2[[#This Row],[Spalte7]]</f>
        <v>mg/l</v>
      </c>
      <c r="I7" s="61" t="str">
        <f>Tabelle2[[#This Row],[Spalte8]]</f>
        <v>mg/l</v>
      </c>
      <c r="J7" s="45" t="s">
        <v>12</v>
      </c>
      <c r="K7" s="61" t="str">
        <f>Tabelle2[[#This Row],[Spalte4]]</f>
        <v>mg/l</v>
      </c>
      <c r="L7" s="61" t="s">
        <v>7</v>
      </c>
      <c r="M7" s="77" t="s">
        <v>1</v>
      </c>
      <c r="N7" s="78" t="s">
        <v>54</v>
      </c>
      <c r="O7" s="162" t="s">
        <v>54</v>
      </c>
      <c r="P7" s="161" t="s">
        <v>54</v>
      </c>
      <c r="Q7" s="78" t="str">
        <f>Tabelle2[[#This Row],[Spalte4]]</f>
        <v>mg/l</v>
      </c>
      <c r="R7" s="61" t="str">
        <f>Tabelle2[[#This Row],[Spalte5]]</f>
        <v>mg/l</v>
      </c>
      <c r="S7" s="61" t="str">
        <f>Tabelle2[[#This Row],[Spalte6]]</f>
        <v>mg/l</v>
      </c>
      <c r="T7" s="61" t="str">
        <f>Tabelle2[[#This Row],[Spalte7]]</f>
        <v>mg/l</v>
      </c>
      <c r="U7" s="61" t="str">
        <f>Tabelle2[[#This Row],[Spalte8]]</f>
        <v>mg/l</v>
      </c>
      <c r="V7" s="61" t="str">
        <f>Tabelle2[[#This Row],[Spalte5]]</f>
        <v>mg/l</v>
      </c>
      <c r="W7" s="61" t="str">
        <f>Tabelle2[[#This Row],[Spalte6]]</f>
        <v>mg/l</v>
      </c>
      <c r="X7" s="77" t="s">
        <v>25</v>
      </c>
      <c r="Y7" s="71"/>
    </row>
    <row r="8" spans="1:25" ht="15">
      <c r="A8" s="125" t="str">
        <f>Process!A7</f>
        <v>Design</v>
      </c>
      <c r="B8" s="126"/>
      <c r="C8" s="127"/>
      <c r="D8" s="128">
        <v>400</v>
      </c>
      <c r="E8" s="125">
        <v>149</v>
      </c>
      <c r="F8" s="125">
        <v>15</v>
      </c>
      <c r="G8" s="125"/>
      <c r="H8" s="125"/>
      <c r="I8" s="125">
        <v>8</v>
      </c>
      <c r="J8" s="129"/>
      <c r="K8" s="129">
        <v>170</v>
      </c>
      <c r="L8" s="130" t="s">
        <v>303</v>
      </c>
      <c r="M8" s="131"/>
      <c r="N8" s="172">
        <v>0.35</v>
      </c>
      <c r="O8" s="173">
        <v>0.8</v>
      </c>
      <c r="P8" s="194">
        <v>0.45</v>
      </c>
      <c r="Q8" s="128">
        <v>100</v>
      </c>
      <c r="R8" s="125">
        <v>35</v>
      </c>
      <c r="S8" s="125"/>
      <c r="T8" s="125"/>
      <c r="U8" s="125"/>
      <c r="V8" s="125"/>
      <c r="W8" s="125">
        <v>35</v>
      </c>
      <c r="X8" s="132" t="s">
        <v>26</v>
      </c>
      <c r="Y8" s="133"/>
    </row>
    <row r="9" spans="1:25" ht="24.95" customHeight="1">
      <c r="A9" s="42">
        <f>Process!A8</f>
        <v>1</v>
      </c>
      <c r="B9" s="49">
        <v>6.1</v>
      </c>
      <c r="C9" s="69">
        <v>8.6</v>
      </c>
      <c r="D9" s="81">
        <v>677</v>
      </c>
      <c r="E9" s="49">
        <v>143</v>
      </c>
      <c r="F9" s="48"/>
      <c r="G9" s="48"/>
      <c r="H9" s="48"/>
      <c r="I9" s="48"/>
      <c r="J9" s="50"/>
      <c r="K9" s="50">
        <v>133</v>
      </c>
      <c r="L9" s="121">
        <f>IF('Alle Werte'!AZ153="","",'Alle Werte'!AZ153)</f>
        <v>8.3626928329467773</v>
      </c>
      <c r="M9" s="51">
        <f>IF('Alle Werte'!BA153="","",'Alle Werte'!BA153)</f>
        <v>10.123410224914551</v>
      </c>
      <c r="N9" s="164">
        <v>0.35980000000000001</v>
      </c>
      <c r="O9" s="165">
        <v>0.25335999999999997</v>
      </c>
      <c r="P9" s="165"/>
      <c r="Q9" s="81">
        <v>45</v>
      </c>
      <c r="R9" s="49">
        <v>4</v>
      </c>
      <c r="S9" s="48"/>
      <c r="T9" s="48"/>
      <c r="U9" s="48"/>
      <c r="V9" s="48"/>
      <c r="W9" s="49">
        <v>18</v>
      </c>
      <c r="X9" s="88"/>
      <c r="Y9" s="84"/>
    </row>
    <row r="10" spans="1:25" ht="24.95" customHeight="1">
      <c r="A10" s="42">
        <f>Process!A9</f>
        <v>2</v>
      </c>
      <c r="B10" s="49">
        <v>3.3</v>
      </c>
      <c r="C10" s="69">
        <v>6</v>
      </c>
      <c r="D10" s="81"/>
      <c r="E10" s="158"/>
      <c r="F10" s="48"/>
      <c r="G10" s="48"/>
      <c r="H10" s="48"/>
      <c r="I10" s="48"/>
      <c r="J10" s="50"/>
      <c r="K10" s="50">
        <v>273</v>
      </c>
      <c r="L10" s="121">
        <f>IF('Alle Werte'!AZ154="","",'Alle Werte'!AZ154)</f>
        <v>8.3229837417602539</v>
      </c>
      <c r="M10" s="51">
        <f>IF('Alle Werte'!BA154="","",'Alle Werte'!BA154)</f>
        <v>9.2085103988647461</v>
      </c>
      <c r="N10" s="164">
        <v>0.36808000000000002</v>
      </c>
      <c r="O10" s="165">
        <v>0.24517</v>
      </c>
      <c r="P10" s="165"/>
      <c r="Q10" s="81"/>
      <c r="R10" s="49"/>
      <c r="S10" s="48"/>
      <c r="T10" s="48"/>
      <c r="U10" s="48"/>
      <c r="V10" s="48"/>
      <c r="W10" s="49">
        <v>20</v>
      </c>
      <c r="X10" s="88"/>
      <c r="Y10" s="84"/>
    </row>
    <row r="11" spans="1:25" ht="24.95" customHeight="1">
      <c r="A11" s="42">
        <f>Process!A10</f>
        <v>3</v>
      </c>
      <c r="B11" s="49" t="s">
        <v>568</v>
      </c>
      <c r="C11" s="69" t="s">
        <v>568</v>
      </c>
      <c r="D11" s="81"/>
      <c r="E11" s="158"/>
      <c r="F11" s="48"/>
      <c r="G11" s="48"/>
      <c r="H11" s="48"/>
      <c r="I11" s="48"/>
      <c r="J11" s="50"/>
      <c r="K11" s="50"/>
      <c r="L11" s="121">
        <f>IF('Alle Werte'!AZ155="","",'Alle Werte'!AZ155)</f>
        <v>8.4506473541259766</v>
      </c>
      <c r="M11" s="51">
        <f>IF('Alle Werte'!BA155="","",'Alle Werte'!BA155)</f>
        <v>9.521082878112793</v>
      </c>
      <c r="N11" s="164"/>
      <c r="O11" s="165"/>
      <c r="P11" s="165"/>
      <c r="Q11" s="81"/>
      <c r="R11" s="158"/>
      <c r="S11" s="48"/>
      <c r="T11" s="48"/>
      <c r="U11" s="48"/>
      <c r="V11" s="48"/>
      <c r="W11" s="49"/>
      <c r="X11" s="88"/>
      <c r="Y11" s="84"/>
    </row>
    <row r="12" spans="1:25" ht="24.95" customHeight="1">
      <c r="A12" s="42">
        <f>Process!A11</f>
        <v>4</v>
      </c>
      <c r="B12" s="49" t="s">
        <v>568</v>
      </c>
      <c r="C12" s="69" t="s">
        <v>568</v>
      </c>
      <c r="D12" s="81"/>
      <c r="E12" s="158"/>
      <c r="F12" s="48"/>
      <c r="G12" s="48"/>
      <c r="H12" s="48"/>
      <c r="I12" s="48"/>
      <c r="J12" s="50"/>
      <c r="K12" s="50"/>
      <c r="L12" s="121">
        <f>IF('Alle Werte'!AZ156="","",'Alle Werte'!AZ156)</f>
        <v>8.4152669906616211</v>
      </c>
      <c r="M12" s="51">
        <f>IF('Alle Werte'!BA156="","",'Alle Werte'!BA156)</f>
        <v>9.6390209197998047</v>
      </c>
      <c r="N12" s="164"/>
      <c r="O12" s="165"/>
      <c r="P12" s="165"/>
      <c r="Q12" s="81"/>
      <c r="R12" s="49"/>
      <c r="S12" s="48"/>
      <c r="T12" s="48"/>
      <c r="U12" s="48"/>
      <c r="V12" s="48"/>
      <c r="W12" s="49"/>
      <c r="X12" s="88"/>
      <c r="Y12" s="84"/>
    </row>
    <row r="13" spans="1:25" ht="24.95" customHeight="1">
      <c r="A13" s="42">
        <f>Process!A12</f>
        <v>5</v>
      </c>
      <c r="B13" s="49"/>
      <c r="C13" s="69"/>
      <c r="D13" s="81"/>
      <c r="E13" s="49"/>
      <c r="F13" s="48"/>
      <c r="G13" s="48"/>
      <c r="H13" s="48"/>
      <c r="I13" s="48"/>
      <c r="J13" s="50"/>
      <c r="K13" s="50"/>
      <c r="L13" s="121">
        <f>IF('Alle Werte'!AZ157="","",'Alle Werte'!AZ157)</f>
        <v>8.3637714385986328</v>
      </c>
      <c r="M13" s="51">
        <f>IF('Alle Werte'!BA157="","",'Alle Werte'!BA157)</f>
        <v>9.0787630081176758</v>
      </c>
      <c r="N13" s="164"/>
      <c r="O13" s="165"/>
      <c r="P13" s="165"/>
      <c r="Q13" s="81"/>
      <c r="R13" s="49"/>
      <c r="S13" s="48"/>
      <c r="T13" s="48"/>
      <c r="U13" s="48"/>
      <c r="V13" s="48"/>
      <c r="W13" s="49"/>
      <c r="X13" s="88"/>
      <c r="Y13" s="84"/>
    </row>
    <row r="14" spans="1:25" ht="24.95" customHeight="1">
      <c r="A14" s="42">
        <f>Process!A13</f>
        <v>6</v>
      </c>
      <c r="B14" s="49"/>
      <c r="C14" s="69"/>
      <c r="D14" s="81"/>
      <c r="E14" s="49"/>
      <c r="F14" s="48"/>
      <c r="G14" s="48"/>
      <c r="H14" s="48"/>
      <c r="I14" s="48"/>
      <c r="J14" s="50"/>
      <c r="K14" s="50"/>
      <c r="L14" s="121">
        <f>IF('Alle Werte'!AZ158="","",'Alle Werte'!AZ158)</f>
        <v>8.3864574432373047</v>
      </c>
      <c r="M14" s="51">
        <f>IF('Alle Werte'!BA158="","",'Alle Werte'!BA158)</f>
        <v>8.8531389236450195</v>
      </c>
      <c r="N14" s="164"/>
      <c r="O14" s="165"/>
      <c r="P14" s="165"/>
      <c r="Q14" s="81"/>
      <c r="R14" s="49"/>
      <c r="S14" s="48"/>
      <c r="T14" s="48"/>
      <c r="U14" s="48"/>
      <c r="V14" s="48"/>
      <c r="W14" s="49"/>
      <c r="X14" s="88"/>
      <c r="Y14" s="84"/>
    </row>
    <row r="15" spans="1:25" ht="24.95" customHeight="1">
      <c r="A15" s="42">
        <f>Process!A14</f>
        <v>7</v>
      </c>
      <c r="B15" s="49"/>
      <c r="C15" s="69"/>
      <c r="D15" s="81"/>
      <c r="E15" s="49"/>
      <c r="F15" s="48"/>
      <c r="G15" s="48"/>
      <c r="H15" s="48"/>
      <c r="I15" s="48"/>
      <c r="J15" s="50"/>
      <c r="K15" s="50"/>
      <c r="L15" s="121">
        <f>IF('Alle Werte'!AZ159="","",'Alle Werte'!AZ159)</f>
        <v>8.3673000335693359</v>
      </c>
      <c r="M15" s="51">
        <f>IF('Alle Werte'!BA159="","",'Alle Werte'!BA159)</f>
        <v>8.718592643737793</v>
      </c>
      <c r="N15" s="164"/>
      <c r="O15" s="165"/>
      <c r="P15" s="165"/>
      <c r="Q15" s="81"/>
      <c r="R15" s="49"/>
      <c r="S15" s="48"/>
      <c r="T15" s="48"/>
      <c r="U15" s="48"/>
      <c r="V15" s="48"/>
      <c r="W15" s="49"/>
      <c r="X15" s="88"/>
      <c r="Y15" s="84"/>
    </row>
    <row r="16" spans="1:25" ht="24.95" customHeight="1">
      <c r="A16" s="42">
        <f>Process!A15</f>
        <v>8</v>
      </c>
      <c r="B16" s="49"/>
      <c r="C16" s="69"/>
      <c r="D16" s="81"/>
      <c r="E16" s="49"/>
      <c r="F16" s="48"/>
      <c r="G16" s="48"/>
      <c r="H16" s="48"/>
      <c r="I16" s="48"/>
      <c r="J16" s="50"/>
      <c r="K16" s="50"/>
      <c r="L16" s="121">
        <f>IF('Alle Werte'!AZ160="","",'Alle Werte'!AZ160)</f>
        <v>8.4016151428222656</v>
      </c>
      <c r="M16" s="51">
        <f>IF('Alle Werte'!BA160="","",'Alle Werte'!BA160)</f>
        <v>8.9328327178955078</v>
      </c>
      <c r="N16" s="164"/>
      <c r="O16" s="165"/>
      <c r="P16" s="165"/>
      <c r="Q16" s="81"/>
      <c r="R16" s="49"/>
      <c r="S16" s="48"/>
      <c r="T16" s="48"/>
      <c r="U16" s="48"/>
      <c r="V16" s="48"/>
      <c r="W16" s="49"/>
      <c r="X16" s="88"/>
      <c r="Y16" s="84"/>
    </row>
    <row r="17" spans="1:25" ht="24.95" customHeight="1">
      <c r="A17" s="42">
        <f>Process!A16</f>
        <v>9</v>
      </c>
      <c r="B17" s="49"/>
      <c r="C17" s="69"/>
      <c r="D17" s="81"/>
      <c r="E17" s="49"/>
      <c r="F17" s="157"/>
      <c r="G17" s="157"/>
      <c r="H17" s="48"/>
      <c r="I17" s="48"/>
      <c r="J17" s="50"/>
      <c r="K17" s="50"/>
      <c r="L17" s="121">
        <f>IF('Alle Werte'!AZ161="","",'Alle Werte'!AZ161)</f>
        <v>8.4144477844238281</v>
      </c>
      <c r="M17" s="51">
        <f>IF('Alle Werte'!BA161="","",'Alle Werte'!BA161)</f>
        <v>8.9924211502075195</v>
      </c>
      <c r="N17" s="164"/>
      <c r="O17" s="165"/>
      <c r="P17" s="165"/>
      <c r="Q17" s="81"/>
      <c r="R17" s="49"/>
      <c r="S17" s="157"/>
      <c r="T17" s="157"/>
      <c r="U17" s="48"/>
      <c r="V17" s="48"/>
      <c r="W17" s="49"/>
      <c r="X17" s="88"/>
      <c r="Y17" s="84"/>
    </row>
    <row r="18" spans="1:25" ht="24.95" customHeight="1">
      <c r="A18" s="42">
        <f>Process!A17</f>
        <v>10</v>
      </c>
      <c r="B18" s="49"/>
      <c r="C18" s="69"/>
      <c r="D18" s="156"/>
      <c r="E18" s="49"/>
      <c r="F18" s="157"/>
      <c r="G18" s="157"/>
      <c r="H18" s="157"/>
      <c r="I18" s="48"/>
      <c r="J18" s="50"/>
      <c r="K18" s="50"/>
      <c r="L18" s="121">
        <f>IF('Alle Werte'!AZ162="","",'Alle Werte'!AZ162)</f>
        <v>8.4040994644165039</v>
      </c>
      <c r="M18" s="51">
        <f>IF('Alle Werte'!BA162="","",'Alle Werte'!BA162)</f>
        <v>8.7761163711547852</v>
      </c>
      <c r="N18" s="166"/>
      <c r="O18" s="167"/>
      <c r="P18" s="165"/>
      <c r="Q18" s="156"/>
      <c r="R18" s="49"/>
      <c r="S18" s="157"/>
      <c r="T18" s="157"/>
      <c r="U18" s="157"/>
      <c r="V18" s="48"/>
      <c r="W18" s="49"/>
      <c r="X18" s="88"/>
      <c r="Y18" s="84"/>
    </row>
    <row r="19" spans="1:25" ht="24.95" customHeight="1">
      <c r="A19" s="42">
        <f>Process!A18</f>
        <v>11</v>
      </c>
      <c r="B19" s="49"/>
      <c r="C19" s="69"/>
      <c r="D19" s="156"/>
      <c r="E19" s="49"/>
      <c r="F19" s="157"/>
      <c r="G19" s="157"/>
      <c r="H19" s="48"/>
      <c r="I19" s="48"/>
      <c r="J19" s="50"/>
      <c r="K19" s="50"/>
      <c r="L19" s="121">
        <f>IF('Alle Werte'!AZ163="","",'Alle Werte'!AZ163)</f>
        <v>8.4115819931030273</v>
      </c>
      <c r="M19" s="51">
        <f>IF('Alle Werte'!BA163="","",'Alle Werte'!BA163)</f>
        <v>8.8270435333251953</v>
      </c>
      <c r="N19" s="166"/>
      <c r="O19" s="167"/>
      <c r="P19" s="165"/>
      <c r="Q19" s="156"/>
      <c r="R19" s="49"/>
      <c r="S19" s="157"/>
      <c r="T19" s="157"/>
      <c r="U19" s="48"/>
      <c r="V19" s="48"/>
      <c r="W19" s="49"/>
      <c r="X19" s="88"/>
      <c r="Y19" s="84"/>
    </row>
    <row r="20" spans="1:25" ht="24.95" customHeight="1">
      <c r="A20" s="42">
        <f>Process!A19</f>
        <v>12</v>
      </c>
      <c r="B20" s="49">
        <v>4.7</v>
      </c>
      <c r="C20" s="69">
        <v>5.2</v>
      </c>
      <c r="D20" s="81"/>
      <c r="E20" s="49"/>
      <c r="F20" s="157"/>
      <c r="G20" s="157"/>
      <c r="H20" s="48"/>
      <c r="I20" s="48"/>
      <c r="J20" s="50"/>
      <c r="K20" s="50">
        <v>16</v>
      </c>
      <c r="L20" s="121">
        <f>IF('Alle Werte'!AZ164="","",'Alle Werte'!AZ164)</f>
        <v>8.4146528244018555</v>
      </c>
      <c r="M20" s="51">
        <f>IF('Alle Werte'!BA164="","",'Alle Werte'!BA164)</f>
        <v>8.9804916381835938</v>
      </c>
      <c r="N20" s="164">
        <v>0.35310000000000002</v>
      </c>
      <c r="O20" s="165">
        <v>0.24493999999999999</v>
      </c>
      <c r="P20" s="165"/>
      <c r="Q20" s="81"/>
      <c r="R20" s="49"/>
      <c r="S20" s="157"/>
      <c r="T20" s="48"/>
      <c r="U20" s="48"/>
      <c r="V20" s="48"/>
      <c r="W20" s="49"/>
      <c r="X20" s="88"/>
      <c r="Y20" s="84"/>
    </row>
    <row r="21" spans="1:25" ht="24.95" customHeight="1">
      <c r="A21" s="42">
        <f>Process!A20</f>
        <v>13</v>
      </c>
      <c r="B21" s="49">
        <v>4.5999999999999996</v>
      </c>
      <c r="C21" s="69">
        <v>7.2</v>
      </c>
      <c r="D21" s="81">
        <v>386</v>
      </c>
      <c r="E21" s="49">
        <v>103</v>
      </c>
      <c r="F21" s="157"/>
      <c r="G21" s="48"/>
      <c r="H21" s="48"/>
      <c r="I21" s="48"/>
      <c r="J21" s="50"/>
      <c r="K21" s="50">
        <v>516</v>
      </c>
      <c r="L21" s="121">
        <f>IF('Alle Werte'!AZ165="","",'Alle Werte'!AZ165)</f>
        <v>8.4180431365966797</v>
      </c>
      <c r="M21" s="51">
        <f>IF('Alle Werte'!BA165="","",'Alle Werte'!BA165)</f>
        <v>9.1054849624633789</v>
      </c>
      <c r="N21" s="164"/>
      <c r="O21" s="165"/>
      <c r="P21" s="165"/>
      <c r="Q21" s="81">
        <v>23</v>
      </c>
      <c r="R21" s="49">
        <v>2</v>
      </c>
      <c r="S21" s="157"/>
      <c r="T21" s="157"/>
      <c r="U21" s="48"/>
      <c r="V21" s="48"/>
      <c r="W21" s="49">
        <v>2</v>
      </c>
      <c r="X21" s="88"/>
      <c r="Y21" s="84"/>
    </row>
    <row r="22" spans="1:25" ht="24.95" customHeight="1">
      <c r="A22" s="42">
        <f>Process!A21</f>
        <v>14</v>
      </c>
      <c r="B22" s="49">
        <v>8</v>
      </c>
      <c r="C22" s="69">
        <v>10.4</v>
      </c>
      <c r="D22" s="81">
        <v>521</v>
      </c>
      <c r="E22" s="49">
        <v>178</v>
      </c>
      <c r="F22" s="48"/>
      <c r="G22" s="48"/>
      <c r="H22" s="48"/>
      <c r="I22" s="48"/>
      <c r="J22" s="50"/>
      <c r="K22" s="50">
        <v>106</v>
      </c>
      <c r="L22" s="121">
        <f>IF('Alle Werte'!AZ166="","",'Alle Werte'!AZ166)</f>
        <v>8.4314002990722656</v>
      </c>
      <c r="M22" s="51">
        <f>IF('Alle Werte'!BA166="","",'Alle Werte'!BA166)</f>
        <v>9.3468360900878906</v>
      </c>
      <c r="N22" s="164">
        <v>0.34920000000000001</v>
      </c>
      <c r="O22" s="165">
        <v>0.26250000000000001</v>
      </c>
      <c r="P22" s="165"/>
      <c r="Q22" s="81">
        <v>62</v>
      </c>
      <c r="R22" s="49">
        <v>5</v>
      </c>
      <c r="S22" s="157"/>
      <c r="T22" s="48"/>
      <c r="U22" s="48"/>
      <c r="V22" s="48"/>
      <c r="W22" s="49">
        <v>12</v>
      </c>
      <c r="X22" s="88"/>
      <c r="Y22" s="84"/>
    </row>
    <row r="23" spans="1:25" ht="24.95" customHeight="1">
      <c r="A23" s="42">
        <f>Process!A22</f>
        <v>15</v>
      </c>
      <c r="B23" s="49">
        <v>7.8</v>
      </c>
      <c r="C23" s="69">
        <v>9.6</v>
      </c>
      <c r="D23" s="156">
        <v>113</v>
      </c>
      <c r="E23" s="49">
        <v>26</v>
      </c>
      <c r="F23" s="48"/>
      <c r="G23" s="48"/>
      <c r="H23" s="48"/>
      <c r="I23" s="48"/>
      <c r="J23" s="50"/>
      <c r="K23" s="50"/>
      <c r="L23" s="121">
        <f>IF('Alle Werte'!AZ167="","",'Alle Werte'!AZ167)</f>
        <v>8.4656209945678711</v>
      </c>
      <c r="M23" s="51">
        <f>IF('Alle Werte'!BA167="","",'Alle Werte'!BA167)</f>
        <v>9.4191274642944336</v>
      </c>
      <c r="N23" s="164"/>
      <c r="O23" s="165"/>
      <c r="P23" s="165"/>
      <c r="Q23" s="81">
        <v>13</v>
      </c>
      <c r="R23" s="49">
        <v>1</v>
      </c>
      <c r="S23" s="157"/>
      <c r="T23" s="48"/>
      <c r="U23" s="48"/>
      <c r="V23" s="48"/>
      <c r="W23" s="49"/>
      <c r="X23" s="88"/>
      <c r="Y23" s="84"/>
    </row>
    <row r="24" spans="1:25" ht="32.25" customHeight="1">
      <c r="A24" s="42">
        <f>Process!A23</f>
        <v>16</v>
      </c>
      <c r="B24" s="49">
        <v>9.1999999999999993</v>
      </c>
      <c r="C24" s="69">
        <v>10.4</v>
      </c>
      <c r="D24" s="156">
        <v>131</v>
      </c>
      <c r="E24" s="49">
        <v>27</v>
      </c>
      <c r="F24" s="157"/>
      <c r="G24" s="48"/>
      <c r="H24" s="48"/>
      <c r="I24" s="48"/>
      <c r="J24" s="50"/>
      <c r="K24" s="50"/>
      <c r="L24" s="121">
        <f>IF('Alle Werte'!AZ168="","",'Alle Werte'!AZ168)</f>
        <v>8.4208698272705078</v>
      </c>
      <c r="M24" s="51">
        <f>IF('Alle Werte'!BA168="","",'Alle Werte'!BA168)</f>
        <v>9.7697696685791016</v>
      </c>
      <c r="N24" s="164">
        <v>0.23169999999999999</v>
      </c>
      <c r="O24" s="165">
        <v>0.37108999999999998</v>
      </c>
      <c r="P24" s="165"/>
      <c r="Q24" s="81">
        <v>15</v>
      </c>
      <c r="R24" s="49">
        <v>1</v>
      </c>
      <c r="S24" s="157"/>
      <c r="T24" s="157"/>
      <c r="U24" s="48"/>
      <c r="V24" s="48"/>
      <c r="W24" s="49"/>
      <c r="X24" s="88"/>
      <c r="Y24" s="84"/>
    </row>
    <row r="25" spans="1:25" ht="24.95" customHeight="1">
      <c r="A25" s="42">
        <f>Process!A24</f>
        <v>17</v>
      </c>
      <c r="B25" s="49"/>
      <c r="C25" s="69"/>
      <c r="D25" s="156"/>
      <c r="E25" s="49"/>
      <c r="F25" s="157"/>
      <c r="G25" s="48"/>
      <c r="H25" s="48"/>
      <c r="I25" s="48"/>
      <c r="J25" s="50"/>
      <c r="K25" s="50"/>
      <c r="L25" s="121">
        <f>IF('Alle Werte'!AZ169="","",'Alle Werte'!AZ169)</f>
        <v>8.3860387802124023</v>
      </c>
      <c r="M25" s="51">
        <f>IF('Alle Werte'!BA169="","",'Alle Werte'!BA169)</f>
        <v>9.8409414291381836</v>
      </c>
      <c r="N25" s="164"/>
      <c r="O25" s="165"/>
      <c r="P25" s="165"/>
      <c r="Q25" s="81"/>
      <c r="R25" s="49"/>
      <c r="S25" s="157"/>
      <c r="T25" s="48"/>
      <c r="U25" s="48"/>
      <c r="V25" s="48"/>
      <c r="W25" s="49"/>
      <c r="X25" s="88"/>
      <c r="Y25" s="84"/>
    </row>
    <row r="26" spans="1:25" ht="24.95" customHeight="1">
      <c r="A26" s="42">
        <f>Process!A25</f>
        <v>18</v>
      </c>
      <c r="B26" s="49"/>
      <c r="C26" s="69"/>
      <c r="D26" s="81"/>
      <c r="E26" s="49"/>
      <c r="F26" s="157"/>
      <c r="G26" s="48"/>
      <c r="H26" s="48"/>
      <c r="I26" s="48"/>
      <c r="J26" s="50"/>
      <c r="K26" s="50"/>
      <c r="L26" s="121">
        <f>IF('Alle Werte'!AZ170="","",'Alle Werte'!AZ170)</f>
        <v>8.3604621887207031</v>
      </c>
      <c r="M26" s="51">
        <f>IF('Alle Werte'!BA170="","",'Alle Werte'!BA170)</f>
        <v>10.028530120849609</v>
      </c>
      <c r="N26" s="166"/>
      <c r="O26" s="167"/>
      <c r="P26" s="165"/>
      <c r="Q26" s="156"/>
      <c r="R26" s="49"/>
      <c r="S26" s="157"/>
      <c r="T26" s="157"/>
      <c r="U26" s="48"/>
      <c r="V26" s="48"/>
      <c r="W26" s="49"/>
      <c r="X26" s="88"/>
      <c r="Y26" s="84"/>
    </row>
    <row r="27" spans="1:25" ht="43.5" customHeight="1">
      <c r="A27" s="42">
        <f>Process!A26</f>
        <v>19</v>
      </c>
      <c r="B27" s="49">
        <v>6.7</v>
      </c>
      <c r="C27" s="69">
        <v>7.2</v>
      </c>
      <c r="D27" s="81">
        <v>287</v>
      </c>
      <c r="E27" s="49" t="s">
        <v>568</v>
      </c>
      <c r="F27" s="157"/>
      <c r="G27" s="48"/>
      <c r="H27" s="48"/>
      <c r="I27" s="48"/>
      <c r="J27" s="50"/>
      <c r="K27" s="50"/>
      <c r="L27" s="121">
        <f>IF('Alle Werte'!AZ171="","",'Alle Werte'!AZ171)</f>
        <v>8.3718347549438477</v>
      </c>
      <c r="M27" s="51">
        <f>IF('Alle Werte'!BA171="","",'Alle Werte'!BA171)</f>
        <v>10.139960289001465</v>
      </c>
      <c r="N27" s="164"/>
      <c r="O27" s="165"/>
      <c r="P27" s="165"/>
      <c r="Q27" s="81">
        <v>73</v>
      </c>
      <c r="R27" s="49"/>
      <c r="S27" s="157"/>
      <c r="T27" s="157"/>
      <c r="U27" s="48"/>
      <c r="V27" s="48"/>
      <c r="W27" s="49"/>
      <c r="X27" s="88"/>
      <c r="Y27" s="84"/>
    </row>
    <row r="28" spans="1:25" ht="38.25" customHeight="1">
      <c r="A28" s="42">
        <f>Process!A27</f>
        <v>20</v>
      </c>
      <c r="B28" s="49">
        <v>8.3000000000000007</v>
      </c>
      <c r="C28" s="69">
        <v>9.4</v>
      </c>
      <c r="D28" s="81"/>
      <c r="E28" s="49"/>
      <c r="F28" s="157"/>
      <c r="G28" s="48"/>
      <c r="H28" s="48"/>
      <c r="I28" s="48"/>
      <c r="J28" s="50"/>
      <c r="K28" s="50"/>
      <c r="L28" s="121">
        <f>IF('Alle Werte'!AZ172="","",'Alle Werte'!AZ172)</f>
        <v>8.4031486511230469</v>
      </c>
      <c r="M28" s="51">
        <f>IF('Alle Werte'!BA172="","",'Alle Werte'!BA172)</f>
        <v>10.115249633789062</v>
      </c>
      <c r="N28" s="164"/>
      <c r="O28" s="165"/>
      <c r="P28" s="165"/>
      <c r="Q28" s="81"/>
      <c r="R28" s="49"/>
      <c r="S28" s="157"/>
      <c r="T28" s="157"/>
      <c r="U28" s="48"/>
      <c r="V28" s="48"/>
      <c r="W28" s="49"/>
      <c r="X28" s="88"/>
      <c r="Y28" s="84"/>
    </row>
    <row r="29" spans="1:25" ht="24.95" customHeight="1">
      <c r="A29" s="42">
        <f>Process!A28</f>
        <v>21</v>
      </c>
      <c r="B29" s="49"/>
      <c r="C29" s="69"/>
      <c r="D29" s="81"/>
      <c r="E29" s="49"/>
      <c r="F29" s="48"/>
      <c r="G29" s="48"/>
      <c r="H29" s="48"/>
      <c r="I29" s="48"/>
      <c r="J29" s="50"/>
      <c r="K29" s="50"/>
      <c r="L29" s="121">
        <f>IF('Alle Werte'!AZ173="","",'Alle Werte'!AZ173)</f>
        <v>8.4157657623291016</v>
      </c>
      <c r="M29" s="51">
        <f>IF('Alle Werte'!BA173="","",'Alle Werte'!BA173)</f>
        <v>10.226449966430664</v>
      </c>
      <c r="N29" s="164"/>
      <c r="O29" s="165"/>
      <c r="P29" s="165"/>
      <c r="Q29" s="81"/>
      <c r="R29" s="49"/>
      <c r="S29" s="157"/>
      <c r="T29" s="157"/>
      <c r="U29" s="48"/>
      <c r="V29" s="48"/>
      <c r="W29" s="49"/>
      <c r="X29" s="88"/>
      <c r="Y29" s="84"/>
    </row>
    <row r="30" spans="1:25" ht="24.95" customHeight="1">
      <c r="A30" s="42">
        <f>Process!A29</f>
        <v>22</v>
      </c>
      <c r="B30" s="49"/>
      <c r="C30" s="69"/>
      <c r="D30" s="81"/>
      <c r="E30" s="49"/>
      <c r="F30" s="157"/>
      <c r="G30" s="48"/>
      <c r="H30" s="48"/>
      <c r="I30" s="48"/>
      <c r="J30" s="50"/>
      <c r="K30" s="50"/>
      <c r="L30" s="121">
        <f>IF('Alle Werte'!AZ174="","",'Alle Werte'!AZ174)</f>
        <v>8.4273195266723633</v>
      </c>
      <c r="M30" s="51">
        <f>IF('Alle Werte'!BA174="","",'Alle Werte'!BA174)</f>
        <v>10.256739616394043</v>
      </c>
      <c r="N30" s="164"/>
      <c r="O30" s="165"/>
      <c r="P30" s="165"/>
      <c r="Q30" s="81"/>
      <c r="R30" s="49"/>
      <c r="S30" s="157"/>
      <c r="T30" s="157"/>
      <c r="U30" s="48"/>
      <c r="V30" s="48"/>
      <c r="W30" s="49"/>
      <c r="X30" s="88"/>
      <c r="Y30" s="84"/>
    </row>
    <row r="31" spans="1:25" ht="39" customHeight="1">
      <c r="A31" s="42">
        <f>Process!A30</f>
        <v>23</v>
      </c>
      <c r="B31" s="49"/>
      <c r="C31" s="69"/>
      <c r="D31" s="81"/>
      <c r="E31" s="49"/>
      <c r="F31" s="157"/>
      <c r="G31" s="48"/>
      <c r="H31" s="48"/>
      <c r="I31" s="48"/>
      <c r="J31" s="50"/>
      <c r="K31" s="50"/>
      <c r="L31" s="121">
        <f>IF('Alle Werte'!AZ175="","",'Alle Werte'!AZ175)</f>
        <v>8.4000644683837891</v>
      </c>
      <c r="M31" s="51">
        <f>IF('Alle Werte'!BA175="","",'Alle Werte'!BA175)</f>
        <v>10.317569732666016</v>
      </c>
      <c r="N31" s="164"/>
      <c r="O31" s="165"/>
      <c r="P31" s="165"/>
      <c r="Q31" s="81"/>
      <c r="R31" s="49"/>
      <c r="S31" s="157"/>
      <c r="T31" s="157"/>
      <c r="U31" s="48"/>
      <c r="V31" s="48"/>
      <c r="W31" s="49"/>
      <c r="X31" s="88"/>
      <c r="Y31" s="84"/>
    </row>
    <row r="32" spans="1:25" ht="24.95" customHeight="1">
      <c r="A32" s="42">
        <f>Process!A31</f>
        <v>24</v>
      </c>
      <c r="B32" s="49"/>
      <c r="C32" s="69"/>
      <c r="D32" s="81"/>
      <c r="E32" s="49"/>
      <c r="F32" s="157"/>
      <c r="G32" s="48"/>
      <c r="H32" s="48"/>
      <c r="I32" s="48"/>
      <c r="J32" s="50"/>
      <c r="K32" s="50"/>
      <c r="L32" s="121">
        <f>IF('Alle Werte'!AZ176="","",'Alle Werte'!AZ176)</f>
        <v>8.3913660049438477</v>
      </c>
      <c r="M32" s="51">
        <f>IF('Alle Werte'!BA176="","",'Alle Werte'!BA176)</f>
        <v>10.310580253601074</v>
      </c>
      <c r="N32" s="164"/>
      <c r="O32" s="165"/>
      <c r="P32" s="165"/>
      <c r="Q32" s="81"/>
      <c r="R32" s="49"/>
      <c r="S32" s="157"/>
      <c r="T32" s="157"/>
      <c r="U32" s="48"/>
      <c r="V32" s="48"/>
      <c r="W32" s="49"/>
      <c r="X32" s="88"/>
      <c r="Y32" s="84"/>
    </row>
    <row r="33" spans="1:25" ht="24.95" customHeight="1">
      <c r="A33" s="42">
        <f>Process!A32</f>
        <v>25</v>
      </c>
      <c r="B33" s="49"/>
      <c r="C33" s="69"/>
      <c r="D33" s="81"/>
      <c r="E33" s="49"/>
      <c r="F33" s="48"/>
      <c r="G33" s="48"/>
      <c r="H33" s="48"/>
      <c r="I33" s="48"/>
      <c r="J33" s="50"/>
      <c r="K33" s="50"/>
      <c r="L33" s="121">
        <f>IF('Alle Werte'!AZ177="","",'Alle Werte'!AZ177)</f>
        <v>8.4470081329345703</v>
      </c>
      <c r="M33" s="51">
        <f>IF('Alle Werte'!BA177="","",'Alle Werte'!BA177)</f>
        <v>10.494990348815918</v>
      </c>
      <c r="N33" s="164"/>
      <c r="O33" s="165"/>
      <c r="P33" s="165"/>
      <c r="Q33" s="81"/>
      <c r="R33" s="49"/>
      <c r="S33" s="48"/>
      <c r="T33" s="48"/>
      <c r="U33" s="48"/>
      <c r="V33" s="48"/>
      <c r="W33" s="49"/>
      <c r="X33" s="88"/>
      <c r="Y33" s="84"/>
    </row>
    <row r="34" spans="1:25" ht="24.95" customHeight="1">
      <c r="A34" s="42">
        <f>Process!A33</f>
        <v>26</v>
      </c>
      <c r="B34" s="49"/>
      <c r="C34" s="69"/>
      <c r="D34" s="81"/>
      <c r="E34" s="49"/>
      <c r="F34" s="48"/>
      <c r="G34" s="48"/>
      <c r="H34" s="48"/>
      <c r="I34" s="48"/>
      <c r="J34" s="50"/>
      <c r="K34" s="50"/>
      <c r="L34" s="121">
        <f>IF('Alle Werte'!AZ178="","",'Alle Werte'!AZ178)</f>
        <v>8.3522024154663086</v>
      </c>
      <c r="M34" s="51">
        <f>IF('Alle Werte'!BA178="","",'Alle Werte'!BA178)</f>
        <v>10.080249786376953</v>
      </c>
      <c r="N34" s="164"/>
      <c r="O34" s="165"/>
      <c r="P34" s="165"/>
      <c r="Q34" s="81"/>
      <c r="R34" s="49"/>
      <c r="S34" s="157"/>
      <c r="T34" s="157"/>
      <c r="U34" s="48"/>
      <c r="V34" s="48"/>
      <c r="W34" s="49"/>
      <c r="X34" s="88"/>
      <c r="Y34" s="84"/>
    </row>
    <row r="35" spans="1:25" ht="24.95" customHeight="1">
      <c r="A35" s="42">
        <f>Process!A34</f>
        <v>27</v>
      </c>
      <c r="B35" s="49"/>
      <c r="C35" s="69"/>
      <c r="D35" s="81"/>
      <c r="E35" s="49"/>
      <c r="F35" s="48"/>
      <c r="G35" s="48"/>
      <c r="H35" s="48"/>
      <c r="I35" s="48"/>
      <c r="J35" s="50"/>
      <c r="K35" s="195"/>
      <c r="L35" s="121">
        <f>IF('Alle Werte'!AZ179="","",'Alle Werte'!AZ179)</f>
        <v>8.4428863525390625</v>
      </c>
      <c r="M35" s="51">
        <f>IF('Alle Werte'!BA179="","",'Alle Werte'!BA179)</f>
        <v>9.1167697906494141</v>
      </c>
      <c r="N35" s="164"/>
      <c r="O35" s="165"/>
      <c r="P35" s="165"/>
      <c r="Q35" s="81"/>
      <c r="R35" s="49"/>
      <c r="S35" s="48"/>
      <c r="T35" s="48"/>
      <c r="U35" s="48"/>
      <c r="V35" s="48"/>
      <c r="W35" s="49"/>
      <c r="X35" s="88"/>
      <c r="Y35" s="84"/>
    </row>
    <row r="36" spans="1:25" ht="24.95" customHeight="1">
      <c r="A36" s="42">
        <f>Process!A35</f>
        <v>28</v>
      </c>
      <c r="B36" s="49"/>
      <c r="C36" s="69"/>
      <c r="D36" s="81"/>
      <c r="E36" s="49"/>
      <c r="F36" s="48"/>
      <c r="G36" s="48"/>
      <c r="H36" s="48"/>
      <c r="I36" s="48"/>
      <c r="J36" s="50"/>
      <c r="K36" s="50"/>
      <c r="L36" s="121" t="str">
        <f>IF('Alle Werte'!AZ180="","",'Alle Werte'!AZ180)</f>
        <v/>
      </c>
      <c r="M36" s="51" t="str">
        <f>IF('Alle Werte'!BA180="","",'Alle Werte'!BA180)</f>
        <v/>
      </c>
      <c r="N36" s="164"/>
      <c r="O36" s="165"/>
      <c r="P36" s="165"/>
      <c r="Q36" s="81"/>
      <c r="R36" s="49"/>
      <c r="S36" s="48"/>
      <c r="T36" s="48"/>
      <c r="U36" s="48"/>
      <c r="V36" s="48"/>
      <c r="W36" s="49"/>
      <c r="X36" s="88"/>
      <c r="Y36" s="84"/>
    </row>
    <row r="37" spans="1:25" ht="24.95" customHeight="1">
      <c r="A37" s="42">
        <f>Process!A36</f>
        <v>29</v>
      </c>
      <c r="B37" s="49"/>
      <c r="C37" s="69"/>
      <c r="D37" s="81"/>
      <c r="E37" s="49"/>
      <c r="F37" s="48"/>
      <c r="G37" s="48"/>
      <c r="H37" s="48"/>
      <c r="I37" s="48"/>
      <c r="J37" s="50"/>
      <c r="K37" s="195"/>
      <c r="L37" s="121" t="str">
        <f>IF('Alle Werte'!AZ181="","",'Alle Werte'!AZ181)</f>
        <v/>
      </c>
      <c r="M37" s="51" t="str">
        <f>IF('Alle Werte'!BA181="","",'Alle Werte'!BA181)</f>
        <v/>
      </c>
      <c r="N37" s="164"/>
      <c r="O37" s="165"/>
      <c r="P37" s="165"/>
      <c r="Q37" s="81"/>
      <c r="R37" s="49"/>
      <c r="S37" s="48"/>
      <c r="T37" s="48"/>
      <c r="U37" s="48"/>
      <c r="V37" s="48"/>
      <c r="W37" s="49"/>
      <c r="X37" s="88"/>
      <c r="Y37" s="84"/>
    </row>
    <row r="38" spans="1:25" ht="24.95" customHeight="1">
      <c r="A38" s="42">
        <f>Process!A37</f>
        <v>30</v>
      </c>
      <c r="B38" s="49"/>
      <c r="C38" s="69"/>
      <c r="D38" s="81"/>
      <c r="E38" s="49"/>
      <c r="F38" s="48"/>
      <c r="G38" s="48"/>
      <c r="H38" s="48"/>
      <c r="I38" s="48"/>
      <c r="J38" s="50"/>
      <c r="K38" s="50"/>
      <c r="L38" s="121" t="str">
        <f>IF('Alle Werte'!AZ182="","",'Alle Werte'!AZ182)</f>
        <v/>
      </c>
      <c r="M38" s="51" t="str">
        <f>IF('Alle Werte'!BA182="","",'Alle Werte'!BA182)</f>
        <v/>
      </c>
      <c r="N38" s="164"/>
      <c r="O38" s="165"/>
      <c r="P38" s="165"/>
      <c r="Q38" s="81"/>
      <c r="R38" s="49"/>
      <c r="S38" s="48"/>
      <c r="T38" s="48"/>
      <c r="U38" s="48"/>
      <c r="V38" s="48"/>
      <c r="W38" s="49"/>
      <c r="X38" s="88"/>
      <c r="Y38" s="84"/>
    </row>
    <row r="39" spans="1:25" ht="24.95" customHeight="1">
      <c r="A39" s="42">
        <f>Process!A38</f>
        <v>31</v>
      </c>
      <c r="B39" s="49"/>
      <c r="C39" s="69"/>
      <c r="D39" s="81"/>
      <c r="E39" s="49"/>
      <c r="F39" s="48"/>
      <c r="G39" s="48"/>
      <c r="H39" s="48"/>
      <c r="I39" s="48"/>
      <c r="J39" s="50"/>
      <c r="K39" s="50"/>
      <c r="L39" s="121" t="str">
        <f>IF('Alle Werte'!AZ183="","",'Alle Werte'!AZ183)</f>
        <v/>
      </c>
      <c r="M39" s="51" t="str">
        <f>IF('Alle Werte'!BA183="","",'Alle Werte'!BA183)</f>
        <v/>
      </c>
      <c r="N39" s="164"/>
      <c r="O39" s="165"/>
      <c r="P39" s="165"/>
      <c r="Q39" s="81"/>
      <c r="R39" s="49"/>
      <c r="S39" s="48"/>
      <c r="T39" s="48"/>
      <c r="U39" s="48"/>
      <c r="V39" s="48"/>
      <c r="W39" s="49"/>
      <c r="X39" s="88"/>
      <c r="Y39" s="84"/>
    </row>
    <row r="40" spans="1:25">
      <c r="A40" s="103" t="str">
        <f>Process!A39</f>
        <v>min</v>
      </c>
      <c r="B40" s="93">
        <f t="shared" ref="B40" si="1">IF(MIN(B9:B39)&gt;0,MIN(B9:B39),"")</f>
        <v>3.3</v>
      </c>
      <c r="C40" s="91"/>
      <c r="D40" s="92">
        <f t="shared" ref="D40:E40" si="2">IF(MIN(D9:D39)&gt;0,MIN(D9:D39),"")</f>
        <v>113</v>
      </c>
      <c r="E40" s="93">
        <f t="shared" si="2"/>
        <v>26</v>
      </c>
      <c r="F40" s="116" t="str">
        <f t="shared" ref="F40:X40" si="3">IF(MIN(F9:F39)&gt;0,MIN(F9:F39),"")</f>
        <v/>
      </c>
      <c r="G40" s="116" t="str">
        <f t="shared" si="3"/>
        <v/>
      </c>
      <c r="H40" s="116" t="str">
        <f t="shared" si="3"/>
        <v/>
      </c>
      <c r="I40" s="116" t="str">
        <f t="shared" si="3"/>
        <v/>
      </c>
      <c r="J40" s="93" t="str">
        <f t="shared" si="3"/>
        <v/>
      </c>
      <c r="K40" s="93">
        <f t="shared" si="3"/>
        <v>16</v>
      </c>
      <c r="L40" s="116">
        <f t="shared" si="3"/>
        <v>8.3229837417602539</v>
      </c>
      <c r="M40" s="99">
        <f t="shared" ref="M40:P40" si="4">IF(MIN(M9:M39)&gt;0,MIN(M9:M39),"")</f>
        <v>8.718592643737793</v>
      </c>
      <c r="N40" s="168">
        <f t="shared" si="4"/>
        <v>0.23169999999999999</v>
      </c>
      <c r="O40" s="169">
        <f t="shared" si="4"/>
        <v>0.24493999999999999</v>
      </c>
      <c r="P40" s="169" t="str">
        <f t="shared" si="4"/>
        <v/>
      </c>
      <c r="Q40" s="92">
        <f t="shared" si="3"/>
        <v>13</v>
      </c>
      <c r="R40" s="93">
        <f t="shared" si="3"/>
        <v>1</v>
      </c>
      <c r="S40" s="116" t="str">
        <f t="shared" si="3"/>
        <v/>
      </c>
      <c r="T40" s="116" t="str">
        <f t="shared" si="3"/>
        <v/>
      </c>
      <c r="U40" s="116" t="str">
        <f t="shared" si="3"/>
        <v/>
      </c>
      <c r="V40" s="116" t="str">
        <f t="shared" si="3"/>
        <v/>
      </c>
      <c r="W40" s="93">
        <f t="shared" si="3"/>
        <v>2</v>
      </c>
      <c r="X40" s="101" t="str">
        <f t="shared" si="3"/>
        <v/>
      </c>
      <c r="Y40" s="89"/>
    </row>
    <row r="41" spans="1:25" s="30" customFormat="1" ht="15.75">
      <c r="A41" s="103" t="str">
        <f>Process!A40</f>
        <v>max</v>
      </c>
      <c r="B41" s="93">
        <f>IF(MAX(B9:B39)&gt;0,MAX(B9:B39),"")</f>
        <v>9.1999999999999993</v>
      </c>
      <c r="C41" s="91"/>
      <c r="D41" s="92">
        <f t="shared" ref="D41" si="5">IF(MAX(D9:D39)&gt;0,MAX(D9:D39),"")</f>
        <v>677</v>
      </c>
      <c r="E41" s="93">
        <f>IF(MAX(E9:E39)&gt;0,MAX(E9:E39),"")</f>
        <v>178</v>
      </c>
      <c r="F41" s="116" t="str">
        <f t="shared" ref="F41:X41" si="6">IF(MAX(F9:F39)&gt;0,MAX(F9:F39),"")</f>
        <v/>
      </c>
      <c r="G41" s="116" t="str">
        <f t="shared" si="6"/>
        <v/>
      </c>
      <c r="H41" s="116" t="str">
        <f t="shared" si="6"/>
        <v/>
      </c>
      <c r="I41" s="116" t="str">
        <f t="shared" si="6"/>
        <v/>
      </c>
      <c r="J41" s="93" t="str">
        <f t="shared" si="6"/>
        <v/>
      </c>
      <c r="K41" s="93">
        <f t="shared" si="6"/>
        <v>516</v>
      </c>
      <c r="L41" s="116">
        <f t="shared" si="6"/>
        <v>8.4656209945678711</v>
      </c>
      <c r="M41" s="99">
        <f t="shared" ref="M41:P41" si="7">IF(MAX(M9:M39)&gt;0,MAX(M9:M39),"")</f>
        <v>10.494990348815918</v>
      </c>
      <c r="N41" s="168">
        <f t="shared" si="7"/>
        <v>0.36808000000000002</v>
      </c>
      <c r="O41" s="169">
        <f t="shared" si="7"/>
        <v>0.37108999999999998</v>
      </c>
      <c r="P41" s="169" t="str">
        <f t="shared" si="7"/>
        <v/>
      </c>
      <c r="Q41" s="92">
        <f t="shared" si="6"/>
        <v>73</v>
      </c>
      <c r="R41" s="93">
        <f t="shared" si="6"/>
        <v>5</v>
      </c>
      <c r="S41" s="116" t="str">
        <f t="shared" si="6"/>
        <v/>
      </c>
      <c r="T41" s="116" t="str">
        <f t="shared" si="6"/>
        <v/>
      </c>
      <c r="U41" s="116" t="str">
        <f t="shared" si="6"/>
        <v/>
      </c>
      <c r="V41" s="116" t="str">
        <f t="shared" si="6"/>
        <v/>
      </c>
      <c r="W41" s="93">
        <f t="shared" si="6"/>
        <v>20</v>
      </c>
      <c r="X41" s="101" t="str">
        <f t="shared" si="6"/>
        <v/>
      </c>
      <c r="Y41" s="89"/>
    </row>
    <row r="42" spans="1:25" ht="24.95" customHeight="1" thickBot="1">
      <c r="A42" s="104" t="str">
        <f>Process!A41</f>
        <v>Moyen</v>
      </c>
      <c r="B42" s="105">
        <f>IF(ISERROR(AVERAGE(B9:B39)),"",AVERAGE(B9:B39))</f>
        <v>6.5222222222222213</v>
      </c>
      <c r="C42" s="96"/>
      <c r="D42" s="97">
        <f t="shared" ref="D42" si="8">IF(ISERROR(AVERAGE(D9:D39)),"",AVERAGE(D9:D39))</f>
        <v>352.5</v>
      </c>
      <c r="E42" s="98">
        <f>IF(ISERROR(AVERAGE(E9:E39)),"",AVERAGE(E9:E39))</f>
        <v>95.4</v>
      </c>
      <c r="F42" s="117" t="str">
        <f t="shared" ref="F42:X42" si="9">IF(ISERROR(AVERAGE(F9:F39)),"",AVERAGE(F9:F39))</f>
        <v/>
      </c>
      <c r="G42" s="117" t="str">
        <f t="shared" si="9"/>
        <v/>
      </c>
      <c r="H42" s="117" t="str">
        <f t="shared" si="9"/>
        <v/>
      </c>
      <c r="I42" s="117" t="str">
        <f t="shared" si="9"/>
        <v/>
      </c>
      <c r="J42" s="98" t="str">
        <f t="shared" si="9"/>
        <v/>
      </c>
      <c r="K42" s="98">
        <f t="shared" si="9"/>
        <v>208.8</v>
      </c>
      <c r="L42" s="117">
        <f t="shared" si="9"/>
        <v>8.4018351236979161</v>
      </c>
      <c r="M42" s="100">
        <f t="shared" ref="M42:P42" si="10">IF(ISERROR(AVERAGE(M9:M39)),"",AVERAGE(M9:M39))</f>
        <v>9.5637286504109706</v>
      </c>
      <c r="N42" s="170">
        <f t="shared" si="10"/>
        <v>0.332376</v>
      </c>
      <c r="O42" s="171">
        <f t="shared" si="10"/>
        <v>0.27541199999999999</v>
      </c>
      <c r="P42" s="171" t="str">
        <f t="shared" si="10"/>
        <v/>
      </c>
      <c r="Q42" s="97">
        <f t="shared" si="9"/>
        <v>38.5</v>
      </c>
      <c r="R42" s="98">
        <f t="shared" si="9"/>
        <v>2.6</v>
      </c>
      <c r="S42" s="117" t="str">
        <f t="shared" si="9"/>
        <v/>
      </c>
      <c r="T42" s="117" t="str">
        <f t="shared" si="9"/>
        <v/>
      </c>
      <c r="U42" s="117" t="str">
        <f t="shared" si="9"/>
        <v/>
      </c>
      <c r="V42" s="117" t="str">
        <f t="shared" si="9"/>
        <v/>
      </c>
      <c r="W42" s="98">
        <f t="shared" si="9"/>
        <v>13</v>
      </c>
      <c r="X42" s="102" t="str">
        <f t="shared" si="9"/>
        <v/>
      </c>
      <c r="Y42" s="85"/>
    </row>
    <row r="44" spans="1:25">
      <c r="B44" s="34"/>
    </row>
    <row r="45" spans="1:25" ht="15">
      <c r="B45" s="210"/>
      <c r="C45" s="211"/>
      <c r="D45" s="211"/>
      <c r="E45" s="211"/>
    </row>
    <row r="46" spans="1:25" ht="15">
      <c r="B46" s="210"/>
      <c r="C46" s="211"/>
      <c r="D46" s="211"/>
      <c r="E46" s="211"/>
      <c r="F46" s="211"/>
      <c r="G46" s="35"/>
      <c r="T46" s="35"/>
    </row>
  </sheetData>
  <sheetProtection algorithmName="SHA-512" hashValue="GKl27wC85RZmvIERDn2XmsDsAh6IP7d7tT6fNl6yI456PG6ppH6v5JUF/60iuafCNkpfuOZJ0L/lMMessA1vQg==" saltValue="cV5m4tgPNEEqGI2nuws/oQ==" spinCount="100000" sheet="1" objects="1" scenarios="1" formatCells="0" formatColumns="0" formatRows="0" insertColumns="0" insertRows="0" sort="0"/>
  <mergeCells count="5">
    <mergeCell ref="B45:E45"/>
    <mergeCell ref="B46:F46"/>
    <mergeCell ref="Q1:X1"/>
    <mergeCell ref="D1:M1"/>
    <mergeCell ref="N1:P1"/>
  </mergeCells>
  <conditionalFormatting sqref="F22:F42">
    <cfRule type="cellIs" dxfId="250" priority="26" operator="greaterThan">
      <formula>$F$8</formula>
    </cfRule>
  </conditionalFormatting>
  <conditionalFormatting sqref="I22:I42">
    <cfRule type="cellIs" dxfId="249" priority="25" operator="greaterThan">
      <formula>$I$8</formula>
    </cfRule>
  </conditionalFormatting>
  <conditionalFormatting sqref="K22:K42">
    <cfRule type="cellIs" dxfId="248" priority="24" operator="greaterThan">
      <formula>$K$8</formula>
    </cfRule>
  </conditionalFormatting>
  <conditionalFormatting sqref="R22:R42">
    <cfRule type="cellIs" dxfId="247" priority="21" operator="greaterThan">
      <formula>$R$8</formula>
    </cfRule>
  </conditionalFormatting>
  <conditionalFormatting sqref="W22:W42">
    <cfRule type="cellIs" dxfId="246" priority="20" operator="greaterThan">
      <formula>$W$8</formula>
    </cfRule>
  </conditionalFormatting>
  <conditionalFormatting sqref="X22:X42">
    <cfRule type="cellIs" dxfId="245" priority="19" operator="lessThan">
      <formula>3</formula>
    </cfRule>
  </conditionalFormatting>
  <conditionalFormatting sqref="D22:D42">
    <cfRule type="cellIs" dxfId="244" priority="18" operator="greaterThan">
      <formula>$D$8</formula>
    </cfRule>
  </conditionalFormatting>
  <conditionalFormatting sqref="E22:E42">
    <cfRule type="cellIs" dxfId="243" priority="17" operator="greaterThan">
      <formula>$E$8</formula>
    </cfRule>
  </conditionalFormatting>
  <conditionalFormatting sqref="F9:F21">
    <cfRule type="cellIs" dxfId="242" priority="15" operator="greaterThan">
      <formula>$F$8</formula>
    </cfRule>
  </conditionalFormatting>
  <conditionalFormatting sqref="I9:I21">
    <cfRule type="cellIs" dxfId="241" priority="14" operator="greaterThan">
      <formula>$I$8</formula>
    </cfRule>
  </conditionalFormatting>
  <conditionalFormatting sqref="K9:K21">
    <cfRule type="cellIs" dxfId="240" priority="13" operator="greaterThan">
      <formula>$K$8</formula>
    </cfRule>
  </conditionalFormatting>
  <conditionalFormatting sqref="D9:D21">
    <cfRule type="cellIs" dxfId="239" priority="12" operator="greaterThan">
      <formula>$D$8</formula>
    </cfRule>
  </conditionalFormatting>
  <conditionalFormatting sqref="E9:E21">
    <cfRule type="cellIs" dxfId="238" priority="11" operator="greaterThan">
      <formula>$E$8</formula>
    </cfRule>
  </conditionalFormatting>
  <conditionalFormatting sqref="Q9:Q21">
    <cfRule type="cellIs" dxfId="237" priority="10" operator="greaterThan">
      <formula>$Q$8</formula>
    </cfRule>
  </conditionalFormatting>
  <conditionalFormatting sqref="R9:R21">
    <cfRule type="cellIs" dxfId="236" priority="9" operator="greaterThan">
      <formula>$R$8</formula>
    </cfRule>
  </conditionalFormatting>
  <conditionalFormatting sqref="W9:W21">
    <cfRule type="cellIs" dxfId="235" priority="8" operator="greaterThan">
      <formula>$W$8</formula>
    </cfRule>
  </conditionalFormatting>
  <conditionalFormatting sqref="X9:X21">
    <cfRule type="cellIs" dxfId="234" priority="7" operator="lessThan">
      <formula>3</formula>
    </cfRule>
  </conditionalFormatting>
  <conditionalFormatting sqref="N22:O39">
    <cfRule type="cellIs" dxfId="233" priority="6" operator="greaterThan">
      <formula>$Q$8</formula>
    </cfRule>
  </conditionalFormatting>
  <conditionalFormatting sqref="N9:O21">
    <cfRule type="cellIs" dxfId="232" priority="5" operator="greaterThan">
      <formula>$Q$8</formula>
    </cfRule>
  </conditionalFormatting>
  <conditionalFormatting sqref="N40:N42">
    <cfRule type="cellIs" dxfId="231" priority="4" operator="greaterThan">
      <formula>$D$8</formula>
    </cfRule>
  </conditionalFormatting>
  <conditionalFormatting sqref="Q40:Q42">
    <cfRule type="cellIs" dxfId="230" priority="3" operator="greaterThan">
      <formula>$D$8</formula>
    </cfRule>
  </conditionalFormatting>
  <conditionalFormatting sqref="N9:N39 N42">
    <cfRule type="cellIs" dxfId="229" priority="2" operator="lessThan">
      <formula>$N$8</formula>
    </cfRule>
  </conditionalFormatting>
  <conditionalFormatting sqref="P9:P39 P42">
    <cfRule type="cellIs" dxfId="228" priority="1" operator="lessThan">
      <formula>$P$8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7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&amp;L1) 1 = soleil, 2 = pluie, 3 = gel&amp;R&amp;"Arial,Standard"&amp;8page &amp;P of &amp;N</oddFooter>
  </headerFooter>
  <colBreaks count="1" manualBreakCount="1">
    <brk id="24" max="41" man="1"/>
  </colBreaks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V46"/>
  <sheetViews>
    <sheetView view="pageBreakPreview" zoomScaleNormal="63" zoomScaleSheetLayoutView="100" workbookViewId="0">
      <pane xSplit="1" ySplit="7" topLeftCell="B8" activePane="bottomRight" state="frozen"/>
      <selection activeCell="I9" sqref="I9"/>
      <selection pane="topRight" activeCell="I9" sqref="I9"/>
      <selection pane="bottomLeft" activeCell="I9" sqref="I9"/>
      <selection pane="bottomRight" activeCell="I29" sqref="I29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2"/>
      <c r="B1" s="221" t="s">
        <v>247</v>
      </c>
      <c r="C1" s="222"/>
      <c r="D1" s="222"/>
      <c r="E1" s="222"/>
      <c r="F1" s="222"/>
      <c r="G1" s="222"/>
      <c r="H1" s="222"/>
      <c r="I1" s="223"/>
      <c r="J1" s="217" t="s">
        <v>248</v>
      </c>
      <c r="K1" s="217"/>
      <c r="L1" s="42"/>
      <c r="M1" s="218" t="s">
        <v>491</v>
      </c>
      <c r="N1" s="219"/>
      <c r="O1" s="219"/>
      <c r="P1" s="219"/>
      <c r="Q1" s="219"/>
      <c r="R1" s="219"/>
      <c r="S1" s="219"/>
      <c r="T1" s="219"/>
      <c r="U1" s="220"/>
    </row>
    <row r="2" spans="1:22" s="15" customFormat="1" ht="27.75" customHeight="1">
      <c r="A2" s="43" t="str">
        <f>Process!A2</f>
        <v>Day</v>
      </c>
      <c r="B2" s="43" t="s">
        <v>478</v>
      </c>
      <c r="C2" s="111" t="s">
        <v>475</v>
      </c>
      <c r="D2" s="111" t="s">
        <v>110</v>
      </c>
      <c r="E2" s="111" t="s">
        <v>111</v>
      </c>
      <c r="F2" s="111" t="s">
        <v>477</v>
      </c>
      <c r="G2" s="111" t="s">
        <v>14</v>
      </c>
      <c r="H2" s="43" t="s">
        <v>469</v>
      </c>
      <c r="I2" s="112" t="s">
        <v>14</v>
      </c>
      <c r="J2" s="43" t="s">
        <v>470</v>
      </c>
      <c r="K2" s="43" t="s">
        <v>473</v>
      </c>
      <c r="L2" s="43" t="s">
        <v>290</v>
      </c>
      <c r="M2" s="113" t="str">
        <f>'Entree-Sortie'!Q2</f>
        <v>COD</v>
      </c>
      <c r="N2" s="113" t="str">
        <f>'Entree-Sortie'!R2</f>
        <v>BOD5</v>
      </c>
      <c r="O2" s="113" t="str">
        <f>'Entree-Sortie'!S2</f>
        <v>NH4-N</v>
      </c>
      <c r="P2" s="113" t="str">
        <f>'Entree-Sortie'!T2</f>
        <v>NO3-N</v>
      </c>
      <c r="Q2" s="113" t="str">
        <f>'Entree-Sortie'!U2</f>
        <v>TN</v>
      </c>
      <c r="R2" s="113" t="s">
        <v>492</v>
      </c>
      <c r="S2" s="113" t="str">
        <f>'Entree-Sortie'!V2</f>
        <v>PO4-P</v>
      </c>
      <c r="T2" s="113" t="str">
        <f>'Entree-Sortie'!W2</f>
        <v>Suspended solids SS</v>
      </c>
      <c r="U2" s="113" t="str">
        <f>'Entree-Sortie'!X2</f>
        <v>Alkalinity</v>
      </c>
    </row>
    <row r="3" spans="1:22" s="15" customFormat="1" ht="39.6" customHeight="1">
      <c r="A3" s="59" t="str">
        <f>Process!A3</f>
        <v>Jour</v>
      </c>
      <c r="B3" s="59" t="s">
        <v>479</v>
      </c>
      <c r="C3" s="59" t="s">
        <v>476</v>
      </c>
      <c r="D3" s="106" t="s">
        <v>245</v>
      </c>
      <c r="E3" s="106" t="s">
        <v>246</v>
      </c>
      <c r="F3" s="106" t="s">
        <v>477</v>
      </c>
      <c r="G3" s="106" t="s">
        <v>468</v>
      </c>
      <c r="H3" s="59" t="s">
        <v>471</v>
      </c>
      <c r="I3" s="107" t="s">
        <v>468</v>
      </c>
      <c r="J3" s="59" t="s">
        <v>472</v>
      </c>
      <c r="K3" s="59" t="s">
        <v>474</v>
      </c>
      <c r="L3" s="59" t="s">
        <v>250</v>
      </c>
      <c r="M3" s="114" t="str">
        <f>'Entree-Sortie'!Q3</f>
        <v>DCO</v>
      </c>
      <c r="N3" s="114" t="str">
        <f>'Entree-Sortie'!R3</f>
        <v>DBO</v>
      </c>
      <c r="O3" s="114" t="str">
        <f>'Entree-Sortie'!S3</f>
        <v>NH4-N</v>
      </c>
      <c r="P3" s="114" t="str">
        <f>'Entree-Sortie'!T3</f>
        <v>NO3-N</v>
      </c>
      <c r="Q3" s="114" t="str">
        <f>'Entree-Sortie'!U3</f>
        <v>TN</v>
      </c>
      <c r="R3" s="114" t="s">
        <v>492</v>
      </c>
      <c r="S3" s="114" t="str">
        <f>'Entree-Sortie'!V3</f>
        <v>PO4-P</v>
      </c>
      <c r="T3" s="114" t="str">
        <f>'Entree-Sortie'!W3</f>
        <v>Matiéres en suspension MES</v>
      </c>
      <c r="U3" s="114" t="str">
        <f>'Entree-Sortie'!X3</f>
        <v>Alkalinité</v>
      </c>
    </row>
    <row r="4" spans="1:22" s="10" customFormat="1" ht="13.5" hidden="1" customHeight="1">
      <c r="A4" s="45" t="s">
        <v>372</v>
      </c>
      <c r="B4" s="45" t="s">
        <v>373</v>
      </c>
      <c r="C4" s="45" t="s">
        <v>374</v>
      </c>
      <c r="D4" s="45" t="s">
        <v>375</v>
      </c>
      <c r="E4" s="45" t="s">
        <v>376</v>
      </c>
      <c r="F4" s="45" t="s">
        <v>377</v>
      </c>
      <c r="G4" s="45" t="s">
        <v>378</v>
      </c>
      <c r="H4" s="45" t="s">
        <v>379</v>
      </c>
      <c r="I4" s="45" t="s">
        <v>380</v>
      </c>
      <c r="J4" s="45" t="s">
        <v>381</v>
      </c>
      <c r="K4" s="45" t="s">
        <v>382</v>
      </c>
      <c r="L4" s="45" t="s">
        <v>392</v>
      </c>
      <c r="M4" s="45" t="s">
        <v>383</v>
      </c>
      <c r="N4" s="45" t="s">
        <v>384</v>
      </c>
      <c r="O4" s="45" t="s">
        <v>385</v>
      </c>
      <c r="P4" s="45" t="s">
        <v>386</v>
      </c>
      <c r="Q4" s="45" t="s">
        <v>387</v>
      </c>
      <c r="R4" s="45" t="s">
        <v>388</v>
      </c>
      <c r="S4" s="45" t="s">
        <v>389</v>
      </c>
      <c r="T4" s="45" t="s">
        <v>390</v>
      </c>
      <c r="U4" s="45" t="s">
        <v>391</v>
      </c>
      <c r="V4" s="10" t="s">
        <v>393</v>
      </c>
    </row>
    <row r="5" spans="1:22" s="10" customFormat="1" ht="12.75">
      <c r="A5" s="45" t="str">
        <f>Tabelle1[[#This Row],[Spalte1]]</f>
        <v>P&amp;ID-No.</v>
      </c>
      <c r="B5" s="61"/>
      <c r="C5" s="61" t="s">
        <v>298</v>
      </c>
      <c r="D5" s="61" t="s">
        <v>490</v>
      </c>
      <c r="E5" s="61" t="s">
        <v>299</v>
      </c>
      <c r="F5" s="61" t="s">
        <v>300</v>
      </c>
      <c r="G5" s="61" t="s">
        <v>301</v>
      </c>
      <c r="H5" s="45"/>
      <c r="I5" s="45" t="s">
        <v>434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</row>
    <row r="6" spans="1:22" s="10" customFormat="1" ht="13.5" customHeight="1">
      <c r="A6" s="45" t="s">
        <v>480</v>
      </c>
      <c r="B6" s="45" t="str">
        <f>Tabelle2[[#This Row],[Spalte4]]</f>
        <v>quotadien</v>
      </c>
      <c r="C6" s="45"/>
      <c r="D6" s="45"/>
      <c r="E6" s="45"/>
      <c r="F6" s="45"/>
      <c r="G6" s="45"/>
      <c r="H6" s="45" t="str">
        <f>Tabelle24[[#This Row],[Spalte2]]</f>
        <v>quotadien</v>
      </c>
      <c r="I6" s="45" t="str">
        <f>Tabelle2[[#This Row],[Spalte5]]</f>
        <v>hebdomadaire</v>
      </c>
      <c r="J6" s="45" t="str">
        <f>Tabelle24[[#This Row],[Spalte9]]</f>
        <v>hebdomadaire</v>
      </c>
      <c r="K6" s="45" t="str">
        <f>Tabelle24[[#This Row],[Spalte10]]</f>
        <v>hebdomadaire</v>
      </c>
      <c r="L6" s="45"/>
      <c r="M6" s="45"/>
      <c r="N6" s="45"/>
      <c r="O6" s="45"/>
      <c r="P6" s="45"/>
      <c r="Q6" s="45"/>
      <c r="R6" s="45"/>
      <c r="S6" s="45"/>
      <c r="T6" s="45"/>
      <c r="U6" s="45"/>
    </row>
    <row r="7" spans="1:22" s="11" customFormat="1" ht="12.75">
      <c r="A7" s="45" t="str">
        <f>Process!A6</f>
        <v xml:space="preserve">Unité </v>
      </c>
      <c r="B7" s="45"/>
      <c r="C7" s="45" t="str">
        <f>Tabelle2[[#This Row],[Spalte4]]</f>
        <v>mg/l</v>
      </c>
      <c r="D7" s="45" t="s">
        <v>7</v>
      </c>
      <c r="E7" s="45" t="s">
        <v>1</v>
      </c>
      <c r="F7" s="45" t="str">
        <f>Tabelle24[[#This Row],[Spalte3]]</f>
        <v>mg/l</v>
      </c>
      <c r="G7" s="45" t="s">
        <v>15</v>
      </c>
      <c r="H7" s="45" t="s">
        <v>12</v>
      </c>
      <c r="I7" s="45" t="str">
        <f>Tabelle24[[#This Row],[Spalte7]]</f>
        <v>g/l</v>
      </c>
      <c r="J7" s="45" t="str">
        <f>Tabelle24[[#This Row],[Spalte8]]</f>
        <v>ml/l</v>
      </c>
      <c r="K7" s="45" t="str">
        <f>Tabelle24[[#This Row],[Spalte7]]</f>
        <v>g/l</v>
      </c>
      <c r="L7" s="45"/>
      <c r="M7" s="45" t="str">
        <f>Tabelle24[[#This Row],[Spalte3]]</f>
        <v>mg/l</v>
      </c>
      <c r="N7" s="45" t="str">
        <f>Tabelle24[[#This Row],[Spalte12]]</f>
        <v>mg/l</v>
      </c>
      <c r="O7" s="45" t="str">
        <f>Tabelle24[[#This Row],[Spalte13]]</f>
        <v>mg/l</v>
      </c>
      <c r="P7" s="45" t="str">
        <f>Tabelle24[[#This Row],[Spalte14]]</f>
        <v>mg/l</v>
      </c>
      <c r="Q7" s="45" t="str">
        <f>Tabelle24[[#This Row],[Spalte15]]</f>
        <v>mg/l</v>
      </c>
      <c r="R7" s="45" t="str">
        <f>Tabelle24[[#This Row],[Spalte16]]</f>
        <v>mg/l</v>
      </c>
      <c r="S7" s="45" t="str">
        <f>Tabelle24[[#This Row],[Spalte17]]</f>
        <v>mg/l</v>
      </c>
      <c r="T7" s="45" t="str">
        <f>Tabelle24[[#This Row],[Spalte18]]</f>
        <v>mg/l</v>
      </c>
      <c r="U7" s="45" t="s">
        <v>25</v>
      </c>
    </row>
    <row r="8" spans="1:22">
      <c r="A8" s="134" t="str">
        <f>Process!A7</f>
        <v>Design</v>
      </c>
      <c r="B8" s="135">
        <v>0.5</v>
      </c>
      <c r="C8" s="125" t="s">
        <v>302</v>
      </c>
      <c r="D8" s="136" t="s">
        <v>304</v>
      </c>
      <c r="E8" s="136"/>
      <c r="F8" s="125"/>
      <c r="G8" s="125">
        <v>4</v>
      </c>
      <c r="H8" s="125"/>
      <c r="I8" s="125">
        <f>Tabelle24[[#This Row],[Spalte7]]</f>
        <v>4</v>
      </c>
      <c r="J8" s="125"/>
      <c r="K8" s="125"/>
      <c r="L8" s="134"/>
      <c r="M8" s="125">
        <v>100</v>
      </c>
      <c r="N8" s="125">
        <v>35</v>
      </c>
      <c r="O8" s="125"/>
      <c r="P8" s="125"/>
      <c r="Q8" s="125"/>
      <c r="R8" s="125"/>
      <c r="S8" s="125"/>
      <c r="T8" s="125">
        <v>35</v>
      </c>
      <c r="U8" s="125" t="s">
        <v>26</v>
      </c>
    </row>
    <row r="9" spans="1:22" ht="24.95" customHeight="1">
      <c r="A9" s="42">
        <f>Process!A8</f>
        <v>1</v>
      </c>
      <c r="B9" s="109">
        <v>0.5</v>
      </c>
      <c r="C9" s="121">
        <f>IF('Alle Werte'!BB153="","",'Alle Werte'!BB153)</f>
        <v>0.55752277374267578</v>
      </c>
      <c r="D9" s="121">
        <f>IF('Alle Werte'!BC153="","",'Alle Werte'!BC153)</f>
        <v>8.0354747772216797</v>
      </c>
      <c r="E9" s="121">
        <f>IF('Alle Werte'!BD153="","",'Alle Werte'!BD153)</f>
        <v>9.0499210357666016</v>
      </c>
      <c r="F9" s="121">
        <f>IF('Alle Werte'!BN153="","",'Alle Werte'!BN153)</f>
        <v>0.58953392505645752</v>
      </c>
      <c r="G9" s="53">
        <f>IF('Alle Werte'!BG153="","",'Alle Werte'!BG153)</f>
        <v>0</v>
      </c>
      <c r="H9" s="49">
        <v>280</v>
      </c>
      <c r="I9" s="48">
        <v>3.278</v>
      </c>
      <c r="J9" s="50">
        <v>550</v>
      </c>
      <c r="K9" s="48">
        <v>6.9240000000000004</v>
      </c>
      <c r="L9" s="52"/>
      <c r="M9" s="55"/>
      <c r="N9" s="55"/>
      <c r="O9" s="54"/>
      <c r="P9" s="54"/>
      <c r="Q9" s="54"/>
      <c r="R9" s="124"/>
      <c r="S9" s="54"/>
      <c r="T9" s="54"/>
      <c r="U9" s="54"/>
    </row>
    <row r="10" spans="1:22" ht="24.95" customHeight="1">
      <c r="A10" s="42">
        <f>Process!A9</f>
        <v>2</v>
      </c>
      <c r="B10" s="109">
        <v>0.5</v>
      </c>
      <c r="C10" s="121">
        <f>IF('Alle Werte'!BB154="","",'Alle Werte'!BB154)</f>
        <v>0.34055879712104797</v>
      </c>
      <c r="D10" s="121">
        <f>IF('Alle Werte'!BC154="","",'Alle Werte'!BC154)</f>
        <v>7.9816231727600098</v>
      </c>
      <c r="E10" s="121">
        <f>IF('Alle Werte'!BD154="","",'Alle Werte'!BD154)</f>
        <v>8.9238557815551758</v>
      </c>
      <c r="F10" s="121">
        <f>IF('Alle Werte'!BN154="","",'Alle Werte'!BN154)</f>
        <v>0.4083017110824585</v>
      </c>
      <c r="G10" s="53">
        <f>IF('Alle Werte'!BG154="","",'Alle Werte'!BG154)</f>
        <v>0</v>
      </c>
      <c r="H10" s="49">
        <v>400</v>
      </c>
      <c r="I10" s="48">
        <v>4.0140000000000002</v>
      </c>
      <c r="J10" s="50">
        <v>900</v>
      </c>
      <c r="K10" s="48">
        <v>8.9060000000000006</v>
      </c>
      <c r="L10" s="52"/>
      <c r="M10" s="55"/>
      <c r="N10" s="55"/>
      <c r="O10" s="54"/>
      <c r="P10" s="54"/>
      <c r="Q10" s="54"/>
      <c r="R10" s="124"/>
      <c r="S10" s="54"/>
      <c r="T10" s="54"/>
      <c r="U10" s="54"/>
    </row>
    <row r="11" spans="1:22" ht="24.95" customHeight="1">
      <c r="A11" s="42">
        <f>Process!A10</f>
        <v>3</v>
      </c>
      <c r="B11" s="109">
        <v>0.5</v>
      </c>
      <c r="C11" s="121">
        <f>IF('Alle Werte'!BB155="","",'Alle Werte'!BB155)</f>
        <v>0.29252779483795166</v>
      </c>
      <c r="D11" s="121">
        <f>IF('Alle Werte'!BC155="","",'Alle Werte'!BC155)</f>
        <v>7.9028658866882324</v>
      </c>
      <c r="E11" s="121">
        <f>IF('Alle Werte'!BD155="","",'Alle Werte'!BD155)</f>
        <v>8.5468988418579102</v>
      </c>
      <c r="F11" s="121">
        <f>IF('Alle Werte'!BN155="","",'Alle Werte'!BN155)</f>
        <v>0.33779048919677734</v>
      </c>
      <c r="G11" s="53">
        <f>IF('Alle Werte'!BG155="","",'Alle Werte'!BG155)</f>
        <v>0</v>
      </c>
      <c r="H11" s="49"/>
      <c r="I11" s="48"/>
      <c r="J11" s="50"/>
      <c r="K11" s="48"/>
      <c r="L11" s="52"/>
      <c r="M11" s="55"/>
      <c r="N11" s="55"/>
      <c r="O11" s="54"/>
      <c r="P11" s="54"/>
      <c r="Q11" s="54"/>
      <c r="R11" s="124"/>
      <c r="S11" s="54"/>
      <c r="T11" s="54"/>
      <c r="U11" s="54"/>
    </row>
    <row r="12" spans="1:22" ht="24.95" customHeight="1">
      <c r="A12" s="42">
        <f>Process!A11</f>
        <v>4</v>
      </c>
      <c r="B12" s="109">
        <v>0.5</v>
      </c>
      <c r="C12" s="121">
        <f>IF('Alle Werte'!BB156="","",'Alle Werte'!BB156)</f>
        <v>0.21187199652194977</v>
      </c>
      <c r="D12" s="121">
        <f>IF('Alle Werte'!BC156="","",'Alle Werte'!BC156)</f>
        <v>7.922853946685791</v>
      </c>
      <c r="E12" s="121">
        <f>IF('Alle Werte'!BD156="","",'Alle Werte'!BD156)</f>
        <v>8.3034162521362305</v>
      </c>
      <c r="F12" s="121">
        <f>IF('Alle Werte'!BN156="","",'Alle Werte'!BN156)</f>
        <v>0.23983539640903473</v>
      </c>
      <c r="G12" s="53">
        <f>IF('Alle Werte'!BG156="","",'Alle Werte'!BG156)</f>
        <v>2.6574170216917992E-2</v>
      </c>
      <c r="H12" s="49"/>
      <c r="I12" s="48"/>
      <c r="J12" s="50"/>
      <c r="K12" s="48"/>
      <c r="L12" s="52"/>
      <c r="M12" s="55"/>
      <c r="N12" s="55"/>
      <c r="O12" s="54"/>
      <c r="P12" s="54"/>
      <c r="Q12" s="54"/>
      <c r="R12" s="124"/>
      <c r="S12" s="54"/>
      <c r="T12" s="54"/>
      <c r="U12" s="54"/>
    </row>
    <row r="13" spans="1:22" ht="24.95" customHeight="1">
      <c r="A13" s="42">
        <f>Process!A12</f>
        <v>5</v>
      </c>
      <c r="B13" s="109">
        <v>0.5</v>
      </c>
      <c r="C13" s="121">
        <f>IF('Alle Werte'!BB157="","",'Alle Werte'!BB157)</f>
        <v>0.41704121232032776</v>
      </c>
      <c r="D13" s="121">
        <f>IF('Alle Werte'!BC157="","",'Alle Werte'!BC157)</f>
        <v>8.0652446746826172</v>
      </c>
      <c r="E13" s="121">
        <f>IF('Alle Werte'!BD157="","",'Alle Werte'!BD157)</f>
        <v>7.8301072120666504</v>
      </c>
      <c r="F13" s="121">
        <f>IF('Alle Werte'!BN157="","",'Alle Werte'!BN157)</f>
        <v>0.32231289148330688</v>
      </c>
      <c r="G13" s="53">
        <f>IF('Alle Werte'!BG157="","",'Alle Werte'!BG157)</f>
        <v>0.57510387897491455</v>
      </c>
      <c r="H13" s="49"/>
      <c r="I13" s="48"/>
      <c r="J13" s="50"/>
      <c r="K13" s="48"/>
      <c r="L13" s="52"/>
      <c r="M13" s="55"/>
      <c r="N13" s="55"/>
      <c r="O13" s="54"/>
      <c r="P13" s="54"/>
      <c r="Q13" s="54"/>
      <c r="R13" s="124"/>
      <c r="S13" s="54"/>
      <c r="T13" s="54"/>
      <c r="U13" s="54"/>
    </row>
    <row r="14" spans="1:22" ht="24.95" customHeight="1">
      <c r="A14" s="42">
        <f>Process!A13</f>
        <v>6</v>
      </c>
      <c r="B14" s="109">
        <v>0.5</v>
      </c>
      <c r="C14" s="121">
        <f>IF('Alle Werte'!BB158="","",'Alle Werte'!BB158)</f>
        <v>0.60534322261810303</v>
      </c>
      <c r="D14" s="121">
        <f>IF('Alle Werte'!BC158="","",'Alle Werte'!BC158)</f>
        <v>7.9516282081604004</v>
      </c>
      <c r="E14" s="121">
        <f>IF('Alle Werte'!BD158="","",'Alle Werte'!BD158)</f>
        <v>7.6338009834289551</v>
      </c>
      <c r="F14" s="121">
        <f>IF('Alle Werte'!BN158="","",'Alle Werte'!BN158)</f>
        <v>0.55715358257293701</v>
      </c>
      <c r="G14" s="53">
        <f>IF('Alle Werte'!BG158="","",'Alle Werte'!BG158)</f>
        <v>0</v>
      </c>
      <c r="H14" s="49"/>
      <c r="I14" s="48"/>
      <c r="J14" s="49"/>
      <c r="K14" s="48"/>
      <c r="L14" s="52"/>
      <c r="M14" s="55"/>
      <c r="N14" s="55"/>
      <c r="O14" s="54"/>
      <c r="P14" s="54"/>
      <c r="Q14" s="54"/>
      <c r="R14" s="124"/>
      <c r="S14" s="54"/>
      <c r="T14" s="54"/>
      <c r="U14" s="54"/>
    </row>
    <row r="15" spans="1:22" ht="24.95" customHeight="1">
      <c r="A15" s="42">
        <f>Process!A14</f>
        <v>7</v>
      </c>
      <c r="B15" s="109">
        <v>0.5</v>
      </c>
      <c r="C15" s="121">
        <f>IF('Alle Werte'!BB159="","",'Alle Werte'!BB159)</f>
        <v>0.61986637115478516</v>
      </c>
      <c r="D15" s="121">
        <f>IF('Alle Werte'!BC159="","",'Alle Werte'!BC159)</f>
        <v>7.9029908180236816</v>
      </c>
      <c r="E15" s="121">
        <f>IF('Alle Werte'!BD159="","",'Alle Werte'!BD159)</f>
        <v>7.5515999794006348</v>
      </c>
      <c r="F15" s="121">
        <f>IF('Alle Werte'!BN159="","",'Alle Werte'!BN159)</f>
        <v>0.50626659393310547</v>
      </c>
      <c r="G15" s="53">
        <f>IF('Alle Werte'!BG159="","",'Alle Werte'!BG159)</f>
        <v>0</v>
      </c>
      <c r="H15" s="49"/>
      <c r="I15" s="48"/>
      <c r="J15" s="49"/>
      <c r="K15" s="48"/>
      <c r="L15" s="52"/>
      <c r="M15" s="55"/>
      <c r="N15" s="55"/>
      <c r="O15" s="54"/>
      <c r="P15" s="54"/>
      <c r="Q15" s="54"/>
      <c r="R15" s="124"/>
      <c r="S15" s="54"/>
      <c r="T15" s="54"/>
      <c r="U15" s="54"/>
    </row>
    <row r="16" spans="1:22" ht="24.95" customHeight="1">
      <c r="A16" s="42">
        <f>Process!A15</f>
        <v>8</v>
      </c>
      <c r="B16" s="109">
        <v>0.5</v>
      </c>
      <c r="C16" s="121">
        <f>IF('Alle Werte'!BB160="","",'Alle Werte'!BB160)</f>
        <v>0.75731062889099121</v>
      </c>
      <c r="D16" s="121">
        <f>IF('Alle Werte'!BC160="","",'Alle Werte'!BC160)</f>
        <v>7.895571231842041</v>
      </c>
      <c r="E16" s="121">
        <f>IF('Alle Werte'!BD160="","",'Alle Werte'!BD160)</f>
        <v>7.7098040580749512</v>
      </c>
      <c r="F16" s="121">
        <f>IF('Alle Werte'!BN160="","",'Alle Werte'!BN160)</f>
        <v>0.55058461427688599</v>
      </c>
      <c r="G16" s="53">
        <f>IF('Alle Werte'!BG160="","",'Alle Werte'!BG160)</f>
        <v>0</v>
      </c>
      <c r="H16" s="49"/>
      <c r="I16" s="48"/>
      <c r="J16" s="49"/>
      <c r="K16" s="48"/>
      <c r="L16" s="52"/>
      <c r="M16" s="55"/>
      <c r="N16" s="55"/>
      <c r="O16" s="54"/>
      <c r="P16" s="54"/>
      <c r="Q16" s="54"/>
      <c r="R16" s="124"/>
      <c r="S16" s="54"/>
      <c r="T16" s="54"/>
      <c r="U16" s="54"/>
    </row>
    <row r="17" spans="1:21" ht="24.95" customHeight="1">
      <c r="A17" s="42">
        <f>Process!A16</f>
        <v>9</v>
      </c>
      <c r="B17" s="109">
        <v>0.5</v>
      </c>
      <c r="C17" s="121">
        <f>IF('Alle Werte'!BB161="","",'Alle Werte'!BB161)</f>
        <v>0.85061252117156982</v>
      </c>
      <c r="D17" s="121">
        <f>IF('Alle Werte'!BC161="","",'Alle Werte'!BC161)</f>
        <v>7.9019031524658203</v>
      </c>
      <c r="E17" s="121">
        <f>IF('Alle Werte'!BD161="","",'Alle Werte'!BD161)</f>
        <v>7.8758721351623535</v>
      </c>
      <c r="F17" s="121">
        <f>IF('Alle Werte'!BN161="","",'Alle Werte'!BN161)</f>
        <v>0.53973817825317383</v>
      </c>
      <c r="G17" s="53">
        <f>IF('Alle Werte'!BG161="","",'Alle Werte'!BG161)</f>
        <v>0</v>
      </c>
      <c r="H17" s="49"/>
      <c r="I17" s="48"/>
      <c r="J17" s="49"/>
      <c r="K17" s="48"/>
      <c r="L17" s="52"/>
      <c r="M17" s="55"/>
      <c r="N17" s="55"/>
      <c r="O17" s="54"/>
      <c r="P17" s="54"/>
      <c r="Q17" s="54"/>
      <c r="R17" s="124"/>
      <c r="S17" s="54"/>
      <c r="T17" s="54"/>
      <c r="U17" s="54"/>
    </row>
    <row r="18" spans="1:21" ht="24.95" customHeight="1">
      <c r="A18" s="42">
        <f>Process!A17</f>
        <v>10</v>
      </c>
      <c r="B18" s="109">
        <v>0.5</v>
      </c>
      <c r="C18" s="121">
        <f>IF('Alle Werte'!BB162="","",'Alle Werte'!BB162)</f>
        <v>0.86831510066986084</v>
      </c>
      <c r="D18" s="121">
        <f>IF('Alle Werte'!BC162="","",'Alle Werte'!BC162)</f>
        <v>7.9028019905090332</v>
      </c>
      <c r="E18" s="121">
        <f>IF('Alle Werte'!BD162="","",'Alle Werte'!BD162)</f>
        <v>7.8865771293640137</v>
      </c>
      <c r="F18" s="121">
        <f>IF('Alle Werte'!BN162="","",'Alle Werte'!BN162)</f>
        <v>0.53427881002426147</v>
      </c>
      <c r="G18" s="53">
        <f>IF('Alle Werte'!BG162="","",'Alle Werte'!BG162)</f>
        <v>0</v>
      </c>
      <c r="H18" s="49"/>
      <c r="I18" s="48"/>
      <c r="J18" s="49"/>
      <c r="K18" s="48"/>
      <c r="L18" s="52"/>
      <c r="M18" s="55"/>
      <c r="N18" s="55"/>
      <c r="O18" s="54"/>
      <c r="P18" s="54"/>
      <c r="Q18" s="54"/>
      <c r="R18" s="124"/>
      <c r="S18" s="54"/>
      <c r="T18" s="54"/>
      <c r="U18" s="54"/>
    </row>
    <row r="19" spans="1:21" ht="24.95" customHeight="1">
      <c r="A19" s="42">
        <f>Process!A18</f>
        <v>11</v>
      </c>
      <c r="B19" s="109">
        <v>0.5</v>
      </c>
      <c r="C19" s="121">
        <f>IF('Alle Werte'!BB163="","",'Alle Werte'!BB163)</f>
        <v>0.96268361806869507</v>
      </c>
      <c r="D19" s="121">
        <f>IF('Alle Werte'!BC163="","",'Alle Werte'!BC163)</f>
        <v>7.9054851531982422</v>
      </c>
      <c r="E19" s="121">
        <f>IF('Alle Werte'!BD163="","",'Alle Werte'!BD163)</f>
        <v>8.091914176940918</v>
      </c>
      <c r="F19" s="121">
        <f>IF('Alle Werte'!BN163="","",'Alle Werte'!BN163)</f>
        <v>0.58404797315597534</v>
      </c>
      <c r="G19" s="53">
        <f>IF('Alle Werte'!BG163="","",'Alle Werte'!BG163)</f>
        <v>0</v>
      </c>
      <c r="H19" s="49"/>
      <c r="I19" s="48"/>
      <c r="J19" s="49"/>
      <c r="K19" s="48"/>
      <c r="L19" s="52"/>
      <c r="M19" s="55"/>
      <c r="N19" s="55"/>
      <c r="O19" s="54"/>
      <c r="P19" s="54"/>
      <c r="Q19" s="54"/>
      <c r="R19" s="124"/>
      <c r="S19" s="54"/>
      <c r="T19" s="54"/>
      <c r="U19" s="54"/>
    </row>
    <row r="20" spans="1:21" ht="24.95" customHeight="1">
      <c r="A20" s="42">
        <f>Process!A19</f>
        <v>12</v>
      </c>
      <c r="B20" s="109">
        <v>0.5</v>
      </c>
      <c r="C20" s="121">
        <f>IF('Alle Werte'!BB164="","",'Alle Werte'!BB164)</f>
        <v>1.5556279420852661</v>
      </c>
      <c r="D20" s="121">
        <f>IF('Alle Werte'!BC164="","",'Alle Werte'!BC164)</f>
        <v>7.9439311027526855</v>
      </c>
      <c r="E20" s="121">
        <f>IF('Alle Werte'!BD164="","",'Alle Werte'!BD164)</f>
        <v>8.2646732330322266</v>
      </c>
      <c r="F20" s="121">
        <f>IF('Alle Werte'!BN164="","",'Alle Werte'!BN164)</f>
        <v>1.0327329635620117</v>
      </c>
      <c r="G20" s="53">
        <f>IF('Alle Werte'!BG164="","",'Alle Werte'!BG164)</f>
        <v>0</v>
      </c>
      <c r="H20" s="49">
        <v>100</v>
      </c>
      <c r="I20" s="48">
        <v>0.81</v>
      </c>
      <c r="J20" s="49">
        <v>660</v>
      </c>
      <c r="K20" s="48">
        <v>7.2619999999999996</v>
      </c>
      <c r="L20" s="52"/>
      <c r="M20" s="55"/>
      <c r="N20" s="55"/>
      <c r="O20" s="54"/>
      <c r="P20" s="54"/>
      <c r="Q20" s="54"/>
      <c r="R20" s="124"/>
      <c r="S20" s="54"/>
      <c r="T20" s="54"/>
      <c r="U20" s="54"/>
    </row>
    <row r="21" spans="1:21" ht="24.95" customHeight="1">
      <c r="A21" s="42">
        <f>Process!A20</f>
        <v>13</v>
      </c>
      <c r="B21" s="109">
        <v>0.5</v>
      </c>
      <c r="C21" s="121">
        <f>IF('Alle Werte'!BB165="","",'Alle Werte'!BB165)</f>
        <v>1.0059119462966919</v>
      </c>
      <c r="D21" s="121">
        <f>IF('Alle Werte'!BC165="","",'Alle Werte'!BC165)</f>
        <v>7.917661190032959</v>
      </c>
      <c r="E21" s="121">
        <f>IF('Alle Werte'!BD165="","",'Alle Werte'!BD165)</f>
        <v>8.4219465255737305</v>
      </c>
      <c r="F21" s="121">
        <f>IF('Alle Werte'!BN165="","",'Alle Werte'!BN165)</f>
        <v>0.5308682918548584</v>
      </c>
      <c r="G21" s="53">
        <f>IF('Alle Werte'!BG165="","",'Alle Werte'!BG165)</f>
        <v>0</v>
      </c>
      <c r="H21" s="49">
        <v>130</v>
      </c>
      <c r="I21" s="48">
        <v>0.81</v>
      </c>
      <c r="J21" s="49">
        <v>430</v>
      </c>
      <c r="K21" s="48">
        <v>3.262</v>
      </c>
      <c r="L21" s="52"/>
      <c r="M21" s="55"/>
      <c r="N21" s="55"/>
      <c r="O21" s="54"/>
      <c r="P21" s="54"/>
      <c r="Q21" s="54"/>
      <c r="R21" s="124"/>
      <c r="S21" s="54"/>
      <c r="T21" s="54"/>
      <c r="U21" s="54"/>
    </row>
    <row r="22" spans="1:21" ht="24.95" customHeight="1">
      <c r="A22" s="42">
        <f>Process!A21</f>
        <v>14</v>
      </c>
      <c r="B22" s="109">
        <v>0.5</v>
      </c>
      <c r="C22" s="121">
        <f>IF('Alle Werte'!BB166="","",'Alle Werte'!BB166)</f>
        <v>0.94241940975189209</v>
      </c>
      <c r="D22" s="121">
        <f>IF('Alle Werte'!BC166="","",'Alle Werte'!BC166)</f>
        <v>7.9254021644592285</v>
      </c>
      <c r="E22" s="121">
        <f>IF('Alle Werte'!BD166="","",'Alle Werte'!BD166)</f>
        <v>8.6112508773803711</v>
      </c>
      <c r="F22" s="121">
        <f>IF('Alle Werte'!BN166="","",'Alle Werte'!BN166)</f>
        <v>0.70134419202804565</v>
      </c>
      <c r="G22" s="53">
        <f>IF('Alle Werte'!BG166="","",'Alle Werte'!BG166)</f>
        <v>0.4878670871257782</v>
      </c>
      <c r="H22" s="49">
        <v>150</v>
      </c>
      <c r="I22" s="48"/>
      <c r="J22" s="49">
        <v>200</v>
      </c>
      <c r="K22" s="48"/>
      <c r="L22" s="52"/>
      <c r="M22" s="55"/>
      <c r="N22" s="55"/>
      <c r="O22" s="54"/>
      <c r="P22" s="54"/>
      <c r="Q22" s="54"/>
      <c r="R22" s="124"/>
      <c r="S22" s="54"/>
      <c r="T22" s="54"/>
      <c r="U22" s="54"/>
    </row>
    <row r="23" spans="1:21" ht="24.95" customHeight="1">
      <c r="A23" s="42">
        <f>Process!A22</f>
        <v>15</v>
      </c>
      <c r="B23" s="109">
        <v>0.5</v>
      </c>
      <c r="C23" s="121">
        <f>IF('Alle Werte'!BB167="","",'Alle Werte'!BB167)</f>
        <v>0.87383711338043213</v>
      </c>
      <c r="D23" s="121">
        <f>IF('Alle Werte'!BC167="","",'Alle Werte'!BC167)</f>
        <v>7.9323668479919434</v>
      </c>
      <c r="E23" s="121">
        <f>IF('Alle Werte'!BD167="","",'Alle Werte'!BD167)</f>
        <v>8.8567476272583008</v>
      </c>
      <c r="F23" s="121">
        <f>IF('Alle Werte'!BN167="","",'Alle Werte'!BN167)</f>
        <v>0.77372831106185913</v>
      </c>
      <c r="G23" s="53">
        <f>IF('Alle Werte'!BG167="","",'Alle Werte'!BG167)</f>
        <v>0.92398107051849365</v>
      </c>
      <c r="H23" s="49">
        <v>140</v>
      </c>
      <c r="I23" s="48"/>
      <c r="J23" s="49">
        <v>800</v>
      </c>
      <c r="K23" s="48"/>
      <c r="L23" s="52"/>
      <c r="M23" s="55"/>
      <c r="N23" s="55"/>
      <c r="O23" s="54"/>
      <c r="P23" s="54"/>
      <c r="Q23" s="54"/>
      <c r="R23" s="124"/>
      <c r="S23" s="54"/>
      <c r="T23" s="54"/>
      <c r="U23" s="54"/>
    </row>
    <row r="24" spans="1:21" ht="24.95" customHeight="1">
      <c r="A24" s="42">
        <f>Process!A23</f>
        <v>16</v>
      </c>
      <c r="B24" s="109">
        <v>0.5</v>
      </c>
      <c r="C24" s="121">
        <f>IF('Alle Werte'!BB168="","",'Alle Werte'!BB168)</f>
        <v>0.82835441827774048</v>
      </c>
      <c r="D24" s="121">
        <f>IF('Alle Werte'!BC168="","",'Alle Werte'!BC168)</f>
        <v>7.9669671058654785</v>
      </c>
      <c r="E24" s="121">
        <f>IF('Alle Werte'!BD168="","",'Alle Werte'!BD168)</f>
        <v>9.0920734405517578</v>
      </c>
      <c r="F24" s="121">
        <f>IF('Alle Werte'!BN168="","",'Alle Werte'!BN168)</f>
        <v>0.76103031635284424</v>
      </c>
      <c r="G24" s="53">
        <f>IF('Alle Werte'!BG168="","",'Alle Werte'!BG168)</f>
        <v>1.5586240291595459</v>
      </c>
      <c r="H24" s="49">
        <v>160</v>
      </c>
      <c r="I24" s="48"/>
      <c r="J24" s="49">
        <v>900</v>
      </c>
      <c r="K24" s="48"/>
      <c r="L24" s="52"/>
      <c r="M24" s="55"/>
      <c r="N24" s="55"/>
      <c r="O24" s="54"/>
      <c r="P24" s="54"/>
      <c r="Q24" s="54"/>
      <c r="R24" s="124"/>
      <c r="S24" s="54"/>
      <c r="T24" s="54"/>
      <c r="U24" s="54"/>
    </row>
    <row r="25" spans="1:21" ht="24.95" customHeight="1">
      <c r="A25" s="42">
        <f>Process!A24</f>
        <v>17</v>
      </c>
      <c r="B25" s="109">
        <v>0.5</v>
      </c>
      <c r="C25" s="121">
        <f>IF('Alle Werte'!BB169="","",'Alle Werte'!BB169)</f>
        <v>0.82070279121398926</v>
      </c>
      <c r="D25" s="121">
        <f>IF('Alle Werte'!BC169="","",'Alle Werte'!BC169)</f>
        <v>7.9520440101623535</v>
      </c>
      <c r="E25" s="121">
        <f>IF('Alle Werte'!BD169="","",'Alle Werte'!BD169)</f>
        <v>9.2516679763793945</v>
      </c>
      <c r="F25" s="121">
        <f>IF('Alle Werte'!BN169="","",'Alle Werte'!BN169)</f>
        <v>0.78211319446563721</v>
      </c>
      <c r="G25" s="53">
        <f>IF('Alle Werte'!BG169="","",'Alle Werte'!BG169)</f>
        <v>0.80494791269302368</v>
      </c>
      <c r="H25" s="49"/>
      <c r="I25" s="48"/>
      <c r="J25" s="49"/>
      <c r="K25" s="48"/>
      <c r="L25" s="52"/>
      <c r="M25" s="55"/>
      <c r="N25" s="55"/>
      <c r="O25" s="54"/>
      <c r="P25" s="54"/>
      <c r="Q25" s="54"/>
      <c r="R25" s="124"/>
      <c r="S25" s="54"/>
      <c r="T25" s="54"/>
      <c r="U25" s="54"/>
    </row>
    <row r="26" spans="1:21" ht="24.95" customHeight="1">
      <c r="A26" s="42">
        <f>Process!A25</f>
        <v>18</v>
      </c>
      <c r="B26" s="109">
        <v>0.5</v>
      </c>
      <c r="C26" s="121">
        <f>IF('Alle Werte'!BB170="","",'Alle Werte'!BB170)</f>
        <v>0.80547231435775757</v>
      </c>
      <c r="D26" s="121">
        <f>IF('Alle Werte'!BC170="","",'Alle Werte'!BC170)</f>
        <v>7.9637579917907715</v>
      </c>
      <c r="E26" s="121">
        <f>IF('Alle Werte'!BD170="","",'Alle Werte'!BD170)</f>
        <v>9.4205646514892578</v>
      </c>
      <c r="F26" s="121">
        <f>IF('Alle Werte'!BN170="","",'Alle Werte'!BN170)</f>
        <v>0.76261979341506958</v>
      </c>
      <c r="G26" s="53">
        <f>IF('Alle Werte'!BG170="","",'Alle Werte'!BG170)</f>
        <v>0.73289912939071655</v>
      </c>
      <c r="H26" s="49"/>
      <c r="I26" s="48"/>
      <c r="J26" s="49"/>
      <c r="K26" s="48"/>
      <c r="L26" s="52"/>
      <c r="M26" s="55"/>
      <c r="N26" s="55"/>
      <c r="O26" s="54"/>
      <c r="P26" s="54"/>
      <c r="Q26" s="54"/>
      <c r="R26" s="124"/>
      <c r="S26" s="54"/>
      <c r="T26" s="54"/>
      <c r="U26" s="54"/>
    </row>
    <row r="27" spans="1:21" ht="24.95" customHeight="1">
      <c r="A27" s="42">
        <f>Process!A26</f>
        <v>19</v>
      </c>
      <c r="B27" s="109">
        <v>0.5</v>
      </c>
      <c r="C27" s="121">
        <f>IF('Alle Werte'!BB171="","",'Alle Werte'!BB171)</f>
        <v>0.59436261653900146</v>
      </c>
      <c r="D27" s="121">
        <f>IF('Alle Werte'!BC171="","",'Alle Werte'!BC171)</f>
        <v>7.9947528839111328</v>
      </c>
      <c r="E27" s="121">
        <f>IF('Alle Werte'!BD171="","",'Alle Werte'!BD171)</f>
        <v>9.5884170532226562</v>
      </c>
      <c r="F27" s="121">
        <f>IF('Alle Werte'!BN171="","",'Alle Werte'!BN171)</f>
        <v>0.57758307456970215</v>
      </c>
      <c r="G27" s="53">
        <f>IF('Alle Werte'!BG171="","",'Alle Werte'!BG171)</f>
        <v>0.90256017446517944</v>
      </c>
      <c r="H27" s="49">
        <v>200</v>
      </c>
      <c r="I27" s="48"/>
      <c r="J27" s="49">
        <v>820</v>
      </c>
      <c r="K27" s="48"/>
      <c r="L27" s="52"/>
      <c r="M27" s="55"/>
      <c r="N27" s="55"/>
      <c r="O27" s="54"/>
      <c r="P27" s="54"/>
      <c r="Q27" s="54"/>
      <c r="R27" s="124"/>
      <c r="S27" s="54"/>
      <c r="T27" s="54"/>
      <c r="U27" s="54"/>
    </row>
    <row r="28" spans="1:21" ht="24.95" customHeight="1">
      <c r="A28" s="42">
        <f>Process!A27</f>
        <v>20</v>
      </c>
      <c r="B28" s="109">
        <v>0.5</v>
      </c>
      <c r="C28" s="121">
        <f>IF('Alle Werte'!BB172="","",'Alle Werte'!BB172)</f>
        <v>0.74057990312576294</v>
      </c>
      <c r="D28" s="121">
        <f>IF('Alle Werte'!BC172="","",'Alle Werte'!BC172)</f>
        <v>7.9905381202697754</v>
      </c>
      <c r="E28" s="121">
        <f>IF('Alle Werte'!BD172="","",'Alle Werte'!BD172)</f>
        <v>9.7208681106567383</v>
      </c>
      <c r="F28" s="121">
        <f>IF('Alle Werte'!BN172="","",'Alle Werte'!BN172)</f>
        <v>0.69500672817230225</v>
      </c>
      <c r="G28" s="53">
        <f>IF('Alle Werte'!BG172="","",'Alle Werte'!BG172)</f>
        <v>0.7108420729637146</v>
      </c>
      <c r="H28" s="49"/>
      <c r="I28" s="48">
        <v>240</v>
      </c>
      <c r="J28" s="49"/>
      <c r="K28" s="48">
        <v>780</v>
      </c>
      <c r="L28" s="52"/>
      <c r="M28" s="55"/>
      <c r="N28" s="55"/>
      <c r="O28" s="54"/>
      <c r="P28" s="54"/>
      <c r="Q28" s="54"/>
      <c r="R28" s="124"/>
      <c r="S28" s="54"/>
      <c r="T28" s="54"/>
      <c r="U28" s="54"/>
    </row>
    <row r="29" spans="1:21" ht="24.95" customHeight="1">
      <c r="A29" s="42">
        <f>Process!A28</f>
        <v>21</v>
      </c>
      <c r="B29" s="109"/>
      <c r="C29" s="121">
        <f>IF('Alle Werte'!BB173="","",'Alle Werte'!BB173)</f>
        <v>0.71168488264083862</v>
      </c>
      <c r="D29" s="121">
        <f>IF('Alle Werte'!BC173="","",'Alle Werte'!BC173)</f>
        <v>8.0041399002075195</v>
      </c>
      <c r="E29" s="121">
        <f>IF('Alle Werte'!BD173="","",'Alle Werte'!BD173)</f>
        <v>9.8222856521606445</v>
      </c>
      <c r="F29" s="121">
        <f>IF('Alle Werte'!BN173="","",'Alle Werte'!BN173)</f>
        <v>0.70584940910339355</v>
      </c>
      <c r="G29" s="53">
        <f>IF('Alle Werte'!BG173="","",'Alle Werte'!BG173)</f>
        <v>0.86083137989044189</v>
      </c>
      <c r="H29" s="49"/>
      <c r="I29" s="48"/>
      <c r="J29" s="49"/>
      <c r="K29" s="48"/>
      <c r="L29" s="52"/>
      <c r="M29" s="55"/>
      <c r="N29" s="55"/>
      <c r="O29" s="54"/>
      <c r="P29" s="54"/>
      <c r="Q29" s="54"/>
      <c r="R29" s="124"/>
      <c r="S29" s="54"/>
      <c r="T29" s="54"/>
      <c r="U29" s="54"/>
    </row>
    <row r="30" spans="1:21" ht="24.95" customHeight="1">
      <c r="A30" s="42">
        <f>Process!A29</f>
        <v>22</v>
      </c>
      <c r="B30" s="109"/>
      <c r="C30" s="121">
        <f>IF('Alle Werte'!BB174="","",'Alle Werte'!BB174)</f>
        <v>0.7642819881439209</v>
      </c>
      <c r="D30" s="121">
        <f>IF('Alle Werte'!BC174="","",'Alle Werte'!BC174)</f>
        <v>8.0167627334594727</v>
      </c>
      <c r="E30" s="121">
        <f>IF('Alle Werte'!BD174="","",'Alle Werte'!BD174)</f>
        <v>9.8539743423461914</v>
      </c>
      <c r="F30" s="121">
        <f>IF('Alle Werte'!BN174="","",'Alle Werte'!BN174)</f>
        <v>0.72254860401153564</v>
      </c>
      <c r="G30" s="53">
        <f>IF('Alle Werte'!BG174="","",'Alle Werte'!BG174)</f>
        <v>0.8493238091468811</v>
      </c>
      <c r="H30" s="49"/>
      <c r="I30" s="48"/>
      <c r="J30" s="49"/>
      <c r="K30" s="48"/>
      <c r="L30" s="52"/>
      <c r="M30" s="55"/>
      <c r="N30" s="55"/>
      <c r="O30" s="54"/>
      <c r="P30" s="54"/>
      <c r="Q30" s="54"/>
      <c r="R30" s="124"/>
      <c r="S30" s="54"/>
      <c r="T30" s="54"/>
      <c r="U30" s="54"/>
    </row>
    <row r="31" spans="1:21" ht="24.95" customHeight="1">
      <c r="A31" s="42">
        <f>Process!A30</f>
        <v>23</v>
      </c>
      <c r="B31" s="109"/>
      <c r="C31" s="121">
        <f>IF('Alle Werte'!BB175="","",'Alle Werte'!BB175)</f>
        <v>0.74098861217498779</v>
      </c>
      <c r="D31" s="121">
        <f>IF('Alle Werte'!BC175="","",'Alle Werte'!BC175)</f>
        <v>8.0118865966796875</v>
      </c>
      <c r="E31" s="121">
        <f>IF('Alle Werte'!BD175="","",'Alle Werte'!BD175)</f>
        <v>9.8055553436279297</v>
      </c>
      <c r="F31" s="121">
        <f>IF('Alle Werte'!BN175="","",'Alle Werte'!BN175)</f>
        <v>0.6798902153968811</v>
      </c>
      <c r="G31" s="53">
        <f>IF('Alle Werte'!BG175="","",'Alle Werte'!BG175)</f>
        <v>0.78324317932128906</v>
      </c>
      <c r="H31" s="49"/>
      <c r="I31" s="48"/>
      <c r="J31" s="49"/>
      <c r="K31" s="48"/>
      <c r="L31" s="52"/>
      <c r="M31" s="55"/>
      <c r="N31" s="55"/>
      <c r="O31" s="54"/>
      <c r="P31" s="54"/>
      <c r="Q31" s="54"/>
      <c r="R31" s="124"/>
      <c r="S31" s="54"/>
      <c r="T31" s="54"/>
      <c r="U31" s="54"/>
    </row>
    <row r="32" spans="1:21" ht="24.95" customHeight="1">
      <c r="A32" s="42">
        <f>Process!A31</f>
        <v>24</v>
      </c>
      <c r="B32" s="109"/>
      <c r="C32" s="121">
        <f>IF('Alle Werte'!BB176="","",'Alle Werte'!BB176)</f>
        <v>0.54221951961517334</v>
      </c>
      <c r="D32" s="121">
        <f>IF('Alle Werte'!BC176="","",'Alle Werte'!BC176)</f>
        <v>8.0111379623413086</v>
      </c>
      <c r="E32" s="121">
        <f>IF('Alle Werte'!BD176="","",'Alle Werte'!BD176)</f>
        <v>9.9391794204711914</v>
      </c>
      <c r="F32" s="121">
        <f>IF('Alle Werte'!BN176="","",'Alle Werte'!BN176)</f>
        <v>0.54880732297897339</v>
      </c>
      <c r="G32" s="53">
        <f>IF('Alle Werte'!BG176="","",'Alle Werte'!BG176)</f>
        <v>1.0185699462890625</v>
      </c>
      <c r="H32" s="49"/>
      <c r="I32" s="48"/>
      <c r="J32" s="49"/>
      <c r="K32" s="48"/>
      <c r="L32" s="52"/>
      <c r="M32" s="55"/>
      <c r="N32" s="55"/>
      <c r="O32" s="54"/>
      <c r="P32" s="54"/>
      <c r="Q32" s="54"/>
      <c r="R32" s="124"/>
      <c r="S32" s="54"/>
      <c r="T32" s="54"/>
      <c r="U32" s="54"/>
    </row>
    <row r="33" spans="1:21" ht="24.95" customHeight="1">
      <c r="A33" s="42">
        <f>Process!A32</f>
        <v>25</v>
      </c>
      <c r="B33" s="109"/>
      <c r="C33" s="121">
        <f>IF('Alle Werte'!BB177="","",'Alle Werte'!BB177)</f>
        <v>0.50034868717193604</v>
      </c>
      <c r="D33" s="121">
        <f>IF('Alle Werte'!BC177="","",'Alle Werte'!BC177)</f>
        <v>8.0063962936401367</v>
      </c>
      <c r="E33" s="121">
        <f>IF('Alle Werte'!BD177="","",'Alle Werte'!BD177)</f>
        <v>10.097840309143066</v>
      </c>
      <c r="F33" s="121">
        <f>IF('Alle Werte'!BN177="","",'Alle Werte'!BN177)</f>
        <v>0.55587178468704224</v>
      </c>
      <c r="G33" s="53">
        <f>IF('Alle Werte'!BG177="","",'Alle Werte'!BG177)</f>
        <v>1.2924660444259644</v>
      </c>
      <c r="H33" s="49"/>
      <c r="I33" s="48"/>
      <c r="J33" s="49"/>
      <c r="K33" s="48"/>
      <c r="L33" s="52"/>
      <c r="M33" s="55"/>
      <c r="N33" s="55"/>
      <c r="O33" s="54"/>
      <c r="P33" s="54"/>
      <c r="Q33" s="54"/>
      <c r="R33" s="124"/>
      <c r="S33" s="54"/>
      <c r="T33" s="54"/>
      <c r="U33" s="54"/>
    </row>
    <row r="34" spans="1:21" ht="24.95" customHeight="1">
      <c r="A34" s="42">
        <f>Process!A33</f>
        <v>26</v>
      </c>
      <c r="B34" s="109"/>
      <c r="C34" s="121">
        <f>IF('Alle Werte'!BB178="","",'Alle Werte'!BB178)</f>
        <v>0.73216372728347778</v>
      </c>
      <c r="D34" s="121">
        <f>IF('Alle Werte'!BC178="","",'Alle Werte'!BC178)</f>
        <v>8.0070056915283203</v>
      </c>
      <c r="E34" s="121">
        <f>IF('Alle Werte'!BD178="","",'Alle Werte'!BD178)</f>
        <v>10.148859977722168</v>
      </c>
      <c r="F34" s="121">
        <f>IF('Alle Werte'!BN178="","",'Alle Werte'!BN178)</f>
        <v>0.67352229356765747</v>
      </c>
      <c r="G34" s="53">
        <f>IF('Alle Werte'!BG178="","",'Alle Werte'!BG178)</f>
        <v>1.3966180086135864</v>
      </c>
      <c r="H34" s="49"/>
      <c r="I34" s="48"/>
      <c r="J34" s="49"/>
      <c r="K34" s="48"/>
      <c r="L34" s="52"/>
      <c r="M34" s="55"/>
      <c r="N34" s="55"/>
      <c r="O34" s="54"/>
      <c r="P34" s="54"/>
      <c r="Q34" s="54"/>
      <c r="R34" s="124"/>
      <c r="S34" s="54"/>
      <c r="T34" s="54"/>
      <c r="U34" s="54"/>
    </row>
    <row r="35" spans="1:21" ht="24.95" customHeight="1">
      <c r="A35" s="42">
        <f>Process!A34</f>
        <v>27</v>
      </c>
      <c r="B35" s="109"/>
      <c r="C35" s="121">
        <f>IF('Alle Werte'!BB179="","",'Alle Werte'!BB179)</f>
        <v>1.0503909587860107</v>
      </c>
      <c r="D35" s="121">
        <f>IF('Alle Werte'!BC179="","",'Alle Werte'!BC179)</f>
        <v>7.9558892250061035</v>
      </c>
      <c r="E35" s="121">
        <f>IF('Alle Werte'!BD179="","",'Alle Werte'!BD179)</f>
        <v>9.3404760360717773</v>
      </c>
      <c r="F35" s="121">
        <f>IF('Alle Werte'!BN179="","",'Alle Werte'!BN179)</f>
        <v>0.84424698352813721</v>
      </c>
      <c r="G35" s="53">
        <f>IF('Alle Werte'!BG179="","",'Alle Werte'!BG179)</f>
        <v>0.99113339185714722</v>
      </c>
      <c r="H35" s="49"/>
      <c r="I35" s="48"/>
      <c r="J35" s="49"/>
      <c r="K35" s="48"/>
      <c r="L35" s="52"/>
      <c r="M35" s="55"/>
      <c r="N35" s="55"/>
      <c r="O35" s="54"/>
      <c r="P35" s="54"/>
      <c r="Q35" s="54"/>
      <c r="R35" s="124"/>
      <c r="S35" s="54"/>
      <c r="T35" s="54"/>
      <c r="U35" s="54"/>
    </row>
    <row r="36" spans="1:21" ht="24.95" customHeight="1">
      <c r="A36" s="42">
        <f>Process!A35</f>
        <v>28</v>
      </c>
      <c r="B36" s="109"/>
      <c r="C36" s="121" t="str">
        <f>IF('Alle Werte'!BB180="","",'Alle Werte'!BB180)</f>
        <v/>
      </c>
      <c r="D36" s="121" t="str">
        <f>IF('Alle Werte'!BC180="","",'Alle Werte'!BC180)</f>
        <v/>
      </c>
      <c r="E36" s="121" t="str">
        <f>IF('Alle Werte'!BD180="","",'Alle Werte'!BD180)</f>
        <v/>
      </c>
      <c r="F36" s="121" t="str">
        <f>IF('Alle Werte'!BN180="","",'Alle Werte'!BN180)</f>
        <v/>
      </c>
      <c r="G36" s="53" t="str">
        <f>IF('Alle Werte'!BG180="","",'Alle Werte'!BG180)</f>
        <v/>
      </c>
      <c r="H36" s="49"/>
      <c r="I36" s="48"/>
      <c r="J36" s="49"/>
      <c r="K36" s="48"/>
      <c r="L36" s="52"/>
      <c r="M36" s="55"/>
      <c r="N36" s="55"/>
      <c r="O36" s="54"/>
      <c r="P36" s="54"/>
      <c r="Q36" s="54"/>
      <c r="R36" s="124"/>
      <c r="S36" s="54"/>
      <c r="T36" s="54"/>
      <c r="U36" s="54"/>
    </row>
    <row r="37" spans="1:21" ht="24.95" customHeight="1">
      <c r="A37" s="42">
        <f>Process!A36</f>
        <v>29</v>
      </c>
      <c r="B37" s="109"/>
      <c r="C37" s="121" t="str">
        <f>IF('Alle Werte'!BB181="","",'Alle Werte'!BB181)</f>
        <v/>
      </c>
      <c r="D37" s="121" t="str">
        <f>IF('Alle Werte'!BC181="","",'Alle Werte'!BC181)</f>
        <v/>
      </c>
      <c r="E37" s="121" t="str">
        <f>IF('Alle Werte'!BD181="","",'Alle Werte'!BD181)</f>
        <v/>
      </c>
      <c r="F37" s="121" t="str">
        <f>IF('Alle Werte'!BN181="","",'Alle Werte'!BN181)</f>
        <v/>
      </c>
      <c r="G37" s="53" t="str">
        <f>IF('Alle Werte'!BG181="","",'Alle Werte'!BG181)</f>
        <v/>
      </c>
      <c r="H37" s="49"/>
      <c r="I37" s="48"/>
      <c r="J37" s="49"/>
      <c r="K37" s="48"/>
      <c r="L37" s="52"/>
      <c r="M37" s="55"/>
      <c r="N37" s="55"/>
      <c r="O37" s="54"/>
      <c r="P37" s="54"/>
      <c r="Q37" s="54"/>
      <c r="R37" s="124"/>
      <c r="S37" s="54"/>
      <c r="T37" s="54"/>
      <c r="U37" s="54"/>
    </row>
    <row r="38" spans="1:21" ht="24.95" customHeight="1">
      <c r="A38" s="42">
        <f>Process!A37</f>
        <v>30</v>
      </c>
      <c r="B38" s="109"/>
      <c r="C38" s="121" t="str">
        <f>IF('Alle Werte'!BB182="","",'Alle Werte'!BB182)</f>
        <v/>
      </c>
      <c r="D38" s="121" t="str">
        <f>IF('Alle Werte'!BC182="","",'Alle Werte'!BC182)</f>
        <v/>
      </c>
      <c r="E38" s="121" t="str">
        <f>IF('Alle Werte'!BD182="","",'Alle Werte'!BD182)</f>
        <v/>
      </c>
      <c r="F38" s="121" t="str">
        <f>IF('Alle Werte'!BN182="","",'Alle Werte'!BN182)</f>
        <v/>
      </c>
      <c r="G38" s="53" t="str">
        <f>IF('Alle Werte'!BG182="","",'Alle Werte'!BG182)</f>
        <v/>
      </c>
      <c r="H38" s="49"/>
      <c r="I38" s="48"/>
      <c r="J38" s="49"/>
      <c r="K38" s="48"/>
      <c r="L38" s="52"/>
      <c r="M38" s="55"/>
      <c r="N38" s="55"/>
      <c r="O38" s="54"/>
      <c r="P38" s="54"/>
      <c r="Q38" s="54"/>
      <c r="R38" s="124"/>
      <c r="S38" s="54"/>
      <c r="T38" s="54"/>
      <c r="U38" s="54"/>
    </row>
    <row r="39" spans="1:21" ht="24.95" customHeight="1">
      <c r="A39" s="42">
        <f>Process!A38</f>
        <v>31</v>
      </c>
      <c r="B39" s="109"/>
      <c r="C39" s="121" t="str">
        <f>IF('Alle Werte'!BB183="","",'Alle Werte'!BB183)</f>
        <v/>
      </c>
      <c r="D39" s="121" t="str">
        <f>IF('Alle Werte'!BC183="","",'Alle Werte'!BC183)</f>
        <v/>
      </c>
      <c r="E39" s="121" t="str">
        <f>IF('Alle Werte'!BD183="","",'Alle Werte'!BD183)</f>
        <v/>
      </c>
      <c r="F39" s="121" t="str">
        <f>IF('Alle Werte'!BN183="","",'Alle Werte'!BN183)</f>
        <v/>
      </c>
      <c r="G39" s="53" t="str">
        <f>IF('Alle Werte'!BG183="","",'Alle Werte'!BG183)</f>
        <v/>
      </c>
      <c r="H39" s="49"/>
      <c r="I39" s="48"/>
      <c r="J39" s="49"/>
      <c r="K39" s="48"/>
      <c r="L39" s="52"/>
      <c r="M39" s="55"/>
      <c r="N39" s="55"/>
      <c r="O39" s="54"/>
      <c r="P39" s="54"/>
      <c r="Q39" s="54"/>
      <c r="R39" s="124"/>
      <c r="S39" s="54"/>
      <c r="T39" s="54"/>
      <c r="U39" s="54"/>
    </row>
    <row r="40" spans="1:21" s="16" customFormat="1" ht="17.45" customHeight="1">
      <c r="A40" s="103" t="str">
        <f>Process!A39</f>
        <v>min</v>
      </c>
      <c r="B40" s="118">
        <f t="shared" ref="B40" si="0">IF(MIN(B9:B39)&gt;0,MIN(B9:B39),"")</f>
        <v>0.5</v>
      </c>
      <c r="C40" s="90">
        <f t="shared" ref="C40" si="1">IF(MIN(C9:C39)&gt;0,MIN(C9:C39),"")</f>
        <v>0.21187199652194977</v>
      </c>
      <c r="D40" s="90">
        <f t="shared" ref="D40:E40" si="2">IF(MIN(D9:D39)&gt;0,MIN(D9:D39),"")</f>
        <v>7.895571231842041</v>
      </c>
      <c r="E40" s="90">
        <f t="shared" si="2"/>
        <v>7.5515999794006348</v>
      </c>
      <c r="F40" s="90">
        <f t="shared" ref="F40:U40" si="3">IF(MIN(F9:F39)&gt;0,MIN(F9:F39),"")</f>
        <v>0.23983539640903473</v>
      </c>
      <c r="G40" s="90" t="str">
        <f t="shared" si="3"/>
        <v/>
      </c>
      <c r="H40" s="94">
        <f t="shared" si="3"/>
        <v>100</v>
      </c>
      <c r="I40" s="90">
        <f t="shared" si="3"/>
        <v>0.81</v>
      </c>
      <c r="J40" s="94">
        <f t="shared" si="3"/>
        <v>200</v>
      </c>
      <c r="K40" s="90">
        <f t="shared" si="3"/>
        <v>3.262</v>
      </c>
      <c r="L40" s="103"/>
      <c r="M40" s="94" t="str">
        <f t="shared" si="3"/>
        <v/>
      </c>
      <c r="N40" s="94" t="str">
        <f t="shared" si="3"/>
        <v/>
      </c>
      <c r="O40" s="90" t="str">
        <f t="shared" si="3"/>
        <v/>
      </c>
      <c r="P40" s="90" t="str">
        <f t="shared" si="3"/>
        <v/>
      </c>
      <c r="Q40" s="90" t="str">
        <f t="shared" si="3"/>
        <v/>
      </c>
      <c r="R40" s="108" t="str">
        <f t="shared" si="3"/>
        <v/>
      </c>
      <c r="S40" s="90" t="str">
        <f t="shared" si="3"/>
        <v/>
      </c>
      <c r="T40" s="94" t="str">
        <f t="shared" si="3"/>
        <v/>
      </c>
      <c r="U40" s="94" t="str">
        <f t="shared" si="3"/>
        <v/>
      </c>
    </row>
    <row r="41" spans="1:21" s="29" customFormat="1" ht="17.45" customHeight="1">
      <c r="A41" s="103" t="str">
        <f>Process!A40</f>
        <v>max</v>
      </c>
      <c r="B41" s="118">
        <f t="shared" ref="B41" si="4">IF(MAX(B9:B39)&gt;0,MAX(B9:B39),"")</f>
        <v>0.5</v>
      </c>
      <c r="C41" s="90">
        <f t="shared" ref="C41" si="5">IF(MAX(C9:C39)&gt;0,MAX(C9:C39),"")</f>
        <v>1.5556279420852661</v>
      </c>
      <c r="D41" s="90">
        <f t="shared" ref="D41:E41" si="6">IF(MAX(D9:D39)&gt;0,MAX(D9:D39),"")</f>
        <v>8.0652446746826172</v>
      </c>
      <c r="E41" s="90">
        <f t="shared" si="6"/>
        <v>10.148859977722168</v>
      </c>
      <c r="F41" s="90">
        <f t="shared" ref="F41:U41" si="7">IF(MAX(F9:F39)&gt;0,MAX(F9:F39),"")</f>
        <v>1.0327329635620117</v>
      </c>
      <c r="G41" s="90">
        <f t="shared" si="7"/>
        <v>1.5586240291595459</v>
      </c>
      <c r="H41" s="94">
        <f t="shared" si="7"/>
        <v>400</v>
      </c>
      <c r="I41" s="90">
        <f t="shared" si="7"/>
        <v>240</v>
      </c>
      <c r="J41" s="94">
        <f t="shared" si="7"/>
        <v>900</v>
      </c>
      <c r="K41" s="90">
        <f t="shared" si="7"/>
        <v>780</v>
      </c>
      <c r="L41" s="103"/>
      <c r="M41" s="94" t="str">
        <f t="shared" si="7"/>
        <v/>
      </c>
      <c r="N41" s="94" t="str">
        <f t="shared" si="7"/>
        <v/>
      </c>
      <c r="O41" s="90" t="str">
        <f t="shared" si="7"/>
        <v/>
      </c>
      <c r="P41" s="90" t="str">
        <f t="shared" si="7"/>
        <v/>
      </c>
      <c r="Q41" s="90" t="str">
        <f t="shared" si="7"/>
        <v/>
      </c>
      <c r="R41" s="108" t="str">
        <f t="shared" si="7"/>
        <v/>
      </c>
      <c r="S41" s="90" t="str">
        <f t="shared" si="7"/>
        <v/>
      </c>
      <c r="T41" s="94" t="str">
        <f t="shared" si="7"/>
        <v/>
      </c>
      <c r="U41" s="94" t="str">
        <f t="shared" si="7"/>
        <v/>
      </c>
    </row>
    <row r="42" spans="1:21" s="16" customFormat="1" ht="24.95" customHeight="1">
      <c r="A42" s="104" t="str">
        <f>Process!A41</f>
        <v>Moyen</v>
      </c>
      <c r="B42" s="119">
        <f t="shared" ref="B42" si="8">IF(ISERROR(AVERAGE(B9:B39)),"",AVERAGE(B9:B39))</f>
        <v>0.5</v>
      </c>
      <c r="C42" s="95">
        <f t="shared" ref="C42" si="9">IF(ISERROR(AVERAGE(C9:C39)),"",AVERAGE(C9:C39))</f>
        <v>0.72937040251714214</v>
      </c>
      <c r="D42" s="95">
        <f t="shared" ref="D42:E42" si="10">IF(ISERROR(AVERAGE(D9:D39)),"",AVERAGE(D9:D39))</f>
        <v>7.961817882679127</v>
      </c>
      <c r="E42" s="95">
        <f t="shared" si="10"/>
        <v>8.875561043068215</v>
      </c>
      <c r="F42" s="95">
        <f t="shared" ref="F42:U42" si="11">IF(ISERROR(AVERAGE(F9:F39)),"",AVERAGE(F9:F39))</f>
        <v>0.61176324608149357</v>
      </c>
      <c r="G42" s="95">
        <f t="shared" si="11"/>
        <v>0.51539204759454282</v>
      </c>
      <c r="H42" s="120">
        <f t="shared" si="11"/>
        <v>195</v>
      </c>
      <c r="I42" s="95">
        <f t="shared" si="11"/>
        <v>49.782400000000003</v>
      </c>
      <c r="J42" s="120">
        <f t="shared" si="11"/>
        <v>657.5</v>
      </c>
      <c r="K42" s="95">
        <f t="shared" si="11"/>
        <v>161.27080000000001</v>
      </c>
      <c r="L42" s="110"/>
      <c r="M42" s="123" t="str">
        <f t="shared" si="11"/>
        <v/>
      </c>
      <c r="N42" s="123" t="str">
        <f t="shared" si="11"/>
        <v/>
      </c>
      <c r="O42" s="122" t="str">
        <f t="shared" si="11"/>
        <v/>
      </c>
      <c r="P42" s="122" t="str">
        <f t="shared" si="11"/>
        <v/>
      </c>
      <c r="Q42" s="122" t="str">
        <f t="shared" si="11"/>
        <v/>
      </c>
      <c r="R42" s="115" t="str">
        <f t="shared" si="11"/>
        <v/>
      </c>
      <c r="S42" s="122" t="str">
        <f t="shared" si="11"/>
        <v/>
      </c>
      <c r="T42" s="123" t="str">
        <f t="shared" si="11"/>
        <v/>
      </c>
      <c r="U42" s="123" t="str">
        <f t="shared" si="11"/>
        <v/>
      </c>
    </row>
    <row r="45" spans="1:21" ht="15" customHeight="1"/>
    <row r="46" spans="1:21" ht="15" customHeight="1">
      <c r="P46" s="31"/>
      <c r="R46" s="31"/>
    </row>
  </sheetData>
  <sheetProtection algorithmName="SHA-512" hashValue="l9AtK/EdW6gEpPwK3DrsWsQ76rd04UBX3EyxLNSF6NXGp3hK0WPr6z7jnt9RVMd5i+zWqZsYNeI7nPfhUzc9cA==" saltValue="h834CDzrM/EyYNxJiWHfsA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32:B42">
    <cfRule type="cellIs" dxfId="203" priority="10" operator="notBetween">
      <formula>0</formula>
      <formula>1</formula>
    </cfRule>
  </conditionalFormatting>
  <conditionalFormatting sqref="C9:C42">
    <cfRule type="cellIs" dxfId="202" priority="9" operator="lessThan">
      <formula>0.2</formula>
    </cfRule>
  </conditionalFormatting>
  <conditionalFormatting sqref="D9:D42">
    <cfRule type="cellIs" dxfId="201" priority="8" operator="notBetween">
      <formula>6.8</formula>
      <formula>8.5</formula>
    </cfRule>
  </conditionalFormatting>
  <conditionalFormatting sqref="H9:H42">
    <cfRule type="cellIs" dxfId="200" priority="5" operator="greaterThan">
      <formula>"1,5*$H$8"</formula>
    </cfRule>
  </conditionalFormatting>
  <conditionalFormatting sqref="M9:M42">
    <cfRule type="cellIs" dxfId="199" priority="3" operator="greaterThan">
      <formula>$M$8</formula>
    </cfRule>
  </conditionalFormatting>
  <conditionalFormatting sqref="N9:N42">
    <cfRule type="cellIs" dxfId="198" priority="2" operator="greaterThan">
      <formula>$N$8</formula>
    </cfRule>
  </conditionalFormatting>
  <conditionalFormatting sqref="B9:B31">
    <cfRule type="cellIs" dxfId="197" priority="1" operator="notBetween">
      <formula>0</formula>
      <formula>1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46"/>
  <sheetViews>
    <sheetView view="pageBreakPreview" zoomScaleNormal="63" zoomScaleSheetLayoutView="100" workbookViewId="0">
      <pane xSplit="1" ySplit="7" topLeftCell="B8" activePane="bottomRight" state="frozen"/>
      <selection activeCell="I9" sqref="I9"/>
      <selection pane="topRight" activeCell="I9" sqref="I9"/>
      <selection pane="bottomLeft" activeCell="I9" sqref="I9"/>
      <selection pane="bottomRight" activeCell="H29" sqref="H29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2"/>
      <c r="B1" s="221" t="s">
        <v>494</v>
      </c>
      <c r="C1" s="222"/>
      <c r="D1" s="222"/>
      <c r="E1" s="222"/>
      <c r="F1" s="222"/>
      <c r="G1" s="222"/>
      <c r="H1" s="222"/>
      <c r="I1" s="223"/>
      <c r="J1" s="217" t="s">
        <v>495</v>
      </c>
      <c r="K1" s="217"/>
      <c r="L1" s="42"/>
      <c r="M1" s="218" t="s">
        <v>496</v>
      </c>
      <c r="N1" s="219"/>
      <c r="O1" s="219"/>
      <c r="P1" s="219"/>
      <c r="Q1" s="219"/>
      <c r="R1" s="219"/>
      <c r="S1" s="219"/>
      <c r="T1" s="219"/>
      <c r="U1" s="220"/>
    </row>
    <row r="2" spans="1:22" s="15" customFormat="1" ht="27.75" customHeight="1">
      <c r="A2" s="43" t="str">
        <f>Process!A2</f>
        <v>Day</v>
      </c>
      <c r="B2" s="43" t="s">
        <v>478</v>
      </c>
      <c r="C2" s="111" t="s">
        <v>475</v>
      </c>
      <c r="D2" s="111" t="s">
        <v>110</v>
      </c>
      <c r="E2" s="111" t="s">
        <v>111</v>
      </c>
      <c r="F2" s="111" t="s">
        <v>477</v>
      </c>
      <c r="G2" s="111" t="s">
        <v>14</v>
      </c>
      <c r="H2" s="43" t="s">
        <v>469</v>
      </c>
      <c r="I2" s="112" t="s">
        <v>14</v>
      </c>
      <c r="J2" s="43" t="s">
        <v>470</v>
      </c>
      <c r="K2" s="43" t="s">
        <v>473</v>
      </c>
      <c r="L2" s="43" t="s">
        <v>290</v>
      </c>
      <c r="M2" s="113" t="str">
        <f>'Entree-Sortie'!Q2</f>
        <v>COD</v>
      </c>
      <c r="N2" s="113" t="str">
        <f>'Entree-Sortie'!R2</f>
        <v>BOD5</v>
      </c>
      <c r="O2" s="113" t="str">
        <f>'Entree-Sortie'!S2</f>
        <v>NH4-N</v>
      </c>
      <c r="P2" s="113" t="str">
        <f>'Entree-Sortie'!T2</f>
        <v>NO3-N</v>
      </c>
      <c r="Q2" s="113" t="str">
        <f>'Entree-Sortie'!U2</f>
        <v>TN</v>
      </c>
      <c r="R2" s="113" t="s">
        <v>492</v>
      </c>
      <c r="S2" s="113" t="str">
        <f>'Entree-Sortie'!V2</f>
        <v>PO4-P</v>
      </c>
      <c r="T2" s="113" t="str">
        <f>'Entree-Sortie'!W2</f>
        <v>Suspended solids SS</v>
      </c>
      <c r="U2" s="113" t="str">
        <f>'Entree-Sortie'!X2</f>
        <v>Alkalinity</v>
      </c>
    </row>
    <row r="3" spans="1:22" s="15" customFormat="1" ht="39.6" customHeight="1">
      <c r="A3" s="59" t="str">
        <f>Process!A3</f>
        <v>Jour</v>
      </c>
      <c r="B3" s="59" t="s">
        <v>479</v>
      </c>
      <c r="C3" s="59" t="s">
        <v>476</v>
      </c>
      <c r="D3" s="106" t="s">
        <v>245</v>
      </c>
      <c r="E3" s="106" t="s">
        <v>246</v>
      </c>
      <c r="F3" s="106" t="s">
        <v>477</v>
      </c>
      <c r="G3" s="106" t="s">
        <v>468</v>
      </c>
      <c r="H3" s="59" t="s">
        <v>471</v>
      </c>
      <c r="I3" s="107" t="s">
        <v>468</v>
      </c>
      <c r="J3" s="59" t="s">
        <v>472</v>
      </c>
      <c r="K3" s="59" t="s">
        <v>474</v>
      </c>
      <c r="L3" s="59" t="s">
        <v>250</v>
      </c>
      <c r="M3" s="114" t="str">
        <f>'Entree-Sortie'!Q3</f>
        <v>DCO</v>
      </c>
      <c r="N3" s="114" t="str">
        <f>'Entree-Sortie'!R3</f>
        <v>DBO</v>
      </c>
      <c r="O3" s="114" t="str">
        <f>'Entree-Sortie'!S3</f>
        <v>NH4-N</v>
      </c>
      <c r="P3" s="114" t="str">
        <f>'Entree-Sortie'!T3</f>
        <v>NO3-N</v>
      </c>
      <c r="Q3" s="114" t="str">
        <f>'Entree-Sortie'!U3</f>
        <v>TN</v>
      </c>
      <c r="R3" s="114" t="s">
        <v>492</v>
      </c>
      <c r="S3" s="114" t="str">
        <f>'Entree-Sortie'!V3</f>
        <v>PO4-P</v>
      </c>
      <c r="T3" s="114" t="str">
        <f>'Entree-Sortie'!W3</f>
        <v>Matiéres en suspension MES</v>
      </c>
      <c r="U3" s="114" t="str">
        <f>'Entree-Sortie'!X3</f>
        <v>Alkalinité</v>
      </c>
    </row>
    <row r="4" spans="1:22" s="10" customFormat="1" ht="13.5" hidden="1" customHeight="1">
      <c r="A4" s="45" t="s">
        <v>372</v>
      </c>
      <c r="B4" s="45" t="s">
        <v>373</v>
      </c>
      <c r="C4" s="45" t="s">
        <v>374</v>
      </c>
      <c r="D4" s="45" t="s">
        <v>375</v>
      </c>
      <c r="E4" s="45" t="s">
        <v>376</v>
      </c>
      <c r="F4" s="45" t="s">
        <v>377</v>
      </c>
      <c r="G4" s="45" t="s">
        <v>378</v>
      </c>
      <c r="H4" s="45" t="s">
        <v>379</v>
      </c>
      <c r="I4" s="45" t="s">
        <v>380</v>
      </c>
      <c r="J4" s="45" t="s">
        <v>381</v>
      </c>
      <c r="K4" s="45" t="s">
        <v>382</v>
      </c>
      <c r="L4" s="45" t="s">
        <v>392</v>
      </c>
      <c r="M4" s="45" t="s">
        <v>383</v>
      </c>
      <c r="N4" s="45" t="s">
        <v>384</v>
      </c>
      <c r="O4" s="45" t="s">
        <v>385</v>
      </c>
      <c r="P4" s="45" t="s">
        <v>386</v>
      </c>
      <c r="Q4" s="45" t="s">
        <v>387</v>
      </c>
      <c r="R4" s="45" t="s">
        <v>388</v>
      </c>
      <c r="S4" s="45" t="s">
        <v>389</v>
      </c>
      <c r="T4" s="45" t="s">
        <v>390</v>
      </c>
      <c r="U4" s="45" t="s">
        <v>391</v>
      </c>
      <c r="V4" s="10" t="s">
        <v>393</v>
      </c>
    </row>
    <row r="5" spans="1:22" s="10" customFormat="1" ht="12.75">
      <c r="A5" s="45" t="str">
        <f>Tabelle1[[#This Row],[Spalte1]]</f>
        <v>P&amp;ID-No.</v>
      </c>
      <c r="B5" s="61"/>
      <c r="C5" s="61" t="s">
        <v>305</v>
      </c>
      <c r="D5" s="61" t="s">
        <v>493</v>
      </c>
      <c r="E5" s="61" t="s">
        <v>306</v>
      </c>
      <c r="F5" s="61" t="s">
        <v>307</v>
      </c>
      <c r="G5" s="61" t="s">
        <v>308</v>
      </c>
      <c r="H5" s="45"/>
      <c r="I5" s="45" t="s">
        <v>434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</row>
    <row r="6" spans="1:22" s="10" customFormat="1" ht="13.5" customHeight="1">
      <c r="A6" s="45" t="s">
        <v>480</v>
      </c>
      <c r="B6" s="45" t="str">
        <f>Tabelle2[[#This Row],[Spalte4]]</f>
        <v>quotadien</v>
      </c>
      <c r="C6" s="45"/>
      <c r="D6" s="45"/>
      <c r="E6" s="45"/>
      <c r="F6" s="45"/>
      <c r="G6" s="45"/>
      <c r="H6" s="45" t="str">
        <f>Tabelle248[[#This Row],[Spalte2]]</f>
        <v>quotadien</v>
      </c>
      <c r="I6" s="45" t="str">
        <f>Tabelle2[[#This Row],[Spalte5]]</f>
        <v>hebdomadaire</v>
      </c>
      <c r="J6" s="45" t="str">
        <f>Tabelle248[[#This Row],[Spalte9]]</f>
        <v>hebdomadaire</v>
      </c>
      <c r="K6" s="45" t="str">
        <f>Tabelle248[[#This Row],[Spalte10]]</f>
        <v>hebdomadaire</v>
      </c>
      <c r="L6" s="45"/>
      <c r="M6" s="45"/>
      <c r="N6" s="45"/>
      <c r="O6" s="45"/>
      <c r="P6" s="45"/>
      <c r="Q6" s="45"/>
      <c r="R6" s="45"/>
      <c r="S6" s="45"/>
      <c r="T6" s="45"/>
      <c r="U6" s="45"/>
    </row>
    <row r="7" spans="1:22" s="11" customFormat="1" ht="12.75">
      <c r="A7" s="45" t="str">
        <f>Process!A6</f>
        <v xml:space="preserve">Unité </v>
      </c>
      <c r="B7" s="45"/>
      <c r="C7" s="45" t="str">
        <f>Tabelle2[[#This Row],[Spalte4]]</f>
        <v>mg/l</v>
      </c>
      <c r="D7" s="45" t="s">
        <v>7</v>
      </c>
      <c r="E7" s="45" t="s">
        <v>1</v>
      </c>
      <c r="F7" s="45" t="str">
        <f>Tabelle248[[#This Row],[Spalte3]]</f>
        <v>mg/l</v>
      </c>
      <c r="G7" s="45" t="s">
        <v>15</v>
      </c>
      <c r="H7" s="45" t="s">
        <v>12</v>
      </c>
      <c r="I7" s="45" t="str">
        <f>Tabelle248[[#This Row],[Spalte7]]</f>
        <v>g/l</v>
      </c>
      <c r="J7" s="45" t="str">
        <f>Tabelle248[[#This Row],[Spalte8]]</f>
        <v>ml/l</v>
      </c>
      <c r="K7" s="45" t="str">
        <f>Tabelle248[[#This Row],[Spalte7]]</f>
        <v>g/l</v>
      </c>
      <c r="L7" s="45"/>
      <c r="M7" s="45" t="str">
        <f>Tabelle248[[#This Row],[Spalte3]]</f>
        <v>mg/l</v>
      </c>
      <c r="N7" s="45" t="str">
        <f>Tabelle248[[#This Row],[Spalte12]]</f>
        <v>mg/l</v>
      </c>
      <c r="O7" s="45" t="str">
        <f>Tabelle248[[#This Row],[Spalte13]]</f>
        <v>mg/l</v>
      </c>
      <c r="P7" s="45" t="str">
        <f>Tabelle248[[#This Row],[Spalte14]]</f>
        <v>mg/l</v>
      </c>
      <c r="Q7" s="45" t="str">
        <f>Tabelle248[[#This Row],[Spalte15]]</f>
        <v>mg/l</v>
      </c>
      <c r="R7" s="45" t="str">
        <f>Tabelle248[[#This Row],[Spalte16]]</f>
        <v>mg/l</v>
      </c>
      <c r="S7" s="45" t="str">
        <f>Tabelle248[[#This Row],[Spalte17]]</f>
        <v>mg/l</v>
      </c>
      <c r="T7" s="45" t="str">
        <f>Tabelle248[[#This Row],[Spalte18]]</f>
        <v>mg/l</v>
      </c>
      <c r="U7" s="45" t="s">
        <v>25</v>
      </c>
    </row>
    <row r="8" spans="1:22">
      <c r="A8" s="134" t="str">
        <f>Process!A7</f>
        <v>Design</v>
      </c>
      <c r="B8" s="135">
        <v>0.5</v>
      </c>
      <c r="C8" s="125" t="s">
        <v>302</v>
      </c>
      <c r="D8" s="136" t="s">
        <v>304</v>
      </c>
      <c r="E8" s="136"/>
      <c r="F8" s="125"/>
      <c r="G8" s="125">
        <v>4</v>
      </c>
      <c r="H8" s="125"/>
      <c r="I8" s="125">
        <f>Tabelle248[[#This Row],[Spalte7]]</f>
        <v>4</v>
      </c>
      <c r="J8" s="125"/>
      <c r="K8" s="125"/>
      <c r="L8" s="134"/>
      <c r="M8" s="125">
        <v>100</v>
      </c>
      <c r="N8" s="125">
        <v>35</v>
      </c>
      <c r="O8" s="125"/>
      <c r="P8" s="125"/>
      <c r="Q8" s="125"/>
      <c r="R8" s="125"/>
      <c r="S8" s="125"/>
      <c r="T8" s="125">
        <v>35</v>
      </c>
      <c r="U8" s="125" t="s">
        <v>26</v>
      </c>
    </row>
    <row r="9" spans="1:22" ht="24.95" customHeight="1">
      <c r="A9" s="42">
        <f>Process!A8</f>
        <v>1</v>
      </c>
      <c r="B9" s="109">
        <v>0.5</v>
      </c>
      <c r="C9" s="121">
        <f>IF('Alle Werte'!BU153="","",'Alle Werte'!BU153)</f>
        <v>0.27378350496292114</v>
      </c>
      <c r="D9" s="121">
        <f>IF('Alle Werte'!BV153="","",'Alle Werte'!BV153)</f>
        <v>7.5153617858886719</v>
      </c>
      <c r="E9" s="121">
        <f>IF('Alle Werte'!BW153="","",'Alle Werte'!BW153)</f>
        <v>8.8020467758178711</v>
      </c>
      <c r="F9" s="121">
        <f>IF('Alle Werte'!CG153="","",'Alle Werte'!CG153)</f>
        <v>0</v>
      </c>
      <c r="G9" s="53">
        <f>IF('Alle Werte'!BZ153="","",'Alle Werte'!BZ153)</f>
        <v>3.0430600643157959</v>
      </c>
      <c r="H9" s="49">
        <v>500</v>
      </c>
      <c r="I9" s="48">
        <v>4.1479999999999997</v>
      </c>
      <c r="J9" s="50">
        <v>800</v>
      </c>
      <c r="K9" s="48">
        <v>6.0960000000000001</v>
      </c>
      <c r="L9" s="52"/>
      <c r="M9" s="55"/>
      <c r="N9" s="55"/>
      <c r="O9" s="54"/>
      <c r="P9" s="54"/>
      <c r="Q9" s="54"/>
      <c r="R9" s="124"/>
      <c r="S9" s="54"/>
      <c r="T9" s="54"/>
      <c r="U9" s="54"/>
    </row>
    <row r="10" spans="1:22" ht="24.95" customHeight="1">
      <c r="A10" s="42">
        <f>Process!A9</f>
        <v>2</v>
      </c>
      <c r="B10" s="109">
        <v>0.5</v>
      </c>
      <c r="C10" s="121">
        <f>IF('Alle Werte'!BU154="","",'Alle Werte'!BU154)</f>
        <v>0.44876670837402344</v>
      </c>
      <c r="D10" s="121">
        <f>IF('Alle Werte'!BV154="","",'Alle Werte'!BV154)</f>
        <v>7.3870530128479004</v>
      </c>
      <c r="E10" s="121">
        <f>IF('Alle Werte'!BW154="","",'Alle Werte'!BW154)</f>
        <v>8.9328031539916992</v>
      </c>
      <c r="F10" s="121">
        <f>IF('Alle Werte'!CG154="","",'Alle Werte'!CG154)</f>
        <v>0</v>
      </c>
      <c r="G10" s="53">
        <f>IF('Alle Werte'!BZ154="","",'Alle Werte'!BZ154)</f>
        <v>2.818166971206665</v>
      </c>
      <c r="H10" s="49">
        <v>350</v>
      </c>
      <c r="I10" s="48">
        <v>4.1239999999999997</v>
      </c>
      <c r="J10" s="50">
        <v>950</v>
      </c>
      <c r="K10" s="48">
        <v>8.6999999999999993</v>
      </c>
      <c r="L10" s="52"/>
      <c r="M10" s="55"/>
      <c r="N10" s="55"/>
      <c r="O10" s="54"/>
      <c r="P10" s="54"/>
      <c r="Q10" s="54"/>
      <c r="R10" s="124"/>
      <c r="S10" s="54"/>
      <c r="T10" s="54"/>
      <c r="U10" s="54"/>
    </row>
    <row r="11" spans="1:22" ht="24.95" customHeight="1">
      <c r="A11" s="42">
        <f>Process!A10</f>
        <v>3</v>
      </c>
      <c r="B11" s="109">
        <v>0.5</v>
      </c>
      <c r="C11" s="121">
        <f>IF('Alle Werte'!BU155="","",'Alle Werte'!BU155)</f>
        <v>0.4584985077381134</v>
      </c>
      <c r="D11" s="121">
        <f>IF('Alle Werte'!BV155="","",'Alle Werte'!BV155)</f>
        <v>7.2945218086242676</v>
      </c>
      <c r="E11" s="121">
        <f>IF('Alle Werte'!BW155="","",'Alle Werte'!BW155)</f>
        <v>8.5617637634277344</v>
      </c>
      <c r="F11" s="121">
        <f>IF('Alle Werte'!CG155="","",'Alle Werte'!CG155)</f>
        <v>0</v>
      </c>
      <c r="G11" s="53">
        <f>IF('Alle Werte'!BZ155="","",'Alle Werte'!BZ155)</f>
        <v>2.7560009956359863</v>
      </c>
      <c r="H11" s="49"/>
      <c r="I11" s="48"/>
      <c r="J11" s="50"/>
      <c r="K11" s="48"/>
      <c r="L11" s="52"/>
      <c r="M11" s="55"/>
      <c r="N11" s="55"/>
      <c r="O11" s="54"/>
      <c r="P11" s="54"/>
      <c r="Q11" s="54"/>
      <c r="R11" s="124"/>
      <c r="S11" s="54"/>
      <c r="T11" s="54"/>
      <c r="U11" s="54"/>
    </row>
    <row r="12" spans="1:22" ht="24.95" customHeight="1">
      <c r="A12" s="42">
        <f>Process!A11</f>
        <v>4</v>
      </c>
      <c r="B12" s="109">
        <v>0.5</v>
      </c>
      <c r="C12" s="121">
        <f>IF('Alle Werte'!BU156="","",'Alle Werte'!BU156)</f>
        <v>0.41635829210281372</v>
      </c>
      <c r="D12" s="121">
        <f>IF('Alle Werte'!BV156="","",'Alle Werte'!BV156)</f>
        <v>7.3082489967346191</v>
      </c>
      <c r="E12" s="121">
        <f>IF('Alle Werte'!BW156="","",'Alle Werte'!BW156)</f>
        <v>8.3144016265869141</v>
      </c>
      <c r="F12" s="121">
        <f>IF('Alle Werte'!CG156="","",'Alle Werte'!CG156)</f>
        <v>0</v>
      </c>
      <c r="G12" s="53">
        <f>IF('Alle Werte'!BZ156="","",'Alle Werte'!BZ156)</f>
        <v>2.8441359996795654</v>
      </c>
      <c r="H12" s="49"/>
      <c r="I12" s="48"/>
      <c r="J12" s="50"/>
      <c r="K12" s="48"/>
      <c r="L12" s="52"/>
      <c r="M12" s="55"/>
      <c r="N12" s="55"/>
      <c r="O12" s="54"/>
      <c r="P12" s="54"/>
      <c r="Q12" s="54"/>
      <c r="R12" s="124"/>
      <c r="S12" s="54"/>
      <c r="T12" s="54"/>
      <c r="U12" s="54"/>
    </row>
    <row r="13" spans="1:22" ht="24.95" customHeight="1">
      <c r="A13" s="42">
        <f>Process!A12</f>
        <v>5</v>
      </c>
      <c r="B13" s="109">
        <v>0.5</v>
      </c>
      <c r="C13" s="121">
        <f>IF('Alle Werte'!BU157="","",'Alle Werte'!BU157)</f>
        <v>0.37450629472732544</v>
      </c>
      <c r="D13" s="121">
        <f>IF('Alle Werte'!BV157="","",'Alle Werte'!BV157)</f>
        <v>7.4667778015136719</v>
      </c>
      <c r="E13" s="121">
        <f>IF('Alle Werte'!BW157="","",'Alle Werte'!BW157)</f>
        <v>7.7851438522338867</v>
      </c>
      <c r="F13" s="121">
        <f>IF('Alle Werte'!CG157="","",'Alle Werte'!CG157)</f>
        <v>0</v>
      </c>
      <c r="G13" s="53">
        <f>IF('Alle Werte'!BZ157="","",'Alle Werte'!BZ157)</f>
        <v>4.0334677696228027</v>
      </c>
      <c r="H13" s="49"/>
      <c r="I13" s="48"/>
      <c r="J13" s="50"/>
      <c r="K13" s="48"/>
      <c r="L13" s="52"/>
      <c r="M13" s="55"/>
      <c r="N13" s="55"/>
      <c r="O13" s="54"/>
      <c r="P13" s="54"/>
      <c r="Q13" s="54"/>
      <c r="R13" s="124"/>
      <c r="S13" s="54"/>
      <c r="T13" s="54"/>
      <c r="U13" s="54"/>
    </row>
    <row r="14" spans="1:22" ht="24.95" customHeight="1">
      <c r="A14" s="42">
        <f>Process!A13</f>
        <v>6</v>
      </c>
      <c r="B14" s="109">
        <v>0.5</v>
      </c>
      <c r="C14" s="121">
        <f>IF('Alle Werte'!BU158="","",'Alle Werte'!BU158)</f>
        <v>0.79121667146682739</v>
      </c>
      <c r="D14" s="121">
        <f>IF('Alle Werte'!BV158="","",'Alle Werte'!BV158)</f>
        <v>7.3812189102172852</v>
      </c>
      <c r="E14" s="121">
        <f>IF('Alle Werte'!BW158="","",'Alle Werte'!BW158)</f>
        <v>7.494297981262207</v>
      </c>
      <c r="F14" s="121">
        <f>IF('Alle Werte'!CG158="","",'Alle Werte'!CG158)</f>
        <v>0</v>
      </c>
      <c r="G14" s="53">
        <f>IF('Alle Werte'!BZ158="","",'Alle Werte'!BZ158)</f>
        <v>2.3187549114227295</v>
      </c>
      <c r="H14" s="49"/>
      <c r="I14" s="48"/>
      <c r="J14" s="49"/>
      <c r="K14" s="48"/>
      <c r="L14" s="52"/>
      <c r="M14" s="55"/>
      <c r="N14" s="55"/>
      <c r="O14" s="54"/>
      <c r="P14" s="54"/>
      <c r="Q14" s="54"/>
      <c r="R14" s="124"/>
      <c r="S14" s="54"/>
      <c r="T14" s="54"/>
      <c r="U14" s="54"/>
    </row>
    <row r="15" spans="1:22" ht="24.95" customHeight="1">
      <c r="A15" s="42">
        <f>Process!A14</f>
        <v>7</v>
      </c>
      <c r="B15" s="109">
        <v>0.5</v>
      </c>
      <c r="C15" s="121">
        <f>IF('Alle Werte'!BU159="","",'Alle Werte'!BU159)</f>
        <v>0.65578502416610718</v>
      </c>
      <c r="D15" s="121">
        <f>IF('Alle Werte'!BV159="","",'Alle Werte'!BV159)</f>
        <v>7.3169670104980469</v>
      </c>
      <c r="E15" s="121">
        <f>IF('Alle Werte'!BW159="","",'Alle Werte'!BW159)</f>
        <v>7.4261021614074707</v>
      </c>
      <c r="F15" s="121">
        <f>IF('Alle Werte'!CG159="","",'Alle Werte'!CG159)</f>
        <v>0</v>
      </c>
      <c r="G15" s="53">
        <f>IF('Alle Werte'!BZ159="","",'Alle Werte'!BZ159)</f>
        <v>2.744110107421875</v>
      </c>
      <c r="H15" s="49"/>
      <c r="I15" s="48"/>
      <c r="J15" s="49"/>
      <c r="K15" s="48"/>
      <c r="L15" s="52"/>
      <c r="M15" s="55"/>
      <c r="N15" s="55"/>
      <c r="O15" s="54"/>
      <c r="P15" s="54"/>
      <c r="Q15" s="54"/>
      <c r="R15" s="124"/>
      <c r="S15" s="54"/>
      <c r="T15" s="54"/>
      <c r="U15" s="54"/>
    </row>
    <row r="16" spans="1:22" ht="24.95" customHeight="1">
      <c r="A16" s="42">
        <f>Process!A15</f>
        <v>8</v>
      </c>
      <c r="B16" s="109">
        <v>0.5</v>
      </c>
      <c r="C16" s="121">
        <f>IF('Alle Werte'!BU160="","",'Alle Werte'!BU160)</f>
        <v>0.77110308408737183</v>
      </c>
      <c r="D16" s="121">
        <f>IF('Alle Werte'!BV160="","",'Alle Werte'!BV160)</f>
        <v>7.2973971366882324</v>
      </c>
      <c r="E16" s="121">
        <f>IF('Alle Werte'!BW160="","",'Alle Werte'!BW160)</f>
        <v>7.6381068229675293</v>
      </c>
      <c r="F16" s="121">
        <f>IF('Alle Werte'!CG160="","",'Alle Werte'!CG160)</f>
        <v>0</v>
      </c>
      <c r="G16" s="53">
        <f>IF('Alle Werte'!BZ160="","",'Alle Werte'!BZ160)</f>
        <v>2.1537539958953857</v>
      </c>
      <c r="H16" s="49"/>
      <c r="I16" s="48"/>
      <c r="J16" s="49"/>
      <c r="K16" s="48"/>
      <c r="L16" s="52"/>
      <c r="M16" s="55"/>
      <c r="N16" s="55"/>
      <c r="O16" s="54"/>
      <c r="P16" s="54"/>
      <c r="Q16" s="54"/>
      <c r="R16" s="124"/>
      <c r="S16" s="54"/>
      <c r="T16" s="54"/>
      <c r="U16" s="54"/>
    </row>
    <row r="17" spans="1:21" ht="24.95" customHeight="1">
      <c r="A17" s="42">
        <f>Process!A16</f>
        <v>9</v>
      </c>
      <c r="B17" s="109">
        <v>0.5</v>
      </c>
      <c r="C17" s="121">
        <f>IF('Alle Werte'!BU161="","",'Alle Werte'!BU161)</f>
        <v>0.8649858832359314</v>
      </c>
      <c r="D17" s="121">
        <f>IF('Alle Werte'!BV161="","",'Alle Werte'!BV161)</f>
        <v>7.3023757934570313</v>
      </c>
      <c r="E17" s="121">
        <f>IF('Alle Werte'!BW161="","",'Alle Werte'!BW161)</f>
        <v>7.8315157890319824</v>
      </c>
      <c r="F17" s="121">
        <f>IF('Alle Werte'!CG161="","",'Alle Werte'!CG161)</f>
        <v>0</v>
      </c>
      <c r="G17" s="53">
        <f>IF('Alle Werte'!BZ161="","",'Alle Werte'!BZ161)</f>
        <v>1.4808189868927002</v>
      </c>
      <c r="H17" s="49"/>
      <c r="I17" s="48"/>
      <c r="J17" s="49"/>
      <c r="K17" s="48"/>
      <c r="L17" s="52"/>
      <c r="M17" s="55"/>
      <c r="N17" s="55"/>
      <c r="O17" s="54"/>
      <c r="P17" s="54"/>
      <c r="Q17" s="54"/>
      <c r="R17" s="124"/>
      <c r="S17" s="54"/>
      <c r="T17" s="54"/>
      <c r="U17" s="54"/>
    </row>
    <row r="18" spans="1:21" ht="24.95" customHeight="1">
      <c r="A18" s="42">
        <f>Process!A17</f>
        <v>10</v>
      </c>
      <c r="B18" s="109">
        <v>0.5</v>
      </c>
      <c r="C18" s="121">
        <f>IF('Alle Werte'!BU162="","",'Alle Werte'!BU162)</f>
        <v>0.87237060070037842</v>
      </c>
      <c r="D18" s="121">
        <f>IF('Alle Werte'!BV162="","",'Alle Werte'!BV162)</f>
        <v>7.3047971725463867</v>
      </c>
      <c r="E18" s="121">
        <f>IF('Alle Werte'!BW162="","",'Alle Werte'!BW162)</f>
        <v>7.84185791015625</v>
      </c>
      <c r="F18" s="121">
        <f>IF('Alle Werte'!CG162="","",'Alle Werte'!CG162)</f>
        <v>0</v>
      </c>
      <c r="G18" s="53">
        <f>IF('Alle Werte'!BZ162="","",'Alle Werte'!BZ162)</f>
        <v>1.4661979675292969</v>
      </c>
      <c r="H18" s="49"/>
      <c r="I18" s="48"/>
      <c r="J18" s="49"/>
      <c r="K18" s="48"/>
      <c r="L18" s="52"/>
      <c r="M18" s="55"/>
      <c r="N18" s="55"/>
      <c r="O18" s="54"/>
      <c r="P18" s="54"/>
      <c r="Q18" s="54"/>
      <c r="R18" s="124"/>
      <c r="S18" s="54"/>
      <c r="T18" s="54"/>
      <c r="U18" s="54"/>
    </row>
    <row r="19" spans="1:21" ht="24.95" customHeight="1">
      <c r="A19" s="42">
        <f>Process!A18</f>
        <v>11</v>
      </c>
      <c r="B19" s="109">
        <v>0.5</v>
      </c>
      <c r="C19" s="121">
        <f>IF('Alle Werte'!BU163="","",'Alle Werte'!BU163)</f>
        <v>0.93437439203262329</v>
      </c>
      <c r="D19" s="121">
        <f>IF('Alle Werte'!BV163="","",'Alle Werte'!BV163)</f>
        <v>7.3038539886474609</v>
      </c>
      <c r="E19" s="121">
        <f>IF('Alle Werte'!BW163="","",'Alle Werte'!BW163)</f>
        <v>8.0894260406494141</v>
      </c>
      <c r="F19" s="121">
        <f>IF('Alle Werte'!CG163="","",'Alle Werte'!CG163)</f>
        <v>0</v>
      </c>
      <c r="G19" s="53">
        <f>IF('Alle Werte'!BZ163="","",'Alle Werte'!BZ163)</f>
        <v>1.2229330539703369</v>
      </c>
      <c r="H19" s="49"/>
      <c r="I19" s="48"/>
      <c r="J19" s="49"/>
      <c r="K19" s="48"/>
      <c r="L19" s="52"/>
      <c r="M19" s="55"/>
      <c r="N19" s="55"/>
      <c r="O19" s="54"/>
      <c r="P19" s="54"/>
      <c r="Q19" s="54"/>
      <c r="R19" s="124"/>
      <c r="S19" s="54"/>
      <c r="T19" s="54"/>
      <c r="U19" s="54"/>
    </row>
    <row r="20" spans="1:21" ht="24.95" customHeight="1">
      <c r="A20" s="42">
        <f>Process!A19</f>
        <v>12</v>
      </c>
      <c r="B20" s="109">
        <v>0.5</v>
      </c>
      <c r="C20" s="121">
        <f>IF('Alle Werte'!BU164="","",'Alle Werte'!BU164)</f>
        <v>1.0797380208969116</v>
      </c>
      <c r="D20" s="121">
        <f>IF('Alle Werte'!BV164="","",'Alle Werte'!BV164)</f>
        <v>7.3312878608703613</v>
      </c>
      <c r="E20" s="121">
        <f>IF('Alle Werte'!BW164="","",'Alle Werte'!BW164)</f>
        <v>8.2789154052734375</v>
      </c>
      <c r="F20" s="121">
        <f>IF('Alle Werte'!CG164="","",'Alle Werte'!CG164)</f>
        <v>0</v>
      </c>
      <c r="G20" s="53">
        <f>IF('Alle Werte'!BZ164="","",'Alle Werte'!BZ164)</f>
        <v>1.1991980075836182</v>
      </c>
      <c r="H20" s="49">
        <v>140</v>
      </c>
      <c r="I20" s="48">
        <v>1.304</v>
      </c>
      <c r="J20" s="49">
        <v>240</v>
      </c>
      <c r="K20" s="48">
        <v>2.5880000000000001</v>
      </c>
      <c r="L20" s="52"/>
      <c r="M20" s="55"/>
      <c r="N20" s="55"/>
      <c r="O20" s="54"/>
      <c r="P20" s="54"/>
      <c r="Q20" s="54"/>
      <c r="R20" s="124"/>
      <c r="S20" s="54"/>
      <c r="T20" s="54"/>
      <c r="U20" s="54"/>
    </row>
    <row r="21" spans="1:21" ht="24.95" customHeight="1">
      <c r="A21" s="42">
        <f>Process!A20</f>
        <v>13</v>
      </c>
      <c r="B21" s="109">
        <v>0.5</v>
      </c>
      <c r="C21" s="121">
        <f>IF('Alle Werte'!BU165="","",'Alle Werte'!BU165)</f>
        <v>0.96138948202133179</v>
      </c>
      <c r="D21" s="121">
        <f>IF('Alle Werte'!BV165="","",'Alle Werte'!BV165)</f>
        <v>7.3317861557006836</v>
      </c>
      <c r="E21" s="121">
        <f>IF('Alle Werte'!BW165="","",'Alle Werte'!BW165)</f>
        <v>8.4473381042480469</v>
      </c>
      <c r="F21" s="121">
        <f>IF('Alle Werte'!CG165="","",'Alle Werte'!CG165)</f>
        <v>0</v>
      </c>
      <c r="G21" s="53">
        <f>IF('Alle Werte'!BZ165="","",'Alle Werte'!BZ165)</f>
        <v>1.3070119619369507</v>
      </c>
      <c r="H21" s="49">
        <v>120</v>
      </c>
      <c r="I21" s="48">
        <v>1.304</v>
      </c>
      <c r="J21" s="49">
        <v>20</v>
      </c>
      <c r="K21" s="48">
        <v>0.58799999999999997</v>
      </c>
      <c r="L21" s="52"/>
      <c r="M21" s="55"/>
      <c r="N21" s="55"/>
      <c r="O21" s="54"/>
      <c r="P21" s="54"/>
      <c r="Q21" s="54"/>
      <c r="R21" s="124"/>
      <c r="S21" s="54"/>
      <c r="T21" s="54"/>
      <c r="U21" s="54"/>
    </row>
    <row r="22" spans="1:21" ht="24.95" customHeight="1">
      <c r="A22" s="42">
        <f>Process!A21</f>
        <v>14</v>
      </c>
      <c r="B22" s="109">
        <v>0.5</v>
      </c>
      <c r="C22" s="121">
        <f>IF('Alle Werte'!BU166="","",'Alle Werte'!BU166)</f>
        <v>1.3230719566345215</v>
      </c>
      <c r="D22" s="121">
        <f>IF('Alle Werte'!BV166="","",'Alle Werte'!BV166)</f>
        <v>7.330143928527832</v>
      </c>
      <c r="E22" s="121">
        <f>IF('Alle Werte'!BW166="","",'Alle Werte'!BW166)</f>
        <v>8.6699981689453125</v>
      </c>
      <c r="F22" s="121">
        <f>IF('Alle Werte'!CG166="","",'Alle Werte'!CG166)</f>
        <v>0</v>
      </c>
      <c r="G22" s="53">
        <f>IF('Alle Werte'!BZ166="","",'Alle Werte'!BZ166)</f>
        <v>1.0791720151901245</v>
      </c>
      <c r="H22" s="49">
        <v>160</v>
      </c>
      <c r="I22" s="48"/>
      <c r="J22" s="49">
        <v>440</v>
      </c>
      <c r="K22" s="48"/>
      <c r="L22" s="52"/>
      <c r="M22" s="55"/>
      <c r="N22" s="55"/>
      <c r="O22" s="54"/>
      <c r="P22" s="54"/>
      <c r="Q22" s="54"/>
      <c r="R22" s="124"/>
      <c r="S22" s="54"/>
      <c r="T22" s="54"/>
      <c r="U22" s="54"/>
    </row>
    <row r="23" spans="1:21" ht="24.95" customHeight="1">
      <c r="A23" s="42">
        <f>Process!A22</f>
        <v>15</v>
      </c>
      <c r="B23" s="109">
        <v>0.5</v>
      </c>
      <c r="C23" s="121">
        <f>IF('Alle Werte'!BU167="","",'Alle Werte'!BU167)</f>
        <v>1.2205729484558105</v>
      </c>
      <c r="D23" s="121">
        <f>IF('Alle Werte'!BV167="","",'Alle Werte'!BV167)</f>
        <v>7.291344165802002</v>
      </c>
      <c r="E23" s="121">
        <f>IF('Alle Werte'!BW167="","",'Alle Werte'!BW167)</f>
        <v>8.8871250152587891</v>
      </c>
      <c r="F23" s="121">
        <f>IF('Alle Werte'!CG167="","",'Alle Werte'!CG167)</f>
        <v>0</v>
      </c>
      <c r="G23" s="53">
        <f>IF('Alle Werte'!BZ167="","",'Alle Werte'!BZ167)</f>
        <v>1.0777089595794678</v>
      </c>
      <c r="H23" s="49">
        <v>200</v>
      </c>
      <c r="I23" s="48"/>
      <c r="J23" s="49">
        <v>500</v>
      </c>
      <c r="K23" s="48"/>
      <c r="L23" s="52"/>
      <c r="M23" s="55"/>
      <c r="N23" s="55"/>
      <c r="O23" s="54"/>
      <c r="P23" s="54"/>
      <c r="Q23" s="54"/>
      <c r="R23" s="124"/>
      <c r="S23" s="54"/>
      <c r="T23" s="54"/>
      <c r="U23" s="54"/>
    </row>
    <row r="24" spans="1:21" ht="24.95" customHeight="1">
      <c r="A24" s="42">
        <f>Process!A23</f>
        <v>16</v>
      </c>
      <c r="B24" s="109">
        <v>0.5</v>
      </c>
      <c r="C24" s="121">
        <f>IF('Alle Werte'!BU168="","",'Alle Werte'!BU168)</f>
        <v>1.3429750204086304</v>
      </c>
      <c r="D24" s="121">
        <f>IF('Alle Werte'!BV168="","",'Alle Werte'!BV168)</f>
        <v>7.3304648399353027</v>
      </c>
      <c r="E24" s="121">
        <f>IF('Alle Werte'!BW168="","",'Alle Werte'!BW168)</f>
        <v>9.168248176574707</v>
      </c>
      <c r="F24" s="121">
        <f>IF('Alle Werte'!CG168="","",'Alle Werte'!CG168)</f>
        <v>0</v>
      </c>
      <c r="G24" s="53">
        <f>IF('Alle Werte'!BZ168="","",'Alle Werte'!BZ168)</f>
        <v>0.71329158544540405</v>
      </c>
      <c r="H24" s="49">
        <v>150</v>
      </c>
      <c r="I24" s="48"/>
      <c r="J24" s="49">
        <v>440</v>
      </c>
      <c r="K24" s="48"/>
      <c r="L24" s="52"/>
      <c r="M24" s="55"/>
      <c r="N24" s="55"/>
      <c r="O24" s="54"/>
      <c r="P24" s="54"/>
      <c r="Q24" s="54"/>
      <c r="R24" s="124"/>
      <c r="S24" s="54"/>
      <c r="T24" s="54"/>
      <c r="U24" s="54"/>
    </row>
    <row r="25" spans="1:21" ht="24.95" customHeight="1">
      <c r="A25" s="42">
        <f>Process!A24</f>
        <v>17</v>
      </c>
      <c r="B25" s="109">
        <v>0.5</v>
      </c>
      <c r="C25" s="121">
        <f>IF('Alle Werte'!BU169="","",'Alle Werte'!BU169)</f>
        <v>0.84557318687438965</v>
      </c>
      <c r="D25" s="121">
        <f>IF('Alle Werte'!BV169="","",'Alle Werte'!BV169)</f>
        <v>7.308265209197998</v>
      </c>
      <c r="E25" s="121">
        <f>IF('Alle Werte'!BW169="","",'Alle Werte'!BW169)</f>
        <v>9.3080463409423828</v>
      </c>
      <c r="F25" s="121">
        <f>IF('Alle Werte'!CG169="","",'Alle Werte'!CG169)</f>
        <v>0</v>
      </c>
      <c r="G25" s="53">
        <f>IF('Alle Werte'!BZ169="","",'Alle Werte'!BZ169)</f>
        <v>1.1057950258255005</v>
      </c>
      <c r="H25" s="49"/>
      <c r="I25" s="48"/>
      <c r="J25" s="49"/>
      <c r="K25" s="48"/>
      <c r="L25" s="52"/>
      <c r="M25" s="55"/>
      <c r="N25" s="55"/>
      <c r="O25" s="54"/>
      <c r="P25" s="54"/>
      <c r="Q25" s="54"/>
      <c r="R25" s="124"/>
      <c r="S25" s="54"/>
      <c r="T25" s="54"/>
      <c r="U25" s="54"/>
    </row>
    <row r="26" spans="1:21" ht="24.95" customHeight="1">
      <c r="A26" s="42">
        <f>Process!A25</f>
        <v>18</v>
      </c>
      <c r="B26" s="109">
        <v>0.5</v>
      </c>
      <c r="C26" s="121">
        <f>IF('Alle Werte'!BU170="","",'Alle Werte'!BU170)</f>
        <v>0.93710571527481079</v>
      </c>
      <c r="D26" s="121">
        <f>IF('Alle Werte'!BV170="","",'Alle Werte'!BV170)</f>
        <v>7.3169717788696289</v>
      </c>
      <c r="E26" s="121">
        <f>IF('Alle Werte'!BW170="","",'Alle Werte'!BW170)</f>
        <v>9.5202922821044922</v>
      </c>
      <c r="F26" s="121">
        <f>IF('Alle Werte'!CG170="","",'Alle Werte'!CG170)</f>
        <v>0</v>
      </c>
      <c r="G26" s="53">
        <f>IF('Alle Werte'!BZ170="","",'Alle Werte'!BZ170)</f>
        <v>1.03062903881073</v>
      </c>
      <c r="H26" s="49"/>
      <c r="I26" s="48"/>
      <c r="J26" s="49"/>
      <c r="K26" s="48"/>
      <c r="L26" s="52"/>
      <c r="M26" s="55"/>
      <c r="N26" s="55"/>
      <c r="O26" s="54"/>
      <c r="P26" s="54"/>
      <c r="Q26" s="54"/>
      <c r="R26" s="124"/>
      <c r="S26" s="54"/>
      <c r="T26" s="54"/>
      <c r="U26" s="54"/>
    </row>
    <row r="27" spans="1:21" ht="24.95" customHeight="1">
      <c r="A27" s="42">
        <f>Process!A26</f>
        <v>19</v>
      </c>
      <c r="B27" s="109">
        <v>0.5</v>
      </c>
      <c r="C27" s="121">
        <f>IF('Alle Werte'!BU171="","",'Alle Werte'!BU171)</f>
        <v>0.81912118196487427</v>
      </c>
      <c r="D27" s="121">
        <f>IF('Alle Werte'!BV171="","",'Alle Werte'!BV171)</f>
        <v>7.3249850273132324</v>
      </c>
      <c r="E27" s="121">
        <f>IF('Alle Werte'!BW171="","",'Alle Werte'!BW171)</f>
        <v>9.6879358291625977</v>
      </c>
      <c r="F27" s="121">
        <f>IF('Alle Werte'!CG171="","",'Alle Werte'!CG171)</f>
        <v>0</v>
      </c>
      <c r="G27" s="53">
        <f>IF('Alle Werte'!BZ171="","",'Alle Werte'!BZ171)</f>
        <v>1.253911018371582</v>
      </c>
      <c r="H27" s="49">
        <v>150</v>
      </c>
      <c r="I27" s="48"/>
      <c r="J27" s="49">
        <v>190</v>
      </c>
      <c r="K27" s="48"/>
      <c r="L27" s="52"/>
      <c r="M27" s="55"/>
      <c r="N27" s="55"/>
      <c r="O27" s="54"/>
      <c r="P27" s="54"/>
      <c r="Q27" s="54"/>
      <c r="R27" s="124"/>
      <c r="S27" s="54"/>
      <c r="T27" s="54"/>
      <c r="U27" s="54"/>
    </row>
    <row r="28" spans="1:21" ht="24.95" customHeight="1">
      <c r="A28" s="42">
        <f>Process!A27</f>
        <v>20</v>
      </c>
      <c r="B28" s="109">
        <v>0.5</v>
      </c>
      <c r="C28" s="121">
        <f>IF('Alle Werte'!BU172="","",'Alle Werte'!BU172)</f>
        <v>0.76447170972824097</v>
      </c>
      <c r="D28" s="121">
        <f>IF('Alle Werte'!BV172="","",'Alle Werte'!BV172)</f>
        <v>7.3372559547424316</v>
      </c>
      <c r="E28" s="121">
        <f>IF('Alle Werte'!BW172="","",'Alle Werte'!BW172)</f>
        <v>9.8281946182250977</v>
      </c>
      <c r="F28" s="121">
        <f>IF('Alle Werte'!CG172="","",'Alle Werte'!CG172)</f>
        <v>0</v>
      </c>
      <c r="G28" s="53">
        <f>IF('Alle Werte'!BZ172="","",'Alle Werte'!BZ172)</f>
        <v>1.3114479780197144</v>
      </c>
      <c r="H28" s="49">
        <v>240</v>
      </c>
      <c r="I28" s="48"/>
      <c r="J28" s="49">
        <v>889</v>
      </c>
      <c r="K28" s="48"/>
      <c r="L28" s="52"/>
      <c r="M28" s="55"/>
      <c r="N28" s="55"/>
      <c r="O28" s="54"/>
      <c r="P28" s="54"/>
      <c r="Q28" s="54"/>
      <c r="R28" s="124"/>
      <c r="S28" s="54"/>
      <c r="T28" s="54"/>
      <c r="U28" s="54"/>
    </row>
    <row r="29" spans="1:21" ht="24.95" customHeight="1">
      <c r="A29" s="42">
        <f>Process!A28</f>
        <v>21</v>
      </c>
      <c r="B29" s="109">
        <v>0.5</v>
      </c>
      <c r="C29" s="121">
        <f>IF('Alle Werte'!BU173="","",'Alle Werte'!BU173)</f>
        <v>0.8188214898109436</v>
      </c>
      <c r="D29" s="121">
        <f>IF('Alle Werte'!BV173="","",'Alle Werte'!BV173)</f>
        <v>7.3479418754577637</v>
      </c>
      <c r="E29" s="121">
        <f>IF('Alle Werte'!BW173="","",'Alle Werte'!BW173)</f>
        <v>9.9356899261474609</v>
      </c>
      <c r="F29" s="121">
        <f>IF('Alle Werte'!CG173="","",'Alle Werte'!CG173)</f>
        <v>0</v>
      </c>
      <c r="G29" s="53">
        <f>IF('Alle Werte'!BZ173="","",'Alle Werte'!BZ173)</f>
        <v>1.4540779590606689</v>
      </c>
      <c r="H29" s="49"/>
      <c r="I29" s="48"/>
      <c r="J29" s="49"/>
      <c r="K29" s="48"/>
      <c r="L29" s="52"/>
      <c r="M29" s="55"/>
      <c r="N29" s="55"/>
      <c r="O29" s="54"/>
      <c r="P29" s="54"/>
      <c r="Q29" s="54"/>
      <c r="R29" s="124"/>
      <c r="S29" s="54"/>
      <c r="T29" s="54"/>
      <c r="U29" s="54"/>
    </row>
    <row r="30" spans="1:21" ht="24.95" customHeight="1">
      <c r="A30" s="42">
        <f>Process!A29</f>
        <v>22</v>
      </c>
      <c r="B30" s="109"/>
      <c r="C30" s="121">
        <f>IF('Alle Werte'!BU174="","",'Alle Werte'!BU174)</f>
        <v>0.83974021673202515</v>
      </c>
      <c r="D30" s="121">
        <f>IF('Alle Werte'!BV174="","",'Alle Werte'!BV174)</f>
        <v>7.3544878959655762</v>
      </c>
      <c r="E30" s="121">
        <f>IF('Alle Werte'!BW174="","",'Alle Werte'!BW174)</f>
        <v>9.9851922988891602</v>
      </c>
      <c r="F30" s="121">
        <f>IF('Alle Werte'!CG174="","",'Alle Werte'!CG174)</f>
        <v>0</v>
      </c>
      <c r="G30" s="53">
        <f>IF('Alle Werte'!BZ174="","",'Alle Werte'!BZ174)</f>
        <v>1.5070559978485107</v>
      </c>
      <c r="H30" s="49"/>
      <c r="I30" s="48"/>
      <c r="J30" s="49"/>
      <c r="K30" s="48"/>
      <c r="L30" s="52"/>
      <c r="M30" s="55"/>
      <c r="N30" s="55"/>
      <c r="O30" s="54"/>
      <c r="P30" s="54"/>
      <c r="Q30" s="54"/>
      <c r="R30" s="124"/>
      <c r="S30" s="54"/>
      <c r="T30" s="54"/>
      <c r="U30" s="54"/>
    </row>
    <row r="31" spans="1:21" ht="24.95" customHeight="1">
      <c r="A31" s="42">
        <f>Process!A30</f>
        <v>23</v>
      </c>
      <c r="B31" s="109"/>
      <c r="C31" s="121">
        <f>IF('Alle Werte'!BU175="","",'Alle Werte'!BU175)</f>
        <v>0.80641007423400879</v>
      </c>
      <c r="D31" s="121">
        <f>IF('Alle Werte'!BV175="","",'Alle Werte'!BV175)</f>
        <v>7.3486289978027344</v>
      </c>
      <c r="E31" s="121">
        <f>IF('Alle Werte'!BW175="","",'Alle Werte'!BW175)</f>
        <v>9.9165916442871094</v>
      </c>
      <c r="F31" s="121">
        <f>IF('Alle Werte'!CG175="","",'Alle Werte'!CG175)</f>
        <v>0</v>
      </c>
      <c r="G31" s="53">
        <f>IF('Alle Werte'!BZ175="","",'Alle Werte'!BZ175)</f>
        <v>1.4704550504684448</v>
      </c>
      <c r="H31" s="49"/>
      <c r="I31" s="48"/>
      <c r="J31" s="49"/>
      <c r="K31" s="48"/>
      <c r="L31" s="52"/>
      <c r="M31" s="55"/>
      <c r="N31" s="55"/>
      <c r="O31" s="54"/>
      <c r="P31" s="54"/>
      <c r="Q31" s="54"/>
      <c r="R31" s="124"/>
      <c r="S31" s="54"/>
      <c r="T31" s="54"/>
      <c r="U31" s="54"/>
    </row>
    <row r="32" spans="1:21" ht="24.95" customHeight="1">
      <c r="A32" s="42">
        <f>Process!A31</f>
        <v>24</v>
      </c>
      <c r="B32" s="109"/>
      <c r="C32" s="121">
        <f>IF('Alle Werte'!BU176="","",'Alle Werte'!BU176)</f>
        <v>0.69920587539672852</v>
      </c>
      <c r="D32" s="121">
        <f>IF('Alle Werte'!BV176="","",'Alle Werte'!BV176)</f>
        <v>7.3514609336853027</v>
      </c>
      <c r="E32" s="121">
        <f>IF('Alle Werte'!BW176="","",'Alle Werte'!BW176)</f>
        <v>10.07174015045166</v>
      </c>
      <c r="F32" s="121">
        <f>IF('Alle Werte'!CG176="","",'Alle Werte'!CG176)</f>
        <v>0</v>
      </c>
      <c r="G32" s="53">
        <f>IF('Alle Werte'!BZ176="","",'Alle Werte'!BZ176)</f>
        <v>1.7629510164260864</v>
      </c>
      <c r="H32" s="49"/>
      <c r="I32" s="48"/>
      <c r="J32" s="49"/>
      <c r="K32" s="48"/>
      <c r="L32" s="52"/>
      <c r="M32" s="55"/>
      <c r="N32" s="55"/>
      <c r="O32" s="54"/>
      <c r="P32" s="54"/>
      <c r="Q32" s="54"/>
      <c r="R32" s="124"/>
      <c r="S32" s="54"/>
      <c r="T32" s="54"/>
      <c r="U32" s="54"/>
    </row>
    <row r="33" spans="1:21" ht="24.95" customHeight="1">
      <c r="A33" s="42">
        <f>Process!A32</f>
        <v>25</v>
      </c>
      <c r="B33" s="109"/>
      <c r="C33" s="121">
        <f>IF('Alle Werte'!BU177="","",'Alle Werte'!BU177)</f>
        <v>0.70586007833480835</v>
      </c>
      <c r="D33" s="121">
        <f>IF('Alle Werte'!BV177="","",'Alle Werte'!BV177)</f>
        <v>7.3465280532836914</v>
      </c>
      <c r="E33" s="121">
        <f>IF('Alle Werte'!BW177="","",'Alle Werte'!BW177)</f>
        <v>10.201689720153809</v>
      </c>
      <c r="F33" s="121">
        <f>IF('Alle Werte'!CG177="","",'Alle Werte'!CG177)</f>
        <v>0</v>
      </c>
      <c r="G33" s="53">
        <f>IF('Alle Werte'!BZ177="","",'Alle Werte'!BZ177)</f>
        <v>1.8495620489120483</v>
      </c>
      <c r="H33" s="49"/>
      <c r="I33" s="48"/>
      <c r="J33" s="49"/>
      <c r="K33" s="48"/>
      <c r="L33" s="52"/>
      <c r="M33" s="55"/>
      <c r="N33" s="55"/>
      <c r="O33" s="54"/>
      <c r="P33" s="54"/>
      <c r="Q33" s="54"/>
      <c r="R33" s="124"/>
      <c r="S33" s="54"/>
      <c r="T33" s="54"/>
      <c r="U33" s="54"/>
    </row>
    <row r="34" spans="1:21" ht="24.95" customHeight="1">
      <c r="A34" s="42">
        <f>Process!A33</f>
        <v>26</v>
      </c>
      <c r="B34" s="109"/>
      <c r="C34" s="121">
        <f>IF('Alle Werte'!BU178="","",'Alle Werte'!BU178)</f>
        <v>0.67103958129882813</v>
      </c>
      <c r="D34" s="121">
        <f>IF('Alle Werte'!BV178="","",'Alle Werte'!BV178)</f>
        <v>7.3485198020935059</v>
      </c>
      <c r="E34" s="121">
        <f>IF('Alle Werte'!BW178="","",'Alle Werte'!BW178)</f>
        <v>10.244999885559082</v>
      </c>
      <c r="F34" s="121">
        <f>IF('Alle Werte'!CG178="","",'Alle Werte'!CG178)</f>
        <v>0</v>
      </c>
      <c r="G34" s="53">
        <f>IF('Alle Werte'!BZ178="","",'Alle Werte'!BZ178)</f>
        <v>1.8701740503311157</v>
      </c>
      <c r="H34" s="49"/>
      <c r="I34" s="48"/>
      <c r="J34" s="49"/>
      <c r="K34" s="48"/>
      <c r="L34" s="52"/>
      <c r="M34" s="55"/>
      <c r="N34" s="55"/>
      <c r="O34" s="54"/>
      <c r="P34" s="54"/>
      <c r="Q34" s="54"/>
      <c r="R34" s="124"/>
      <c r="S34" s="54"/>
      <c r="T34" s="54"/>
      <c r="U34" s="54"/>
    </row>
    <row r="35" spans="1:21" ht="24.95" customHeight="1">
      <c r="A35" s="42">
        <f>Process!A34</f>
        <v>27</v>
      </c>
      <c r="B35" s="109"/>
      <c r="C35" s="121">
        <f>IF('Alle Werte'!BU179="","",'Alle Werte'!BU179)</f>
        <v>1.0941770076751709</v>
      </c>
      <c r="D35" s="121">
        <f>IF('Alle Werte'!BV179="","",'Alle Werte'!BV179)</f>
        <v>7.2940158843994141</v>
      </c>
      <c r="E35" s="121">
        <f>IF('Alle Werte'!BW179="","",'Alle Werte'!BW179)</f>
        <v>9.4743537902832031</v>
      </c>
      <c r="F35" s="121">
        <f>IF('Alle Werte'!CG179="","",'Alle Werte'!CG179)</f>
        <v>0</v>
      </c>
      <c r="G35" s="53">
        <f>IF('Alle Werte'!BZ179="","",'Alle Werte'!BZ179)</f>
        <v>1.3812899589538574</v>
      </c>
      <c r="H35" s="49"/>
      <c r="I35" s="48"/>
      <c r="J35" s="49"/>
      <c r="K35" s="48"/>
      <c r="L35" s="52"/>
      <c r="M35" s="55"/>
      <c r="N35" s="55"/>
      <c r="O35" s="54"/>
      <c r="P35" s="54"/>
      <c r="Q35" s="54"/>
      <c r="R35" s="124"/>
      <c r="S35" s="54"/>
      <c r="T35" s="54"/>
      <c r="U35" s="54"/>
    </row>
    <row r="36" spans="1:21" ht="24.95" customHeight="1">
      <c r="A36" s="42">
        <f>Process!A35</f>
        <v>28</v>
      </c>
      <c r="B36" s="109"/>
      <c r="C36" s="121" t="str">
        <f>IF('Alle Werte'!BU180="","",'Alle Werte'!BU180)</f>
        <v/>
      </c>
      <c r="D36" s="121" t="str">
        <f>IF('Alle Werte'!BV180="","",'Alle Werte'!BV180)</f>
        <v/>
      </c>
      <c r="E36" s="121" t="str">
        <f>IF('Alle Werte'!BW180="","",'Alle Werte'!BW180)</f>
        <v/>
      </c>
      <c r="F36" s="121" t="str">
        <f>IF('Alle Werte'!CG180="","",'Alle Werte'!CG180)</f>
        <v/>
      </c>
      <c r="G36" s="53" t="str">
        <f>IF('Alle Werte'!BZ180="","",'Alle Werte'!BZ180)</f>
        <v/>
      </c>
      <c r="H36" s="49"/>
      <c r="I36" s="48"/>
      <c r="J36" s="49"/>
      <c r="K36" s="48"/>
      <c r="L36" s="52"/>
      <c r="M36" s="55"/>
      <c r="N36" s="55"/>
      <c r="O36" s="54"/>
      <c r="P36" s="54"/>
      <c r="Q36" s="54"/>
      <c r="R36" s="124"/>
      <c r="S36" s="54"/>
      <c r="T36" s="54"/>
      <c r="U36" s="54"/>
    </row>
    <row r="37" spans="1:21" ht="24.95" customHeight="1">
      <c r="A37" s="42">
        <f>Process!A36</f>
        <v>29</v>
      </c>
      <c r="B37" s="109"/>
      <c r="C37" s="121" t="str">
        <f>IF('Alle Werte'!BU181="","",'Alle Werte'!BU181)</f>
        <v/>
      </c>
      <c r="D37" s="121" t="str">
        <f>IF('Alle Werte'!BV181="","",'Alle Werte'!BV181)</f>
        <v/>
      </c>
      <c r="E37" s="121" t="str">
        <f>IF('Alle Werte'!BW181="","",'Alle Werte'!BW181)</f>
        <v/>
      </c>
      <c r="F37" s="121" t="str">
        <f>IF('Alle Werte'!CG181="","",'Alle Werte'!CG181)</f>
        <v/>
      </c>
      <c r="G37" s="53" t="str">
        <f>IF('Alle Werte'!BZ181="","",'Alle Werte'!BZ181)</f>
        <v/>
      </c>
      <c r="H37" s="49"/>
      <c r="I37" s="48"/>
      <c r="J37" s="49"/>
      <c r="K37" s="48"/>
      <c r="L37" s="52"/>
      <c r="M37" s="55"/>
      <c r="N37" s="55"/>
      <c r="O37" s="54"/>
      <c r="P37" s="54"/>
      <c r="Q37" s="54"/>
      <c r="R37" s="124"/>
      <c r="S37" s="54"/>
      <c r="T37" s="54"/>
      <c r="U37" s="54"/>
    </row>
    <row r="38" spans="1:21" ht="24.95" customHeight="1">
      <c r="A38" s="42">
        <f>Process!A37</f>
        <v>30</v>
      </c>
      <c r="B38" s="109"/>
      <c r="C38" s="121" t="str">
        <f>IF('Alle Werte'!BU182="","",'Alle Werte'!BU182)</f>
        <v/>
      </c>
      <c r="D38" s="121" t="str">
        <f>IF('Alle Werte'!BV182="","",'Alle Werte'!BV182)</f>
        <v/>
      </c>
      <c r="E38" s="121" t="str">
        <f>IF('Alle Werte'!BW182="","",'Alle Werte'!BW182)</f>
        <v/>
      </c>
      <c r="F38" s="121" t="str">
        <f>IF('Alle Werte'!CG182="","",'Alle Werte'!CG182)</f>
        <v/>
      </c>
      <c r="G38" s="53" t="str">
        <f>IF('Alle Werte'!BZ182="","",'Alle Werte'!BZ182)</f>
        <v/>
      </c>
      <c r="H38" s="49"/>
      <c r="I38" s="48"/>
      <c r="J38" s="49"/>
      <c r="K38" s="48"/>
      <c r="L38" s="52"/>
      <c r="M38" s="55"/>
      <c r="N38" s="55"/>
      <c r="O38" s="54"/>
      <c r="P38" s="54"/>
      <c r="Q38" s="54"/>
      <c r="R38" s="124"/>
      <c r="S38" s="54"/>
      <c r="T38" s="54"/>
      <c r="U38" s="54"/>
    </row>
    <row r="39" spans="1:21" ht="24.95" customHeight="1">
      <c r="A39" s="42">
        <f>Process!A38</f>
        <v>31</v>
      </c>
      <c r="B39" s="109"/>
      <c r="C39" s="121" t="str">
        <f>IF('Alle Werte'!BU183="","",'Alle Werte'!BU183)</f>
        <v/>
      </c>
      <c r="D39" s="121" t="str">
        <f>IF('Alle Werte'!BV183="","",'Alle Werte'!BV183)</f>
        <v/>
      </c>
      <c r="E39" s="121" t="str">
        <f>IF('Alle Werte'!BW183="","",'Alle Werte'!BW183)</f>
        <v/>
      </c>
      <c r="F39" s="121" t="str">
        <f>IF('Alle Werte'!CG183="","",'Alle Werte'!CG183)</f>
        <v/>
      </c>
      <c r="G39" s="53" t="str">
        <f>IF('Alle Werte'!BZ183="","",'Alle Werte'!BZ183)</f>
        <v/>
      </c>
      <c r="H39" s="49"/>
      <c r="I39" s="48"/>
      <c r="J39" s="49"/>
      <c r="K39" s="48"/>
      <c r="L39" s="52"/>
      <c r="M39" s="55"/>
      <c r="N39" s="55"/>
      <c r="O39" s="54"/>
      <c r="P39" s="54"/>
      <c r="Q39" s="54"/>
      <c r="R39" s="124"/>
      <c r="S39" s="54"/>
      <c r="T39" s="54"/>
      <c r="U39" s="54"/>
    </row>
    <row r="40" spans="1:21" s="16" customFormat="1" ht="17.45" customHeight="1">
      <c r="A40" s="103" t="str">
        <f>Process!A39</f>
        <v>min</v>
      </c>
      <c r="B40" s="118">
        <f t="shared" ref="B40:U40" si="0">IF(MIN(B9:B39)&gt;0,MIN(B9:B39),"")</f>
        <v>0.5</v>
      </c>
      <c r="C40" s="90">
        <f t="shared" si="0"/>
        <v>0.27378350496292114</v>
      </c>
      <c r="D40" s="90">
        <f t="shared" si="0"/>
        <v>7.291344165802002</v>
      </c>
      <c r="E40" s="90">
        <f t="shared" si="0"/>
        <v>7.4261021614074707</v>
      </c>
      <c r="F40" s="90" t="str">
        <f t="shared" si="0"/>
        <v/>
      </c>
      <c r="G40" s="90">
        <f t="shared" si="0"/>
        <v>0.71329158544540405</v>
      </c>
      <c r="H40" s="94">
        <f t="shared" si="0"/>
        <v>120</v>
      </c>
      <c r="I40" s="90">
        <f t="shared" si="0"/>
        <v>1.304</v>
      </c>
      <c r="J40" s="94">
        <f t="shared" si="0"/>
        <v>20</v>
      </c>
      <c r="K40" s="90">
        <f t="shared" si="0"/>
        <v>0.58799999999999997</v>
      </c>
      <c r="L40" s="103"/>
      <c r="M40" s="94" t="str">
        <f t="shared" si="0"/>
        <v/>
      </c>
      <c r="N40" s="94" t="str">
        <f t="shared" si="0"/>
        <v/>
      </c>
      <c r="O40" s="90" t="str">
        <f t="shared" si="0"/>
        <v/>
      </c>
      <c r="P40" s="90" t="str">
        <f t="shared" si="0"/>
        <v/>
      </c>
      <c r="Q40" s="90" t="str">
        <f t="shared" si="0"/>
        <v/>
      </c>
      <c r="R40" s="108" t="str">
        <f t="shared" si="0"/>
        <v/>
      </c>
      <c r="S40" s="90" t="str">
        <f t="shared" si="0"/>
        <v/>
      </c>
      <c r="T40" s="94" t="str">
        <f t="shared" si="0"/>
        <v/>
      </c>
      <c r="U40" s="94" t="str">
        <f t="shared" si="0"/>
        <v/>
      </c>
    </row>
    <row r="41" spans="1:21" s="29" customFormat="1" ht="17.45" customHeight="1">
      <c r="A41" s="103" t="str">
        <f>Process!A40</f>
        <v>max</v>
      </c>
      <c r="B41" s="118">
        <f t="shared" ref="B41:U41" si="1">IF(MAX(B9:B39)&gt;0,MAX(B9:B39),"")</f>
        <v>0.5</v>
      </c>
      <c r="C41" s="90">
        <f t="shared" si="1"/>
        <v>1.3429750204086304</v>
      </c>
      <c r="D41" s="90">
        <f t="shared" si="1"/>
        <v>7.5153617858886719</v>
      </c>
      <c r="E41" s="90">
        <f t="shared" si="1"/>
        <v>10.244999885559082</v>
      </c>
      <c r="F41" s="90" t="str">
        <f t="shared" si="1"/>
        <v/>
      </c>
      <c r="G41" s="90">
        <f t="shared" si="1"/>
        <v>4.0334677696228027</v>
      </c>
      <c r="H41" s="94">
        <f t="shared" si="1"/>
        <v>500</v>
      </c>
      <c r="I41" s="90">
        <f t="shared" si="1"/>
        <v>4.1479999999999997</v>
      </c>
      <c r="J41" s="94">
        <f t="shared" si="1"/>
        <v>950</v>
      </c>
      <c r="K41" s="90">
        <f t="shared" si="1"/>
        <v>8.6999999999999993</v>
      </c>
      <c r="L41" s="103"/>
      <c r="M41" s="94" t="str">
        <f t="shared" si="1"/>
        <v/>
      </c>
      <c r="N41" s="94" t="str">
        <f t="shared" si="1"/>
        <v/>
      </c>
      <c r="O41" s="90" t="str">
        <f t="shared" si="1"/>
        <v/>
      </c>
      <c r="P41" s="90" t="str">
        <f t="shared" si="1"/>
        <v/>
      </c>
      <c r="Q41" s="90" t="str">
        <f t="shared" si="1"/>
        <v/>
      </c>
      <c r="R41" s="108" t="str">
        <f t="shared" si="1"/>
        <v/>
      </c>
      <c r="S41" s="90" t="str">
        <f t="shared" si="1"/>
        <v/>
      </c>
      <c r="T41" s="94" t="str">
        <f t="shared" si="1"/>
        <v/>
      </c>
      <c r="U41" s="94" t="str">
        <f t="shared" si="1"/>
        <v/>
      </c>
    </row>
    <row r="42" spans="1:21" s="16" customFormat="1" ht="24.95" customHeight="1">
      <c r="A42" s="104" t="str">
        <f>Process!A41</f>
        <v>Moyen</v>
      </c>
      <c r="B42" s="119">
        <f t="shared" ref="B42:U42" si="2">IF(ISERROR(AVERAGE(B9:B39)),"",AVERAGE(B9:B39))</f>
        <v>0.5</v>
      </c>
      <c r="C42" s="95">
        <f t="shared" si="2"/>
        <v>0.80707490775320267</v>
      </c>
      <c r="D42" s="95">
        <f t="shared" si="2"/>
        <v>7.3397282141226308</v>
      </c>
      <c r="E42" s="95">
        <f t="shared" si="2"/>
        <v>8.901622860519975</v>
      </c>
      <c r="F42" s="95">
        <f t="shared" si="2"/>
        <v>0</v>
      </c>
      <c r="G42" s="95">
        <f t="shared" si="2"/>
        <v>1.7872271294947024</v>
      </c>
      <c r="H42" s="120">
        <f t="shared" si="2"/>
        <v>223.33333333333334</v>
      </c>
      <c r="I42" s="95">
        <f t="shared" si="2"/>
        <v>2.7199999999999998</v>
      </c>
      <c r="J42" s="120">
        <f t="shared" si="2"/>
        <v>496.55555555555554</v>
      </c>
      <c r="K42" s="95">
        <f t="shared" si="2"/>
        <v>4.4930000000000003</v>
      </c>
      <c r="L42" s="110"/>
      <c r="M42" s="123" t="str">
        <f t="shared" si="2"/>
        <v/>
      </c>
      <c r="N42" s="123" t="str">
        <f t="shared" si="2"/>
        <v/>
      </c>
      <c r="O42" s="122" t="str">
        <f t="shared" si="2"/>
        <v/>
      </c>
      <c r="P42" s="122" t="str">
        <f t="shared" si="2"/>
        <v/>
      </c>
      <c r="Q42" s="122" t="str">
        <f t="shared" si="2"/>
        <v/>
      </c>
      <c r="R42" s="115" t="str">
        <f t="shared" si="2"/>
        <v/>
      </c>
      <c r="S42" s="122" t="str">
        <f t="shared" si="2"/>
        <v/>
      </c>
      <c r="T42" s="123" t="str">
        <f t="shared" si="2"/>
        <v/>
      </c>
      <c r="U42" s="123" t="str">
        <f t="shared" si="2"/>
        <v/>
      </c>
    </row>
    <row r="45" spans="1:21" ht="15" customHeight="1"/>
    <row r="46" spans="1:21" ht="15" customHeight="1">
      <c r="P46" s="35"/>
      <c r="R46" s="35"/>
    </row>
  </sheetData>
  <sheetProtection algorithmName="SHA-512" hashValue="sAeqcZ4ouXIaca5HffedtOwekL2x+LHeVg/5mhHdxHnj2hec9AMdwJ/GUojtwKmgLja6QgrT91Tul2qUfXHYQA==" saltValue="ydFjtLacSMbdfdZWY1JPhw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9:B42">
    <cfRule type="cellIs" dxfId="173" priority="8" operator="notBetween">
      <formula>0</formula>
      <formula>1</formula>
    </cfRule>
  </conditionalFormatting>
  <conditionalFormatting sqref="C9:C42 D9:E39">
    <cfRule type="cellIs" dxfId="172" priority="7" operator="lessThan">
      <formula>0.2</formula>
    </cfRule>
  </conditionalFormatting>
  <conditionalFormatting sqref="D40:D42">
    <cfRule type="cellIs" dxfId="171" priority="6" operator="notBetween">
      <formula>6.8</formula>
      <formula>8.5</formula>
    </cfRule>
  </conditionalFormatting>
  <conditionalFormatting sqref="H9:H42">
    <cfRule type="cellIs" dxfId="170" priority="4" operator="greaterThan">
      <formula>"1,5*$H$8"</formula>
    </cfRule>
  </conditionalFormatting>
  <conditionalFormatting sqref="M9:M42">
    <cfRule type="cellIs" dxfId="169" priority="3" operator="greaterThan">
      <formula>$M$8</formula>
    </cfRule>
  </conditionalFormatting>
  <conditionalFormatting sqref="N9:N42">
    <cfRule type="cellIs" dxfId="168" priority="2" operator="greaterThan">
      <formula>$N$8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BB40"/>
  <sheetViews>
    <sheetView view="pageBreakPreview" zoomScaleNormal="63" zoomScaleSheetLayoutView="100" workbookViewId="0">
      <pane xSplit="1" ySplit="5" topLeftCell="AH6" activePane="bottomRight" state="frozen"/>
      <selection activeCell="I9" sqref="I9"/>
      <selection pane="topRight" activeCell="I9" sqref="I9"/>
      <selection pane="bottomLeft" activeCell="I9" sqref="I9"/>
      <selection pane="bottomRight" activeCell="AZ9" sqref="AZ9"/>
    </sheetView>
  </sheetViews>
  <sheetFormatPr defaultColWidth="9" defaultRowHeight="12.75"/>
  <cols>
    <col min="1" max="1" width="10.42578125" style="40" bestFit="1" customWidth="1"/>
    <col min="2" max="3" width="11.42578125" style="40" bestFit="1" customWidth="1"/>
    <col min="4" max="4" width="11" style="40" bestFit="1" customWidth="1"/>
    <col min="5" max="9" width="10.42578125" style="40" bestFit="1" customWidth="1"/>
    <col min="10" max="13" width="11.42578125" style="40" bestFit="1" customWidth="1"/>
    <col min="14" max="14" width="12.140625" style="40" customWidth="1"/>
    <col min="15" max="15" width="13.5703125" style="40" customWidth="1"/>
    <col min="16" max="17" width="13.28515625" style="40" bestFit="1" customWidth="1"/>
    <col min="18" max="18" width="13.140625" style="40" bestFit="1" customWidth="1"/>
    <col min="19" max="21" width="11.42578125" style="40" bestFit="1" customWidth="1"/>
    <col min="22" max="22" width="12.140625" style="40" customWidth="1"/>
    <col min="23" max="23" width="13.42578125" style="40" customWidth="1"/>
    <col min="24" max="24" width="13.28515625" style="40" customWidth="1"/>
    <col min="25" max="25" width="12.85546875" style="40" customWidth="1"/>
    <col min="26" max="27" width="11.42578125" style="40" bestFit="1" customWidth="1"/>
    <col min="28" max="29" width="14.5703125" style="40" customWidth="1"/>
    <col min="30" max="30" width="13.7109375" style="40" customWidth="1"/>
    <col min="31" max="34" width="11.42578125" style="40" bestFit="1" customWidth="1"/>
    <col min="35" max="36" width="13.7109375" style="40" bestFit="1" customWidth="1"/>
    <col min="37" max="37" width="11.42578125" style="40" customWidth="1"/>
    <col min="38" max="39" width="11.42578125" style="40" bestFit="1" customWidth="1"/>
    <col min="40" max="40" width="13.7109375" style="40" bestFit="1" customWidth="1"/>
    <col min="41" max="44" width="11.42578125" style="40" bestFit="1" customWidth="1"/>
    <col min="45" max="46" width="12.28515625" style="40" bestFit="1" customWidth="1"/>
    <col min="47" max="51" width="11.42578125" style="40" bestFit="1" customWidth="1"/>
    <col min="52" max="52" width="15.5703125" style="40" customWidth="1"/>
    <col min="53" max="54" width="13.42578125" style="40" bestFit="1" customWidth="1"/>
    <col min="55" max="16384" width="9" style="40"/>
  </cols>
  <sheetData>
    <row r="1" spans="1:54" s="37" customFormat="1" ht="25.5" customHeight="1">
      <c r="A1" s="147" t="str">
        <f>IF('HeuresFonctionEQ-ValAffich'!A1="","",'HeuresFonctionEQ-ValAffich'!A1)</f>
        <v/>
      </c>
      <c r="B1" s="224" t="str">
        <f>IF('HeuresFonctionEQ-ValAffich'!B1="","",'HeuresFonctionEQ-ValAffich'!B1)</f>
        <v>Entrée</v>
      </c>
      <c r="C1" s="224" t="str">
        <f>IF('HeuresFonctionEQ-ValAffich'!C1="","",'HeuresFonctionEQ-ValAffich'!C1)</f>
        <v/>
      </c>
      <c r="D1" s="224" t="str">
        <f>IF('HeuresFonctionEQ-ValAffich'!D1="","",'HeuresFonctionEQ-ValAffich'!D1)</f>
        <v/>
      </c>
      <c r="E1" s="224" t="str">
        <f>IF('HeuresFonctionEQ-ValAffich'!E1="","",'HeuresFonctionEQ-ValAffich'!E1)</f>
        <v/>
      </c>
      <c r="F1" s="224" t="str">
        <f>IF('HeuresFonctionEQ-ValAffich'!F1="","",'HeuresFonctionEQ-ValAffich'!F1)</f>
        <v/>
      </c>
      <c r="G1" s="224" t="str">
        <f>IF('HeuresFonctionEQ-ValAffich'!G1="","",'HeuresFonctionEQ-ValAffich'!G1)</f>
        <v/>
      </c>
      <c r="H1" s="224" t="str">
        <f>IF('HeuresFonctionEQ-ValAffich'!H1="","",'HeuresFonctionEQ-ValAffich'!H1)</f>
        <v/>
      </c>
      <c r="I1" s="224" t="str">
        <f>IF('HeuresFonctionEQ-ValAffich'!I1="","",'HeuresFonctionEQ-ValAffich'!I1)</f>
        <v/>
      </c>
      <c r="J1" s="224" t="str">
        <f>IF('HeuresFonctionEQ-ValAffich'!J1="","",'HeuresFonctionEQ-ValAffich'!J1)</f>
        <v/>
      </c>
      <c r="K1" s="224" t="str">
        <f>IF('HeuresFonctionEQ-ValAffich'!K1="","",'HeuresFonctionEQ-ValAffich'!K1)</f>
        <v/>
      </c>
      <c r="L1" s="225" t="str">
        <f>IF('HeuresFonctionEQ-ValAffich'!L1="","",'HeuresFonctionEQ-ValAffich'!L1)</f>
        <v>File 1</v>
      </c>
      <c r="M1" s="225" t="str">
        <f>IF('HeuresFonctionEQ-ValAffich'!M1="","",'HeuresFonctionEQ-ValAffich'!M1)</f>
        <v/>
      </c>
      <c r="N1" s="225" t="e">
        <f>IF('HeuresFonctionEQ-ValAffich'!#REF!="","",'HeuresFonctionEQ-ValAffich'!#REF!)</f>
        <v>#REF!</v>
      </c>
      <c r="O1" s="225" t="str">
        <f>IF('HeuresFonctionEQ-ValAffich'!T1="","",'HeuresFonctionEQ-ValAffich'!T1)</f>
        <v>File 2</v>
      </c>
      <c r="P1" s="225">
        <f>'HeuresFonctionEQ-ValAffich'!L1:S1</f>
        <v>0</v>
      </c>
      <c r="Q1" s="225">
        <f>'HeuresFonctionEQ-ValAffich'!M1:T1</f>
        <v>0</v>
      </c>
      <c r="R1" s="225">
        <f>'HeuresFonctionEQ-ValAffich'!N1:U1</f>
        <v>0</v>
      </c>
      <c r="S1" s="225">
        <f>'HeuresFonctionEQ-ValAffich'!O1:V1</f>
        <v>0</v>
      </c>
      <c r="T1" s="225" t="str">
        <f>'HeuresFonctionEQ-ValAffich'!P1:W1</f>
        <v>File 2</v>
      </c>
      <c r="U1" s="225">
        <f>'HeuresFonctionEQ-ValAffich'!Q1:X1</f>
        <v>0</v>
      </c>
      <c r="V1" s="225">
        <f>'HeuresFonctionEQ-ValAffich'!R1:Y1</f>
        <v>0</v>
      </c>
      <c r="W1" s="225">
        <f>'HeuresFonctionEQ-ValAffich'!S1:Z1</f>
        <v>0</v>
      </c>
      <c r="X1" s="225">
        <f>'HeuresFonctionEQ-ValAffich'!T1:AA1</f>
        <v>0</v>
      </c>
      <c r="Y1" s="225">
        <f>'HeuresFonctionEQ-ValAffich'!U1:AB1</f>
        <v>0</v>
      </c>
      <c r="Z1" s="225">
        <f>'HeuresFonctionEQ-ValAffich'!V1:AC1</f>
        <v>0</v>
      </c>
      <c r="AA1" s="225">
        <f>'HeuresFonctionEQ-ValAffich'!W1:AD1</f>
        <v>0</v>
      </c>
      <c r="AB1" s="226"/>
      <c r="AC1" s="228"/>
      <c r="AD1" s="224" t="str">
        <f>IF('HeuresFonctionEQ-ValAffich'!AD1="","",'HeuresFonctionEQ-ValAffich'!AD1)</f>
        <v>Déshydrataion des boues</v>
      </c>
      <c r="AE1" s="224" t="str">
        <f>IF('HeuresFonctionEQ-ValAffich'!AE1="","",'HeuresFonctionEQ-ValAffich'!AE1)</f>
        <v/>
      </c>
      <c r="AF1" s="224" t="str">
        <f>IF('HeuresFonctionEQ-ValAffich'!AF1="","",'HeuresFonctionEQ-ValAffich'!AF1)</f>
        <v/>
      </c>
      <c r="AG1" s="224" t="str">
        <f>IF('HeuresFonctionEQ-ValAffich'!AG1="","",'HeuresFonctionEQ-ValAffich'!AG1)</f>
        <v/>
      </c>
      <c r="AH1" s="224" t="str">
        <f>IF('HeuresFonctionEQ-ValAffich'!AH1="","",'HeuresFonctionEQ-ValAffich'!AH1)</f>
        <v/>
      </c>
      <c r="AI1" s="224" t="str">
        <f>IF('HeuresFonctionEQ-ValAffich'!AI1="","",'HeuresFonctionEQ-ValAffich'!AI1)</f>
        <v/>
      </c>
      <c r="AJ1" s="224" t="str">
        <f>IF('HeuresFonctionEQ-ValAffich'!AJ1="","",'HeuresFonctionEQ-ValAffich'!AJ1)</f>
        <v/>
      </c>
      <c r="AK1" s="224" t="str">
        <f>IF('HeuresFonctionEQ-ValAffich'!AK1="","",'HeuresFonctionEQ-ValAffich'!AK1)</f>
        <v/>
      </c>
      <c r="AL1" s="224" t="str">
        <f>IF('HeuresFonctionEQ-ValAffich'!AL1="","",'HeuresFonctionEQ-ValAffich'!AL1)</f>
        <v/>
      </c>
      <c r="AM1" s="224" t="str">
        <f>IF('HeuresFonctionEQ-ValAffich'!AM1="","",'HeuresFonctionEQ-ValAffich'!AM1)</f>
        <v/>
      </c>
      <c r="AN1" s="224" t="str">
        <f>IF('HeuresFonctionEQ-ValAffich'!AN1="","",'HeuresFonctionEQ-ValAffich'!AN1)</f>
        <v/>
      </c>
      <c r="AO1" s="224" t="str">
        <f>IF('HeuresFonctionEQ-ValAffich'!AO1="","",'HeuresFonctionEQ-ValAffich'!AO1)</f>
        <v/>
      </c>
      <c r="AP1" s="224" t="str">
        <f>IF('HeuresFonctionEQ-ValAffich'!AP1="","",'HeuresFonctionEQ-ValAffich'!AP1)</f>
        <v/>
      </c>
      <c r="AQ1" s="226" t="str">
        <f>IF('HeuresFonctionEQ-ValAffich'!AQ1="","",'HeuresFonctionEQ-ValAffich'!AQ1)</f>
        <v>Local panels</v>
      </c>
      <c r="AR1" s="227"/>
      <c r="AS1" s="227"/>
      <c r="AT1" s="227"/>
      <c r="AU1" s="227"/>
      <c r="AV1" s="227"/>
      <c r="AW1" s="227"/>
      <c r="AX1" s="227"/>
      <c r="AY1" s="227"/>
      <c r="AZ1" s="228"/>
      <c r="BA1" s="36"/>
      <c r="BB1" s="36"/>
    </row>
    <row r="2" spans="1:54" s="15" customFormat="1" ht="51">
      <c r="A2" s="56" t="str">
        <f>IF('HeuresFonctionEQ-ValAffich'!A3="","",'HeuresFonctionEQ-ValAffich'!A3)</f>
        <v>Jour</v>
      </c>
      <c r="B2" s="44" t="str">
        <f>IF('HeuresFonctionEQ-ValAffich'!B3="","",'HeuresFonctionEQ-ValAffich'!B3)</f>
        <v>Grille grossière 1</v>
      </c>
      <c r="C2" s="44" t="str">
        <f>IF('HeuresFonctionEQ-ValAffich'!C3="","",'HeuresFonctionEQ-ValAffich'!C3)</f>
        <v>Grille grossière 2</v>
      </c>
      <c r="D2" s="44" t="str">
        <f>IF('HeuresFonctionEQ-ValAffich'!D3="","",'HeuresFonctionEQ-ValAffich'!D3)</f>
        <v xml:space="preserve">Presse de lavage de gravier </v>
      </c>
      <c r="E2" s="44" t="str">
        <f>IF('HeuresFonctionEQ-ValAffich'!E3="","",'HeuresFonctionEQ-ValAffich'!E3)</f>
        <v xml:space="preserve">Pompe à graisse 1 </v>
      </c>
      <c r="F2" s="44" t="str">
        <f>IF('HeuresFonctionEQ-ValAffich'!F3="","",'HeuresFonctionEQ-ValAffich'!F3)</f>
        <v>Pompe à graisse 2</v>
      </c>
      <c r="G2" s="44" t="str">
        <f>IF('HeuresFonctionEQ-ValAffich'!G3="","",'HeuresFonctionEQ-ValAffich'!G3)</f>
        <v xml:space="preserve">Pompe à graisse </v>
      </c>
      <c r="H2" s="44" t="str">
        <f>IF('HeuresFonctionEQ-ValAffich'!H3="","",'HeuresFonctionEQ-ValAffich'!H3)</f>
        <v>Pompe de drainage 1</v>
      </c>
      <c r="I2" s="44" t="str">
        <f>IF('HeuresFonctionEQ-ValAffich'!I3="","",'HeuresFonctionEQ-ValAffich'!I3)</f>
        <v>Pompe de drainage 2</v>
      </c>
      <c r="J2" s="44" t="str">
        <f>IF('HeuresFonctionEQ-ValAffich'!J3="","",'HeuresFonctionEQ-ValAffich'!J3)</f>
        <v>Souffleur 1 sable</v>
      </c>
      <c r="K2" s="44" t="str">
        <f>IF('HeuresFonctionEQ-ValAffich'!K3="","",'HeuresFonctionEQ-ValAffich'!K3)</f>
        <v>Souffleur 2 sable</v>
      </c>
      <c r="L2" s="44" t="str">
        <f>IF('HeuresFonctionEQ-ValAffich'!L3="","",'HeuresFonctionEQ-ValAffich'!L3)</f>
        <v>Souffleur 1 BBA</v>
      </c>
      <c r="M2" s="44" t="str">
        <f>IF('HeuresFonctionEQ-ValAffich'!M3="","",'HeuresFonctionEQ-ValAffich'!M3)</f>
        <v>Souffleur 2 BBA</v>
      </c>
      <c r="N2" s="44" t="str">
        <f>IF('HeuresFonctionEQ-ValAffich'!N3="","",'HeuresFonctionEQ-ValAffich'!N3)</f>
        <v>Pression de tuyau d'air 1</v>
      </c>
      <c r="O2" s="44" t="str">
        <f>IF('HeuresFonctionEQ-ValAffich'!O3="","",'HeuresFonctionEQ-ValAffich'!O3)</f>
        <v>Entraînement SB1</v>
      </c>
      <c r="P2" s="44" t="str">
        <f>IF('HeuresFonctionEQ-ValAffich'!P3="","",'HeuresFonctionEQ-ValAffich'!P3)</f>
        <v>Pomp de boues recirculées 1</v>
      </c>
      <c r="Q2" s="44" t="str">
        <f>IF('HeuresFonctionEQ-ValAffich'!Q3="","",'HeuresFonctionEQ-ValAffich'!Q3)</f>
        <v>Pomp de boues recirculées 2</v>
      </c>
      <c r="R2" s="44" t="str">
        <f>IF('HeuresFonctionEQ-ValAffich'!R3="","",'HeuresFonctionEQ-ValAffich'!R3)</f>
        <v>Pompe de boue flottante 1</v>
      </c>
      <c r="S2" s="44" t="str">
        <f>IF('HeuresFonctionEQ-ValAffich'!S3="","",'HeuresFonctionEQ-ValAffich'!S3)</f>
        <v>Pompe de boue flottante 2</v>
      </c>
      <c r="T2" s="44" t="str">
        <f>IF('HeuresFonctionEQ-ValAffich'!T3="","",'HeuresFonctionEQ-ValAffich'!T3)</f>
        <v>Souffleur 3 BBA</v>
      </c>
      <c r="U2" s="44" t="str">
        <f>IF('HeuresFonctionEQ-ValAffich'!U3="","",'HeuresFonctionEQ-ValAffich'!U3)</f>
        <v>Souffleur 4 BBA</v>
      </c>
      <c r="V2" s="44" t="str">
        <f>IF('HeuresFonctionEQ-ValAffich'!V3="","",'HeuresFonctionEQ-ValAffich'!V3)</f>
        <v>Pression de tuyau d'air 2</v>
      </c>
      <c r="W2" s="44" t="str">
        <f>IF('HeuresFonctionEQ-ValAffich'!W3="","",'HeuresFonctionEQ-ValAffich'!W3)</f>
        <v>Entraînement  SB2</v>
      </c>
      <c r="X2" s="44" t="str">
        <f>IF('HeuresFonctionEQ-ValAffich'!X3="","",'HeuresFonctionEQ-ValAffich'!X3)</f>
        <v>Pomp de boues recirculées 3</v>
      </c>
      <c r="Y2" s="44" t="str">
        <f>IF('HeuresFonctionEQ-ValAffich'!Y3="","",'HeuresFonctionEQ-ValAffich'!Y3)</f>
        <v>Pomp de boues recirculées 4</v>
      </c>
      <c r="Z2" s="44" t="str">
        <f>IF('HeuresFonctionEQ-ValAffich'!Z3="","",'HeuresFonctionEQ-ValAffich'!Z3)</f>
        <v>Pompe de boue flottante 3</v>
      </c>
      <c r="AA2" s="44" t="str">
        <f>IF('HeuresFonctionEQ-ValAffich'!AA3="","",'HeuresFonctionEQ-ValAffich'!AA3)</f>
        <v>Pompe de boue flottante 4</v>
      </c>
      <c r="AB2" s="44" t="str">
        <f>IF('HeuresFonctionEQ-ValAffich'!AB3="","",'HeuresFonctionEQ-ValAffich'!AB3)</f>
        <v>Pomp de boues activées en excès 1</v>
      </c>
      <c r="AC2" s="44" t="str">
        <f>IF('HeuresFonctionEQ-ValAffich'!AC3="","",'HeuresFonctionEQ-ValAffich'!AC3)</f>
        <v>Pomp de boues activées en excès 2</v>
      </c>
      <c r="AD2" s="44" t="str">
        <f>IF('HeuresFonctionEQ-ValAffich'!AD3="","",'HeuresFonctionEQ-ValAffich'!AD3)</f>
        <v>Épaississeur</v>
      </c>
      <c r="AE2" s="44" t="str">
        <f>IF('HeuresFonctionEQ-ValAffich'!AE3="","",'HeuresFonctionEQ-ValAffich'!AE3)</f>
        <v>Pompe de boue 1</v>
      </c>
      <c r="AF2" s="44" t="str">
        <f>IF('HeuresFonctionEQ-ValAffich'!AF3="","",'HeuresFonctionEQ-ValAffich'!AF3)</f>
        <v>Pompe de boue 2</v>
      </c>
      <c r="AG2" s="44" t="str">
        <f>IF('HeuresFonctionEQ-ValAffich'!AG3="","",'HeuresFonctionEQ-ValAffich'!AG3)</f>
        <v>Pompe de polymère 1</v>
      </c>
      <c r="AH2" s="44" t="str">
        <f>IF('HeuresFonctionEQ-ValAffich'!AH3="","",'HeuresFonctionEQ-ValAffich'!AH3)</f>
        <v>Pompe de polymère 2</v>
      </c>
      <c r="AI2" s="44" t="str">
        <f>IF('HeuresFonctionEQ-ValAffich'!AI3="","",'HeuresFonctionEQ-ValAffich'!AI3)</f>
        <v>Centrifugeuse</v>
      </c>
      <c r="AJ2" s="44" t="str">
        <f>IF('HeuresFonctionEQ-ValAffich'!AJ3="","",'HeuresFonctionEQ-ValAffich'!AJ3)</f>
        <v>Centrifugeuse</v>
      </c>
      <c r="AK2" s="44" t="str">
        <f>IF('HeuresFonctionEQ-ValAffich'!AK3="","",'HeuresFonctionEQ-ValAffich'!AK3)</f>
        <v>Transporteur  à vis de boue  1</v>
      </c>
      <c r="AL2" s="44" t="str">
        <f>IF('HeuresFonctionEQ-ValAffich'!AL3="","",'HeuresFonctionEQ-ValAffich'!AL3)</f>
        <v>Transporteur  à vis de boue  2</v>
      </c>
      <c r="AM2" s="44" t="str">
        <f>IF('HeuresFonctionEQ-ValAffich'!AM3="","",'HeuresFonctionEQ-ValAffich'!AM3)</f>
        <v>Convoyeur à vis de chaux</v>
      </c>
      <c r="AN2" s="44" t="str">
        <f>IF('HeuresFonctionEQ-ValAffich'!AN3="","",'HeuresFonctionEQ-ValAffich'!AN3)</f>
        <v>Microdoseurs</v>
      </c>
      <c r="AO2" s="44" t="str">
        <f>IF('HeuresFonctionEQ-ValAffich'!AO3="","",'HeuresFonctionEQ-ValAffich'!AO3)</f>
        <v xml:space="preserve">Agitateur á de palettes </v>
      </c>
      <c r="AP2" s="44" t="str">
        <f>IF('HeuresFonctionEQ-ValAffich'!AP3="","",'HeuresFonctionEQ-ValAffich'!AP3)</f>
        <v>Transporteur  à vis boue challées</v>
      </c>
      <c r="AQ2" s="44" t="str">
        <f>IF('HeuresFonctionEQ-ValAffich'!AQ3="","",'HeuresFonctionEQ-ValAffich'!AQ3)</f>
        <v>Dessableur 1</v>
      </c>
      <c r="AR2" s="44" t="str">
        <f>IF('HeuresFonctionEQ-ValAffich'!AR3="","",'HeuresFonctionEQ-ValAffich'!AR3)</f>
        <v>Dessableur 2</v>
      </c>
      <c r="AS2" s="44" t="str">
        <f>IF('HeuresFonctionEQ-ValAffich'!AS3="","",'HeuresFonctionEQ-ValAffich'!AS3)</f>
        <v>Laveur de sable agitateur</v>
      </c>
      <c r="AT2" s="44" t="str">
        <f>IF('HeuresFonctionEQ-ValAffich'!AT3="","",'HeuresFonctionEQ-ValAffich'!AT3)</f>
        <v>Laveur de sable transporteur</v>
      </c>
      <c r="AU2" s="44" t="str">
        <f>IF('HeuresFonctionEQ-ValAffich'!AU3="","",'HeuresFonctionEQ-ValAffich'!AU3)</f>
        <v>Filtre à disques</v>
      </c>
      <c r="AV2" s="44" t="str">
        <f>IF('HeuresFonctionEQ-ValAffich'!AV3="","",'HeuresFonctionEQ-ValAffich'!AV3)</f>
        <v>Pompe 1</v>
      </c>
      <c r="AW2" s="44" t="str">
        <f>IF('HeuresFonctionEQ-ValAffich'!AW3="","",'HeuresFonctionEQ-ValAffich'!AW3)</f>
        <v>Pompe 2</v>
      </c>
      <c r="AX2" s="44" t="str">
        <f>IF('HeuresFonctionEQ-ValAffich'!AX3="","",'HeuresFonctionEQ-ValAffich'!AX3)</f>
        <v>UV 1</v>
      </c>
      <c r="AY2" s="44" t="str">
        <f>IF('HeuresFonctionEQ-ValAffich'!AY3="","",'HeuresFonctionEQ-ValAffich'!AY3)</f>
        <v>UV 2</v>
      </c>
      <c r="AZ2" s="44" t="str">
        <f>IF('HeuresFonctionEQ-ValAffich'!AZ3="","",'HeuresFonctionEQ-ValAffich'!AZ3)</f>
        <v>Consommation d'énergie</v>
      </c>
      <c r="BA2" s="44" t="str">
        <f>IF('HeuresFonctionEQ-ValAffich'!BA3="","",'HeuresFonctionEQ-ValAffich'!BA3)</f>
        <v>Consommation d'énergie</v>
      </c>
    </row>
    <row r="3" spans="1:54" s="38" customFormat="1" hidden="1">
      <c r="A3" s="148" t="s">
        <v>372</v>
      </c>
      <c r="B3" s="62" t="s">
        <v>373</v>
      </c>
      <c r="C3" s="62" t="s">
        <v>374</v>
      </c>
      <c r="D3" s="62" t="s">
        <v>375</v>
      </c>
      <c r="E3" s="62" t="s">
        <v>376</v>
      </c>
      <c r="F3" s="62" t="s">
        <v>377</v>
      </c>
      <c r="G3" s="62" t="s">
        <v>378</v>
      </c>
      <c r="H3" s="62" t="s">
        <v>379</v>
      </c>
      <c r="I3" s="62" t="s">
        <v>380</v>
      </c>
      <c r="J3" s="62" t="s">
        <v>381</v>
      </c>
      <c r="K3" s="62" t="s">
        <v>382</v>
      </c>
      <c r="L3" s="62" t="s">
        <v>383</v>
      </c>
      <c r="M3" s="62" t="s">
        <v>384</v>
      </c>
      <c r="N3" s="62" t="s">
        <v>385</v>
      </c>
      <c r="O3" s="62" t="s">
        <v>386</v>
      </c>
      <c r="P3" s="62" t="s">
        <v>387</v>
      </c>
      <c r="Q3" s="62" t="s">
        <v>388</v>
      </c>
      <c r="R3" s="62" t="s">
        <v>389</v>
      </c>
      <c r="S3" s="62" t="s">
        <v>390</v>
      </c>
      <c r="T3" s="62" t="s">
        <v>391</v>
      </c>
      <c r="U3" s="62" t="s">
        <v>392</v>
      </c>
      <c r="V3" s="62" t="s">
        <v>393</v>
      </c>
      <c r="W3" s="62" t="s">
        <v>394</v>
      </c>
      <c r="X3" s="62" t="s">
        <v>395</v>
      </c>
      <c r="Y3" s="62" t="s">
        <v>396</v>
      </c>
      <c r="Z3" s="62" t="s">
        <v>397</v>
      </c>
      <c r="AA3" s="62" t="s">
        <v>398</v>
      </c>
      <c r="AB3" s="62" t="s">
        <v>399</v>
      </c>
      <c r="AC3" s="62" t="s">
        <v>400</v>
      </c>
      <c r="AD3" s="62" t="s">
        <v>401</v>
      </c>
      <c r="AE3" s="62" t="s">
        <v>402</v>
      </c>
      <c r="AF3" s="62" t="s">
        <v>403</v>
      </c>
      <c r="AG3" s="62" t="s">
        <v>404</v>
      </c>
      <c r="AH3" s="62" t="s">
        <v>405</v>
      </c>
      <c r="AI3" s="62" t="s">
        <v>406</v>
      </c>
      <c r="AJ3" s="62" t="s">
        <v>407</v>
      </c>
      <c r="AK3" s="62" t="s">
        <v>408</v>
      </c>
      <c r="AL3" s="62" t="s">
        <v>409</v>
      </c>
      <c r="AM3" s="62" t="s">
        <v>410</v>
      </c>
      <c r="AN3" s="62" t="s">
        <v>411</v>
      </c>
      <c r="AO3" s="62" t="s">
        <v>412</v>
      </c>
      <c r="AP3" s="62" t="s">
        <v>413</v>
      </c>
      <c r="AQ3" s="62" t="s">
        <v>414</v>
      </c>
      <c r="AR3" s="62" t="s">
        <v>415</v>
      </c>
      <c r="AS3" s="62" t="s">
        <v>416</v>
      </c>
      <c r="AT3" s="62" t="s">
        <v>417</v>
      </c>
      <c r="AU3" s="62" t="s">
        <v>418</v>
      </c>
      <c r="AV3" s="62" t="s">
        <v>419</v>
      </c>
      <c r="AW3" s="62" t="s">
        <v>420</v>
      </c>
      <c r="AX3" s="62" t="s">
        <v>421</v>
      </c>
      <c r="AY3" s="62" t="s">
        <v>422</v>
      </c>
      <c r="AZ3" s="62" t="s">
        <v>423</v>
      </c>
      <c r="BA3" s="62" t="s">
        <v>424</v>
      </c>
      <c r="BB3" s="38" t="s">
        <v>425</v>
      </c>
    </row>
    <row r="4" spans="1:54" s="38" customFormat="1" ht="25.5">
      <c r="A4" s="148" t="str">
        <f>'HeuresFonctionEQ-ValAffich'!A5</f>
        <v>P&amp;ID-No.</v>
      </c>
      <c r="B4" s="62" t="str">
        <f>'HeuresFonctionEQ-ValAffich'!B5</f>
        <v>FS20.1.11</v>
      </c>
      <c r="C4" s="62" t="str">
        <f>'HeuresFonctionEQ-ValAffich'!C5</f>
        <v>FS20.1.21</v>
      </c>
      <c r="D4" s="62" t="str">
        <f>'HeuresFonctionEQ-ValAffich'!D5</f>
        <v>GW20.1.01</v>
      </c>
      <c r="E4" s="62" t="str">
        <f>'HeuresFonctionEQ-ValAffich'!E5</f>
        <v>P20.2.12</v>
      </c>
      <c r="F4" s="62" t="str">
        <f>'HeuresFonctionEQ-ValAffich'!F5</f>
        <v>P20.2.22</v>
      </c>
      <c r="G4" s="62" t="str">
        <f>'HeuresFonctionEQ-ValAffich'!G5</f>
        <v>P20.2.01</v>
      </c>
      <c r="H4" s="62" t="str">
        <f>'HeuresFonctionEQ-ValAffich'!H5</f>
        <v>P10.1.01</v>
      </c>
      <c r="I4" s="62" t="str">
        <f>'HeuresFonctionEQ-ValAffich'!I5</f>
        <v>P10.1.02</v>
      </c>
      <c r="J4" s="62" t="str">
        <f>'HeuresFonctionEQ-ValAffich'!J5</f>
        <v>B20.2.01</v>
      </c>
      <c r="K4" s="62" t="str">
        <f>'HeuresFonctionEQ-ValAffich'!K5</f>
        <v>B20.2.02</v>
      </c>
      <c r="L4" s="62" t="str">
        <f>'HeuresFonctionEQ-ValAffich'!L5</f>
        <v>B40.1.11</v>
      </c>
      <c r="M4" s="62" t="str">
        <f>'HeuresFonctionEQ-ValAffich'!M5</f>
        <v>B40.1.12</v>
      </c>
      <c r="N4" s="62" t="str">
        <f>'HeuresFonctionEQ-ValAffich'!N5</f>
        <v>PISA+40.1.11</v>
      </c>
      <c r="O4" s="62" t="str">
        <f>'HeuresFonctionEQ-ValAffich'!O5</f>
        <v>S45.1.11</v>
      </c>
      <c r="P4" s="62" t="str">
        <f>'HeuresFonctionEQ-ValAffich'!P5</f>
        <v>P45.1.11</v>
      </c>
      <c r="Q4" s="62" t="str">
        <f>'HeuresFonctionEQ-ValAffich'!Q5</f>
        <v>P45.1.12</v>
      </c>
      <c r="R4" s="62" t="str">
        <f>'HeuresFonctionEQ-ValAffich'!R5</f>
        <v>P45.1.13</v>
      </c>
      <c r="S4" s="62" t="str">
        <f>'HeuresFonctionEQ-ValAffich'!S5</f>
        <v>P45.1.14</v>
      </c>
      <c r="T4" s="62" t="str">
        <f>'HeuresFonctionEQ-ValAffich'!T5</f>
        <v>B40.1.21</v>
      </c>
      <c r="U4" s="62" t="str">
        <f>'HeuresFonctionEQ-ValAffich'!U5</f>
        <v>B40.1.22</v>
      </c>
      <c r="V4" s="62" t="str">
        <f>'HeuresFonctionEQ-ValAffich'!V5</f>
        <v>PISA+40.1.21</v>
      </c>
      <c r="W4" s="62" t="str">
        <f>'HeuresFonctionEQ-ValAffich'!W5</f>
        <v>S45.1.21</v>
      </c>
      <c r="X4" s="62" t="str">
        <f>'HeuresFonctionEQ-ValAffich'!X5</f>
        <v>P45.1.21</v>
      </c>
      <c r="Y4" s="62" t="str">
        <f>'HeuresFonctionEQ-ValAffich'!Y5</f>
        <v>P45.1.22</v>
      </c>
      <c r="Z4" s="62" t="str">
        <f>'HeuresFonctionEQ-ValAffich'!Z5</f>
        <v>P45.1.23</v>
      </c>
      <c r="AA4" s="62" t="str">
        <f>'HeuresFonctionEQ-ValAffich'!AA5</f>
        <v>P45.1.24</v>
      </c>
      <c r="AB4" s="62" t="str">
        <f>'HeuresFonctionEQ-ValAffich'!AB5</f>
        <v>P45.1.01</v>
      </c>
      <c r="AC4" s="62" t="str">
        <f>'HeuresFonctionEQ-ValAffich'!AC5</f>
        <v>P45.1.02</v>
      </c>
      <c r="AD4" s="62" t="str">
        <f>'HeuresFonctionEQ-ValAffich'!AD5</f>
        <v>A75.1.01</v>
      </c>
      <c r="AE4" s="62" t="str">
        <f>'HeuresFonctionEQ-ValAffich'!AE5</f>
        <v>P75.3.11</v>
      </c>
      <c r="AF4" s="62" t="str">
        <f>'HeuresFonctionEQ-ValAffich'!AF5</f>
        <v>P75.3.21</v>
      </c>
      <c r="AG4" s="62" t="str">
        <f>'HeuresFonctionEQ-ValAffich'!AG5</f>
        <v>P75.2.11</v>
      </c>
      <c r="AH4" s="62" t="str">
        <f>'HeuresFonctionEQ-ValAffich'!AH5</f>
        <v>P75.2.21</v>
      </c>
      <c r="AI4" s="62" t="str">
        <f>'HeuresFonctionEQ-ValAffich'!AI5</f>
        <v>CE75.3.11</v>
      </c>
      <c r="AJ4" s="62" t="str">
        <f>'HeuresFonctionEQ-ValAffich'!AJ5</f>
        <v>CE75.3.21</v>
      </c>
      <c r="AK4" s="62" t="str">
        <f>'HeuresFonctionEQ-ValAffich'!AK5</f>
        <v>CO75.3.01</v>
      </c>
      <c r="AL4" s="62" t="str">
        <f>'HeuresFonctionEQ-ValAffich'!AL5</f>
        <v>CO75.3.02</v>
      </c>
      <c r="AM4" s="62" t="str">
        <f>'HeuresFonctionEQ-ValAffich'!AM5</f>
        <v>CO75.4.01</v>
      </c>
      <c r="AN4" s="62" t="str">
        <f>'HeuresFonctionEQ-ValAffich'!AN5</f>
        <v>CO75.4.02</v>
      </c>
      <c r="AO4" s="62" t="str">
        <f>'HeuresFonctionEQ-ValAffich'!AO5</f>
        <v>PR75.5.01</v>
      </c>
      <c r="AP4" s="62" t="str">
        <f>'HeuresFonctionEQ-ValAffich'!AP5</f>
        <v>CO75.5.02</v>
      </c>
      <c r="AQ4" s="62" t="str">
        <f>'HeuresFonctionEQ-ValAffich'!AQ5</f>
        <v>ST20.2.11</v>
      </c>
      <c r="AR4" s="62" t="str">
        <f>'HeuresFonctionEQ-ValAffich'!AR5</f>
        <v>ST20.2.21</v>
      </c>
      <c r="AS4" s="62" t="str">
        <f>'HeuresFonctionEQ-ValAffich'!AS5</f>
        <v>SWM20.2.01</v>
      </c>
      <c r="AT4" s="62" t="str">
        <f>'HeuresFonctionEQ-ValAffich'!AT5</f>
        <v>SWM20.2.02</v>
      </c>
      <c r="AU4" s="62" t="str">
        <f>'HeuresFonctionEQ-ValAffich'!AU5</f>
        <v>F60.1.01</v>
      </c>
      <c r="AV4" s="62" t="str">
        <f>'HeuresFonctionEQ-ValAffich'!AV5</f>
        <v>P60.1.03</v>
      </c>
      <c r="AW4" s="62" t="str">
        <f>'HeuresFonctionEQ-ValAffich'!AW5</f>
        <v>P60.1.04</v>
      </c>
      <c r="AX4" s="62" t="str">
        <f>'HeuresFonctionEQ-ValAffich'!AX5</f>
        <v>UV65.1.01</v>
      </c>
      <c r="AY4" s="62" t="str">
        <f>'HeuresFonctionEQ-ValAffich'!AY5</f>
        <v>UV65.1.02</v>
      </c>
      <c r="AZ4" s="62" t="str">
        <f>'HeuresFonctionEQ-ValAffich'!AZ5</f>
        <v>MCC (PAC)</v>
      </c>
      <c r="BA4" s="62" t="str">
        <f>'HeuresFonctionEQ-ValAffich'!BA5</f>
        <v>total</v>
      </c>
    </row>
    <row r="5" spans="1:54" s="38" customFormat="1" ht="30">
      <c r="A5" s="148"/>
      <c r="B5" s="139" t="s">
        <v>252</v>
      </c>
      <c r="C5" s="139" t="str">
        <f>Tabelle5[[#This Row],[Spalte2]]</f>
        <v xml:space="preserve">h quotidien </v>
      </c>
      <c r="D5" s="139" t="str">
        <f>Tabelle5[[#This Row],[Spalte3]]</f>
        <v xml:space="preserve">h quotidien </v>
      </c>
      <c r="E5" s="139" t="str">
        <f>Tabelle5[[#This Row],[Spalte4]]</f>
        <v xml:space="preserve">h quotidien </v>
      </c>
      <c r="F5" s="139" t="str">
        <f>Tabelle5[[#This Row],[Spalte5]]</f>
        <v xml:space="preserve">h quotidien </v>
      </c>
      <c r="G5" s="139" t="str">
        <f>Tabelle5[[#This Row],[Spalte6]]</f>
        <v xml:space="preserve">h quotidien </v>
      </c>
      <c r="H5" s="139" t="str">
        <f>Tabelle5[[#This Row],[Spalte7]]</f>
        <v xml:space="preserve">h quotidien </v>
      </c>
      <c r="I5" s="139" t="str">
        <f>Tabelle5[[#This Row],[Spalte8]]</f>
        <v xml:space="preserve">h quotidien </v>
      </c>
      <c r="J5" s="139" t="str">
        <f>Tabelle5[[#This Row],[Spalte9]]</f>
        <v xml:space="preserve">h quotidien </v>
      </c>
      <c r="K5" s="139" t="str">
        <f>Tabelle5[[#This Row],[Spalte3]]</f>
        <v xml:space="preserve">h quotidien </v>
      </c>
      <c r="L5" s="139" t="str">
        <f>Tabelle5[[#This Row],[Spalte4]]</f>
        <v xml:space="preserve">h quotidien </v>
      </c>
      <c r="M5" s="139" t="str">
        <f>Tabelle5[[#This Row],[Spalte5]]</f>
        <v xml:space="preserve">h quotidien </v>
      </c>
      <c r="N5" s="139" t="s">
        <v>205</v>
      </c>
      <c r="O5" s="139" t="str">
        <f>Tabelle5[[#This Row],[Spalte7]]</f>
        <v xml:space="preserve">h quotidien </v>
      </c>
      <c r="P5" s="139" t="str">
        <f>Tabelle5[[#This Row],[Spalte8]]</f>
        <v xml:space="preserve">h quotidien </v>
      </c>
      <c r="Q5" s="139" t="str">
        <f>Tabelle5[[#This Row],[Spalte9]]</f>
        <v xml:space="preserve">h quotidien </v>
      </c>
      <c r="R5" s="139" t="str">
        <f>Tabelle5[[#This Row],[Spalte2]]</f>
        <v xml:space="preserve">h quotidien </v>
      </c>
      <c r="S5" s="139" t="str">
        <f>Tabelle5[[#This Row],[Spalte3]]</f>
        <v xml:space="preserve">h quotidien </v>
      </c>
      <c r="T5" s="139" t="str">
        <f>Tabelle5[[#This Row],[Spalte4]]</f>
        <v xml:space="preserve">h quotidien </v>
      </c>
      <c r="U5" s="139" t="str">
        <f>Tabelle5[[#This Row],[Spalte5]]</f>
        <v xml:space="preserve">h quotidien </v>
      </c>
      <c r="V5" s="139" t="str">
        <f>Tabelle5[[#This Row],[Spalte14]]</f>
        <v>bar</v>
      </c>
      <c r="W5" s="139" t="str">
        <f>Tabelle5[[#This Row],[Spalte7]]</f>
        <v xml:space="preserve">h quotidien </v>
      </c>
      <c r="X5" s="139" t="str">
        <f>Tabelle5[[#This Row],[Spalte8]]</f>
        <v xml:space="preserve">h quotidien </v>
      </c>
      <c r="Y5" s="139" t="str">
        <f>Tabelle5[[#This Row],[Spalte9]]</f>
        <v xml:space="preserve">h quotidien </v>
      </c>
      <c r="Z5" s="139" t="str">
        <f>Tabelle5[[#This Row],[Spalte10]]</f>
        <v xml:space="preserve">h quotidien </v>
      </c>
      <c r="AA5" s="139" t="str">
        <f>Tabelle5[[#This Row],[Spalte11]]</f>
        <v xml:space="preserve">h quotidien </v>
      </c>
      <c r="AB5" s="139" t="str">
        <f>Tabelle5[[#This Row],[Spalte12]]</f>
        <v xml:space="preserve">h quotidien </v>
      </c>
      <c r="AC5" s="139" t="str">
        <f>Tabelle5[[#This Row],[Spalte16]]</f>
        <v xml:space="preserve">h quotidien </v>
      </c>
      <c r="AD5" s="139" t="str">
        <f>Tabelle5[[#This Row],[Spalte17]]</f>
        <v xml:space="preserve">h quotidien </v>
      </c>
      <c r="AE5" s="139" t="str">
        <f>Tabelle5[[#This Row],[Spalte18]]</f>
        <v xml:space="preserve">h quotidien </v>
      </c>
      <c r="AF5" s="139" t="str">
        <f>Tabelle5[[#This Row],[Spalte19]]</f>
        <v xml:space="preserve">h quotidien </v>
      </c>
      <c r="AG5" s="139" t="str">
        <f>Tabelle5[[#This Row],[Spalte20]]</f>
        <v xml:space="preserve">h quotidien </v>
      </c>
      <c r="AH5" s="139" t="str">
        <f>Tabelle5[[#This Row],[Spalte21]]</f>
        <v xml:space="preserve">h quotidien </v>
      </c>
      <c r="AI5" s="139" t="str">
        <f>Tabelle5[[#This Row],[Spalte32]]</f>
        <v xml:space="preserve">h quotidien </v>
      </c>
      <c r="AJ5" s="139" t="str">
        <f>Tabelle5[[#This Row],[Spalte23]]</f>
        <v xml:space="preserve">h quotidien </v>
      </c>
      <c r="AK5" s="139" t="str">
        <f>Tabelle5[[#This Row],[Spalte24]]</f>
        <v xml:space="preserve">h quotidien </v>
      </c>
      <c r="AL5" s="139" t="str">
        <f>Tabelle5[[#This Row],[Spalte25]]</f>
        <v xml:space="preserve">h quotidien </v>
      </c>
      <c r="AM5" s="139" t="str">
        <f>Tabelle5[[#This Row],[Spalte26]]</f>
        <v xml:space="preserve">h quotidien </v>
      </c>
      <c r="AN5" s="139" t="str">
        <f>Tabelle5[[#This Row],[Spalte27]]</f>
        <v xml:space="preserve">h quotidien </v>
      </c>
      <c r="AO5" s="139" t="str">
        <f>Tabelle5[[#This Row],[Spalte28]]</f>
        <v xml:space="preserve">h quotidien </v>
      </c>
      <c r="AP5" s="139" t="str">
        <f>Tabelle5[[#This Row],[Spalte29]]</f>
        <v xml:space="preserve">h quotidien </v>
      </c>
      <c r="AQ5" s="139" t="str">
        <f>Tabelle5[[#This Row],[Spalte30]]</f>
        <v xml:space="preserve">h quotidien </v>
      </c>
      <c r="AR5" s="139" t="str">
        <f>Tabelle5[[#This Row],[Spalte31]]</f>
        <v xml:space="preserve">h quotidien </v>
      </c>
      <c r="AS5" s="139" t="str">
        <f>Tabelle5[[#This Row],[Spalte32]]</f>
        <v xml:space="preserve">h quotidien </v>
      </c>
      <c r="AT5" s="139" t="str">
        <f>Tabelle5[[#This Row],[Spalte33]]</f>
        <v xml:space="preserve">h quotidien </v>
      </c>
      <c r="AU5" s="139" t="str">
        <f>Tabelle5[[#This Row],[Spalte34]]</f>
        <v xml:space="preserve">h quotidien </v>
      </c>
      <c r="AV5" s="139" t="str">
        <f>Tabelle5[[#This Row],[Spalte35]]</f>
        <v xml:space="preserve">h quotidien </v>
      </c>
      <c r="AW5" s="139" t="str">
        <f>Tabelle5[[#This Row],[Spalte36]]</f>
        <v xml:space="preserve">h quotidien </v>
      </c>
      <c r="AX5" s="139" t="str">
        <f>Tabelle5[[#This Row],[Spalte37]]</f>
        <v xml:space="preserve">h quotidien </v>
      </c>
      <c r="AY5" s="139" t="str">
        <f>Tabelle5[[#This Row],[Spalte38]]</f>
        <v xml:space="preserve">h quotidien </v>
      </c>
      <c r="AZ5" s="139" t="s">
        <v>514</v>
      </c>
      <c r="BA5" s="139" t="s">
        <v>514</v>
      </c>
    </row>
    <row r="6" spans="1:54" s="39" customFormat="1" ht="24.95" customHeight="1">
      <c r="A6" s="149">
        <f>'HeuresFonctionEQ-ValAffich'!A8</f>
        <v>1</v>
      </c>
      <c r="B6" s="145">
        <f>IF(OR('HeuresFonctionEQ-ValAffich'!B8="",'HeuresFonctionEQ-ValAffich'!B7=""),"-",'HeuresFonctionEQ-ValAffich'!B8-'HeuresFonctionEQ-ValAffich'!B7)</f>
        <v>2</v>
      </c>
      <c r="C6" s="145">
        <f>IF(OR('HeuresFonctionEQ-ValAffich'!C8="",'HeuresFonctionEQ-ValAffich'!C7=""),"-",'HeuresFonctionEQ-ValAffich'!C8-'HeuresFonctionEQ-ValAffich'!C7)</f>
        <v>0</v>
      </c>
      <c r="D6" s="145">
        <f>IF(OR('HeuresFonctionEQ-ValAffich'!D8="",'HeuresFonctionEQ-ValAffich'!D7=""),"-",'HeuresFonctionEQ-ValAffich'!D8-'HeuresFonctionEQ-ValAffich'!D7)</f>
        <v>0</v>
      </c>
      <c r="E6" s="145">
        <f>IF(OR('HeuresFonctionEQ-ValAffich'!E8="",'HeuresFonctionEQ-ValAffich'!E7=""),"-",'HeuresFonctionEQ-ValAffich'!E8-'HeuresFonctionEQ-ValAffich'!E7)</f>
        <v>0</v>
      </c>
      <c r="F6" s="145">
        <f>IF(OR('HeuresFonctionEQ-ValAffich'!F8="",'HeuresFonctionEQ-ValAffich'!F7=""),"-",'HeuresFonctionEQ-ValAffich'!F8-'HeuresFonctionEQ-ValAffich'!F7)</f>
        <v>0</v>
      </c>
      <c r="G6" s="145">
        <f>IF(OR('HeuresFonctionEQ-ValAffich'!G8="",'HeuresFonctionEQ-ValAffich'!G7=""),"-",'HeuresFonctionEQ-ValAffich'!G8-'HeuresFonctionEQ-ValAffich'!G7)</f>
        <v>0</v>
      </c>
      <c r="H6" s="145">
        <f>IF(OR('HeuresFonctionEQ-ValAffich'!H8="",'HeuresFonctionEQ-ValAffich'!H7=""),"-",'HeuresFonctionEQ-ValAffich'!H8-'HeuresFonctionEQ-ValAffich'!H7)</f>
        <v>8</v>
      </c>
      <c r="I6" s="145">
        <f>IF(OR('HeuresFonctionEQ-ValAffich'!I8="",'HeuresFonctionEQ-ValAffich'!I7=""),"-",'HeuresFonctionEQ-ValAffich'!I8-'HeuresFonctionEQ-ValAffich'!I7)</f>
        <v>0</v>
      </c>
      <c r="J6" s="145">
        <f>IF(OR('HeuresFonctionEQ-ValAffich'!J8="",'HeuresFonctionEQ-ValAffich'!J7=""),"-",'HeuresFonctionEQ-ValAffich'!J8-'HeuresFonctionEQ-ValAffich'!J7)</f>
        <v>24</v>
      </c>
      <c r="K6" s="145">
        <f>IF(OR('HeuresFonctionEQ-ValAffich'!K8="",'HeuresFonctionEQ-ValAffich'!K7=""),"-",'HeuresFonctionEQ-ValAffich'!K8-'HeuresFonctionEQ-ValAffich'!K7)</f>
        <v>0</v>
      </c>
      <c r="L6" s="145">
        <f>IF(OR('HeuresFonctionEQ-ValAffich'!L8="",'HeuresFonctionEQ-ValAffich'!L7=""),"-",'HeuresFonctionEQ-ValAffich'!L8-'HeuresFonctionEQ-ValAffich'!L7)</f>
        <v>24</v>
      </c>
      <c r="M6" s="145">
        <f>IF(OR('HeuresFonctionEQ-ValAffich'!M8="",'HeuresFonctionEQ-ValAffich'!M7=""),"-",'HeuresFonctionEQ-ValAffich'!M8-'HeuresFonctionEQ-ValAffich'!M7)</f>
        <v>0</v>
      </c>
      <c r="N6" s="163">
        <f>IF('HeuresFonctionEQ-ValAffich'!N8="","-",'HeuresFonctionEQ-ValAffich'!N8)</f>
        <v>0.46776878833770752</v>
      </c>
      <c r="O6" s="145">
        <f>IF(OR('HeuresFonctionEQ-ValAffich'!O8="",'HeuresFonctionEQ-ValAffich'!O7=""),"-",'HeuresFonctionEQ-ValAffich'!O8-'HeuresFonctionEQ-ValAffich'!O7)</f>
        <v>0</v>
      </c>
      <c r="P6" s="145">
        <f>IF(OR('HeuresFonctionEQ-ValAffich'!P8="",'HeuresFonctionEQ-ValAffich'!P7=""),"-",'HeuresFonctionEQ-ValAffich'!P8-'HeuresFonctionEQ-ValAffich'!P7)</f>
        <v>0</v>
      </c>
      <c r="Q6" s="145">
        <f>IF(OR('HeuresFonctionEQ-ValAffich'!Q8="",'HeuresFonctionEQ-ValAffich'!Q7=""),"-",'HeuresFonctionEQ-ValAffich'!Q8-'HeuresFonctionEQ-ValAffich'!Q7)</f>
        <v>0</v>
      </c>
      <c r="R6" s="145">
        <f>IF(OR('HeuresFonctionEQ-ValAffich'!R8="",'HeuresFonctionEQ-ValAffich'!R7=""),"-",'HeuresFonctionEQ-ValAffich'!R8-'HeuresFonctionEQ-ValAffich'!R7)</f>
        <v>0</v>
      </c>
      <c r="S6" s="145">
        <f>IF(OR('HeuresFonctionEQ-ValAffich'!S8="",'HeuresFonctionEQ-ValAffich'!S7=""),"-",'HeuresFonctionEQ-ValAffich'!S8-'HeuresFonctionEQ-ValAffich'!S7)</f>
        <v>0</v>
      </c>
      <c r="T6" s="145">
        <f>IF(OR('HeuresFonctionEQ-ValAffich'!T8="",'HeuresFonctionEQ-ValAffich'!T7=""),"-",'HeuresFonctionEQ-ValAffich'!T8-'HeuresFonctionEQ-ValAffich'!T7)</f>
        <v>9</v>
      </c>
      <c r="U6" s="145">
        <f>IF(OR('HeuresFonctionEQ-ValAffich'!U8="",'HeuresFonctionEQ-ValAffich'!U7=""),"-",'HeuresFonctionEQ-ValAffich'!U8-'HeuresFonctionEQ-ValAffich'!U7)</f>
        <v>15</v>
      </c>
      <c r="V6" s="163">
        <f>IF('HeuresFonctionEQ-ValAffich'!V8="","-",'HeuresFonctionEQ-ValAffich'!V8)</f>
        <v>0.28779050707817078</v>
      </c>
      <c r="W6" s="145">
        <f>IF(OR('HeuresFonctionEQ-ValAffich'!W8="",'HeuresFonctionEQ-ValAffich'!W7=""),"-",'HeuresFonctionEQ-ValAffich'!W8-'HeuresFonctionEQ-ValAffich'!W7)</f>
        <v>0</v>
      </c>
      <c r="X6" s="145">
        <f>IF(OR('HeuresFonctionEQ-ValAffich'!X8="",'HeuresFonctionEQ-ValAffich'!X7=""),"-",'HeuresFonctionEQ-ValAffich'!X8-'HeuresFonctionEQ-ValAffich'!X7)</f>
        <v>0</v>
      </c>
      <c r="Y6" s="145">
        <f>IF(OR('HeuresFonctionEQ-ValAffich'!Y8="",'HeuresFonctionEQ-ValAffich'!Y7=""),"-",'HeuresFonctionEQ-ValAffich'!Y8-'HeuresFonctionEQ-ValAffich'!Y7)</f>
        <v>0</v>
      </c>
      <c r="Z6" s="145">
        <f>IF(OR('HeuresFonctionEQ-ValAffich'!Z8="",'HeuresFonctionEQ-ValAffich'!Z7=""),"-",'HeuresFonctionEQ-ValAffich'!Z8-'HeuresFonctionEQ-ValAffich'!Z7)</f>
        <v>10</v>
      </c>
      <c r="AA6" s="145">
        <f>IF(OR('HeuresFonctionEQ-ValAffich'!AA8="",'HeuresFonctionEQ-ValAffich'!AA7=""),"-",'HeuresFonctionEQ-ValAffich'!AA8-'HeuresFonctionEQ-ValAffich'!AA7)</f>
        <v>24</v>
      </c>
      <c r="AB6" s="145">
        <f>IF(OR('HeuresFonctionEQ-ValAffich'!AB8="",'HeuresFonctionEQ-ValAffich'!AB7=""),"-",'HeuresFonctionEQ-ValAffich'!AB8-'HeuresFonctionEQ-ValAffich'!AB7)</f>
        <v>0</v>
      </c>
      <c r="AC6" s="145">
        <f>IF(OR('HeuresFonctionEQ-ValAffich'!AC8="",'HeuresFonctionEQ-ValAffich'!AC7=""),"-",'HeuresFonctionEQ-ValAffich'!AC8-'HeuresFonctionEQ-ValAffich'!AC7)</f>
        <v>0</v>
      </c>
      <c r="AD6" s="145">
        <f>IF(OR('HeuresFonctionEQ-ValAffich'!AD8="",'HeuresFonctionEQ-ValAffich'!AD7=""),"-",'HeuresFonctionEQ-ValAffich'!AD8-'HeuresFonctionEQ-ValAffich'!AD7)</f>
        <v>24</v>
      </c>
      <c r="AE6" s="145">
        <f>IF(OR('HeuresFonctionEQ-ValAffich'!AE8="",'HeuresFonctionEQ-ValAffich'!AE7=""),"-",'HeuresFonctionEQ-ValAffich'!AE8-'HeuresFonctionEQ-ValAffich'!AE7)</f>
        <v>0</v>
      </c>
      <c r="AF6" s="145">
        <f>IF(OR('HeuresFonctionEQ-ValAffich'!AF8="",'HeuresFonctionEQ-ValAffich'!AF7=""),"-",'HeuresFonctionEQ-ValAffich'!AF8-'HeuresFonctionEQ-ValAffich'!AF7)</f>
        <v>0</v>
      </c>
      <c r="AG6" s="145">
        <f>IF(OR('HeuresFonctionEQ-ValAffich'!AG8="",'HeuresFonctionEQ-ValAffich'!AG7=""),"-",'HeuresFonctionEQ-ValAffich'!AG8-'HeuresFonctionEQ-ValAffich'!AG7)</f>
        <v>0</v>
      </c>
      <c r="AH6" s="145">
        <f>IF(OR('HeuresFonctionEQ-ValAffich'!AH8="",'HeuresFonctionEQ-ValAffich'!AH7=""),"-",'HeuresFonctionEQ-ValAffich'!AH8-'HeuresFonctionEQ-ValAffich'!AH7)</f>
        <v>0</v>
      </c>
      <c r="AI6" s="145">
        <f>IF(OR('HeuresFonctionEQ-ValAffich'!AI8="",'HeuresFonctionEQ-ValAffich'!AI7=""),"-",'HeuresFonctionEQ-ValAffich'!AI8-'HeuresFonctionEQ-ValAffich'!AI7)</f>
        <v>0</v>
      </c>
      <c r="AJ6" s="145">
        <f>IF(OR('HeuresFonctionEQ-ValAffich'!AJ8="",'HeuresFonctionEQ-ValAffich'!AJ7=""),"-",'HeuresFonctionEQ-ValAffich'!AJ8-'HeuresFonctionEQ-ValAffich'!AJ7)</f>
        <v>0</v>
      </c>
      <c r="AK6" s="145">
        <f>IF(OR('HeuresFonctionEQ-ValAffich'!AK8="",'HeuresFonctionEQ-ValAffich'!AK7=""),"-",'HeuresFonctionEQ-ValAffich'!AK8-'HeuresFonctionEQ-ValAffich'!AK7)</f>
        <v>0</v>
      </c>
      <c r="AL6" s="145">
        <f>IF(OR('HeuresFonctionEQ-ValAffich'!AL8="",'HeuresFonctionEQ-ValAffich'!AL7=""),"-",'HeuresFonctionEQ-ValAffich'!AL8-'HeuresFonctionEQ-ValAffich'!AL7)</f>
        <v>0</v>
      </c>
      <c r="AM6" s="145">
        <f>IF(OR('HeuresFonctionEQ-ValAffich'!AM8="",'HeuresFonctionEQ-ValAffich'!AM7=""),"-",'HeuresFonctionEQ-ValAffich'!AM8-'HeuresFonctionEQ-ValAffich'!AM7)</f>
        <v>0</v>
      </c>
      <c r="AN6" s="145">
        <f>IF(OR('HeuresFonctionEQ-ValAffich'!AN8="",'HeuresFonctionEQ-ValAffich'!AN7=""),"-",'HeuresFonctionEQ-ValAffich'!AN8-'HeuresFonctionEQ-ValAffich'!AN7)</f>
        <v>0</v>
      </c>
      <c r="AO6" s="145">
        <f>IF(OR('HeuresFonctionEQ-ValAffich'!AO8="",'HeuresFonctionEQ-ValAffich'!AO7=""),"-",'HeuresFonctionEQ-ValAffich'!AO8-'HeuresFonctionEQ-ValAffich'!AO7)</f>
        <v>0</v>
      </c>
      <c r="AP6" s="145">
        <f>IF(OR('HeuresFonctionEQ-ValAffich'!AP8="",'HeuresFonctionEQ-ValAffich'!AP7=""),"-",'HeuresFonctionEQ-ValAffich'!AP8-'HeuresFonctionEQ-ValAffich'!AP7)</f>
        <v>0</v>
      </c>
      <c r="AQ6" s="145">
        <f>IF(OR('HeuresFonctionEQ-ValAffich'!AQ8="",'HeuresFonctionEQ-ValAffich'!AQ7=""),"-",'HeuresFonctionEQ-ValAffich'!AQ8-'HeuresFonctionEQ-ValAffich'!AQ7)</f>
        <v>7</v>
      </c>
      <c r="AR6" s="145">
        <f>IF(OR('HeuresFonctionEQ-ValAffich'!AR8="",'HeuresFonctionEQ-ValAffich'!AR7=""),"-",'HeuresFonctionEQ-ValAffich'!AR8-'HeuresFonctionEQ-ValAffich'!AR7)</f>
        <v>1</v>
      </c>
      <c r="AS6" s="145" t="str">
        <f>IF(OR('HeuresFonctionEQ-ValAffich'!AS8="",'HeuresFonctionEQ-ValAffich'!AS7=""),"-",'HeuresFonctionEQ-ValAffich'!AS8-'HeuresFonctionEQ-ValAffich'!AS7)</f>
        <v>-</v>
      </c>
      <c r="AT6" s="145" t="str">
        <f>IF(OR('HeuresFonctionEQ-ValAffich'!AT8="",'HeuresFonctionEQ-ValAffich'!AT7=""),"-",'HeuresFonctionEQ-ValAffich'!AT8-'HeuresFonctionEQ-ValAffich'!AT7)</f>
        <v>-</v>
      </c>
      <c r="AU6" s="145">
        <f>IF(OR('HeuresFonctionEQ-ValAffich'!AU8="",'HeuresFonctionEQ-ValAffich'!AU7=""),"-",'HeuresFonctionEQ-ValAffich'!AU8-'HeuresFonctionEQ-ValAffich'!AU7)</f>
        <v>0</v>
      </c>
      <c r="AV6" s="145">
        <f>IF(OR('HeuresFonctionEQ-ValAffich'!AV8="",'HeuresFonctionEQ-ValAffich'!AV7=""),"-",'HeuresFonctionEQ-ValAffich'!AV8-'HeuresFonctionEQ-ValAffich'!AV7)</f>
        <v>0</v>
      </c>
      <c r="AW6" s="145">
        <f>IF(OR('HeuresFonctionEQ-ValAffich'!AW8="",'HeuresFonctionEQ-ValAffich'!AW7=""),"-",'HeuresFonctionEQ-ValAffich'!AW8-'HeuresFonctionEQ-ValAffich'!AW7)</f>
        <v>0</v>
      </c>
      <c r="AX6" s="145" t="str">
        <f>IF(OR('HeuresFonctionEQ-ValAffich'!AX8="",'HeuresFonctionEQ-ValAffich'!AX7=""),"-",'HeuresFonctionEQ-ValAffich'!AX8-'HeuresFonctionEQ-ValAffich'!AX7)</f>
        <v>-</v>
      </c>
      <c r="AY6" s="145" t="str">
        <f>IF(OR('HeuresFonctionEQ-ValAffich'!AY8="",'HeuresFonctionEQ-ValAffich'!AY7=""),"-",'HeuresFonctionEQ-ValAffich'!AY8-'HeuresFonctionEQ-ValAffich'!AY7)</f>
        <v>-</v>
      </c>
      <c r="AZ6" s="145" t="e">
        <f>IF(OR('HeuresFonctionEQ-ValAffich'!#REF!="",'HeuresFonctionEQ-ValAffich'!#REF!=""),"-",'HeuresFonctionEQ-ValAffich'!#REF!-'HeuresFonctionEQ-ValAffich'!#REF!)</f>
        <v>#REF!</v>
      </c>
      <c r="BA6" s="145" t="e">
        <f>IF(OR('HeuresFonctionEQ-ValAffich'!AZ9="",'HeuresFonctionEQ-ValAffich'!AZ8=""),"-",'HeuresFonctionEQ-ValAffich'!AZ9-'HeuresFonctionEQ-ValAffich'!AZ8)</f>
        <v>#VALUE!</v>
      </c>
    </row>
    <row r="7" spans="1:54" s="39" customFormat="1" ht="24.95" customHeight="1">
      <c r="A7" s="149">
        <f>'HeuresFonctionEQ-ValAffich'!A9</f>
        <v>2</v>
      </c>
      <c r="B7" s="145">
        <f>IF(OR('HeuresFonctionEQ-ValAffich'!B9="",'HeuresFonctionEQ-ValAffich'!B8=""),"-",'HeuresFonctionEQ-ValAffich'!B9-'HeuresFonctionEQ-ValAffich'!B8)</f>
        <v>4</v>
      </c>
      <c r="C7" s="145">
        <f>IF(OR('HeuresFonctionEQ-ValAffich'!C9="",'HeuresFonctionEQ-ValAffich'!C8=""),"-",'HeuresFonctionEQ-ValAffich'!C9-'HeuresFonctionEQ-ValAffich'!C8)</f>
        <v>3</v>
      </c>
      <c r="D7" s="145">
        <f>IF(OR('HeuresFonctionEQ-ValAffich'!D9="",'HeuresFonctionEQ-ValAffich'!D8=""),"-",'HeuresFonctionEQ-ValAffich'!D9-'HeuresFonctionEQ-ValAffich'!D8)</f>
        <v>0</v>
      </c>
      <c r="E7" s="145">
        <f>IF(OR('HeuresFonctionEQ-ValAffich'!E9="",'HeuresFonctionEQ-ValAffich'!E8=""),"-",'HeuresFonctionEQ-ValAffich'!E9-'HeuresFonctionEQ-ValAffich'!E8)</f>
        <v>9</v>
      </c>
      <c r="F7" s="145">
        <f>IF(OR('HeuresFonctionEQ-ValAffich'!F9="",'HeuresFonctionEQ-ValAffich'!F8=""),"-",'HeuresFonctionEQ-ValAffich'!F9-'HeuresFonctionEQ-ValAffich'!F8)</f>
        <v>1</v>
      </c>
      <c r="G7" s="145">
        <f>IF(OR('HeuresFonctionEQ-ValAffich'!G9="",'HeuresFonctionEQ-ValAffich'!G8=""),"-",'HeuresFonctionEQ-ValAffich'!G9-'HeuresFonctionEQ-ValAffich'!G8)</f>
        <v>0</v>
      </c>
      <c r="H7" s="145">
        <f>IF(OR('HeuresFonctionEQ-ValAffich'!H9="",'HeuresFonctionEQ-ValAffich'!H8=""),"-",'HeuresFonctionEQ-ValAffich'!H9-'HeuresFonctionEQ-ValAffich'!H8)</f>
        <v>9</v>
      </c>
      <c r="I7" s="145">
        <f>IF(OR('HeuresFonctionEQ-ValAffich'!I9="",'HeuresFonctionEQ-ValAffich'!I8=""),"-",'HeuresFonctionEQ-ValAffich'!I9-'HeuresFonctionEQ-ValAffich'!I8)</f>
        <v>0</v>
      </c>
      <c r="J7" s="145">
        <f>IF(OR('HeuresFonctionEQ-ValAffich'!J9="",'HeuresFonctionEQ-ValAffich'!J8=""),"-",'HeuresFonctionEQ-ValAffich'!J9-'HeuresFonctionEQ-ValAffich'!J8)</f>
        <v>24</v>
      </c>
      <c r="K7" s="145">
        <f>IF(OR('HeuresFonctionEQ-ValAffich'!K9="",'HeuresFonctionEQ-ValAffich'!K8=""),"-",'HeuresFonctionEQ-ValAffich'!K9-'HeuresFonctionEQ-ValAffich'!K8)</f>
        <v>0</v>
      </c>
      <c r="L7" s="145">
        <f>IF(OR('HeuresFonctionEQ-ValAffich'!L9="",'HeuresFonctionEQ-ValAffich'!L8=""),"-",'HeuresFonctionEQ-ValAffich'!L9-'HeuresFonctionEQ-ValAffich'!L8)</f>
        <v>24</v>
      </c>
      <c r="M7" s="145">
        <f>IF(OR('HeuresFonctionEQ-ValAffich'!M9="",'HeuresFonctionEQ-ValAffich'!M8=""),"-",'HeuresFonctionEQ-ValAffich'!M9-'HeuresFonctionEQ-ValAffich'!M8)</f>
        <v>0</v>
      </c>
      <c r="N7" s="163">
        <f>IF('HeuresFonctionEQ-ValAffich'!N9="","-",'HeuresFonctionEQ-ValAffich'!N9)</f>
        <v>0.47227808833122253</v>
      </c>
      <c r="O7" s="145">
        <f>IF(OR('HeuresFonctionEQ-ValAffich'!O9="",'HeuresFonctionEQ-ValAffich'!O8=""),"-",'HeuresFonctionEQ-ValAffich'!O9-'HeuresFonctionEQ-ValAffich'!O8)</f>
        <v>0</v>
      </c>
      <c r="P7" s="145">
        <f>IF(OR('HeuresFonctionEQ-ValAffich'!P9="",'HeuresFonctionEQ-ValAffich'!P8=""),"-",'HeuresFonctionEQ-ValAffich'!P9-'HeuresFonctionEQ-ValAffich'!P8)</f>
        <v>0</v>
      </c>
      <c r="Q7" s="145">
        <f>IF(OR('HeuresFonctionEQ-ValAffich'!Q9="",'HeuresFonctionEQ-ValAffich'!Q8=""),"-",'HeuresFonctionEQ-ValAffich'!Q9-'HeuresFonctionEQ-ValAffich'!Q8)</f>
        <v>0</v>
      </c>
      <c r="R7" s="145">
        <f>IF(OR('HeuresFonctionEQ-ValAffich'!R9="",'HeuresFonctionEQ-ValAffich'!R8=""),"-",'HeuresFonctionEQ-ValAffich'!R9-'HeuresFonctionEQ-ValAffich'!R8)</f>
        <v>0</v>
      </c>
      <c r="S7" s="145">
        <f>IF(OR('HeuresFonctionEQ-ValAffich'!S9="",'HeuresFonctionEQ-ValAffich'!S8=""),"-",'HeuresFonctionEQ-ValAffich'!S9-'HeuresFonctionEQ-ValAffich'!S8)</f>
        <v>0</v>
      </c>
      <c r="T7" s="145">
        <f>IF(OR('HeuresFonctionEQ-ValAffich'!T9="",'HeuresFonctionEQ-ValAffich'!T8=""),"-",'HeuresFonctionEQ-ValAffich'!T9-'HeuresFonctionEQ-ValAffich'!T8)</f>
        <v>0</v>
      </c>
      <c r="U7" s="145">
        <f>IF(OR('HeuresFonctionEQ-ValAffich'!U9="",'HeuresFonctionEQ-ValAffich'!U8=""),"-",'HeuresFonctionEQ-ValAffich'!U9-'HeuresFonctionEQ-ValAffich'!U8)</f>
        <v>24</v>
      </c>
      <c r="V7" s="163">
        <f>IF('HeuresFonctionEQ-ValAffich'!V9="","-",'HeuresFonctionEQ-ValAffich'!V9)</f>
        <v>0.47132250666618347</v>
      </c>
      <c r="W7" s="145">
        <f>IF(OR('HeuresFonctionEQ-ValAffich'!W9="",'HeuresFonctionEQ-ValAffich'!W8=""),"-",'HeuresFonctionEQ-ValAffich'!W9-'HeuresFonctionEQ-ValAffich'!W8)</f>
        <v>0</v>
      </c>
      <c r="X7" s="145">
        <f>IF(OR('HeuresFonctionEQ-ValAffich'!X9="",'HeuresFonctionEQ-ValAffich'!X8=""),"-",'HeuresFonctionEQ-ValAffich'!X9-'HeuresFonctionEQ-ValAffich'!X8)</f>
        <v>0</v>
      </c>
      <c r="Y7" s="145">
        <f>IF(OR('HeuresFonctionEQ-ValAffich'!Y9="",'HeuresFonctionEQ-ValAffich'!Y8=""),"-",'HeuresFonctionEQ-ValAffich'!Y9-'HeuresFonctionEQ-ValAffich'!Y8)</f>
        <v>0</v>
      </c>
      <c r="Z7" s="145">
        <f>IF(OR('HeuresFonctionEQ-ValAffich'!Z9="",'HeuresFonctionEQ-ValAffich'!Z8=""),"-",'HeuresFonctionEQ-ValAffich'!Z9-'HeuresFonctionEQ-ValAffich'!Z8)</f>
        <v>0</v>
      </c>
      <c r="AA7" s="145">
        <f>IF(OR('HeuresFonctionEQ-ValAffich'!AA9="",'HeuresFonctionEQ-ValAffich'!AA8=""),"-",'HeuresFonctionEQ-ValAffich'!AA9-'HeuresFonctionEQ-ValAffich'!AA8)</f>
        <v>12</v>
      </c>
      <c r="AB7" s="145">
        <f>IF(OR('HeuresFonctionEQ-ValAffich'!AB9="",'HeuresFonctionEQ-ValAffich'!AB8=""),"-",'HeuresFonctionEQ-ValAffich'!AB9-'HeuresFonctionEQ-ValAffich'!AB8)</f>
        <v>0</v>
      </c>
      <c r="AC7" s="145">
        <f>IF(OR('HeuresFonctionEQ-ValAffich'!AC9="",'HeuresFonctionEQ-ValAffich'!AC8=""),"-",'HeuresFonctionEQ-ValAffich'!AC9-'HeuresFonctionEQ-ValAffich'!AC8)</f>
        <v>0</v>
      </c>
      <c r="AD7" s="145">
        <f>IF(OR('HeuresFonctionEQ-ValAffich'!AD9="",'HeuresFonctionEQ-ValAffich'!AD8=""),"-",'HeuresFonctionEQ-ValAffich'!AD9-'HeuresFonctionEQ-ValAffich'!AD8)</f>
        <v>24</v>
      </c>
      <c r="AE7" s="145">
        <f>IF(OR('HeuresFonctionEQ-ValAffich'!AE9="",'HeuresFonctionEQ-ValAffich'!AE8=""),"-",'HeuresFonctionEQ-ValAffich'!AE9-'HeuresFonctionEQ-ValAffich'!AE8)</f>
        <v>0</v>
      </c>
      <c r="AF7" s="145">
        <f>IF(OR('HeuresFonctionEQ-ValAffich'!AF9="",'HeuresFonctionEQ-ValAffich'!AF8=""),"-",'HeuresFonctionEQ-ValAffich'!AF9-'HeuresFonctionEQ-ValAffich'!AF8)</f>
        <v>0</v>
      </c>
      <c r="AG7" s="145">
        <f>IF(OR('HeuresFonctionEQ-ValAffich'!AG9="",'HeuresFonctionEQ-ValAffich'!AG8=""),"-",'HeuresFonctionEQ-ValAffich'!AG9-'HeuresFonctionEQ-ValAffich'!AG8)</f>
        <v>0</v>
      </c>
      <c r="AH7" s="145">
        <f>IF(OR('HeuresFonctionEQ-ValAffich'!AH9="",'HeuresFonctionEQ-ValAffich'!AH8=""),"-",'HeuresFonctionEQ-ValAffich'!AH9-'HeuresFonctionEQ-ValAffich'!AH8)</f>
        <v>0</v>
      </c>
      <c r="AI7" s="145">
        <f>IF(OR('HeuresFonctionEQ-ValAffich'!AI9="",'HeuresFonctionEQ-ValAffich'!AI8=""),"-",'HeuresFonctionEQ-ValAffich'!AI9-'HeuresFonctionEQ-ValAffich'!AI8)</f>
        <v>0</v>
      </c>
      <c r="AJ7" s="145">
        <f>IF(OR('HeuresFonctionEQ-ValAffich'!AJ9="",'HeuresFonctionEQ-ValAffich'!AJ8=""),"-",'HeuresFonctionEQ-ValAffich'!AJ9-'HeuresFonctionEQ-ValAffich'!AJ8)</f>
        <v>0</v>
      </c>
      <c r="AK7" s="145">
        <f>IF(OR('HeuresFonctionEQ-ValAffich'!AK9="",'HeuresFonctionEQ-ValAffich'!AK8=""),"-",'HeuresFonctionEQ-ValAffich'!AK9-'HeuresFonctionEQ-ValAffich'!AK8)</f>
        <v>0</v>
      </c>
      <c r="AL7" s="145">
        <f>IF(OR('HeuresFonctionEQ-ValAffich'!AL9="",'HeuresFonctionEQ-ValAffich'!AL8=""),"-",'HeuresFonctionEQ-ValAffich'!AL9-'HeuresFonctionEQ-ValAffich'!AL8)</f>
        <v>0</v>
      </c>
      <c r="AM7" s="145">
        <f>IF(OR('HeuresFonctionEQ-ValAffich'!AM9="",'HeuresFonctionEQ-ValAffich'!AM8=""),"-",'HeuresFonctionEQ-ValAffich'!AM9-'HeuresFonctionEQ-ValAffich'!AM8)</f>
        <v>0</v>
      </c>
      <c r="AN7" s="145">
        <f>IF(OR('HeuresFonctionEQ-ValAffich'!AN9="",'HeuresFonctionEQ-ValAffich'!AN8=""),"-",'HeuresFonctionEQ-ValAffich'!AN9-'HeuresFonctionEQ-ValAffich'!AN8)</f>
        <v>0</v>
      </c>
      <c r="AO7" s="145">
        <f>IF(OR('HeuresFonctionEQ-ValAffich'!AO9="",'HeuresFonctionEQ-ValAffich'!AO8=""),"-",'HeuresFonctionEQ-ValAffich'!AO9-'HeuresFonctionEQ-ValAffich'!AO8)</f>
        <v>0</v>
      </c>
      <c r="AP7" s="145">
        <f>IF(OR('HeuresFonctionEQ-ValAffich'!AP9="",'HeuresFonctionEQ-ValAffich'!AP8=""),"-",'HeuresFonctionEQ-ValAffich'!AP9-'HeuresFonctionEQ-ValAffich'!AP8)</f>
        <v>0</v>
      </c>
      <c r="AQ7" s="145">
        <f>IF(OR('HeuresFonctionEQ-ValAffich'!AQ9="",'HeuresFonctionEQ-ValAffich'!AQ8=""),"-",'HeuresFonctionEQ-ValAffich'!AQ9-'HeuresFonctionEQ-ValAffich'!AQ8)</f>
        <v>9</v>
      </c>
      <c r="AR7" s="145">
        <f>IF(OR('HeuresFonctionEQ-ValAffich'!AR9="",'HeuresFonctionEQ-ValAffich'!AR8=""),"-",'HeuresFonctionEQ-ValAffich'!AR9-'HeuresFonctionEQ-ValAffich'!AR8)</f>
        <v>1</v>
      </c>
      <c r="AS7" s="145" t="str">
        <f>IF(OR('HeuresFonctionEQ-ValAffich'!AS9="",'HeuresFonctionEQ-ValAffich'!AS8=""),"-",'HeuresFonctionEQ-ValAffich'!AS9-'HeuresFonctionEQ-ValAffich'!AS8)</f>
        <v>-</v>
      </c>
      <c r="AT7" s="145" t="str">
        <f>IF(OR('HeuresFonctionEQ-ValAffich'!AT9="",'HeuresFonctionEQ-ValAffich'!AT8=""),"-",'HeuresFonctionEQ-ValAffich'!AT9-'HeuresFonctionEQ-ValAffich'!AT8)</f>
        <v>-</v>
      </c>
      <c r="AU7" s="145">
        <f>IF(OR('HeuresFonctionEQ-ValAffich'!AU9="",'HeuresFonctionEQ-ValAffich'!AU8=""),"-",'HeuresFonctionEQ-ValAffich'!AU9-'HeuresFonctionEQ-ValAffich'!AU8)</f>
        <v>0</v>
      </c>
      <c r="AV7" s="145">
        <f>IF(OR('HeuresFonctionEQ-ValAffich'!AV9="",'HeuresFonctionEQ-ValAffich'!AV8=""),"-",'HeuresFonctionEQ-ValAffich'!AV9-'HeuresFonctionEQ-ValAffich'!AV8)</f>
        <v>0</v>
      </c>
      <c r="AW7" s="145">
        <f>IF(OR('HeuresFonctionEQ-ValAffich'!AW9="",'HeuresFonctionEQ-ValAffich'!AW8=""),"-",'HeuresFonctionEQ-ValAffich'!AW9-'HeuresFonctionEQ-ValAffich'!AW8)</f>
        <v>0</v>
      </c>
      <c r="AX7" s="145" t="str">
        <f>IF(OR('HeuresFonctionEQ-ValAffich'!AX9="",'HeuresFonctionEQ-ValAffich'!AX8=""),"-",'HeuresFonctionEQ-ValAffich'!AX9-'HeuresFonctionEQ-ValAffich'!AX8)</f>
        <v>-</v>
      </c>
      <c r="AY7" s="145" t="str">
        <f>IF(OR('HeuresFonctionEQ-ValAffich'!AY9="",'HeuresFonctionEQ-ValAffich'!AY8=""),"-",'HeuresFonctionEQ-ValAffich'!AY9-'HeuresFonctionEQ-ValAffich'!AY8)</f>
        <v>-</v>
      </c>
      <c r="AZ7" s="145" t="e">
        <f>IF(OR('HeuresFonctionEQ-ValAffich'!#REF!="",'HeuresFonctionEQ-ValAffich'!#REF!=""),"-",'HeuresFonctionEQ-ValAffich'!#REF!-'HeuresFonctionEQ-ValAffich'!#REF!)</f>
        <v>#REF!</v>
      </c>
      <c r="BA7" s="145" t="e">
        <f>IF(OR('HeuresFonctionEQ-ValAffich'!AZ10="",'HeuresFonctionEQ-ValAffich'!AZ9=""),"-",'HeuresFonctionEQ-ValAffich'!AZ10-'HeuresFonctionEQ-ValAffich'!AZ9)</f>
        <v>#VALUE!</v>
      </c>
    </row>
    <row r="8" spans="1:54" s="39" customFormat="1" ht="24.95" customHeight="1">
      <c r="A8" s="149">
        <f>'HeuresFonctionEQ-ValAffich'!A10</f>
        <v>3</v>
      </c>
      <c r="B8" s="145">
        <f>IF(OR('HeuresFonctionEQ-ValAffich'!B10="",'HeuresFonctionEQ-ValAffich'!B9=""),"-",'HeuresFonctionEQ-ValAffich'!B10-'HeuresFonctionEQ-ValAffich'!B9)</f>
        <v>1</v>
      </c>
      <c r="C8" s="145">
        <f>IF(OR('HeuresFonctionEQ-ValAffich'!C10="",'HeuresFonctionEQ-ValAffich'!C9=""),"-",'HeuresFonctionEQ-ValAffich'!C10-'HeuresFonctionEQ-ValAffich'!C9)</f>
        <v>0</v>
      </c>
      <c r="D8" s="145">
        <f>IF(OR('HeuresFonctionEQ-ValAffich'!D10="",'HeuresFonctionEQ-ValAffich'!D9=""),"-",'HeuresFonctionEQ-ValAffich'!D10-'HeuresFonctionEQ-ValAffich'!D9)</f>
        <v>0</v>
      </c>
      <c r="E8" s="145">
        <f>IF(OR('HeuresFonctionEQ-ValAffich'!E10="",'HeuresFonctionEQ-ValAffich'!E9=""),"-",'HeuresFonctionEQ-ValAffich'!E10-'HeuresFonctionEQ-ValAffich'!E9)</f>
        <v>0</v>
      </c>
      <c r="F8" s="145">
        <f>IF(OR('HeuresFonctionEQ-ValAffich'!F10="",'HeuresFonctionEQ-ValAffich'!F9=""),"-",'HeuresFonctionEQ-ValAffich'!F10-'HeuresFonctionEQ-ValAffich'!F9)</f>
        <v>0</v>
      </c>
      <c r="G8" s="145">
        <f>IF(OR('HeuresFonctionEQ-ValAffich'!G10="",'HeuresFonctionEQ-ValAffich'!G9=""),"-",'HeuresFonctionEQ-ValAffich'!G10-'HeuresFonctionEQ-ValAffich'!G9)</f>
        <v>0</v>
      </c>
      <c r="H8" s="145">
        <f>IF(OR('HeuresFonctionEQ-ValAffich'!H10="",'HeuresFonctionEQ-ValAffich'!H9=""),"-",'HeuresFonctionEQ-ValAffich'!H10-'HeuresFonctionEQ-ValAffich'!H9)</f>
        <v>9</v>
      </c>
      <c r="I8" s="145">
        <f>IF(OR('HeuresFonctionEQ-ValAffich'!I10="",'HeuresFonctionEQ-ValAffich'!I9=""),"-",'HeuresFonctionEQ-ValAffich'!I10-'HeuresFonctionEQ-ValAffich'!I9)</f>
        <v>0</v>
      </c>
      <c r="J8" s="145">
        <f>IF(OR('HeuresFonctionEQ-ValAffich'!J10="",'HeuresFonctionEQ-ValAffich'!J9=""),"-",'HeuresFonctionEQ-ValAffich'!J10-'HeuresFonctionEQ-ValAffich'!J9)</f>
        <v>24</v>
      </c>
      <c r="K8" s="145">
        <f>IF(OR('HeuresFonctionEQ-ValAffich'!K10="",'HeuresFonctionEQ-ValAffich'!K9=""),"-",'HeuresFonctionEQ-ValAffich'!K10-'HeuresFonctionEQ-ValAffich'!K9)</f>
        <v>0</v>
      </c>
      <c r="L8" s="145">
        <f>IF(OR('HeuresFonctionEQ-ValAffich'!L10="",'HeuresFonctionEQ-ValAffich'!L9=""),"-",'HeuresFonctionEQ-ValAffich'!L10-'HeuresFonctionEQ-ValAffich'!L9)</f>
        <v>24</v>
      </c>
      <c r="M8" s="145">
        <f>IF(OR('HeuresFonctionEQ-ValAffich'!M10="",'HeuresFonctionEQ-ValAffich'!M9=""),"-",'HeuresFonctionEQ-ValAffich'!M10-'HeuresFonctionEQ-ValAffich'!M9)</f>
        <v>0</v>
      </c>
      <c r="N8" s="163">
        <f>IF('HeuresFonctionEQ-ValAffich'!N10="","-",'HeuresFonctionEQ-ValAffich'!N10)</f>
        <v>0.46938538551330566</v>
      </c>
      <c r="O8" s="145">
        <f>IF(OR('HeuresFonctionEQ-ValAffich'!O10="",'HeuresFonctionEQ-ValAffich'!O9=""),"-",'HeuresFonctionEQ-ValAffich'!O10-'HeuresFonctionEQ-ValAffich'!O9)</f>
        <v>0</v>
      </c>
      <c r="P8" s="145">
        <f>IF(OR('HeuresFonctionEQ-ValAffich'!P10="",'HeuresFonctionEQ-ValAffich'!P9=""),"-",'HeuresFonctionEQ-ValAffich'!P10-'HeuresFonctionEQ-ValAffich'!P9)</f>
        <v>0</v>
      </c>
      <c r="Q8" s="145">
        <f>IF(OR('HeuresFonctionEQ-ValAffich'!Q10="",'HeuresFonctionEQ-ValAffich'!Q9=""),"-",'HeuresFonctionEQ-ValAffich'!Q10-'HeuresFonctionEQ-ValAffich'!Q9)</f>
        <v>0</v>
      </c>
      <c r="R8" s="145">
        <f>IF(OR('HeuresFonctionEQ-ValAffich'!R10="",'HeuresFonctionEQ-ValAffich'!R9=""),"-",'HeuresFonctionEQ-ValAffich'!R10-'HeuresFonctionEQ-ValAffich'!R9)</f>
        <v>0</v>
      </c>
      <c r="S8" s="145">
        <f>IF(OR('HeuresFonctionEQ-ValAffich'!S10="",'HeuresFonctionEQ-ValAffich'!S9=""),"-",'HeuresFonctionEQ-ValAffich'!S10-'HeuresFonctionEQ-ValAffich'!S9)</f>
        <v>0</v>
      </c>
      <c r="T8" s="145">
        <f>IF(OR('HeuresFonctionEQ-ValAffich'!T10="",'HeuresFonctionEQ-ValAffich'!T9=""),"-",'HeuresFonctionEQ-ValAffich'!T10-'HeuresFonctionEQ-ValAffich'!T9)</f>
        <v>0</v>
      </c>
      <c r="U8" s="145">
        <f>IF(OR('HeuresFonctionEQ-ValAffich'!U10="",'HeuresFonctionEQ-ValAffich'!U9=""),"-",'HeuresFonctionEQ-ValAffich'!U10-'HeuresFonctionEQ-ValAffich'!U9)</f>
        <v>24</v>
      </c>
      <c r="V8" s="163">
        <f>IF('HeuresFonctionEQ-ValAffich'!V10="","-",'HeuresFonctionEQ-ValAffich'!V10)</f>
        <v>0.46817690134048462</v>
      </c>
      <c r="W8" s="145">
        <f>IF(OR('HeuresFonctionEQ-ValAffich'!W10="",'HeuresFonctionEQ-ValAffich'!W9=""),"-",'HeuresFonctionEQ-ValAffich'!W10-'HeuresFonctionEQ-ValAffich'!W9)</f>
        <v>0</v>
      </c>
      <c r="X8" s="145">
        <f>IF(OR('HeuresFonctionEQ-ValAffich'!X10="",'HeuresFonctionEQ-ValAffich'!X9=""),"-",'HeuresFonctionEQ-ValAffich'!X10-'HeuresFonctionEQ-ValAffich'!X9)</f>
        <v>0</v>
      </c>
      <c r="Y8" s="145">
        <f>IF(OR('HeuresFonctionEQ-ValAffich'!Y10="",'HeuresFonctionEQ-ValAffich'!Y9=""),"-",'HeuresFonctionEQ-ValAffich'!Y10-'HeuresFonctionEQ-ValAffich'!Y9)</f>
        <v>0</v>
      </c>
      <c r="Z8" s="145">
        <f>IF(OR('HeuresFonctionEQ-ValAffich'!Z10="",'HeuresFonctionEQ-ValAffich'!Z9=""),"-",'HeuresFonctionEQ-ValAffich'!Z10-'HeuresFonctionEQ-ValAffich'!Z9)</f>
        <v>0</v>
      </c>
      <c r="AA8" s="145">
        <f>IF(OR('HeuresFonctionEQ-ValAffich'!AA10="",'HeuresFonctionEQ-ValAffich'!AA9=""),"-",'HeuresFonctionEQ-ValAffich'!AA10-'HeuresFonctionEQ-ValAffich'!AA9)</f>
        <v>0</v>
      </c>
      <c r="AB8" s="145">
        <f>IF(OR('HeuresFonctionEQ-ValAffich'!AB10="",'HeuresFonctionEQ-ValAffich'!AB9=""),"-",'HeuresFonctionEQ-ValAffich'!AB10-'HeuresFonctionEQ-ValAffich'!AB9)</f>
        <v>0</v>
      </c>
      <c r="AC8" s="145">
        <f>IF(OR('HeuresFonctionEQ-ValAffich'!AC10="",'HeuresFonctionEQ-ValAffich'!AC9=""),"-",'HeuresFonctionEQ-ValAffich'!AC10-'HeuresFonctionEQ-ValAffich'!AC9)</f>
        <v>0</v>
      </c>
      <c r="AD8" s="145">
        <f>IF(OR('HeuresFonctionEQ-ValAffich'!AD10="",'HeuresFonctionEQ-ValAffich'!AD9=""),"-",'HeuresFonctionEQ-ValAffich'!AD10-'HeuresFonctionEQ-ValAffich'!AD9)</f>
        <v>24</v>
      </c>
      <c r="AE8" s="145">
        <f>IF(OR('HeuresFonctionEQ-ValAffich'!AE10="",'HeuresFonctionEQ-ValAffich'!AE9=""),"-",'HeuresFonctionEQ-ValAffich'!AE10-'HeuresFonctionEQ-ValAffich'!AE9)</f>
        <v>0</v>
      </c>
      <c r="AF8" s="145">
        <f>IF(OR('HeuresFonctionEQ-ValAffich'!AF10="",'HeuresFonctionEQ-ValAffich'!AF9=""),"-",'HeuresFonctionEQ-ValAffich'!AF10-'HeuresFonctionEQ-ValAffich'!AF9)</f>
        <v>0</v>
      </c>
      <c r="AG8" s="145">
        <f>IF(OR('HeuresFonctionEQ-ValAffich'!AG10="",'HeuresFonctionEQ-ValAffich'!AG9=""),"-",'HeuresFonctionEQ-ValAffich'!AG10-'HeuresFonctionEQ-ValAffich'!AG9)</f>
        <v>0</v>
      </c>
      <c r="AH8" s="145">
        <f>IF(OR('HeuresFonctionEQ-ValAffich'!AH10="",'HeuresFonctionEQ-ValAffich'!AH9=""),"-",'HeuresFonctionEQ-ValAffich'!AH10-'HeuresFonctionEQ-ValAffich'!AH9)</f>
        <v>0</v>
      </c>
      <c r="AI8" s="145">
        <f>IF(OR('HeuresFonctionEQ-ValAffich'!AI10="",'HeuresFonctionEQ-ValAffich'!AI9=""),"-",'HeuresFonctionEQ-ValAffich'!AI10-'HeuresFonctionEQ-ValAffich'!AI9)</f>
        <v>0</v>
      </c>
      <c r="AJ8" s="145">
        <f>IF(OR('HeuresFonctionEQ-ValAffich'!AJ10="",'HeuresFonctionEQ-ValAffich'!AJ9=""),"-",'HeuresFonctionEQ-ValAffich'!AJ10-'HeuresFonctionEQ-ValAffich'!AJ9)</f>
        <v>0</v>
      </c>
      <c r="AK8" s="145">
        <f>IF(OR('HeuresFonctionEQ-ValAffich'!AK10="",'HeuresFonctionEQ-ValAffich'!AK9=""),"-",'HeuresFonctionEQ-ValAffich'!AK10-'HeuresFonctionEQ-ValAffich'!AK9)</f>
        <v>0</v>
      </c>
      <c r="AL8" s="145">
        <f>IF(OR('HeuresFonctionEQ-ValAffich'!AL10="",'HeuresFonctionEQ-ValAffich'!AL9=""),"-",'HeuresFonctionEQ-ValAffich'!AL10-'HeuresFonctionEQ-ValAffich'!AL9)</f>
        <v>0</v>
      </c>
      <c r="AM8" s="145">
        <f>IF(OR('HeuresFonctionEQ-ValAffich'!AM10="",'HeuresFonctionEQ-ValAffich'!AM9=""),"-",'HeuresFonctionEQ-ValAffich'!AM10-'HeuresFonctionEQ-ValAffich'!AM9)</f>
        <v>0</v>
      </c>
      <c r="AN8" s="145">
        <f>IF(OR('HeuresFonctionEQ-ValAffich'!AN10="",'HeuresFonctionEQ-ValAffich'!AN9=""),"-",'HeuresFonctionEQ-ValAffich'!AN10-'HeuresFonctionEQ-ValAffich'!AN9)</f>
        <v>0</v>
      </c>
      <c r="AO8" s="145">
        <f>IF(OR('HeuresFonctionEQ-ValAffich'!AO10="",'HeuresFonctionEQ-ValAffich'!AO9=""),"-",'HeuresFonctionEQ-ValAffich'!AO10-'HeuresFonctionEQ-ValAffich'!AO9)</f>
        <v>0</v>
      </c>
      <c r="AP8" s="145">
        <f>IF(OR('HeuresFonctionEQ-ValAffich'!AP10="",'HeuresFonctionEQ-ValAffich'!AP9=""),"-",'HeuresFonctionEQ-ValAffich'!AP10-'HeuresFonctionEQ-ValAffich'!AP9)</f>
        <v>0</v>
      </c>
      <c r="AQ8" s="145">
        <f>IF(OR('HeuresFonctionEQ-ValAffich'!AQ10="",'HeuresFonctionEQ-ValAffich'!AQ9=""),"-",'HeuresFonctionEQ-ValAffich'!AQ10-'HeuresFonctionEQ-ValAffich'!AQ9)</f>
        <v>10</v>
      </c>
      <c r="AR8" s="145">
        <f>IF(OR('HeuresFonctionEQ-ValAffich'!AR10="",'HeuresFonctionEQ-ValAffich'!AR9=""),"-",'HeuresFonctionEQ-ValAffich'!AR10-'HeuresFonctionEQ-ValAffich'!AR9)</f>
        <v>0</v>
      </c>
      <c r="AS8" s="145" t="str">
        <f>IF(OR('HeuresFonctionEQ-ValAffich'!AS10="",'HeuresFonctionEQ-ValAffich'!AS9=""),"-",'HeuresFonctionEQ-ValAffich'!AS10-'HeuresFonctionEQ-ValAffich'!AS9)</f>
        <v>-</v>
      </c>
      <c r="AT8" s="145" t="str">
        <f>IF(OR('HeuresFonctionEQ-ValAffich'!AT10="",'HeuresFonctionEQ-ValAffich'!AT9=""),"-",'HeuresFonctionEQ-ValAffich'!AT10-'HeuresFonctionEQ-ValAffich'!AT9)</f>
        <v>-</v>
      </c>
      <c r="AU8" s="145">
        <f>IF(OR('HeuresFonctionEQ-ValAffich'!AU10="",'HeuresFonctionEQ-ValAffich'!AU9=""),"-",'HeuresFonctionEQ-ValAffich'!AU10-'HeuresFonctionEQ-ValAffich'!AU9)</f>
        <v>0</v>
      </c>
      <c r="AV8" s="145">
        <f>IF(OR('HeuresFonctionEQ-ValAffich'!AV10="",'HeuresFonctionEQ-ValAffich'!AV9=""),"-",'HeuresFonctionEQ-ValAffich'!AV10-'HeuresFonctionEQ-ValAffich'!AV9)</f>
        <v>0</v>
      </c>
      <c r="AW8" s="145">
        <f>IF(OR('HeuresFonctionEQ-ValAffich'!AW10="",'HeuresFonctionEQ-ValAffich'!AW9=""),"-",'HeuresFonctionEQ-ValAffich'!AW10-'HeuresFonctionEQ-ValAffich'!AW9)</f>
        <v>0</v>
      </c>
      <c r="AX8" s="145" t="str">
        <f>IF(OR('HeuresFonctionEQ-ValAffich'!AX10="",'HeuresFonctionEQ-ValAffich'!AX9=""),"-",'HeuresFonctionEQ-ValAffich'!AX10-'HeuresFonctionEQ-ValAffich'!AX9)</f>
        <v>-</v>
      </c>
      <c r="AY8" s="145" t="str">
        <f>IF(OR('HeuresFonctionEQ-ValAffich'!AY10="",'HeuresFonctionEQ-ValAffich'!AY9=""),"-",'HeuresFonctionEQ-ValAffich'!AY10-'HeuresFonctionEQ-ValAffich'!AY9)</f>
        <v>-</v>
      </c>
      <c r="AZ8" s="145" t="e">
        <f>IF(OR('HeuresFonctionEQ-ValAffich'!#REF!="",'HeuresFonctionEQ-ValAffich'!#REF!=""),"-",'HeuresFonctionEQ-ValAffich'!#REF!-'HeuresFonctionEQ-ValAffich'!#REF!)</f>
        <v>#REF!</v>
      </c>
      <c r="BA8" s="145" t="e">
        <f>IF(OR('HeuresFonctionEQ-ValAffich'!AZ11="",'HeuresFonctionEQ-ValAffich'!AZ10=""),"-",'HeuresFonctionEQ-ValAffich'!AZ11-'HeuresFonctionEQ-ValAffich'!AZ10)</f>
        <v>#VALUE!</v>
      </c>
    </row>
    <row r="9" spans="1:54" s="39" customFormat="1" ht="24.95" customHeight="1">
      <c r="A9" s="149">
        <f>'HeuresFonctionEQ-ValAffich'!A11</f>
        <v>4</v>
      </c>
      <c r="B9" s="145">
        <f>IF(OR('HeuresFonctionEQ-ValAffich'!B11="",'HeuresFonctionEQ-ValAffich'!B10=""),"-",'HeuresFonctionEQ-ValAffich'!B11-'HeuresFonctionEQ-ValAffich'!B10)</f>
        <v>0</v>
      </c>
      <c r="C9" s="145">
        <f>IF(OR('HeuresFonctionEQ-ValAffich'!C11="",'HeuresFonctionEQ-ValAffich'!C10=""),"-",'HeuresFonctionEQ-ValAffich'!C11-'HeuresFonctionEQ-ValAffich'!C10)</f>
        <v>1</v>
      </c>
      <c r="D9" s="145">
        <f>IF(OR('HeuresFonctionEQ-ValAffich'!D11="",'HeuresFonctionEQ-ValAffich'!D10=""),"-",'HeuresFonctionEQ-ValAffich'!D11-'HeuresFonctionEQ-ValAffich'!D10)</f>
        <v>0</v>
      </c>
      <c r="E9" s="145">
        <f>IF(OR('HeuresFonctionEQ-ValAffich'!E11="",'HeuresFonctionEQ-ValAffich'!E10=""),"-",'HeuresFonctionEQ-ValAffich'!E11-'HeuresFonctionEQ-ValAffich'!E10)</f>
        <v>0</v>
      </c>
      <c r="F9" s="145">
        <f>IF(OR('HeuresFonctionEQ-ValAffich'!F11="",'HeuresFonctionEQ-ValAffich'!F10=""),"-",'HeuresFonctionEQ-ValAffich'!F11-'HeuresFonctionEQ-ValAffich'!F10)</f>
        <v>11</v>
      </c>
      <c r="G9" s="145">
        <f>IF(OR('HeuresFonctionEQ-ValAffich'!G11="",'HeuresFonctionEQ-ValAffich'!G10=""),"-",'HeuresFonctionEQ-ValAffich'!G11-'HeuresFonctionEQ-ValAffich'!G10)</f>
        <v>0</v>
      </c>
      <c r="H9" s="145">
        <f>IF(OR('HeuresFonctionEQ-ValAffich'!H11="",'HeuresFonctionEQ-ValAffich'!H10=""),"-",'HeuresFonctionEQ-ValAffich'!H11-'HeuresFonctionEQ-ValAffich'!H10)</f>
        <v>11</v>
      </c>
      <c r="I9" s="145">
        <f>IF(OR('HeuresFonctionEQ-ValAffich'!I11="",'HeuresFonctionEQ-ValAffich'!I10=""),"-",'HeuresFonctionEQ-ValAffich'!I11-'HeuresFonctionEQ-ValAffich'!I10)</f>
        <v>0</v>
      </c>
      <c r="J9" s="145">
        <f>IF(OR('HeuresFonctionEQ-ValAffich'!J11="",'HeuresFonctionEQ-ValAffich'!J10=""),"-",'HeuresFonctionEQ-ValAffich'!J11-'HeuresFonctionEQ-ValAffich'!J10)</f>
        <v>24</v>
      </c>
      <c r="K9" s="145">
        <f>IF(OR('HeuresFonctionEQ-ValAffich'!K11="",'HeuresFonctionEQ-ValAffich'!K10=""),"-",'HeuresFonctionEQ-ValAffich'!K11-'HeuresFonctionEQ-ValAffich'!K10)</f>
        <v>0</v>
      </c>
      <c r="L9" s="145">
        <f>IF(OR('HeuresFonctionEQ-ValAffich'!L11="",'HeuresFonctionEQ-ValAffich'!L10=""),"-",'HeuresFonctionEQ-ValAffich'!L11-'HeuresFonctionEQ-ValAffich'!L10)</f>
        <v>22</v>
      </c>
      <c r="M9" s="145">
        <f>IF(OR('HeuresFonctionEQ-ValAffich'!M11="",'HeuresFonctionEQ-ValAffich'!M10=""),"-",'HeuresFonctionEQ-ValAffich'!M11-'HeuresFonctionEQ-ValAffich'!M10)</f>
        <v>0</v>
      </c>
      <c r="N9" s="163">
        <f>IF('HeuresFonctionEQ-ValAffich'!N11="","-",'HeuresFonctionEQ-ValAffich'!N11)</f>
        <v>0.43400409817695618</v>
      </c>
      <c r="O9" s="145">
        <f>IF(OR('HeuresFonctionEQ-ValAffich'!O11="",'HeuresFonctionEQ-ValAffich'!O10=""),"-",'HeuresFonctionEQ-ValAffich'!O11-'HeuresFonctionEQ-ValAffich'!O10)</f>
        <v>0</v>
      </c>
      <c r="P9" s="145">
        <f>IF(OR('HeuresFonctionEQ-ValAffich'!P11="",'HeuresFonctionEQ-ValAffich'!P10=""),"-",'HeuresFonctionEQ-ValAffich'!P11-'HeuresFonctionEQ-ValAffich'!P10)</f>
        <v>0</v>
      </c>
      <c r="Q9" s="145">
        <f>IF(OR('HeuresFonctionEQ-ValAffich'!Q11="",'HeuresFonctionEQ-ValAffich'!Q10=""),"-",'HeuresFonctionEQ-ValAffich'!Q11-'HeuresFonctionEQ-ValAffich'!Q10)</f>
        <v>0</v>
      </c>
      <c r="R9" s="145">
        <f>IF(OR('HeuresFonctionEQ-ValAffich'!R11="",'HeuresFonctionEQ-ValAffich'!R10=""),"-",'HeuresFonctionEQ-ValAffich'!R11-'HeuresFonctionEQ-ValAffich'!R10)</f>
        <v>0</v>
      </c>
      <c r="S9" s="145">
        <f>IF(OR('HeuresFonctionEQ-ValAffich'!S11="",'HeuresFonctionEQ-ValAffich'!S10=""),"-",'HeuresFonctionEQ-ValAffich'!S11-'HeuresFonctionEQ-ValAffich'!S10)</f>
        <v>0</v>
      </c>
      <c r="T9" s="145">
        <f>IF(OR('HeuresFonctionEQ-ValAffich'!T11="",'HeuresFonctionEQ-ValAffich'!T10=""),"-",'HeuresFonctionEQ-ValAffich'!T11-'HeuresFonctionEQ-ValAffich'!T10)</f>
        <v>0</v>
      </c>
      <c r="U9" s="145">
        <f>IF(OR('HeuresFonctionEQ-ValAffich'!U11="",'HeuresFonctionEQ-ValAffich'!U10=""),"-",'HeuresFonctionEQ-ValAffich'!U11-'HeuresFonctionEQ-ValAffich'!U10)</f>
        <v>22</v>
      </c>
      <c r="V9" s="163">
        <f>IF('HeuresFonctionEQ-ValAffich'!V11="","-",'HeuresFonctionEQ-ValAffich'!V11)</f>
        <v>0.43146190047264099</v>
      </c>
      <c r="W9" s="145">
        <f>IF(OR('HeuresFonctionEQ-ValAffich'!W11="",'HeuresFonctionEQ-ValAffich'!W10=""),"-",'HeuresFonctionEQ-ValAffich'!W11-'HeuresFonctionEQ-ValAffich'!W10)</f>
        <v>0</v>
      </c>
      <c r="X9" s="145">
        <f>IF(OR('HeuresFonctionEQ-ValAffich'!X11="",'HeuresFonctionEQ-ValAffich'!X10=""),"-",'HeuresFonctionEQ-ValAffich'!X11-'HeuresFonctionEQ-ValAffich'!X10)</f>
        <v>0</v>
      </c>
      <c r="Y9" s="145">
        <f>IF(OR('HeuresFonctionEQ-ValAffich'!Y11="",'HeuresFonctionEQ-ValAffich'!Y10=""),"-",'HeuresFonctionEQ-ValAffich'!Y11-'HeuresFonctionEQ-ValAffich'!Y10)</f>
        <v>0</v>
      </c>
      <c r="Z9" s="145">
        <f>IF(OR('HeuresFonctionEQ-ValAffich'!Z11="",'HeuresFonctionEQ-ValAffich'!Z10=""),"-",'HeuresFonctionEQ-ValAffich'!Z11-'HeuresFonctionEQ-ValAffich'!Z10)</f>
        <v>0</v>
      </c>
      <c r="AA9" s="145">
        <f>IF(OR('HeuresFonctionEQ-ValAffich'!AA11="",'HeuresFonctionEQ-ValAffich'!AA10=""),"-",'HeuresFonctionEQ-ValAffich'!AA11-'HeuresFonctionEQ-ValAffich'!AA10)</f>
        <v>0</v>
      </c>
      <c r="AB9" s="145">
        <f>IF(OR('HeuresFonctionEQ-ValAffich'!AB11="",'HeuresFonctionEQ-ValAffich'!AB10=""),"-",'HeuresFonctionEQ-ValAffich'!AB11-'HeuresFonctionEQ-ValAffich'!AB10)</f>
        <v>0</v>
      </c>
      <c r="AC9" s="145">
        <f>IF(OR('HeuresFonctionEQ-ValAffich'!AC11="",'HeuresFonctionEQ-ValAffich'!AC10=""),"-",'HeuresFonctionEQ-ValAffich'!AC11-'HeuresFonctionEQ-ValAffich'!AC10)</f>
        <v>0</v>
      </c>
      <c r="AD9" s="145">
        <f>IF(OR('HeuresFonctionEQ-ValAffich'!AD11="",'HeuresFonctionEQ-ValAffich'!AD10=""),"-",'HeuresFonctionEQ-ValAffich'!AD11-'HeuresFonctionEQ-ValAffich'!AD10)</f>
        <v>24</v>
      </c>
      <c r="AE9" s="145">
        <f>IF(OR('HeuresFonctionEQ-ValAffich'!AE11="",'HeuresFonctionEQ-ValAffich'!AE10=""),"-",'HeuresFonctionEQ-ValAffich'!AE11-'HeuresFonctionEQ-ValAffich'!AE10)</f>
        <v>0</v>
      </c>
      <c r="AF9" s="145">
        <f>IF(OR('HeuresFonctionEQ-ValAffich'!AF11="",'HeuresFonctionEQ-ValAffich'!AF10=""),"-",'HeuresFonctionEQ-ValAffich'!AF11-'HeuresFonctionEQ-ValAffich'!AF10)</f>
        <v>0</v>
      </c>
      <c r="AG9" s="145">
        <f>IF(OR('HeuresFonctionEQ-ValAffich'!AG11="",'HeuresFonctionEQ-ValAffich'!AG10=""),"-",'HeuresFonctionEQ-ValAffich'!AG11-'HeuresFonctionEQ-ValAffich'!AG10)</f>
        <v>0</v>
      </c>
      <c r="AH9" s="145">
        <f>IF(OR('HeuresFonctionEQ-ValAffich'!AH11="",'HeuresFonctionEQ-ValAffich'!AH10=""),"-",'HeuresFonctionEQ-ValAffich'!AH11-'HeuresFonctionEQ-ValAffich'!AH10)</f>
        <v>0</v>
      </c>
      <c r="AI9" s="145">
        <f>IF(OR('HeuresFonctionEQ-ValAffich'!AI11="",'HeuresFonctionEQ-ValAffich'!AI10=""),"-",'HeuresFonctionEQ-ValAffich'!AI11-'HeuresFonctionEQ-ValAffich'!AI10)</f>
        <v>0</v>
      </c>
      <c r="AJ9" s="145">
        <f>IF(OR('HeuresFonctionEQ-ValAffich'!AJ11="",'HeuresFonctionEQ-ValAffich'!AJ10=""),"-",'HeuresFonctionEQ-ValAffich'!AJ11-'HeuresFonctionEQ-ValAffich'!AJ10)</f>
        <v>0</v>
      </c>
      <c r="AK9" s="145">
        <f>IF(OR('HeuresFonctionEQ-ValAffich'!AK11="",'HeuresFonctionEQ-ValAffich'!AK10=""),"-",'HeuresFonctionEQ-ValAffich'!AK11-'HeuresFonctionEQ-ValAffich'!AK10)</f>
        <v>0</v>
      </c>
      <c r="AL9" s="145">
        <f>IF(OR('HeuresFonctionEQ-ValAffich'!AL11="",'HeuresFonctionEQ-ValAffich'!AL10=""),"-",'HeuresFonctionEQ-ValAffich'!AL11-'HeuresFonctionEQ-ValAffich'!AL10)</f>
        <v>0</v>
      </c>
      <c r="AM9" s="145">
        <f>IF(OR('HeuresFonctionEQ-ValAffich'!AM11="",'HeuresFonctionEQ-ValAffich'!AM10=""),"-",'HeuresFonctionEQ-ValAffich'!AM11-'HeuresFonctionEQ-ValAffich'!AM10)</f>
        <v>0</v>
      </c>
      <c r="AN9" s="145">
        <f>IF(OR('HeuresFonctionEQ-ValAffich'!AN11="",'HeuresFonctionEQ-ValAffich'!AN10=""),"-",'HeuresFonctionEQ-ValAffich'!AN11-'HeuresFonctionEQ-ValAffich'!AN10)</f>
        <v>0</v>
      </c>
      <c r="AO9" s="145">
        <f>IF(OR('HeuresFonctionEQ-ValAffich'!AO11="",'HeuresFonctionEQ-ValAffich'!AO10=""),"-",'HeuresFonctionEQ-ValAffich'!AO11-'HeuresFonctionEQ-ValAffich'!AO10)</f>
        <v>0</v>
      </c>
      <c r="AP9" s="145">
        <f>IF(OR('HeuresFonctionEQ-ValAffich'!AP11="",'HeuresFonctionEQ-ValAffich'!AP10=""),"-",'HeuresFonctionEQ-ValAffich'!AP11-'HeuresFonctionEQ-ValAffich'!AP10)</f>
        <v>0</v>
      </c>
      <c r="AQ9" s="145">
        <f>IF(OR('HeuresFonctionEQ-ValAffich'!AQ11="",'HeuresFonctionEQ-ValAffich'!AQ10=""),"-",'HeuresFonctionEQ-ValAffich'!AQ11-'HeuresFonctionEQ-ValAffich'!AQ10)</f>
        <v>8</v>
      </c>
      <c r="AR9" s="145">
        <f>IF(OR('HeuresFonctionEQ-ValAffich'!AR11="",'HeuresFonctionEQ-ValAffich'!AR10=""),"-",'HeuresFonctionEQ-ValAffich'!AR11-'HeuresFonctionEQ-ValAffich'!AR10)</f>
        <v>5</v>
      </c>
      <c r="AS9" s="145" t="str">
        <f>IF(OR('HeuresFonctionEQ-ValAffich'!AS11="",'HeuresFonctionEQ-ValAffich'!AS10=""),"-",'HeuresFonctionEQ-ValAffich'!AS11-'HeuresFonctionEQ-ValAffich'!AS10)</f>
        <v>-</v>
      </c>
      <c r="AT9" s="145" t="str">
        <f>IF(OR('HeuresFonctionEQ-ValAffich'!AT11="",'HeuresFonctionEQ-ValAffich'!AT10=""),"-",'HeuresFonctionEQ-ValAffich'!AT11-'HeuresFonctionEQ-ValAffich'!AT10)</f>
        <v>-</v>
      </c>
      <c r="AU9" s="145">
        <f>IF(OR('HeuresFonctionEQ-ValAffich'!AU11="",'HeuresFonctionEQ-ValAffich'!AU10=""),"-",'HeuresFonctionEQ-ValAffich'!AU11-'HeuresFonctionEQ-ValAffich'!AU10)</f>
        <v>0</v>
      </c>
      <c r="AV9" s="145">
        <f>IF(OR('HeuresFonctionEQ-ValAffich'!AV11="",'HeuresFonctionEQ-ValAffich'!AV10=""),"-",'HeuresFonctionEQ-ValAffich'!AV11-'HeuresFonctionEQ-ValAffich'!AV10)</f>
        <v>0</v>
      </c>
      <c r="AW9" s="145">
        <f>IF(OR('HeuresFonctionEQ-ValAffich'!AW11="",'HeuresFonctionEQ-ValAffich'!AW10=""),"-",'HeuresFonctionEQ-ValAffich'!AW11-'HeuresFonctionEQ-ValAffich'!AW10)</f>
        <v>0</v>
      </c>
      <c r="AX9" s="145" t="str">
        <f>IF(OR('HeuresFonctionEQ-ValAffich'!AX11="",'HeuresFonctionEQ-ValAffich'!AX10=""),"-",'HeuresFonctionEQ-ValAffich'!AX11-'HeuresFonctionEQ-ValAffich'!AX10)</f>
        <v>-</v>
      </c>
      <c r="AY9" s="145" t="str">
        <f>IF(OR('HeuresFonctionEQ-ValAffich'!AY11="",'HeuresFonctionEQ-ValAffich'!AY10=""),"-",'HeuresFonctionEQ-ValAffich'!AY11-'HeuresFonctionEQ-ValAffich'!AY10)</f>
        <v>-</v>
      </c>
      <c r="AZ9" s="145" t="e">
        <f>IF(OR('HeuresFonctionEQ-ValAffich'!#REF!="",'HeuresFonctionEQ-ValAffich'!#REF!=""),"-",'HeuresFonctionEQ-ValAffich'!#REF!-'HeuresFonctionEQ-ValAffich'!#REF!)</f>
        <v>#REF!</v>
      </c>
      <c r="BA9" s="145">
        <f>IF(OR('HeuresFonctionEQ-ValAffich'!AZ12="",'HeuresFonctionEQ-ValAffich'!AZ11=""),"-",'HeuresFonctionEQ-ValAffich'!AZ12-'HeuresFonctionEQ-ValAffich'!AZ11)</f>
        <v>996</v>
      </c>
    </row>
    <row r="10" spans="1:54" s="39" customFormat="1" ht="24.95" customHeight="1">
      <c r="A10" s="149">
        <f>'HeuresFonctionEQ-ValAffich'!A12</f>
        <v>5</v>
      </c>
      <c r="B10" s="145">
        <f>IF(OR('HeuresFonctionEQ-ValAffich'!B12="",'HeuresFonctionEQ-ValAffich'!B11=""),"-",'HeuresFonctionEQ-ValAffich'!B12-'HeuresFonctionEQ-ValAffich'!B11)</f>
        <v>1</v>
      </c>
      <c r="C10" s="145">
        <f>IF(OR('HeuresFonctionEQ-ValAffich'!C12="",'HeuresFonctionEQ-ValAffich'!C11=""),"-",'HeuresFonctionEQ-ValAffich'!C12-'HeuresFonctionEQ-ValAffich'!C11)</f>
        <v>0</v>
      </c>
      <c r="D10" s="145">
        <f>IF(OR('HeuresFonctionEQ-ValAffich'!D12="",'HeuresFonctionEQ-ValAffich'!D11=""),"-",'HeuresFonctionEQ-ValAffich'!D12-'HeuresFonctionEQ-ValAffich'!D11)</f>
        <v>0</v>
      </c>
      <c r="E10" s="145">
        <f>IF(OR('HeuresFonctionEQ-ValAffich'!E12="",'HeuresFonctionEQ-ValAffich'!E11=""),"-",'HeuresFonctionEQ-ValAffich'!E12-'HeuresFonctionEQ-ValAffich'!E11)</f>
        <v>0</v>
      </c>
      <c r="F10" s="145">
        <f>IF(OR('HeuresFonctionEQ-ValAffich'!F12="",'HeuresFonctionEQ-ValAffich'!F11=""),"-",'HeuresFonctionEQ-ValAffich'!F12-'HeuresFonctionEQ-ValAffich'!F11)</f>
        <v>12</v>
      </c>
      <c r="G10" s="145">
        <f>IF(OR('HeuresFonctionEQ-ValAffich'!G12="",'HeuresFonctionEQ-ValAffich'!G11=""),"-",'HeuresFonctionEQ-ValAffich'!G12-'HeuresFonctionEQ-ValAffich'!G11)</f>
        <v>0</v>
      </c>
      <c r="H10" s="145">
        <f>IF(OR('HeuresFonctionEQ-ValAffich'!H12="",'HeuresFonctionEQ-ValAffich'!H11=""),"-",'HeuresFonctionEQ-ValAffich'!H12-'HeuresFonctionEQ-ValAffich'!H11)</f>
        <v>8</v>
      </c>
      <c r="I10" s="145">
        <f>IF(OR('HeuresFonctionEQ-ValAffich'!I12="",'HeuresFonctionEQ-ValAffich'!I11=""),"-",'HeuresFonctionEQ-ValAffich'!I12-'HeuresFonctionEQ-ValAffich'!I11)</f>
        <v>0</v>
      </c>
      <c r="J10" s="145">
        <f>IF(OR('HeuresFonctionEQ-ValAffich'!J12="",'HeuresFonctionEQ-ValAffich'!J11=""),"-",'HeuresFonctionEQ-ValAffich'!J12-'HeuresFonctionEQ-ValAffich'!J11)</f>
        <v>24</v>
      </c>
      <c r="K10" s="145">
        <f>IF(OR('HeuresFonctionEQ-ValAffich'!K12="",'HeuresFonctionEQ-ValAffich'!K11=""),"-",'HeuresFonctionEQ-ValAffich'!K12-'HeuresFonctionEQ-ValAffich'!K11)</f>
        <v>0</v>
      </c>
      <c r="L10" s="145">
        <f>IF(OR('HeuresFonctionEQ-ValAffich'!L12="",'HeuresFonctionEQ-ValAffich'!L11=""),"-",'HeuresFonctionEQ-ValAffich'!L12-'HeuresFonctionEQ-ValAffich'!L11)</f>
        <v>13</v>
      </c>
      <c r="M10" s="145">
        <f>IF(OR('HeuresFonctionEQ-ValAffich'!M12="",'HeuresFonctionEQ-ValAffich'!M11=""),"-",'HeuresFonctionEQ-ValAffich'!M12-'HeuresFonctionEQ-ValAffich'!M11)</f>
        <v>0</v>
      </c>
      <c r="N10" s="163">
        <f>IF('HeuresFonctionEQ-ValAffich'!N12="","-",'HeuresFonctionEQ-ValAffich'!N12)</f>
        <v>0.26606389880180359</v>
      </c>
      <c r="O10" s="145">
        <f>IF(OR('HeuresFonctionEQ-ValAffich'!O12="",'HeuresFonctionEQ-ValAffich'!O11=""),"-",'HeuresFonctionEQ-ValAffich'!O12-'HeuresFonctionEQ-ValAffich'!O11)</f>
        <v>0</v>
      </c>
      <c r="P10" s="145">
        <f>IF(OR('HeuresFonctionEQ-ValAffich'!P12="",'HeuresFonctionEQ-ValAffich'!P11=""),"-",'HeuresFonctionEQ-ValAffich'!P12-'HeuresFonctionEQ-ValAffich'!P11)</f>
        <v>0</v>
      </c>
      <c r="Q10" s="145">
        <f>IF(OR('HeuresFonctionEQ-ValAffich'!Q12="",'HeuresFonctionEQ-ValAffich'!Q11=""),"-",'HeuresFonctionEQ-ValAffich'!Q12-'HeuresFonctionEQ-ValAffich'!Q11)</f>
        <v>0</v>
      </c>
      <c r="R10" s="145">
        <f>IF(OR('HeuresFonctionEQ-ValAffich'!R12="",'HeuresFonctionEQ-ValAffich'!R11=""),"-",'HeuresFonctionEQ-ValAffich'!R12-'HeuresFonctionEQ-ValAffich'!R11)</f>
        <v>0</v>
      </c>
      <c r="S10" s="145">
        <f>IF(OR('HeuresFonctionEQ-ValAffich'!S12="",'HeuresFonctionEQ-ValAffich'!S11=""),"-",'HeuresFonctionEQ-ValAffich'!S12-'HeuresFonctionEQ-ValAffich'!S11)</f>
        <v>0</v>
      </c>
      <c r="T10" s="145">
        <f>IF(OR('HeuresFonctionEQ-ValAffich'!T12="",'HeuresFonctionEQ-ValAffich'!T11=""),"-",'HeuresFonctionEQ-ValAffich'!T12-'HeuresFonctionEQ-ValAffich'!T11)</f>
        <v>0</v>
      </c>
      <c r="U10" s="145">
        <f>IF(OR('HeuresFonctionEQ-ValAffich'!U12="",'HeuresFonctionEQ-ValAffich'!U11=""),"-",'HeuresFonctionEQ-ValAffich'!U12-'HeuresFonctionEQ-ValAffich'!U11)</f>
        <v>13</v>
      </c>
      <c r="V10" s="163">
        <f>IF('HeuresFonctionEQ-ValAffich'!V12="","-",'HeuresFonctionEQ-ValAffich'!V12)</f>
        <v>0.26596111059188843</v>
      </c>
      <c r="W10" s="145">
        <f>IF(OR('HeuresFonctionEQ-ValAffich'!W12="",'HeuresFonctionEQ-ValAffich'!W11=""),"-",'HeuresFonctionEQ-ValAffich'!W12-'HeuresFonctionEQ-ValAffich'!W11)</f>
        <v>0</v>
      </c>
      <c r="X10" s="145">
        <f>IF(OR('HeuresFonctionEQ-ValAffich'!X12="",'HeuresFonctionEQ-ValAffich'!X11=""),"-",'HeuresFonctionEQ-ValAffich'!X12-'HeuresFonctionEQ-ValAffich'!X11)</f>
        <v>0</v>
      </c>
      <c r="Y10" s="145">
        <f>IF(OR('HeuresFonctionEQ-ValAffich'!Y12="",'HeuresFonctionEQ-ValAffich'!Y11=""),"-",'HeuresFonctionEQ-ValAffich'!Y12-'HeuresFonctionEQ-ValAffich'!Y11)</f>
        <v>0</v>
      </c>
      <c r="Z10" s="145">
        <f>IF(OR('HeuresFonctionEQ-ValAffich'!Z12="",'HeuresFonctionEQ-ValAffich'!Z11=""),"-",'HeuresFonctionEQ-ValAffich'!Z12-'HeuresFonctionEQ-ValAffich'!Z11)</f>
        <v>0</v>
      </c>
      <c r="AA10" s="145">
        <f>IF(OR('HeuresFonctionEQ-ValAffich'!AA12="",'HeuresFonctionEQ-ValAffich'!AA11=""),"-",'HeuresFonctionEQ-ValAffich'!AA12-'HeuresFonctionEQ-ValAffich'!AA11)</f>
        <v>0</v>
      </c>
      <c r="AB10" s="145">
        <f>IF(OR('HeuresFonctionEQ-ValAffich'!AB12="",'HeuresFonctionEQ-ValAffich'!AB11=""),"-",'HeuresFonctionEQ-ValAffich'!AB12-'HeuresFonctionEQ-ValAffich'!AB11)</f>
        <v>2</v>
      </c>
      <c r="AC10" s="145">
        <f>IF(OR('HeuresFonctionEQ-ValAffich'!AC12="",'HeuresFonctionEQ-ValAffich'!AC11=""),"-",'HeuresFonctionEQ-ValAffich'!AC12-'HeuresFonctionEQ-ValAffich'!AC11)</f>
        <v>0</v>
      </c>
      <c r="AD10" s="145">
        <f>IF(OR('HeuresFonctionEQ-ValAffich'!AD12="",'HeuresFonctionEQ-ValAffich'!AD11=""),"-",'HeuresFonctionEQ-ValAffich'!AD12-'HeuresFonctionEQ-ValAffich'!AD11)</f>
        <v>24</v>
      </c>
      <c r="AE10" s="145">
        <f>IF(OR('HeuresFonctionEQ-ValAffich'!AE12="",'HeuresFonctionEQ-ValAffich'!AE11=""),"-",'HeuresFonctionEQ-ValAffich'!AE12-'HeuresFonctionEQ-ValAffich'!AE11)</f>
        <v>0</v>
      </c>
      <c r="AF10" s="145">
        <f>IF(OR('HeuresFonctionEQ-ValAffich'!AF12="",'HeuresFonctionEQ-ValAffich'!AF11=""),"-",'HeuresFonctionEQ-ValAffich'!AF12-'HeuresFonctionEQ-ValAffich'!AF11)</f>
        <v>0</v>
      </c>
      <c r="AG10" s="145">
        <f>IF(OR('HeuresFonctionEQ-ValAffich'!AG12="",'HeuresFonctionEQ-ValAffich'!AG11=""),"-",'HeuresFonctionEQ-ValAffich'!AG12-'HeuresFonctionEQ-ValAffich'!AG11)</f>
        <v>0</v>
      </c>
      <c r="AH10" s="145">
        <f>IF(OR('HeuresFonctionEQ-ValAffich'!AH12="",'HeuresFonctionEQ-ValAffich'!AH11=""),"-",'HeuresFonctionEQ-ValAffich'!AH12-'HeuresFonctionEQ-ValAffich'!AH11)</f>
        <v>0</v>
      </c>
      <c r="AI10" s="145">
        <f>IF(OR('HeuresFonctionEQ-ValAffich'!AI12="",'HeuresFonctionEQ-ValAffich'!AI11=""),"-",'HeuresFonctionEQ-ValAffich'!AI12-'HeuresFonctionEQ-ValAffich'!AI11)</f>
        <v>0</v>
      </c>
      <c r="AJ10" s="145">
        <f>IF(OR('HeuresFonctionEQ-ValAffich'!AJ12="",'HeuresFonctionEQ-ValAffich'!AJ11=""),"-",'HeuresFonctionEQ-ValAffich'!AJ12-'HeuresFonctionEQ-ValAffich'!AJ11)</f>
        <v>0</v>
      </c>
      <c r="AK10" s="145">
        <f>IF(OR('HeuresFonctionEQ-ValAffich'!AK12="",'HeuresFonctionEQ-ValAffich'!AK11=""),"-",'HeuresFonctionEQ-ValAffich'!AK12-'HeuresFonctionEQ-ValAffich'!AK11)</f>
        <v>0</v>
      </c>
      <c r="AL10" s="145">
        <f>IF(OR('HeuresFonctionEQ-ValAffich'!AL12="",'HeuresFonctionEQ-ValAffich'!AL11=""),"-",'HeuresFonctionEQ-ValAffich'!AL12-'HeuresFonctionEQ-ValAffich'!AL11)</f>
        <v>0</v>
      </c>
      <c r="AM10" s="145">
        <f>IF(OR('HeuresFonctionEQ-ValAffich'!AM12="",'HeuresFonctionEQ-ValAffich'!AM11=""),"-",'HeuresFonctionEQ-ValAffich'!AM12-'HeuresFonctionEQ-ValAffich'!AM11)</f>
        <v>0</v>
      </c>
      <c r="AN10" s="145">
        <f>IF(OR('HeuresFonctionEQ-ValAffich'!AN12="",'HeuresFonctionEQ-ValAffich'!AN11=""),"-",'HeuresFonctionEQ-ValAffich'!AN12-'HeuresFonctionEQ-ValAffich'!AN11)</f>
        <v>0</v>
      </c>
      <c r="AO10" s="145">
        <f>IF(OR('HeuresFonctionEQ-ValAffich'!AO12="",'HeuresFonctionEQ-ValAffich'!AO11=""),"-",'HeuresFonctionEQ-ValAffich'!AO12-'HeuresFonctionEQ-ValAffich'!AO11)</f>
        <v>0</v>
      </c>
      <c r="AP10" s="145">
        <f>IF(OR('HeuresFonctionEQ-ValAffich'!AP12="",'HeuresFonctionEQ-ValAffich'!AP11=""),"-",'HeuresFonctionEQ-ValAffich'!AP12-'HeuresFonctionEQ-ValAffich'!AP11)</f>
        <v>0</v>
      </c>
      <c r="AQ10" s="145">
        <f>IF(OR('HeuresFonctionEQ-ValAffich'!AQ12="",'HeuresFonctionEQ-ValAffich'!AQ11=""),"-",'HeuresFonctionEQ-ValAffich'!AQ12-'HeuresFonctionEQ-ValAffich'!AQ11)</f>
        <v>6</v>
      </c>
      <c r="AR10" s="145">
        <f>IF(OR('HeuresFonctionEQ-ValAffich'!AR12="",'HeuresFonctionEQ-ValAffich'!AR11=""),"-",'HeuresFonctionEQ-ValAffich'!AR12-'HeuresFonctionEQ-ValAffich'!AR11)</f>
        <v>3</v>
      </c>
      <c r="AS10" s="145" t="str">
        <f>IF(OR('HeuresFonctionEQ-ValAffich'!AS12="",'HeuresFonctionEQ-ValAffich'!AS11=""),"-",'HeuresFonctionEQ-ValAffich'!AS12-'HeuresFonctionEQ-ValAffich'!AS11)</f>
        <v>-</v>
      </c>
      <c r="AT10" s="145" t="str">
        <f>IF(OR('HeuresFonctionEQ-ValAffich'!AT12="",'HeuresFonctionEQ-ValAffich'!AT11=""),"-",'HeuresFonctionEQ-ValAffich'!AT12-'HeuresFonctionEQ-ValAffich'!AT11)</f>
        <v>-</v>
      </c>
      <c r="AU10" s="145">
        <f>IF(OR('HeuresFonctionEQ-ValAffich'!AU12="",'HeuresFonctionEQ-ValAffich'!AU11=""),"-",'HeuresFonctionEQ-ValAffich'!AU12-'HeuresFonctionEQ-ValAffich'!AU11)</f>
        <v>0</v>
      </c>
      <c r="AV10" s="145">
        <f>IF(OR('HeuresFonctionEQ-ValAffich'!AV12="",'HeuresFonctionEQ-ValAffich'!AV11=""),"-",'HeuresFonctionEQ-ValAffich'!AV12-'HeuresFonctionEQ-ValAffich'!AV11)</f>
        <v>0</v>
      </c>
      <c r="AW10" s="145">
        <f>IF(OR('HeuresFonctionEQ-ValAffich'!AW12="",'HeuresFonctionEQ-ValAffich'!AW11=""),"-",'HeuresFonctionEQ-ValAffich'!AW12-'HeuresFonctionEQ-ValAffich'!AW11)</f>
        <v>0</v>
      </c>
      <c r="AX10" s="145" t="str">
        <f>IF(OR('HeuresFonctionEQ-ValAffich'!AX12="",'HeuresFonctionEQ-ValAffich'!AX11=""),"-",'HeuresFonctionEQ-ValAffich'!AX12-'HeuresFonctionEQ-ValAffich'!AX11)</f>
        <v>-</v>
      </c>
      <c r="AY10" s="145" t="str">
        <f>IF(OR('HeuresFonctionEQ-ValAffich'!AY12="",'HeuresFonctionEQ-ValAffich'!AY11=""),"-",'HeuresFonctionEQ-ValAffich'!AY12-'HeuresFonctionEQ-ValAffich'!AY11)</f>
        <v>-</v>
      </c>
      <c r="AZ10" s="145" t="e">
        <f>IF(OR('HeuresFonctionEQ-ValAffich'!#REF!="",'HeuresFonctionEQ-ValAffich'!#REF!=""),"-",'HeuresFonctionEQ-ValAffich'!#REF!-'HeuresFonctionEQ-ValAffich'!#REF!)</f>
        <v>#REF!</v>
      </c>
      <c r="BA10" s="145">
        <f>IF(OR('HeuresFonctionEQ-ValAffich'!AZ13="",'HeuresFonctionEQ-ValAffich'!AZ12=""),"-",'HeuresFonctionEQ-ValAffich'!AZ13-'HeuresFonctionEQ-ValAffich'!AZ12)</f>
        <v>1253</v>
      </c>
    </row>
    <row r="11" spans="1:54" s="39" customFormat="1" ht="24.95" customHeight="1">
      <c r="A11" s="149">
        <f>'HeuresFonctionEQ-ValAffich'!A13</f>
        <v>6</v>
      </c>
      <c r="B11" s="145">
        <f>IF(OR('HeuresFonctionEQ-ValAffich'!B13="",'HeuresFonctionEQ-ValAffich'!B12=""),"-",'HeuresFonctionEQ-ValAffich'!B13-'HeuresFonctionEQ-ValAffich'!B12)</f>
        <v>1</v>
      </c>
      <c r="C11" s="145">
        <f>IF(OR('HeuresFonctionEQ-ValAffich'!C13="",'HeuresFonctionEQ-ValAffich'!C12=""),"-",'HeuresFonctionEQ-ValAffich'!C13-'HeuresFonctionEQ-ValAffich'!C12)</f>
        <v>1</v>
      </c>
      <c r="D11" s="145">
        <f>IF(OR('HeuresFonctionEQ-ValAffich'!D13="",'HeuresFonctionEQ-ValAffich'!D12=""),"-",'HeuresFonctionEQ-ValAffich'!D13-'HeuresFonctionEQ-ValAffich'!D12)</f>
        <v>0</v>
      </c>
      <c r="E11" s="145">
        <f>IF(OR('HeuresFonctionEQ-ValAffich'!E13="",'HeuresFonctionEQ-ValAffich'!E12=""),"-",'HeuresFonctionEQ-ValAffich'!E13-'HeuresFonctionEQ-ValAffich'!E12)</f>
        <v>0</v>
      </c>
      <c r="F11" s="145">
        <f>IF(OR('HeuresFonctionEQ-ValAffich'!F13="",'HeuresFonctionEQ-ValAffich'!F12=""),"-",'HeuresFonctionEQ-ValAffich'!F13-'HeuresFonctionEQ-ValAffich'!F12)</f>
        <v>0</v>
      </c>
      <c r="G11" s="145">
        <f>IF(OR('HeuresFonctionEQ-ValAffich'!G13="",'HeuresFonctionEQ-ValAffich'!G12=""),"-",'HeuresFonctionEQ-ValAffich'!G13-'HeuresFonctionEQ-ValAffich'!G12)</f>
        <v>0</v>
      </c>
      <c r="H11" s="145">
        <f>IF(OR('HeuresFonctionEQ-ValAffich'!H13="",'HeuresFonctionEQ-ValAffich'!H12=""),"-",'HeuresFonctionEQ-ValAffich'!H13-'HeuresFonctionEQ-ValAffich'!H12)</f>
        <v>13</v>
      </c>
      <c r="I11" s="145">
        <f>IF(OR('HeuresFonctionEQ-ValAffich'!I13="",'HeuresFonctionEQ-ValAffich'!I12=""),"-",'HeuresFonctionEQ-ValAffich'!I13-'HeuresFonctionEQ-ValAffich'!I12)</f>
        <v>0</v>
      </c>
      <c r="J11" s="145">
        <f>IF(OR('HeuresFonctionEQ-ValAffich'!J13="",'HeuresFonctionEQ-ValAffich'!J12=""),"-",'HeuresFonctionEQ-ValAffich'!J13-'HeuresFonctionEQ-ValAffich'!J12)</f>
        <v>24</v>
      </c>
      <c r="K11" s="145">
        <f>IF(OR('HeuresFonctionEQ-ValAffich'!K13="",'HeuresFonctionEQ-ValAffich'!K12=""),"-",'HeuresFonctionEQ-ValAffich'!K13-'HeuresFonctionEQ-ValAffich'!K12)</f>
        <v>0</v>
      </c>
      <c r="L11" s="145">
        <f>IF(OR('HeuresFonctionEQ-ValAffich'!L13="",'HeuresFonctionEQ-ValAffich'!L12=""),"-",'HeuresFonctionEQ-ValAffich'!L13-'HeuresFonctionEQ-ValAffich'!L12)</f>
        <v>24</v>
      </c>
      <c r="M11" s="145">
        <f>IF(OR('HeuresFonctionEQ-ValAffich'!M13="",'HeuresFonctionEQ-ValAffich'!M12=""),"-",'HeuresFonctionEQ-ValAffich'!M13-'HeuresFonctionEQ-ValAffich'!M12)</f>
        <v>0</v>
      </c>
      <c r="N11" s="163">
        <f>IF('HeuresFonctionEQ-ValAffich'!N13="","-",'HeuresFonctionEQ-ValAffich'!N13)</f>
        <v>0.46515318751335144</v>
      </c>
      <c r="O11" s="145">
        <f>IF(OR('HeuresFonctionEQ-ValAffich'!O13="",'HeuresFonctionEQ-ValAffich'!O12=""),"-",'HeuresFonctionEQ-ValAffich'!O13-'HeuresFonctionEQ-ValAffich'!O12)</f>
        <v>0</v>
      </c>
      <c r="P11" s="145">
        <f>IF(OR('HeuresFonctionEQ-ValAffich'!P13="",'HeuresFonctionEQ-ValAffich'!P12=""),"-",'HeuresFonctionEQ-ValAffich'!P13-'HeuresFonctionEQ-ValAffich'!P12)</f>
        <v>0</v>
      </c>
      <c r="Q11" s="145">
        <f>IF(OR('HeuresFonctionEQ-ValAffich'!Q13="",'HeuresFonctionEQ-ValAffich'!Q12=""),"-",'HeuresFonctionEQ-ValAffich'!Q13-'HeuresFonctionEQ-ValAffich'!Q12)</f>
        <v>0</v>
      </c>
      <c r="R11" s="145">
        <f>IF(OR('HeuresFonctionEQ-ValAffich'!R13="",'HeuresFonctionEQ-ValAffich'!R12=""),"-",'HeuresFonctionEQ-ValAffich'!R13-'HeuresFonctionEQ-ValAffich'!R12)</f>
        <v>0</v>
      </c>
      <c r="S11" s="145">
        <f>IF(OR('HeuresFonctionEQ-ValAffich'!S13="",'HeuresFonctionEQ-ValAffich'!S12=""),"-",'HeuresFonctionEQ-ValAffich'!S13-'HeuresFonctionEQ-ValAffich'!S12)</f>
        <v>0</v>
      </c>
      <c r="T11" s="145">
        <f>IF(OR('HeuresFonctionEQ-ValAffich'!T13="",'HeuresFonctionEQ-ValAffich'!T12=""),"-",'HeuresFonctionEQ-ValAffich'!T13-'HeuresFonctionEQ-ValAffich'!T12)</f>
        <v>0</v>
      </c>
      <c r="U11" s="145">
        <f>IF(OR('HeuresFonctionEQ-ValAffich'!U13="",'HeuresFonctionEQ-ValAffich'!U12=""),"-",'HeuresFonctionEQ-ValAffich'!U13-'HeuresFonctionEQ-ValAffich'!U12)</f>
        <v>24</v>
      </c>
      <c r="V11" s="163">
        <f>IF('HeuresFonctionEQ-ValAffich'!V13="","-",'HeuresFonctionEQ-ValAffich'!V13)</f>
        <v>0.45603141188621521</v>
      </c>
      <c r="W11" s="145">
        <f>IF(OR('HeuresFonctionEQ-ValAffich'!W13="",'HeuresFonctionEQ-ValAffich'!W12=""),"-",'HeuresFonctionEQ-ValAffich'!W13-'HeuresFonctionEQ-ValAffich'!W12)</f>
        <v>0</v>
      </c>
      <c r="X11" s="145">
        <f>IF(OR('HeuresFonctionEQ-ValAffich'!X13="",'HeuresFonctionEQ-ValAffich'!X12=""),"-",'HeuresFonctionEQ-ValAffich'!X13-'HeuresFonctionEQ-ValAffich'!X12)</f>
        <v>0</v>
      </c>
      <c r="Y11" s="145">
        <f>IF(OR('HeuresFonctionEQ-ValAffich'!Y13="",'HeuresFonctionEQ-ValAffich'!Y12=""),"-",'HeuresFonctionEQ-ValAffich'!Y13-'HeuresFonctionEQ-ValAffich'!Y12)</f>
        <v>0</v>
      </c>
      <c r="Z11" s="145">
        <f>IF(OR('HeuresFonctionEQ-ValAffich'!Z13="",'HeuresFonctionEQ-ValAffich'!Z12=""),"-",'HeuresFonctionEQ-ValAffich'!Z13-'HeuresFonctionEQ-ValAffich'!Z12)</f>
        <v>0</v>
      </c>
      <c r="AA11" s="145">
        <f>IF(OR('HeuresFonctionEQ-ValAffich'!AA13="",'HeuresFonctionEQ-ValAffich'!AA12=""),"-",'HeuresFonctionEQ-ValAffich'!AA13-'HeuresFonctionEQ-ValAffich'!AA12)</f>
        <v>0</v>
      </c>
      <c r="AB11" s="145">
        <f>IF(OR('HeuresFonctionEQ-ValAffich'!AB13="",'HeuresFonctionEQ-ValAffich'!AB12=""),"-",'HeuresFonctionEQ-ValAffich'!AB13-'HeuresFonctionEQ-ValAffich'!AB12)</f>
        <v>5</v>
      </c>
      <c r="AC11" s="145">
        <f>IF(OR('HeuresFonctionEQ-ValAffich'!AC13="",'HeuresFonctionEQ-ValAffich'!AC12=""),"-",'HeuresFonctionEQ-ValAffich'!AC13-'HeuresFonctionEQ-ValAffich'!AC12)</f>
        <v>0</v>
      </c>
      <c r="AD11" s="145">
        <f>IF(OR('HeuresFonctionEQ-ValAffich'!AD13="",'HeuresFonctionEQ-ValAffich'!AD12=""),"-",'HeuresFonctionEQ-ValAffich'!AD13-'HeuresFonctionEQ-ValAffich'!AD12)</f>
        <v>24</v>
      </c>
      <c r="AE11" s="145">
        <f>IF(OR('HeuresFonctionEQ-ValAffich'!AE13="",'HeuresFonctionEQ-ValAffich'!AE12=""),"-",'HeuresFonctionEQ-ValAffich'!AE13-'HeuresFonctionEQ-ValAffich'!AE12)</f>
        <v>0</v>
      </c>
      <c r="AF11" s="145">
        <f>IF(OR('HeuresFonctionEQ-ValAffich'!AF13="",'HeuresFonctionEQ-ValAffich'!AF12=""),"-",'HeuresFonctionEQ-ValAffich'!AF13-'HeuresFonctionEQ-ValAffich'!AF12)</f>
        <v>0</v>
      </c>
      <c r="AG11" s="145">
        <f>IF(OR('HeuresFonctionEQ-ValAffich'!AG13="",'HeuresFonctionEQ-ValAffich'!AG12=""),"-",'HeuresFonctionEQ-ValAffich'!AG13-'HeuresFonctionEQ-ValAffich'!AG12)</f>
        <v>0</v>
      </c>
      <c r="AH11" s="145">
        <f>IF(OR('HeuresFonctionEQ-ValAffich'!AH13="",'HeuresFonctionEQ-ValAffich'!AH12=""),"-",'HeuresFonctionEQ-ValAffich'!AH13-'HeuresFonctionEQ-ValAffich'!AH12)</f>
        <v>0</v>
      </c>
      <c r="AI11" s="145">
        <f>IF(OR('HeuresFonctionEQ-ValAffich'!AI13="",'HeuresFonctionEQ-ValAffich'!AI12=""),"-",'HeuresFonctionEQ-ValAffich'!AI13-'HeuresFonctionEQ-ValAffich'!AI12)</f>
        <v>0</v>
      </c>
      <c r="AJ11" s="145">
        <f>IF(OR('HeuresFonctionEQ-ValAffich'!AJ13="",'HeuresFonctionEQ-ValAffich'!AJ12=""),"-",'HeuresFonctionEQ-ValAffich'!AJ13-'HeuresFonctionEQ-ValAffich'!AJ12)</f>
        <v>0</v>
      </c>
      <c r="AK11" s="145">
        <f>IF(OR('HeuresFonctionEQ-ValAffich'!AK13="",'HeuresFonctionEQ-ValAffich'!AK12=""),"-",'HeuresFonctionEQ-ValAffich'!AK13-'HeuresFonctionEQ-ValAffich'!AK12)</f>
        <v>0</v>
      </c>
      <c r="AL11" s="145">
        <f>IF(OR('HeuresFonctionEQ-ValAffich'!AL13="",'HeuresFonctionEQ-ValAffich'!AL12=""),"-",'HeuresFonctionEQ-ValAffich'!AL13-'HeuresFonctionEQ-ValAffich'!AL12)</f>
        <v>0</v>
      </c>
      <c r="AM11" s="145">
        <f>IF(OR('HeuresFonctionEQ-ValAffich'!AM13="",'HeuresFonctionEQ-ValAffich'!AM12=""),"-",'HeuresFonctionEQ-ValAffich'!AM13-'HeuresFonctionEQ-ValAffich'!AM12)</f>
        <v>0</v>
      </c>
      <c r="AN11" s="145">
        <f>IF(OR('HeuresFonctionEQ-ValAffich'!AN13="",'HeuresFonctionEQ-ValAffich'!AN12=""),"-",'HeuresFonctionEQ-ValAffich'!AN13-'HeuresFonctionEQ-ValAffich'!AN12)</f>
        <v>0</v>
      </c>
      <c r="AO11" s="145">
        <f>IF(OR('HeuresFonctionEQ-ValAffich'!AO13="",'HeuresFonctionEQ-ValAffich'!AO12=""),"-",'HeuresFonctionEQ-ValAffich'!AO13-'HeuresFonctionEQ-ValAffich'!AO12)</f>
        <v>0</v>
      </c>
      <c r="AP11" s="145">
        <f>IF(OR('HeuresFonctionEQ-ValAffich'!AP13="",'HeuresFonctionEQ-ValAffich'!AP12=""),"-",'HeuresFonctionEQ-ValAffich'!AP13-'HeuresFonctionEQ-ValAffich'!AP12)</f>
        <v>0</v>
      </c>
      <c r="AQ11" s="145">
        <f>IF(OR('HeuresFonctionEQ-ValAffich'!AQ13="",'HeuresFonctionEQ-ValAffich'!AQ12=""),"-",'HeuresFonctionEQ-ValAffich'!AQ13-'HeuresFonctionEQ-ValAffich'!AQ12)</f>
        <v>9</v>
      </c>
      <c r="AR11" s="145">
        <f>IF(OR('HeuresFonctionEQ-ValAffich'!AR13="",'HeuresFonctionEQ-ValAffich'!AR12=""),"-",'HeuresFonctionEQ-ValAffich'!AR13-'HeuresFonctionEQ-ValAffich'!AR12)</f>
        <v>6</v>
      </c>
      <c r="AS11" s="145" t="str">
        <f>IF(OR('HeuresFonctionEQ-ValAffich'!AS13="",'HeuresFonctionEQ-ValAffich'!AS12=""),"-",'HeuresFonctionEQ-ValAffich'!AS13-'HeuresFonctionEQ-ValAffich'!AS12)</f>
        <v>-</v>
      </c>
      <c r="AT11" s="145" t="str">
        <f>IF(OR('HeuresFonctionEQ-ValAffich'!AT13="",'HeuresFonctionEQ-ValAffich'!AT12=""),"-",'HeuresFonctionEQ-ValAffich'!AT13-'HeuresFonctionEQ-ValAffich'!AT12)</f>
        <v>-</v>
      </c>
      <c r="AU11" s="145">
        <f>IF(OR('HeuresFonctionEQ-ValAffich'!AU13="",'HeuresFonctionEQ-ValAffich'!AU12=""),"-",'HeuresFonctionEQ-ValAffich'!AU13-'HeuresFonctionEQ-ValAffich'!AU12)</f>
        <v>0</v>
      </c>
      <c r="AV11" s="145">
        <f>IF(OR('HeuresFonctionEQ-ValAffich'!AV13="",'HeuresFonctionEQ-ValAffich'!AV12=""),"-",'HeuresFonctionEQ-ValAffich'!AV13-'HeuresFonctionEQ-ValAffich'!AV12)</f>
        <v>0</v>
      </c>
      <c r="AW11" s="145">
        <f>IF(OR('HeuresFonctionEQ-ValAffich'!AW13="",'HeuresFonctionEQ-ValAffich'!AW12=""),"-",'HeuresFonctionEQ-ValAffich'!AW13-'HeuresFonctionEQ-ValAffich'!AW12)</f>
        <v>0</v>
      </c>
      <c r="AX11" s="145" t="str">
        <f>IF(OR('HeuresFonctionEQ-ValAffich'!AX13="",'HeuresFonctionEQ-ValAffich'!AX12=""),"-",'HeuresFonctionEQ-ValAffich'!AX13-'HeuresFonctionEQ-ValAffich'!AX12)</f>
        <v>-</v>
      </c>
      <c r="AY11" s="145" t="str">
        <f>IF(OR('HeuresFonctionEQ-ValAffich'!AY13="",'HeuresFonctionEQ-ValAffich'!AY12=""),"-",'HeuresFonctionEQ-ValAffich'!AY13-'HeuresFonctionEQ-ValAffich'!AY12)</f>
        <v>-</v>
      </c>
      <c r="AZ11" s="145" t="e">
        <f>IF(OR('HeuresFonctionEQ-ValAffich'!#REF!="",'HeuresFonctionEQ-ValAffich'!#REF!=""),"-",'HeuresFonctionEQ-ValAffich'!#REF!-'HeuresFonctionEQ-ValAffich'!#REF!)</f>
        <v>#REF!</v>
      </c>
      <c r="BA11" s="145">
        <f>IF(OR('HeuresFonctionEQ-ValAffich'!AZ14="",'HeuresFonctionEQ-ValAffich'!AZ13=""),"-",'HeuresFonctionEQ-ValAffich'!AZ14-'HeuresFonctionEQ-ValAffich'!AZ13)</f>
        <v>1399</v>
      </c>
    </row>
    <row r="12" spans="1:54" s="39" customFormat="1" ht="24.95" customHeight="1">
      <c r="A12" s="149">
        <f>'HeuresFonctionEQ-ValAffich'!A14</f>
        <v>7</v>
      </c>
      <c r="B12" s="145">
        <f>IF(OR('HeuresFonctionEQ-ValAffich'!B14="",'HeuresFonctionEQ-ValAffich'!B13=""),"-",'HeuresFonctionEQ-ValAffich'!B14-'HeuresFonctionEQ-ValAffich'!B13)</f>
        <v>1</v>
      </c>
      <c r="C12" s="145">
        <f>IF(OR('HeuresFonctionEQ-ValAffich'!C14="",'HeuresFonctionEQ-ValAffich'!C13=""),"-",'HeuresFonctionEQ-ValAffich'!C14-'HeuresFonctionEQ-ValAffich'!C13)</f>
        <v>1</v>
      </c>
      <c r="D12" s="145">
        <f>IF(OR('HeuresFonctionEQ-ValAffich'!D14="",'HeuresFonctionEQ-ValAffich'!D13=""),"-",'HeuresFonctionEQ-ValAffich'!D14-'HeuresFonctionEQ-ValAffich'!D13)</f>
        <v>0</v>
      </c>
      <c r="E12" s="145">
        <f>IF(OR('HeuresFonctionEQ-ValAffich'!E14="",'HeuresFonctionEQ-ValAffich'!E13=""),"-",'HeuresFonctionEQ-ValAffich'!E14-'HeuresFonctionEQ-ValAffich'!E13)</f>
        <v>0</v>
      </c>
      <c r="F12" s="145">
        <f>IF(OR('HeuresFonctionEQ-ValAffich'!F14="",'HeuresFonctionEQ-ValAffich'!F13=""),"-",'HeuresFonctionEQ-ValAffich'!F14-'HeuresFonctionEQ-ValAffich'!F13)</f>
        <v>0</v>
      </c>
      <c r="G12" s="145">
        <f>IF(OR('HeuresFonctionEQ-ValAffich'!G14="",'HeuresFonctionEQ-ValAffich'!G13=""),"-",'HeuresFonctionEQ-ValAffich'!G14-'HeuresFonctionEQ-ValAffich'!G13)</f>
        <v>0</v>
      </c>
      <c r="H12" s="145">
        <f>IF(OR('HeuresFonctionEQ-ValAffich'!H14="",'HeuresFonctionEQ-ValAffich'!H13=""),"-",'HeuresFonctionEQ-ValAffich'!H14-'HeuresFonctionEQ-ValAffich'!H13)</f>
        <v>17</v>
      </c>
      <c r="I12" s="145">
        <f>IF(OR('HeuresFonctionEQ-ValAffich'!I14="",'HeuresFonctionEQ-ValAffich'!I13=""),"-",'HeuresFonctionEQ-ValAffich'!I14-'HeuresFonctionEQ-ValAffich'!I13)</f>
        <v>0</v>
      </c>
      <c r="J12" s="145">
        <f>IF(OR('HeuresFonctionEQ-ValAffich'!J14="",'HeuresFonctionEQ-ValAffich'!J13=""),"-",'HeuresFonctionEQ-ValAffich'!J14-'HeuresFonctionEQ-ValAffich'!J13)</f>
        <v>24</v>
      </c>
      <c r="K12" s="145">
        <f>IF(OR('HeuresFonctionEQ-ValAffich'!K14="",'HeuresFonctionEQ-ValAffich'!K13=""),"-",'HeuresFonctionEQ-ValAffich'!K14-'HeuresFonctionEQ-ValAffich'!K13)</f>
        <v>0</v>
      </c>
      <c r="L12" s="145">
        <f>IF(OR('HeuresFonctionEQ-ValAffich'!L14="",'HeuresFonctionEQ-ValAffich'!L13=""),"-",'HeuresFonctionEQ-ValAffich'!L14-'HeuresFonctionEQ-ValAffich'!L13)</f>
        <v>24</v>
      </c>
      <c r="M12" s="145">
        <f>IF(OR('HeuresFonctionEQ-ValAffich'!M14="",'HeuresFonctionEQ-ValAffich'!M13=""),"-",'HeuresFonctionEQ-ValAffich'!M14-'HeuresFonctionEQ-ValAffich'!M13)</f>
        <v>0</v>
      </c>
      <c r="N12" s="163">
        <f>IF('HeuresFonctionEQ-ValAffich'!N14="","-",'HeuresFonctionEQ-ValAffich'!N14)</f>
        <v>0.46293559670448303</v>
      </c>
      <c r="O12" s="145">
        <f>IF(OR('HeuresFonctionEQ-ValAffich'!O14="",'HeuresFonctionEQ-ValAffich'!O13=""),"-",'HeuresFonctionEQ-ValAffich'!O14-'HeuresFonctionEQ-ValAffich'!O13)</f>
        <v>0</v>
      </c>
      <c r="P12" s="145">
        <f>IF(OR('HeuresFonctionEQ-ValAffich'!P14="",'HeuresFonctionEQ-ValAffich'!P13=""),"-",'HeuresFonctionEQ-ValAffich'!P14-'HeuresFonctionEQ-ValAffich'!P13)</f>
        <v>0</v>
      </c>
      <c r="Q12" s="145">
        <f>IF(OR('HeuresFonctionEQ-ValAffich'!Q14="",'HeuresFonctionEQ-ValAffich'!Q13=""),"-",'HeuresFonctionEQ-ValAffich'!Q14-'HeuresFonctionEQ-ValAffich'!Q13)</f>
        <v>0</v>
      </c>
      <c r="R12" s="145">
        <f>IF(OR('HeuresFonctionEQ-ValAffich'!R14="",'HeuresFonctionEQ-ValAffich'!R13=""),"-",'HeuresFonctionEQ-ValAffich'!R14-'HeuresFonctionEQ-ValAffich'!R13)</f>
        <v>0</v>
      </c>
      <c r="S12" s="145">
        <f>IF(OR('HeuresFonctionEQ-ValAffich'!S14="",'HeuresFonctionEQ-ValAffich'!S13=""),"-",'HeuresFonctionEQ-ValAffich'!S14-'HeuresFonctionEQ-ValAffich'!S13)</f>
        <v>0</v>
      </c>
      <c r="T12" s="145">
        <f>IF(OR('HeuresFonctionEQ-ValAffich'!T14="",'HeuresFonctionEQ-ValAffich'!T13=""),"-",'HeuresFonctionEQ-ValAffich'!T14-'HeuresFonctionEQ-ValAffich'!T13)</f>
        <v>0</v>
      </c>
      <c r="U12" s="145">
        <f>IF(OR('HeuresFonctionEQ-ValAffich'!U14="",'HeuresFonctionEQ-ValAffich'!U13=""),"-",'HeuresFonctionEQ-ValAffich'!U14-'HeuresFonctionEQ-ValAffich'!U13)</f>
        <v>24</v>
      </c>
      <c r="V12" s="163">
        <f>IF('HeuresFonctionEQ-ValAffich'!V14="","-",'HeuresFonctionEQ-ValAffich'!V14)</f>
        <v>0.46423959732055664</v>
      </c>
      <c r="W12" s="145">
        <f>IF(OR('HeuresFonctionEQ-ValAffich'!W14="",'HeuresFonctionEQ-ValAffich'!W13=""),"-",'HeuresFonctionEQ-ValAffich'!W14-'HeuresFonctionEQ-ValAffich'!W13)</f>
        <v>0</v>
      </c>
      <c r="X12" s="145">
        <f>IF(OR('HeuresFonctionEQ-ValAffich'!X14="",'HeuresFonctionEQ-ValAffich'!X13=""),"-",'HeuresFonctionEQ-ValAffich'!X14-'HeuresFonctionEQ-ValAffich'!X13)</f>
        <v>0</v>
      </c>
      <c r="Y12" s="145">
        <f>IF(OR('HeuresFonctionEQ-ValAffich'!Y14="",'HeuresFonctionEQ-ValAffich'!Y13=""),"-",'HeuresFonctionEQ-ValAffich'!Y14-'HeuresFonctionEQ-ValAffich'!Y13)</f>
        <v>0</v>
      </c>
      <c r="Z12" s="145">
        <f>IF(OR('HeuresFonctionEQ-ValAffich'!Z14="",'HeuresFonctionEQ-ValAffich'!Z13=""),"-",'HeuresFonctionEQ-ValAffich'!Z14-'HeuresFonctionEQ-ValAffich'!Z13)</f>
        <v>0</v>
      </c>
      <c r="AA12" s="145">
        <f>IF(OR('HeuresFonctionEQ-ValAffich'!AA14="",'HeuresFonctionEQ-ValAffich'!AA13=""),"-",'HeuresFonctionEQ-ValAffich'!AA14-'HeuresFonctionEQ-ValAffich'!AA13)</f>
        <v>0</v>
      </c>
      <c r="AB12" s="145">
        <f>IF(OR('HeuresFonctionEQ-ValAffich'!AB14="",'HeuresFonctionEQ-ValAffich'!AB13=""),"-",'HeuresFonctionEQ-ValAffich'!AB14-'HeuresFonctionEQ-ValAffich'!AB13)</f>
        <v>8</v>
      </c>
      <c r="AC12" s="145">
        <f>IF(OR('HeuresFonctionEQ-ValAffich'!AC14="",'HeuresFonctionEQ-ValAffich'!AC13=""),"-",'HeuresFonctionEQ-ValAffich'!AC14-'HeuresFonctionEQ-ValAffich'!AC13)</f>
        <v>0</v>
      </c>
      <c r="AD12" s="145">
        <f>IF(OR('HeuresFonctionEQ-ValAffich'!AD14="",'HeuresFonctionEQ-ValAffich'!AD13=""),"-",'HeuresFonctionEQ-ValAffich'!AD14-'HeuresFonctionEQ-ValAffich'!AD13)</f>
        <v>24</v>
      </c>
      <c r="AE12" s="145">
        <f>IF(OR('HeuresFonctionEQ-ValAffich'!AE14="",'HeuresFonctionEQ-ValAffich'!AE13=""),"-",'HeuresFonctionEQ-ValAffich'!AE14-'HeuresFonctionEQ-ValAffich'!AE13)</f>
        <v>0</v>
      </c>
      <c r="AF12" s="145">
        <f>IF(OR('HeuresFonctionEQ-ValAffich'!AF14="",'HeuresFonctionEQ-ValAffich'!AF13=""),"-",'HeuresFonctionEQ-ValAffich'!AF14-'HeuresFonctionEQ-ValAffich'!AF13)</f>
        <v>0</v>
      </c>
      <c r="AG12" s="145">
        <f>IF(OR('HeuresFonctionEQ-ValAffich'!AG14="",'HeuresFonctionEQ-ValAffich'!AG13=""),"-",'HeuresFonctionEQ-ValAffich'!AG14-'HeuresFonctionEQ-ValAffich'!AG13)</f>
        <v>0</v>
      </c>
      <c r="AH12" s="145">
        <f>IF(OR('HeuresFonctionEQ-ValAffich'!AH14="",'HeuresFonctionEQ-ValAffich'!AH13=""),"-",'HeuresFonctionEQ-ValAffich'!AH14-'HeuresFonctionEQ-ValAffich'!AH13)</f>
        <v>0</v>
      </c>
      <c r="AI12" s="145">
        <f>IF(OR('HeuresFonctionEQ-ValAffich'!AI14="",'HeuresFonctionEQ-ValAffich'!AI13=""),"-",'HeuresFonctionEQ-ValAffich'!AI14-'HeuresFonctionEQ-ValAffich'!AI13)</f>
        <v>0</v>
      </c>
      <c r="AJ12" s="145">
        <f>IF(OR('HeuresFonctionEQ-ValAffich'!AJ14="",'HeuresFonctionEQ-ValAffich'!AJ13=""),"-",'HeuresFonctionEQ-ValAffich'!AJ14-'HeuresFonctionEQ-ValAffich'!AJ13)</f>
        <v>0</v>
      </c>
      <c r="AK12" s="145">
        <f>IF(OR('HeuresFonctionEQ-ValAffich'!AK14="",'HeuresFonctionEQ-ValAffich'!AK13=""),"-",'HeuresFonctionEQ-ValAffich'!AK14-'HeuresFonctionEQ-ValAffich'!AK13)</f>
        <v>0</v>
      </c>
      <c r="AL12" s="145">
        <f>IF(OR('HeuresFonctionEQ-ValAffich'!AL14="",'HeuresFonctionEQ-ValAffich'!AL13=""),"-",'HeuresFonctionEQ-ValAffich'!AL14-'HeuresFonctionEQ-ValAffich'!AL13)</f>
        <v>0</v>
      </c>
      <c r="AM12" s="145">
        <f>IF(OR('HeuresFonctionEQ-ValAffich'!AM14="",'HeuresFonctionEQ-ValAffich'!AM13=""),"-",'HeuresFonctionEQ-ValAffich'!AM14-'HeuresFonctionEQ-ValAffich'!AM13)</f>
        <v>0</v>
      </c>
      <c r="AN12" s="145">
        <f>IF(OR('HeuresFonctionEQ-ValAffich'!AN14="",'HeuresFonctionEQ-ValAffich'!AN13=""),"-",'HeuresFonctionEQ-ValAffich'!AN14-'HeuresFonctionEQ-ValAffich'!AN13)</f>
        <v>0</v>
      </c>
      <c r="AO12" s="145">
        <f>IF(OR('HeuresFonctionEQ-ValAffich'!AO14="",'HeuresFonctionEQ-ValAffich'!AO13=""),"-",'HeuresFonctionEQ-ValAffich'!AO14-'HeuresFonctionEQ-ValAffich'!AO13)</f>
        <v>0</v>
      </c>
      <c r="AP12" s="145">
        <f>IF(OR('HeuresFonctionEQ-ValAffich'!AP14="",'HeuresFonctionEQ-ValAffich'!AP13=""),"-",'HeuresFonctionEQ-ValAffich'!AP14-'HeuresFonctionEQ-ValAffich'!AP13)</f>
        <v>0</v>
      </c>
      <c r="AQ12" s="145">
        <f>IF(OR('HeuresFonctionEQ-ValAffich'!AQ14="",'HeuresFonctionEQ-ValAffich'!AQ13=""),"-",'HeuresFonctionEQ-ValAffich'!AQ14-'HeuresFonctionEQ-ValAffich'!AQ13)</f>
        <v>9</v>
      </c>
      <c r="AR12" s="145">
        <f>IF(OR('HeuresFonctionEQ-ValAffich'!AR14="",'HeuresFonctionEQ-ValAffich'!AR13=""),"-",'HeuresFonctionEQ-ValAffich'!AR14-'HeuresFonctionEQ-ValAffich'!AR13)</f>
        <v>9</v>
      </c>
      <c r="AS12" s="145" t="str">
        <f>IF(OR('HeuresFonctionEQ-ValAffich'!AS14="",'HeuresFonctionEQ-ValAffich'!AS13=""),"-",'HeuresFonctionEQ-ValAffich'!AS14-'HeuresFonctionEQ-ValAffich'!AS13)</f>
        <v>-</v>
      </c>
      <c r="AT12" s="145" t="str">
        <f>IF(OR('HeuresFonctionEQ-ValAffich'!AT14="",'HeuresFonctionEQ-ValAffich'!AT13=""),"-",'HeuresFonctionEQ-ValAffich'!AT14-'HeuresFonctionEQ-ValAffich'!AT13)</f>
        <v>-</v>
      </c>
      <c r="AU12" s="145">
        <f>IF(OR('HeuresFonctionEQ-ValAffich'!AU14="",'HeuresFonctionEQ-ValAffich'!AU13=""),"-",'HeuresFonctionEQ-ValAffich'!AU14-'HeuresFonctionEQ-ValAffich'!AU13)</f>
        <v>0</v>
      </c>
      <c r="AV12" s="145">
        <f>IF(OR('HeuresFonctionEQ-ValAffich'!AV14="",'HeuresFonctionEQ-ValAffich'!AV13=""),"-",'HeuresFonctionEQ-ValAffich'!AV14-'HeuresFonctionEQ-ValAffich'!AV13)</f>
        <v>0</v>
      </c>
      <c r="AW12" s="145">
        <f>IF(OR('HeuresFonctionEQ-ValAffich'!AW14="",'HeuresFonctionEQ-ValAffich'!AW13=""),"-",'HeuresFonctionEQ-ValAffich'!AW14-'HeuresFonctionEQ-ValAffich'!AW13)</f>
        <v>0</v>
      </c>
      <c r="AX12" s="145" t="str">
        <f>IF(OR('HeuresFonctionEQ-ValAffich'!AX14="",'HeuresFonctionEQ-ValAffich'!AX13=""),"-",'HeuresFonctionEQ-ValAffich'!AX14-'HeuresFonctionEQ-ValAffich'!AX13)</f>
        <v>-</v>
      </c>
      <c r="AY12" s="145" t="str">
        <f>IF(OR('HeuresFonctionEQ-ValAffich'!AY14="",'HeuresFonctionEQ-ValAffich'!AY13=""),"-",'HeuresFonctionEQ-ValAffich'!AY14-'HeuresFonctionEQ-ValAffich'!AY13)</f>
        <v>-</v>
      </c>
      <c r="AZ12" s="145" t="e">
        <f>IF(OR('HeuresFonctionEQ-ValAffich'!#REF!="",'HeuresFonctionEQ-ValAffich'!#REF!=""),"-",'HeuresFonctionEQ-ValAffich'!#REF!-'HeuresFonctionEQ-ValAffich'!#REF!)</f>
        <v>#REF!</v>
      </c>
      <c r="BA12" s="145">
        <f>IF(OR('HeuresFonctionEQ-ValAffich'!AZ15="",'HeuresFonctionEQ-ValAffich'!AZ14=""),"-",'HeuresFonctionEQ-ValAffich'!AZ15-'HeuresFonctionEQ-ValAffich'!AZ14)</f>
        <v>1298</v>
      </c>
    </row>
    <row r="13" spans="1:54" s="39" customFormat="1" ht="24.95" customHeight="1">
      <c r="A13" s="149">
        <f>'HeuresFonctionEQ-ValAffich'!A15</f>
        <v>8</v>
      </c>
      <c r="B13" s="145">
        <f>IF(OR('HeuresFonctionEQ-ValAffich'!B15="",'HeuresFonctionEQ-ValAffich'!B14=""),"-",'HeuresFonctionEQ-ValAffich'!B15-'HeuresFonctionEQ-ValAffich'!B14)</f>
        <v>1</v>
      </c>
      <c r="C13" s="145">
        <f>IF(OR('HeuresFonctionEQ-ValAffich'!C15="",'HeuresFonctionEQ-ValAffich'!C14=""),"-",'HeuresFonctionEQ-ValAffich'!C15-'HeuresFonctionEQ-ValAffich'!C14)</f>
        <v>0</v>
      </c>
      <c r="D13" s="145">
        <f>IF(OR('HeuresFonctionEQ-ValAffich'!D15="",'HeuresFonctionEQ-ValAffich'!D14=""),"-",'HeuresFonctionEQ-ValAffich'!D15-'HeuresFonctionEQ-ValAffich'!D14)</f>
        <v>0</v>
      </c>
      <c r="E13" s="145">
        <f>IF(OR('HeuresFonctionEQ-ValAffich'!E15="",'HeuresFonctionEQ-ValAffich'!E14=""),"-",'HeuresFonctionEQ-ValAffich'!E15-'HeuresFonctionEQ-ValAffich'!E14)</f>
        <v>0</v>
      </c>
      <c r="F13" s="145">
        <f>IF(OR('HeuresFonctionEQ-ValAffich'!F15="",'HeuresFonctionEQ-ValAffich'!F14=""),"-",'HeuresFonctionEQ-ValAffich'!F15-'HeuresFonctionEQ-ValAffich'!F14)</f>
        <v>0</v>
      </c>
      <c r="G13" s="145">
        <f>IF(OR('HeuresFonctionEQ-ValAffich'!G15="",'HeuresFonctionEQ-ValAffich'!G14=""),"-",'HeuresFonctionEQ-ValAffich'!G15-'HeuresFonctionEQ-ValAffich'!G14)</f>
        <v>0</v>
      </c>
      <c r="H13" s="145">
        <f>IF(OR('HeuresFonctionEQ-ValAffich'!H15="",'HeuresFonctionEQ-ValAffich'!H14=""),"-",'HeuresFonctionEQ-ValAffich'!H15-'HeuresFonctionEQ-ValAffich'!H14)</f>
        <v>16</v>
      </c>
      <c r="I13" s="145">
        <f>IF(OR('HeuresFonctionEQ-ValAffich'!I15="",'HeuresFonctionEQ-ValAffich'!I14=""),"-",'HeuresFonctionEQ-ValAffich'!I15-'HeuresFonctionEQ-ValAffich'!I14)</f>
        <v>0</v>
      </c>
      <c r="J13" s="145">
        <f>IF(OR('HeuresFonctionEQ-ValAffich'!J15="",'HeuresFonctionEQ-ValAffich'!J14=""),"-",'HeuresFonctionEQ-ValAffich'!J15-'HeuresFonctionEQ-ValAffich'!J14)</f>
        <v>24</v>
      </c>
      <c r="K13" s="145">
        <f>IF(OR('HeuresFonctionEQ-ValAffich'!K15="",'HeuresFonctionEQ-ValAffich'!K14=""),"-",'HeuresFonctionEQ-ValAffich'!K15-'HeuresFonctionEQ-ValAffich'!K14)</f>
        <v>0</v>
      </c>
      <c r="L13" s="145">
        <f>IF(OR('HeuresFonctionEQ-ValAffich'!L15="",'HeuresFonctionEQ-ValAffich'!L14=""),"-",'HeuresFonctionEQ-ValAffich'!L15-'HeuresFonctionEQ-ValAffich'!L14)</f>
        <v>24</v>
      </c>
      <c r="M13" s="145">
        <f>IF(OR('HeuresFonctionEQ-ValAffich'!M15="",'HeuresFonctionEQ-ValAffich'!M14=""),"-",'HeuresFonctionEQ-ValAffich'!M15-'HeuresFonctionEQ-ValAffich'!M14)</f>
        <v>0</v>
      </c>
      <c r="N13" s="163">
        <f>IF('HeuresFonctionEQ-ValAffich'!N15="","-",'HeuresFonctionEQ-ValAffich'!N15)</f>
        <v>0.45662468671798706</v>
      </c>
      <c r="O13" s="145">
        <f>IF(OR('HeuresFonctionEQ-ValAffich'!O15="",'HeuresFonctionEQ-ValAffich'!O14=""),"-",'HeuresFonctionEQ-ValAffich'!O15-'HeuresFonctionEQ-ValAffich'!O14)</f>
        <v>0</v>
      </c>
      <c r="P13" s="145">
        <f>IF(OR('HeuresFonctionEQ-ValAffich'!P15="",'HeuresFonctionEQ-ValAffich'!P14=""),"-",'HeuresFonctionEQ-ValAffich'!P15-'HeuresFonctionEQ-ValAffich'!P14)</f>
        <v>0</v>
      </c>
      <c r="Q13" s="145">
        <f>IF(OR('HeuresFonctionEQ-ValAffich'!Q15="",'HeuresFonctionEQ-ValAffich'!Q14=""),"-",'HeuresFonctionEQ-ValAffich'!Q15-'HeuresFonctionEQ-ValAffich'!Q14)</f>
        <v>0</v>
      </c>
      <c r="R13" s="145">
        <f>IF(OR('HeuresFonctionEQ-ValAffich'!R15="",'HeuresFonctionEQ-ValAffich'!R14=""),"-",'HeuresFonctionEQ-ValAffich'!R15-'HeuresFonctionEQ-ValAffich'!R14)</f>
        <v>0</v>
      </c>
      <c r="S13" s="145">
        <f>IF(OR('HeuresFonctionEQ-ValAffich'!S15="",'HeuresFonctionEQ-ValAffich'!S14=""),"-",'HeuresFonctionEQ-ValAffich'!S15-'HeuresFonctionEQ-ValAffich'!S14)</f>
        <v>0</v>
      </c>
      <c r="T13" s="145">
        <f>IF(OR('HeuresFonctionEQ-ValAffich'!T15="",'HeuresFonctionEQ-ValAffich'!T14=""),"-",'HeuresFonctionEQ-ValAffich'!T15-'HeuresFonctionEQ-ValAffich'!T14)</f>
        <v>0</v>
      </c>
      <c r="U13" s="145">
        <f>IF(OR('HeuresFonctionEQ-ValAffich'!U15="",'HeuresFonctionEQ-ValAffich'!U14=""),"-",'HeuresFonctionEQ-ValAffich'!U15-'HeuresFonctionEQ-ValAffich'!U14)</f>
        <v>24</v>
      </c>
      <c r="V13" s="163">
        <f>IF('HeuresFonctionEQ-ValAffich'!V15="","-",'HeuresFonctionEQ-ValAffich'!V15)</f>
        <v>0.45917439460754395</v>
      </c>
      <c r="W13" s="145">
        <f>IF(OR('HeuresFonctionEQ-ValAffich'!W15="",'HeuresFonctionEQ-ValAffich'!W14=""),"-",'HeuresFonctionEQ-ValAffich'!W15-'HeuresFonctionEQ-ValAffich'!W14)</f>
        <v>0</v>
      </c>
      <c r="X13" s="145">
        <f>IF(OR('HeuresFonctionEQ-ValAffich'!X15="",'HeuresFonctionEQ-ValAffich'!X14=""),"-",'HeuresFonctionEQ-ValAffich'!X15-'HeuresFonctionEQ-ValAffich'!X14)</f>
        <v>0</v>
      </c>
      <c r="Y13" s="145">
        <f>IF(OR('HeuresFonctionEQ-ValAffich'!Y15="",'HeuresFonctionEQ-ValAffich'!Y14=""),"-",'HeuresFonctionEQ-ValAffich'!Y15-'HeuresFonctionEQ-ValAffich'!Y14)</f>
        <v>0</v>
      </c>
      <c r="Z13" s="145">
        <f>IF(OR('HeuresFonctionEQ-ValAffich'!Z15="",'HeuresFonctionEQ-ValAffich'!Z14=""),"-",'HeuresFonctionEQ-ValAffich'!Z15-'HeuresFonctionEQ-ValAffich'!Z14)</f>
        <v>0</v>
      </c>
      <c r="AA13" s="145">
        <f>IF(OR('HeuresFonctionEQ-ValAffich'!AA15="",'HeuresFonctionEQ-ValAffich'!AA14=""),"-",'HeuresFonctionEQ-ValAffich'!AA15-'HeuresFonctionEQ-ValAffich'!AA14)</f>
        <v>0</v>
      </c>
      <c r="AB13" s="145">
        <f>IF(OR('HeuresFonctionEQ-ValAffich'!AB15="",'HeuresFonctionEQ-ValAffich'!AB14=""),"-",'HeuresFonctionEQ-ValAffich'!AB15-'HeuresFonctionEQ-ValAffich'!AB14)</f>
        <v>15</v>
      </c>
      <c r="AC13" s="145">
        <f>IF(OR('HeuresFonctionEQ-ValAffich'!AC15="",'HeuresFonctionEQ-ValAffich'!AC14=""),"-",'HeuresFonctionEQ-ValAffich'!AC15-'HeuresFonctionEQ-ValAffich'!AC14)</f>
        <v>0</v>
      </c>
      <c r="AD13" s="145">
        <f>IF(OR('HeuresFonctionEQ-ValAffich'!AD15="",'HeuresFonctionEQ-ValAffich'!AD14=""),"-",'HeuresFonctionEQ-ValAffich'!AD15-'HeuresFonctionEQ-ValAffich'!AD14)</f>
        <v>24</v>
      </c>
      <c r="AE13" s="145">
        <f>IF(OR('HeuresFonctionEQ-ValAffich'!AE15="",'HeuresFonctionEQ-ValAffich'!AE14=""),"-",'HeuresFonctionEQ-ValAffich'!AE15-'HeuresFonctionEQ-ValAffich'!AE14)</f>
        <v>0</v>
      </c>
      <c r="AF13" s="145">
        <f>IF(OR('HeuresFonctionEQ-ValAffich'!AF15="",'HeuresFonctionEQ-ValAffich'!AF14=""),"-",'HeuresFonctionEQ-ValAffich'!AF15-'HeuresFonctionEQ-ValAffich'!AF14)</f>
        <v>0</v>
      </c>
      <c r="AG13" s="145">
        <f>IF(OR('HeuresFonctionEQ-ValAffich'!AG15="",'HeuresFonctionEQ-ValAffich'!AG14=""),"-",'HeuresFonctionEQ-ValAffich'!AG15-'HeuresFonctionEQ-ValAffich'!AG14)</f>
        <v>0</v>
      </c>
      <c r="AH13" s="145">
        <f>IF(OR('HeuresFonctionEQ-ValAffich'!AH15="",'HeuresFonctionEQ-ValAffich'!AH14=""),"-",'HeuresFonctionEQ-ValAffich'!AH15-'HeuresFonctionEQ-ValAffich'!AH14)</f>
        <v>0</v>
      </c>
      <c r="AI13" s="145">
        <f>IF(OR('HeuresFonctionEQ-ValAffich'!AI15="",'HeuresFonctionEQ-ValAffich'!AI14=""),"-",'HeuresFonctionEQ-ValAffich'!AI15-'HeuresFonctionEQ-ValAffich'!AI14)</f>
        <v>0</v>
      </c>
      <c r="AJ13" s="145">
        <f>IF(OR('HeuresFonctionEQ-ValAffich'!AJ15="",'HeuresFonctionEQ-ValAffich'!AJ14=""),"-",'HeuresFonctionEQ-ValAffich'!AJ15-'HeuresFonctionEQ-ValAffich'!AJ14)</f>
        <v>0</v>
      </c>
      <c r="AK13" s="145">
        <f>IF(OR('HeuresFonctionEQ-ValAffich'!AK15="",'HeuresFonctionEQ-ValAffich'!AK14=""),"-",'HeuresFonctionEQ-ValAffich'!AK15-'HeuresFonctionEQ-ValAffich'!AK14)</f>
        <v>0</v>
      </c>
      <c r="AL13" s="145">
        <f>IF(OR('HeuresFonctionEQ-ValAffich'!AL15="",'HeuresFonctionEQ-ValAffich'!AL14=""),"-",'HeuresFonctionEQ-ValAffich'!AL15-'HeuresFonctionEQ-ValAffich'!AL14)</f>
        <v>0</v>
      </c>
      <c r="AM13" s="145">
        <f>IF(OR('HeuresFonctionEQ-ValAffich'!AM15="",'HeuresFonctionEQ-ValAffich'!AM14=""),"-",'HeuresFonctionEQ-ValAffich'!AM15-'HeuresFonctionEQ-ValAffich'!AM14)</f>
        <v>0</v>
      </c>
      <c r="AN13" s="145">
        <f>IF(OR('HeuresFonctionEQ-ValAffich'!AN15="",'HeuresFonctionEQ-ValAffich'!AN14=""),"-",'HeuresFonctionEQ-ValAffich'!AN15-'HeuresFonctionEQ-ValAffich'!AN14)</f>
        <v>0</v>
      </c>
      <c r="AO13" s="145">
        <f>IF(OR('HeuresFonctionEQ-ValAffich'!AO15="",'HeuresFonctionEQ-ValAffich'!AO14=""),"-",'HeuresFonctionEQ-ValAffich'!AO15-'HeuresFonctionEQ-ValAffich'!AO14)</f>
        <v>0</v>
      </c>
      <c r="AP13" s="145">
        <f>IF(OR('HeuresFonctionEQ-ValAffich'!AP15="",'HeuresFonctionEQ-ValAffich'!AP14=""),"-",'HeuresFonctionEQ-ValAffich'!AP15-'HeuresFonctionEQ-ValAffich'!AP14)</f>
        <v>0</v>
      </c>
      <c r="AQ13" s="145">
        <f>IF(OR('HeuresFonctionEQ-ValAffich'!AQ15="",'HeuresFonctionEQ-ValAffich'!AQ14=""),"-",'HeuresFonctionEQ-ValAffich'!AQ15-'HeuresFonctionEQ-ValAffich'!AQ14)</f>
        <v>10</v>
      </c>
      <c r="AR13" s="145">
        <f>IF(OR('HeuresFonctionEQ-ValAffich'!AR15="",'HeuresFonctionEQ-ValAffich'!AR14=""),"-",'HeuresFonctionEQ-ValAffich'!AR15-'HeuresFonctionEQ-ValAffich'!AR14)</f>
        <v>10</v>
      </c>
      <c r="AS13" s="145" t="str">
        <f>IF(OR('HeuresFonctionEQ-ValAffich'!AS15="",'HeuresFonctionEQ-ValAffich'!AS14=""),"-",'HeuresFonctionEQ-ValAffich'!AS15-'HeuresFonctionEQ-ValAffich'!AS14)</f>
        <v>-</v>
      </c>
      <c r="AT13" s="145" t="str">
        <f>IF(OR('HeuresFonctionEQ-ValAffich'!AT15="",'HeuresFonctionEQ-ValAffich'!AT14=""),"-",'HeuresFonctionEQ-ValAffich'!AT15-'HeuresFonctionEQ-ValAffich'!AT14)</f>
        <v>-</v>
      </c>
      <c r="AU13" s="145">
        <f>IF(OR('HeuresFonctionEQ-ValAffich'!AU15="",'HeuresFonctionEQ-ValAffich'!AU14=""),"-",'HeuresFonctionEQ-ValAffich'!AU15-'HeuresFonctionEQ-ValAffich'!AU14)</f>
        <v>0</v>
      </c>
      <c r="AV13" s="145">
        <f>IF(OR('HeuresFonctionEQ-ValAffich'!AV15="",'HeuresFonctionEQ-ValAffich'!AV14=""),"-",'HeuresFonctionEQ-ValAffich'!AV15-'HeuresFonctionEQ-ValAffich'!AV14)</f>
        <v>0</v>
      </c>
      <c r="AW13" s="145">
        <f>IF(OR('HeuresFonctionEQ-ValAffich'!AW15="",'HeuresFonctionEQ-ValAffich'!AW14=""),"-",'HeuresFonctionEQ-ValAffich'!AW15-'HeuresFonctionEQ-ValAffich'!AW14)</f>
        <v>0</v>
      </c>
      <c r="AX13" s="145" t="str">
        <f>IF(OR('HeuresFonctionEQ-ValAffich'!AX15="",'HeuresFonctionEQ-ValAffich'!AX14=""),"-",'HeuresFonctionEQ-ValAffich'!AX15-'HeuresFonctionEQ-ValAffich'!AX14)</f>
        <v>-</v>
      </c>
      <c r="AY13" s="145" t="str">
        <f>IF(OR('HeuresFonctionEQ-ValAffich'!AY15="",'HeuresFonctionEQ-ValAffich'!AY14=""),"-",'HeuresFonctionEQ-ValAffich'!AY15-'HeuresFonctionEQ-ValAffich'!AY14)</f>
        <v>-</v>
      </c>
      <c r="AZ13" s="145" t="e">
        <f>IF(OR('HeuresFonctionEQ-ValAffich'!#REF!="",'HeuresFonctionEQ-ValAffich'!#REF!=""),"-",'HeuresFonctionEQ-ValAffich'!#REF!-'HeuresFonctionEQ-ValAffich'!#REF!)</f>
        <v>#REF!</v>
      </c>
      <c r="BA13" s="145">
        <f>IF(OR('HeuresFonctionEQ-ValAffich'!AZ16="",'HeuresFonctionEQ-ValAffich'!AZ15=""),"-",'HeuresFonctionEQ-ValAffich'!AZ16-'HeuresFonctionEQ-ValAffich'!AZ15)</f>
        <v>1187</v>
      </c>
    </row>
    <row r="14" spans="1:54" s="39" customFormat="1" ht="24.95" customHeight="1">
      <c r="A14" s="149">
        <f>'HeuresFonctionEQ-ValAffich'!A16</f>
        <v>9</v>
      </c>
      <c r="B14" s="145">
        <f>IF(OR('HeuresFonctionEQ-ValAffich'!B16="",'HeuresFonctionEQ-ValAffich'!B15=""),"-",'HeuresFonctionEQ-ValAffich'!B16-'HeuresFonctionEQ-ValAffich'!B15)</f>
        <v>2</v>
      </c>
      <c r="C14" s="145">
        <f>IF(OR('HeuresFonctionEQ-ValAffich'!C16="",'HeuresFonctionEQ-ValAffich'!C15=""),"-",'HeuresFonctionEQ-ValAffich'!C16-'HeuresFonctionEQ-ValAffich'!C15)</f>
        <v>1</v>
      </c>
      <c r="D14" s="145">
        <f>IF(OR('HeuresFonctionEQ-ValAffich'!D16="",'HeuresFonctionEQ-ValAffich'!D15=""),"-",'HeuresFonctionEQ-ValAffich'!D16-'HeuresFonctionEQ-ValAffich'!D15)</f>
        <v>0</v>
      </c>
      <c r="E14" s="145">
        <f>IF(OR('HeuresFonctionEQ-ValAffich'!E16="",'HeuresFonctionEQ-ValAffich'!E15=""),"-",'HeuresFonctionEQ-ValAffich'!E16-'HeuresFonctionEQ-ValAffich'!E15)</f>
        <v>0</v>
      </c>
      <c r="F14" s="145">
        <f>IF(OR('HeuresFonctionEQ-ValAffich'!F16="",'HeuresFonctionEQ-ValAffich'!F15=""),"-",'HeuresFonctionEQ-ValAffich'!F16-'HeuresFonctionEQ-ValAffich'!F15)</f>
        <v>0</v>
      </c>
      <c r="G14" s="145">
        <f>IF(OR('HeuresFonctionEQ-ValAffich'!G16="",'HeuresFonctionEQ-ValAffich'!G15=""),"-",'HeuresFonctionEQ-ValAffich'!G16-'HeuresFonctionEQ-ValAffich'!G15)</f>
        <v>0</v>
      </c>
      <c r="H14" s="145">
        <f>IF(OR('HeuresFonctionEQ-ValAffich'!H16="",'HeuresFonctionEQ-ValAffich'!H15=""),"-",'HeuresFonctionEQ-ValAffich'!H16-'HeuresFonctionEQ-ValAffich'!H15)</f>
        <v>17</v>
      </c>
      <c r="I14" s="145">
        <f>IF(OR('HeuresFonctionEQ-ValAffich'!I16="",'HeuresFonctionEQ-ValAffich'!I15=""),"-",'HeuresFonctionEQ-ValAffich'!I16-'HeuresFonctionEQ-ValAffich'!I15)</f>
        <v>0</v>
      </c>
      <c r="J14" s="145">
        <f>IF(OR('HeuresFonctionEQ-ValAffich'!J16="",'HeuresFonctionEQ-ValAffich'!J15=""),"-",'HeuresFonctionEQ-ValAffich'!J16-'HeuresFonctionEQ-ValAffich'!J15)</f>
        <v>24</v>
      </c>
      <c r="K14" s="145">
        <f>IF(OR('HeuresFonctionEQ-ValAffich'!K16="",'HeuresFonctionEQ-ValAffich'!K15=""),"-",'HeuresFonctionEQ-ValAffich'!K16-'HeuresFonctionEQ-ValAffich'!K15)</f>
        <v>0</v>
      </c>
      <c r="L14" s="145">
        <f>IF(OR('HeuresFonctionEQ-ValAffich'!L16="",'HeuresFonctionEQ-ValAffich'!L15=""),"-",'HeuresFonctionEQ-ValAffich'!L16-'HeuresFonctionEQ-ValAffich'!L15)</f>
        <v>24</v>
      </c>
      <c r="M14" s="145">
        <f>IF(OR('HeuresFonctionEQ-ValAffich'!M16="",'HeuresFonctionEQ-ValAffich'!M15=""),"-",'HeuresFonctionEQ-ValAffich'!M16-'HeuresFonctionEQ-ValAffich'!M15)</f>
        <v>0</v>
      </c>
      <c r="N14" s="163">
        <f>IF('HeuresFonctionEQ-ValAffich'!N16="","-",'HeuresFonctionEQ-ValAffich'!N16)</f>
        <v>0.45115229487419128</v>
      </c>
      <c r="O14" s="145">
        <f>IF(OR('HeuresFonctionEQ-ValAffich'!O16="",'HeuresFonctionEQ-ValAffich'!O15=""),"-",'HeuresFonctionEQ-ValAffich'!O16-'HeuresFonctionEQ-ValAffich'!O15)</f>
        <v>0</v>
      </c>
      <c r="P14" s="145">
        <f>IF(OR('HeuresFonctionEQ-ValAffich'!P16="",'HeuresFonctionEQ-ValAffich'!P15=""),"-",'HeuresFonctionEQ-ValAffich'!P16-'HeuresFonctionEQ-ValAffich'!P15)</f>
        <v>0</v>
      </c>
      <c r="Q14" s="145">
        <f>IF(OR('HeuresFonctionEQ-ValAffich'!Q16="",'HeuresFonctionEQ-ValAffich'!Q15=""),"-",'HeuresFonctionEQ-ValAffich'!Q16-'HeuresFonctionEQ-ValAffich'!Q15)</f>
        <v>0</v>
      </c>
      <c r="R14" s="145">
        <f>IF(OR('HeuresFonctionEQ-ValAffich'!R16="",'HeuresFonctionEQ-ValAffich'!R15=""),"-",'HeuresFonctionEQ-ValAffich'!R16-'HeuresFonctionEQ-ValAffich'!R15)</f>
        <v>0</v>
      </c>
      <c r="S14" s="145">
        <f>IF(OR('HeuresFonctionEQ-ValAffich'!S16="",'HeuresFonctionEQ-ValAffich'!S15=""),"-",'HeuresFonctionEQ-ValAffich'!S16-'HeuresFonctionEQ-ValAffich'!S15)</f>
        <v>0</v>
      </c>
      <c r="T14" s="145">
        <f>IF(OR('HeuresFonctionEQ-ValAffich'!T16="",'HeuresFonctionEQ-ValAffich'!T15=""),"-",'HeuresFonctionEQ-ValAffich'!T16-'HeuresFonctionEQ-ValAffich'!T15)</f>
        <v>0</v>
      </c>
      <c r="U14" s="145">
        <f>IF(OR('HeuresFonctionEQ-ValAffich'!U16="",'HeuresFonctionEQ-ValAffich'!U15=""),"-",'HeuresFonctionEQ-ValAffich'!U16-'HeuresFonctionEQ-ValAffich'!U15)</f>
        <v>24</v>
      </c>
      <c r="V14" s="163">
        <f>IF('HeuresFonctionEQ-ValAffich'!V16="","-",'HeuresFonctionEQ-ValAffich'!V16)</f>
        <v>0.45646610856056213</v>
      </c>
      <c r="W14" s="145">
        <f>IF(OR('HeuresFonctionEQ-ValAffich'!W16="",'HeuresFonctionEQ-ValAffich'!W15=""),"-",'HeuresFonctionEQ-ValAffich'!W16-'HeuresFonctionEQ-ValAffich'!W15)</f>
        <v>0</v>
      </c>
      <c r="X14" s="145">
        <f>IF(OR('HeuresFonctionEQ-ValAffich'!X16="",'HeuresFonctionEQ-ValAffich'!X15=""),"-",'HeuresFonctionEQ-ValAffich'!X16-'HeuresFonctionEQ-ValAffich'!X15)</f>
        <v>0</v>
      </c>
      <c r="Y14" s="145">
        <f>IF(OR('HeuresFonctionEQ-ValAffich'!Y16="",'HeuresFonctionEQ-ValAffich'!Y15=""),"-",'HeuresFonctionEQ-ValAffich'!Y16-'HeuresFonctionEQ-ValAffich'!Y15)</f>
        <v>0</v>
      </c>
      <c r="Z14" s="145">
        <f>IF(OR('HeuresFonctionEQ-ValAffich'!Z16="",'HeuresFonctionEQ-ValAffich'!Z15=""),"-",'HeuresFonctionEQ-ValAffich'!Z16-'HeuresFonctionEQ-ValAffich'!Z15)</f>
        <v>0</v>
      </c>
      <c r="AA14" s="145">
        <f>IF(OR('HeuresFonctionEQ-ValAffich'!AA16="",'HeuresFonctionEQ-ValAffich'!AA15=""),"-",'HeuresFonctionEQ-ValAffich'!AA16-'HeuresFonctionEQ-ValAffich'!AA15)</f>
        <v>0</v>
      </c>
      <c r="AB14" s="145">
        <f>IF(OR('HeuresFonctionEQ-ValAffich'!AB16="",'HeuresFonctionEQ-ValAffich'!AB15=""),"-",'HeuresFonctionEQ-ValAffich'!AB16-'HeuresFonctionEQ-ValAffich'!AB15)</f>
        <v>14</v>
      </c>
      <c r="AC14" s="145">
        <f>IF(OR('HeuresFonctionEQ-ValAffich'!AC16="",'HeuresFonctionEQ-ValAffich'!AC15=""),"-",'HeuresFonctionEQ-ValAffich'!AC16-'HeuresFonctionEQ-ValAffich'!AC15)</f>
        <v>0</v>
      </c>
      <c r="AD14" s="145">
        <f>IF(OR('HeuresFonctionEQ-ValAffich'!AD16="",'HeuresFonctionEQ-ValAffich'!AD15=""),"-",'HeuresFonctionEQ-ValAffich'!AD16-'HeuresFonctionEQ-ValAffich'!AD15)</f>
        <v>24</v>
      </c>
      <c r="AE14" s="145">
        <f>IF(OR('HeuresFonctionEQ-ValAffich'!AE16="",'HeuresFonctionEQ-ValAffich'!AE15=""),"-",'HeuresFonctionEQ-ValAffich'!AE16-'HeuresFonctionEQ-ValAffich'!AE15)</f>
        <v>0</v>
      </c>
      <c r="AF14" s="145">
        <f>IF(OR('HeuresFonctionEQ-ValAffich'!AF16="",'HeuresFonctionEQ-ValAffich'!AF15=""),"-",'HeuresFonctionEQ-ValAffich'!AF16-'HeuresFonctionEQ-ValAffich'!AF15)</f>
        <v>0</v>
      </c>
      <c r="AG14" s="145">
        <f>IF(OR('HeuresFonctionEQ-ValAffich'!AG16="",'HeuresFonctionEQ-ValAffich'!AG15=""),"-",'HeuresFonctionEQ-ValAffich'!AG16-'HeuresFonctionEQ-ValAffich'!AG15)</f>
        <v>0</v>
      </c>
      <c r="AH14" s="145">
        <f>IF(OR('HeuresFonctionEQ-ValAffich'!AH16="",'HeuresFonctionEQ-ValAffich'!AH15=""),"-",'HeuresFonctionEQ-ValAffich'!AH16-'HeuresFonctionEQ-ValAffich'!AH15)</f>
        <v>0</v>
      </c>
      <c r="AI14" s="145">
        <f>IF(OR('HeuresFonctionEQ-ValAffich'!AI16="",'HeuresFonctionEQ-ValAffich'!AI15=""),"-",'HeuresFonctionEQ-ValAffich'!AI16-'HeuresFonctionEQ-ValAffich'!AI15)</f>
        <v>0</v>
      </c>
      <c r="AJ14" s="145">
        <f>IF(OR('HeuresFonctionEQ-ValAffich'!AJ16="",'HeuresFonctionEQ-ValAffich'!AJ15=""),"-",'HeuresFonctionEQ-ValAffich'!AJ16-'HeuresFonctionEQ-ValAffich'!AJ15)</f>
        <v>0</v>
      </c>
      <c r="AK14" s="145">
        <f>IF(OR('HeuresFonctionEQ-ValAffich'!AK16="",'HeuresFonctionEQ-ValAffich'!AK15=""),"-",'HeuresFonctionEQ-ValAffich'!AK16-'HeuresFonctionEQ-ValAffich'!AK15)</f>
        <v>0</v>
      </c>
      <c r="AL14" s="145">
        <f>IF(OR('HeuresFonctionEQ-ValAffich'!AL16="",'HeuresFonctionEQ-ValAffich'!AL15=""),"-",'HeuresFonctionEQ-ValAffich'!AL16-'HeuresFonctionEQ-ValAffich'!AL15)</f>
        <v>0</v>
      </c>
      <c r="AM14" s="145">
        <f>IF(OR('HeuresFonctionEQ-ValAffich'!AM16="",'HeuresFonctionEQ-ValAffich'!AM15=""),"-",'HeuresFonctionEQ-ValAffich'!AM16-'HeuresFonctionEQ-ValAffich'!AM15)</f>
        <v>0</v>
      </c>
      <c r="AN14" s="145">
        <f>IF(OR('HeuresFonctionEQ-ValAffich'!AN16="",'HeuresFonctionEQ-ValAffich'!AN15=""),"-",'HeuresFonctionEQ-ValAffich'!AN16-'HeuresFonctionEQ-ValAffich'!AN15)</f>
        <v>0</v>
      </c>
      <c r="AO14" s="145">
        <f>IF(OR('HeuresFonctionEQ-ValAffich'!AO16="",'HeuresFonctionEQ-ValAffich'!AO15=""),"-",'HeuresFonctionEQ-ValAffich'!AO16-'HeuresFonctionEQ-ValAffich'!AO15)</f>
        <v>0</v>
      </c>
      <c r="AP14" s="145">
        <f>IF(OR('HeuresFonctionEQ-ValAffich'!AP16="",'HeuresFonctionEQ-ValAffich'!AP15=""),"-",'HeuresFonctionEQ-ValAffich'!AP16-'HeuresFonctionEQ-ValAffich'!AP15)</f>
        <v>0</v>
      </c>
      <c r="AQ14" s="145">
        <f>IF(OR('HeuresFonctionEQ-ValAffich'!AQ16="",'HeuresFonctionEQ-ValAffich'!AQ15=""),"-",'HeuresFonctionEQ-ValAffich'!AQ16-'HeuresFonctionEQ-ValAffich'!AQ15)</f>
        <v>9</v>
      </c>
      <c r="AR14" s="145">
        <f>IF(OR('HeuresFonctionEQ-ValAffich'!AR16="",'HeuresFonctionEQ-ValAffich'!AR15=""),"-",'HeuresFonctionEQ-ValAffich'!AR16-'HeuresFonctionEQ-ValAffich'!AR15)</f>
        <v>9</v>
      </c>
      <c r="AS14" s="145" t="str">
        <f>IF(OR('HeuresFonctionEQ-ValAffich'!AS16="",'HeuresFonctionEQ-ValAffich'!AS15=""),"-",'HeuresFonctionEQ-ValAffich'!AS16-'HeuresFonctionEQ-ValAffich'!AS15)</f>
        <v>-</v>
      </c>
      <c r="AT14" s="145" t="str">
        <f>IF(OR('HeuresFonctionEQ-ValAffich'!AT16="",'HeuresFonctionEQ-ValAffich'!AT15=""),"-",'HeuresFonctionEQ-ValAffich'!AT16-'HeuresFonctionEQ-ValAffich'!AT15)</f>
        <v>-</v>
      </c>
      <c r="AU14" s="145">
        <f>IF(OR('HeuresFonctionEQ-ValAffich'!AU16="",'HeuresFonctionEQ-ValAffich'!AU15=""),"-",'HeuresFonctionEQ-ValAffich'!AU16-'HeuresFonctionEQ-ValAffich'!AU15)</f>
        <v>0</v>
      </c>
      <c r="AV14" s="145">
        <f>IF(OR('HeuresFonctionEQ-ValAffich'!AV16="",'HeuresFonctionEQ-ValAffich'!AV15=""),"-",'HeuresFonctionEQ-ValAffich'!AV16-'HeuresFonctionEQ-ValAffich'!AV15)</f>
        <v>0</v>
      </c>
      <c r="AW14" s="145">
        <f>IF(OR('HeuresFonctionEQ-ValAffich'!AW16="",'HeuresFonctionEQ-ValAffich'!AW15=""),"-",'HeuresFonctionEQ-ValAffich'!AW16-'HeuresFonctionEQ-ValAffich'!AW15)</f>
        <v>0</v>
      </c>
      <c r="AX14" s="145" t="str">
        <f>IF(OR('HeuresFonctionEQ-ValAffich'!AX16="",'HeuresFonctionEQ-ValAffich'!AX15=""),"-",'HeuresFonctionEQ-ValAffich'!AX16-'HeuresFonctionEQ-ValAffich'!AX15)</f>
        <v>-</v>
      </c>
      <c r="AY14" s="145" t="str">
        <f>IF(OR('HeuresFonctionEQ-ValAffich'!AY16="",'HeuresFonctionEQ-ValAffich'!AY15=""),"-",'HeuresFonctionEQ-ValAffich'!AY16-'HeuresFonctionEQ-ValAffich'!AY15)</f>
        <v>-</v>
      </c>
      <c r="AZ14" s="145" t="e">
        <f>IF(OR('HeuresFonctionEQ-ValAffich'!#REF!="",'HeuresFonctionEQ-ValAffich'!#REF!=""),"-",'HeuresFonctionEQ-ValAffich'!#REF!-'HeuresFonctionEQ-ValAffich'!#REF!)</f>
        <v>#REF!</v>
      </c>
      <c r="BA14" s="145">
        <f>IF(OR('HeuresFonctionEQ-ValAffich'!AZ17="",'HeuresFonctionEQ-ValAffich'!AZ16=""),"-",'HeuresFonctionEQ-ValAffich'!AZ17-'HeuresFonctionEQ-ValAffich'!AZ16)</f>
        <v>1064</v>
      </c>
    </row>
    <row r="15" spans="1:54" s="39" customFormat="1" ht="24.95" customHeight="1">
      <c r="A15" s="149">
        <f>'HeuresFonctionEQ-ValAffich'!A17</f>
        <v>10</v>
      </c>
      <c r="B15" s="145">
        <f>IF(OR('HeuresFonctionEQ-ValAffich'!B17="",'HeuresFonctionEQ-ValAffich'!B16=""),"-",'HeuresFonctionEQ-ValAffich'!B17-'HeuresFonctionEQ-ValAffich'!B16)</f>
        <v>3</v>
      </c>
      <c r="C15" s="145">
        <f>IF(OR('HeuresFonctionEQ-ValAffich'!C17="",'HeuresFonctionEQ-ValAffich'!C16=""),"-",'HeuresFonctionEQ-ValAffich'!C17-'HeuresFonctionEQ-ValAffich'!C16)</f>
        <v>1</v>
      </c>
      <c r="D15" s="145">
        <f>IF(OR('HeuresFonctionEQ-ValAffich'!D17="",'HeuresFonctionEQ-ValAffich'!D16=""),"-",'HeuresFonctionEQ-ValAffich'!D17-'HeuresFonctionEQ-ValAffich'!D16)</f>
        <v>0</v>
      </c>
      <c r="E15" s="145">
        <f>IF(OR('HeuresFonctionEQ-ValAffich'!E17="",'HeuresFonctionEQ-ValAffich'!E16=""),"-",'HeuresFonctionEQ-ValAffich'!E17-'HeuresFonctionEQ-ValAffich'!E16)</f>
        <v>0</v>
      </c>
      <c r="F15" s="145">
        <f>IF(OR('HeuresFonctionEQ-ValAffich'!F17="",'HeuresFonctionEQ-ValAffich'!F16=""),"-",'HeuresFonctionEQ-ValAffich'!F17-'HeuresFonctionEQ-ValAffich'!F16)</f>
        <v>0</v>
      </c>
      <c r="G15" s="145">
        <f>IF(OR('HeuresFonctionEQ-ValAffich'!G17="",'HeuresFonctionEQ-ValAffich'!G16=""),"-",'HeuresFonctionEQ-ValAffich'!G17-'HeuresFonctionEQ-ValAffich'!G16)</f>
        <v>0</v>
      </c>
      <c r="H15" s="145">
        <f>IF(OR('HeuresFonctionEQ-ValAffich'!H17="",'HeuresFonctionEQ-ValAffich'!H16=""),"-",'HeuresFonctionEQ-ValAffich'!H17-'HeuresFonctionEQ-ValAffich'!H16)</f>
        <v>16</v>
      </c>
      <c r="I15" s="145">
        <f>IF(OR('HeuresFonctionEQ-ValAffich'!I17="",'HeuresFonctionEQ-ValAffich'!I16=""),"-",'HeuresFonctionEQ-ValAffich'!I17-'HeuresFonctionEQ-ValAffich'!I16)</f>
        <v>0</v>
      </c>
      <c r="J15" s="145">
        <f>IF(OR('HeuresFonctionEQ-ValAffich'!J17="",'HeuresFonctionEQ-ValAffich'!J16=""),"-",'HeuresFonctionEQ-ValAffich'!J17-'HeuresFonctionEQ-ValAffich'!J16)</f>
        <v>24</v>
      </c>
      <c r="K15" s="145">
        <f>IF(OR('HeuresFonctionEQ-ValAffich'!K17="",'HeuresFonctionEQ-ValAffich'!K16=""),"-",'HeuresFonctionEQ-ValAffich'!K17-'HeuresFonctionEQ-ValAffich'!K16)</f>
        <v>0</v>
      </c>
      <c r="L15" s="145">
        <f>IF(OR('HeuresFonctionEQ-ValAffich'!L17="",'HeuresFonctionEQ-ValAffich'!L16=""),"-",'HeuresFonctionEQ-ValAffich'!L17-'HeuresFonctionEQ-ValAffich'!L16)</f>
        <v>24</v>
      </c>
      <c r="M15" s="145">
        <f>IF(OR('HeuresFonctionEQ-ValAffich'!M17="",'HeuresFonctionEQ-ValAffich'!M16=""),"-",'HeuresFonctionEQ-ValAffich'!M17-'HeuresFonctionEQ-ValAffich'!M16)</f>
        <v>0</v>
      </c>
      <c r="N15" s="163">
        <f>IF('HeuresFonctionEQ-ValAffich'!N17="","-",'HeuresFonctionEQ-ValAffich'!N17)</f>
        <v>0.45016580820083618</v>
      </c>
      <c r="O15" s="145">
        <f>IF(OR('HeuresFonctionEQ-ValAffich'!O17="",'HeuresFonctionEQ-ValAffich'!O16=""),"-",'HeuresFonctionEQ-ValAffich'!O17-'HeuresFonctionEQ-ValAffich'!O16)</f>
        <v>0</v>
      </c>
      <c r="P15" s="145">
        <f>IF(OR('HeuresFonctionEQ-ValAffich'!P17="",'HeuresFonctionEQ-ValAffich'!P16=""),"-",'HeuresFonctionEQ-ValAffich'!P17-'HeuresFonctionEQ-ValAffich'!P16)</f>
        <v>0</v>
      </c>
      <c r="Q15" s="145">
        <f>IF(OR('HeuresFonctionEQ-ValAffich'!Q17="",'HeuresFonctionEQ-ValAffich'!Q16=""),"-",'HeuresFonctionEQ-ValAffich'!Q17-'HeuresFonctionEQ-ValAffich'!Q16)</f>
        <v>0</v>
      </c>
      <c r="R15" s="145">
        <f>IF(OR('HeuresFonctionEQ-ValAffich'!R17="",'HeuresFonctionEQ-ValAffich'!R16=""),"-",'HeuresFonctionEQ-ValAffich'!R17-'HeuresFonctionEQ-ValAffich'!R16)</f>
        <v>0</v>
      </c>
      <c r="S15" s="145">
        <f>IF(OR('HeuresFonctionEQ-ValAffich'!S17="",'HeuresFonctionEQ-ValAffich'!S16=""),"-",'HeuresFonctionEQ-ValAffich'!S17-'HeuresFonctionEQ-ValAffich'!S16)</f>
        <v>0</v>
      </c>
      <c r="T15" s="145">
        <f>IF(OR('HeuresFonctionEQ-ValAffich'!T17="",'HeuresFonctionEQ-ValAffich'!T16=""),"-",'HeuresFonctionEQ-ValAffich'!T17-'HeuresFonctionEQ-ValAffich'!T16)</f>
        <v>0</v>
      </c>
      <c r="U15" s="145">
        <f>IF(OR('HeuresFonctionEQ-ValAffich'!U17="",'HeuresFonctionEQ-ValAffich'!U16=""),"-",'HeuresFonctionEQ-ValAffich'!U17-'HeuresFonctionEQ-ValAffich'!U16)</f>
        <v>24</v>
      </c>
      <c r="V15" s="163">
        <f>IF('HeuresFonctionEQ-ValAffich'!V17="","-",'HeuresFonctionEQ-ValAffich'!V17)</f>
        <v>0.45605391263961792</v>
      </c>
      <c r="W15" s="145">
        <f>IF(OR('HeuresFonctionEQ-ValAffich'!W17="",'HeuresFonctionEQ-ValAffich'!W16=""),"-",'HeuresFonctionEQ-ValAffich'!W17-'HeuresFonctionEQ-ValAffich'!W16)</f>
        <v>0</v>
      </c>
      <c r="X15" s="145">
        <f>IF(OR('HeuresFonctionEQ-ValAffich'!X17="",'HeuresFonctionEQ-ValAffich'!X16=""),"-",'HeuresFonctionEQ-ValAffich'!X17-'HeuresFonctionEQ-ValAffich'!X16)</f>
        <v>0</v>
      </c>
      <c r="Y15" s="145">
        <f>IF(OR('HeuresFonctionEQ-ValAffich'!Y17="",'HeuresFonctionEQ-ValAffich'!Y16=""),"-",'HeuresFonctionEQ-ValAffich'!Y17-'HeuresFonctionEQ-ValAffich'!Y16)</f>
        <v>0</v>
      </c>
      <c r="Z15" s="145">
        <f>IF(OR('HeuresFonctionEQ-ValAffich'!Z17="",'HeuresFonctionEQ-ValAffich'!Z16=""),"-",'HeuresFonctionEQ-ValAffich'!Z17-'HeuresFonctionEQ-ValAffich'!Z16)</f>
        <v>0</v>
      </c>
      <c r="AA15" s="145">
        <f>IF(OR('HeuresFonctionEQ-ValAffich'!AA17="",'HeuresFonctionEQ-ValAffich'!AA16=""),"-",'HeuresFonctionEQ-ValAffich'!AA17-'HeuresFonctionEQ-ValAffich'!AA16)</f>
        <v>0</v>
      </c>
      <c r="AB15" s="145">
        <f>IF(OR('HeuresFonctionEQ-ValAffich'!AB17="",'HeuresFonctionEQ-ValAffich'!AB16=""),"-",'HeuresFonctionEQ-ValAffich'!AB17-'HeuresFonctionEQ-ValAffich'!AB16)</f>
        <v>8</v>
      </c>
      <c r="AC15" s="145">
        <f>IF(OR('HeuresFonctionEQ-ValAffich'!AC17="",'HeuresFonctionEQ-ValAffich'!AC16=""),"-",'HeuresFonctionEQ-ValAffich'!AC17-'HeuresFonctionEQ-ValAffich'!AC16)</f>
        <v>0</v>
      </c>
      <c r="AD15" s="145">
        <f>IF(OR('HeuresFonctionEQ-ValAffich'!AD17="",'HeuresFonctionEQ-ValAffich'!AD16=""),"-",'HeuresFonctionEQ-ValAffich'!AD17-'HeuresFonctionEQ-ValAffich'!AD16)</f>
        <v>24</v>
      </c>
      <c r="AE15" s="145">
        <f>IF(OR('HeuresFonctionEQ-ValAffich'!AE17="",'HeuresFonctionEQ-ValAffich'!AE16=""),"-",'HeuresFonctionEQ-ValAffich'!AE17-'HeuresFonctionEQ-ValAffich'!AE16)</f>
        <v>0</v>
      </c>
      <c r="AF15" s="145">
        <f>IF(OR('HeuresFonctionEQ-ValAffich'!AF17="",'HeuresFonctionEQ-ValAffich'!AF16=""),"-",'HeuresFonctionEQ-ValAffich'!AF17-'HeuresFonctionEQ-ValAffich'!AF16)</f>
        <v>0</v>
      </c>
      <c r="AG15" s="145">
        <f>IF(OR('HeuresFonctionEQ-ValAffich'!AG17="",'HeuresFonctionEQ-ValAffich'!AG16=""),"-",'HeuresFonctionEQ-ValAffich'!AG17-'HeuresFonctionEQ-ValAffich'!AG16)</f>
        <v>0</v>
      </c>
      <c r="AH15" s="145">
        <f>IF(OR('HeuresFonctionEQ-ValAffich'!AH17="",'HeuresFonctionEQ-ValAffich'!AH16=""),"-",'HeuresFonctionEQ-ValAffich'!AH17-'HeuresFonctionEQ-ValAffich'!AH16)</f>
        <v>0</v>
      </c>
      <c r="AI15" s="145">
        <f>IF(OR('HeuresFonctionEQ-ValAffich'!AI17="",'HeuresFonctionEQ-ValAffich'!AI16=""),"-",'HeuresFonctionEQ-ValAffich'!AI17-'HeuresFonctionEQ-ValAffich'!AI16)</f>
        <v>0</v>
      </c>
      <c r="AJ15" s="145">
        <f>IF(OR('HeuresFonctionEQ-ValAffich'!AJ17="",'HeuresFonctionEQ-ValAffich'!AJ16=""),"-",'HeuresFonctionEQ-ValAffich'!AJ17-'HeuresFonctionEQ-ValAffich'!AJ16)</f>
        <v>0</v>
      </c>
      <c r="AK15" s="145">
        <f>IF(OR('HeuresFonctionEQ-ValAffich'!AK17="",'HeuresFonctionEQ-ValAffich'!AK16=""),"-",'HeuresFonctionEQ-ValAffich'!AK17-'HeuresFonctionEQ-ValAffich'!AK16)</f>
        <v>0</v>
      </c>
      <c r="AL15" s="145">
        <f>IF(OR('HeuresFonctionEQ-ValAffich'!AL17="",'HeuresFonctionEQ-ValAffich'!AL16=""),"-",'HeuresFonctionEQ-ValAffich'!AL17-'HeuresFonctionEQ-ValAffich'!AL16)</f>
        <v>0</v>
      </c>
      <c r="AM15" s="145">
        <f>IF(OR('HeuresFonctionEQ-ValAffich'!AM17="",'HeuresFonctionEQ-ValAffich'!AM16=""),"-",'HeuresFonctionEQ-ValAffich'!AM17-'HeuresFonctionEQ-ValAffich'!AM16)</f>
        <v>0</v>
      </c>
      <c r="AN15" s="145">
        <f>IF(OR('HeuresFonctionEQ-ValAffich'!AN17="",'HeuresFonctionEQ-ValAffich'!AN16=""),"-",'HeuresFonctionEQ-ValAffich'!AN17-'HeuresFonctionEQ-ValAffich'!AN16)</f>
        <v>0</v>
      </c>
      <c r="AO15" s="145">
        <f>IF(OR('HeuresFonctionEQ-ValAffich'!AO17="",'HeuresFonctionEQ-ValAffich'!AO16=""),"-",'HeuresFonctionEQ-ValAffich'!AO17-'HeuresFonctionEQ-ValAffich'!AO16)</f>
        <v>0</v>
      </c>
      <c r="AP15" s="145">
        <f>IF(OR('HeuresFonctionEQ-ValAffich'!AP17="",'HeuresFonctionEQ-ValAffich'!AP16=""),"-",'HeuresFonctionEQ-ValAffich'!AP17-'HeuresFonctionEQ-ValAffich'!AP16)</f>
        <v>0</v>
      </c>
      <c r="AQ15" s="145">
        <f>IF(OR('HeuresFonctionEQ-ValAffich'!AQ17="",'HeuresFonctionEQ-ValAffich'!AQ16=""),"-",'HeuresFonctionEQ-ValAffich'!AQ17-'HeuresFonctionEQ-ValAffich'!AQ16)</f>
        <v>9</v>
      </c>
      <c r="AR15" s="145">
        <f>IF(OR('HeuresFonctionEQ-ValAffich'!AR17="",'HeuresFonctionEQ-ValAffich'!AR16=""),"-",'HeuresFonctionEQ-ValAffich'!AR17-'HeuresFonctionEQ-ValAffich'!AR16)</f>
        <v>10</v>
      </c>
      <c r="AS15" s="145" t="str">
        <f>IF(OR('HeuresFonctionEQ-ValAffich'!AS17="",'HeuresFonctionEQ-ValAffich'!AS16=""),"-",'HeuresFonctionEQ-ValAffich'!AS17-'HeuresFonctionEQ-ValAffich'!AS16)</f>
        <v>-</v>
      </c>
      <c r="AT15" s="145" t="str">
        <f>IF(OR('HeuresFonctionEQ-ValAffich'!AT17="",'HeuresFonctionEQ-ValAffich'!AT16=""),"-",'HeuresFonctionEQ-ValAffich'!AT17-'HeuresFonctionEQ-ValAffich'!AT16)</f>
        <v>-</v>
      </c>
      <c r="AU15" s="145">
        <f>IF(OR('HeuresFonctionEQ-ValAffich'!AU17="",'HeuresFonctionEQ-ValAffich'!AU16=""),"-",'HeuresFonctionEQ-ValAffich'!AU17-'HeuresFonctionEQ-ValAffich'!AU16)</f>
        <v>0</v>
      </c>
      <c r="AV15" s="145">
        <f>IF(OR('HeuresFonctionEQ-ValAffich'!AV17="",'HeuresFonctionEQ-ValAffich'!AV16=""),"-",'HeuresFonctionEQ-ValAffich'!AV17-'HeuresFonctionEQ-ValAffich'!AV16)</f>
        <v>0</v>
      </c>
      <c r="AW15" s="145">
        <f>IF(OR('HeuresFonctionEQ-ValAffich'!AW17="",'HeuresFonctionEQ-ValAffich'!AW16=""),"-",'HeuresFonctionEQ-ValAffich'!AW17-'HeuresFonctionEQ-ValAffich'!AW16)</f>
        <v>0</v>
      </c>
      <c r="AX15" s="145" t="str">
        <f>IF(OR('HeuresFonctionEQ-ValAffich'!AX17="",'HeuresFonctionEQ-ValAffich'!AX16=""),"-",'HeuresFonctionEQ-ValAffich'!AX17-'HeuresFonctionEQ-ValAffich'!AX16)</f>
        <v>-</v>
      </c>
      <c r="AY15" s="145" t="str">
        <f>IF(OR('HeuresFonctionEQ-ValAffich'!AY17="",'HeuresFonctionEQ-ValAffich'!AY16=""),"-",'HeuresFonctionEQ-ValAffich'!AY17-'HeuresFonctionEQ-ValAffich'!AY16)</f>
        <v>-</v>
      </c>
      <c r="AZ15" s="145" t="e">
        <f>IF(OR('HeuresFonctionEQ-ValAffich'!#REF!="",'HeuresFonctionEQ-ValAffich'!#REF!=""),"-",'HeuresFonctionEQ-ValAffich'!#REF!-'HeuresFonctionEQ-ValAffich'!#REF!)</f>
        <v>#REF!</v>
      </c>
      <c r="BA15" s="145">
        <f>IF(OR('HeuresFonctionEQ-ValAffich'!AZ18="",'HeuresFonctionEQ-ValAffich'!AZ17=""),"-",'HeuresFonctionEQ-ValAffich'!AZ18-'HeuresFonctionEQ-ValAffich'!AZ17)</f>
        <v>1005</v>
      </c>
    </row>
    <row r="16" spans="1:54" s="39" customFormat="1" ht="24.95" customHeight="1">
      <c r="A16" s="149">
        <f>'HeuresFonctionEQ-ValAffich'!A18</f>
        <v>11</v>
      </c>
      <c r="B16" s="145">
        <f>IF(OR('HeuresFonctionEQ-ValAffich'!B18="",'HeuresFonctionEQ-ValAffich'!B17=""),"-",'HeuresFonctionEQ-ValAffich'!B18-'HeuresFonctionEQ-ValAffich'!B17)</f>
        <v>2</v>
      </c>
      <c r="C16" s="145">
        <f>IF(OR('HeuresFonctionEQ-ValAffich'!C18="",'HeuresFonctionEQ-ValAffich'!C17=""),"-",'HeuresFonctionEQ-ValAffich'!C18-'HeuresFonctionEQ-ValAffich'!C17)</f>
        <v>1</v>
      </c>
      <c r="D16" s="145">
        <f>IF(OR('HeuresFonctionEQ-ValAffich'!D18="",'HeuresFonctionEQ-ValAffich'!D17=""),"-",'HeuresFonctionEQ-ValAffich'!D18-'HeuresFonctionEQ-ValAffich'!D17)</f>
        <v>0</v>
      </c>
      <c r="E16" s="145">
        <f>IF(OR('HeuresFonctionEQ-ValAffich'!E18="",'HeuresFonctionEQ-ValAffich'!E17=""),"-",'HeuresFonctionEQ-ValAffich'!E18-'HeuresFonctionEQ-ValAffich'!E17)</f>
        <v>0</v>
      </c>
      <c r="F16" s="145">
        <f>IF(OR('HeuresFonctionEQ-ValAffich'!F18="",'HeuresFonctionEQ-ValAffich'!F17=""),"-",'HeuresFonctionEQ-ValAffich'!F18-'HeuresFonctionEQ-ValAffich'!F17)</f>
        <v>0</v>
      </c>
      <c r="G16" s="145">
        <f>IF(OR('HeuresFonctionEQ-ValAffich'!G18="",'HeuresFonctionEQ-ValAffich'!G17=""),"-",'HeuresFonctionEQ-ValAffich'!G18-'HeuresFonctionEQ-ValAffich'!G17)</f>
        <v>0</v>
      </c>
      <c r="H16" s="145">
        <f>IF(OR('HeuresFonctionEQ-ValAffich'!H18="",'HeuresFonctionEQ-ValAffich'!H17=""),"-",'HeuresFonctionEQ-ValAffich'!H18-'HeuresFonctionEQ-ValAffich'!H17)</f>
        <v>17</v>
      </c>
      <c r="I16" s="145">
        <f>IF(OR('HeuresFonctionEQ-ValAffich'!I18="",'HeuresFonctionEQ-ValAffich'!I17=""),"-",'HeuresFonctionEQ-ValAffich'!I18-'HeuresFonctionEQ-ValAffich'!I17)</f>
        <v>0</v>
      </c>
      <c r="J16" s="145">
        <f>IF(OR('HeuresFonctionEQ-ValAffich'!J18="",'HeuresFonctionEQ-ValAffich'!J17=""),"-",'HeuresFonctionEQ-ValAffich'!J18-'HeuresFonctionEQ-ValAffich'!J17)</f>
        <v>24</v>
      </c>
      <c r="K16" s="145">
        <f>IF(OR('HeuresFonctionEQ-ValAffich'!K18="",'HeuresFonctionEQ-ValAffich'!K17=""),"-",'HeuresFonctionEQ-ValAffich'!K18-'HeuresFonctionEQ-ValAffich'!K17)</f>
        <v>0</v>
      </c>
      <c r="L16" s="145">
        <f>IF(OR('HeuresFonctionEQ-ValAffich'!L18="",'HeuresFonctionEQ-ValAffich'!L17=""),"-",'HeuresFonctionEQ-ValAffich'!L18-'HeuresFonctionEQ-ValAffich'!L17)</f>
        <v>24</v>
      </c>
      <c r="M16" s="145">
        <f>IF(OR('HeuresFonctionEQ-ValAffich'!M18="",'HeuresFonctionEQ-ValAffich'!M17=""),"-",'HeuresFonctionEQ-ValAffich'!M18-'HeuresFonctionEQ-ValAffich'!M17)</f>
        <v>0</v>
      </c>
      <c r="N16" s="163">
        <f>IF('HeuresFonctionEQ-ValAffich'!N18="","-",'HeuresFonctionEQ-ValAffich'!N18)</f>
        <v>0.44693338871002197</v>
      </c>
      <c r="O16" s="145">
        <f>IF(OR('HeuresFonctionEQ-ValAffich'!O18="",'HeuresFonctionEQ-ValAffich'!O17=""),"-",'HeuresFonctionEQ-ValAffich'!O18-'HeuresFonctionEQ-ValAffich'!O17)</f>
        <v>0</v>
      </c>
      <c r="P16" s="145">
        <f>IF(OR('HeuresFonctionEQ-ValAffich'!P18="",'HeuresFonctionEQ-ValAffich'!P17=""),"-",'HeuresFonctionEQ-ValAffich'!P18-'HeuresFonctionEQ-ValAffich'!P17)</f>
        <v>0</v>
      </c>
      <c r="Q16" s="145">
        <f>IF(OR('HeuresFonctionEQ-ValAffich'!Q18="",'HeuresFonctionEQ-ValAffich'!Q17=""),"-",'HeuresFonctionEQ-ValAffich'!Q18-'HeuresFonctionEQ-ValAffich'!Q17)</f>
        <v>0</v>
      </c>
      <c r="R16" s="145">
        <f>IF(OR('HeuresFonctionEQ-ValAffich'!R18="",'HeuresFonctionEQ-ValAffich'!R17=""),"-",'HeuresFonctionEQ-ValAffich'!R18-'HeuresFonctionEQ-ValAffich'!R17)</f>
        <v>0</v>
      </c>
      <c r="S16" s="145">
        <f>IF(OR('HeuresFonctionEQ-ValAffich'!S18="",'HeuresFonctionEQ-ValAffich'!S17=""),"-",'HeuresFonctionEQ-ValAffich'!S18-'HeuresFonctionEQ-ValAffich'!S17)</f>
        <v>0</v>
      </c>
      <c r="T16" s="145">
        <f>IF(OR('HeuresFonctionEQ-ValAffich'!T18="",'HeuresFonctionEQ-ValAffich'!T17=""),"-",'HeuresFonctionEQ-ValAffich'!T18-'HeuresFonctionEQ-ValAffich'!T17)</f>
        <v>0</v>
      </c>
      <c r="U16" s="145">
        <f>IF(OR('HeuresFonctionEQ-ValAffich'!U18="",'HeuresFonctionEQ-ValAffich'!U17=""),"-",'HeuresFonctionEQ-ValAffich'!U18-'HeuresFonctionEQ-ValAffich'!U17)</f>
        <v>24</v>
      </c>
      <c r="V16" s="163">
        <f>IF('HeuresFonctionEQ-ValAffich'!V18="","-",'HeuresFonctionEQ-ValAffich'!V18)</f>
        <v>0.45423659682273865</v>
      </c>
      <c r="W16" s="145">
        <f>IF(OR('HeuresFonctionEQ-ValAffich'!W18="",'HeuresFonctionEQ-ValAffich'!W17=""),"-",'HeuresFonctionEQ-ValAffich'!W18-'HeuresFonctionEQ-ValAffich'!W17)</f>
        <v>0</v>
      </c>
      <c r="X16" s="145">
        <f>IF(OR('HeuresFonctionEQ-ValAffich'!X18="",'HeuresFonctionEQ-ValAffich'!X17=""),"-",'HeuresFonctionEQ-ValAffich'!X18-'HeuresFonctionEQ-ValAffich'!X17)</f>
        <v>0</v>
      </c>
      <c r="Y16" s="145">
        <f>IF(OR('HeuresFonctionEQ-ValAffich'!Y18="",'HeuresFonctionEQ-ValAffich'!Y17=""),"-",'HeuresFonctionEQ-ValAffich'!Y18-'HeuresFonctionEQ-ValAffich'!Y17)</f>
        <v>0</v>
      </c>
      <c r="Z16" s="145">
        <f>IF(OR('HeuresFonctionEQ-ValAffich'!Z18="",'HeuresFonctionEQ-ValAffich'!Z17=""),"-",'HeuresFonctionEQ-ValAffich'!Z18-'HeuresFonctionEQ-ValAffich'!Z17)</f>
        <v>0</v>
      </c>
      <c r="AA16" s="145">
        <f>IF(OR('HeuresFonctionEQ-ValAffich'!AA18="",'HeuresFonctionEQ-ValAffich'!AA17=""),"-",'HeuresFonctionEQ-ValAffich'!AA18-'HeuresFonctionEQ-ValAffich'!AA17)</f>
        <v>0</v>
      </c>
      <c r="AB16" s="145">
        <f>IF(OR('HeuresFonctionEQ-ValAffich'!AB18="",'HeuresFonctionEQ-ValAffich'!AB17=""),"-",'HeuresFonctionEQ-ValAffich'!AB18-'HeuresFonctionEQ-ValAffich'!AB17)</f>
        <v>13</v>
      </c>
      <c r="AC16" s="145">
        <f>IF(OR('HeuresFonctionEQ-ValAffich'!AC18="",'HeuresFonctionEQ-ValAffich'!AC17=""),"-",'HeuresFonctionEQ-ValAffich'!AC18-'HeuresFonctionEQ-ValAffich'!AC17)</f>
        <v>0</v>
      </c>
      <c r="AD16" s="145">
        <f>IF(OR('HeuresFonctionEQ-ValAffich'!AD18="",'HeuresFonctionEQ-ValAffich'!AD17=""),"-",'HeuresFonctionEQ-ValAffich'!AD18-'HeuresFonctionEQ-ValAffich'!AD17)</f>
        <v>24</v>
      </c>
      <c r="AE16" s="145">
        <f>IF(OR('HeuresFonctionEQ-ValAffich'!AE18="",'HeuresFonctionEQ-ValAffich'!AE17=""),"-",'HeuresFonctionEQ-ValAffich'!AE18-'HeuresFonctionEQ-ValAffich'!AE17)</f>
        <v>0</v>
      </c>
      <c r="AF16" s="145">
        <f>IF(OR('HeuresFonctionEQ-ValAffich'!AF18="",'HeuresFonctionEQ-ValAffich'!AF17=""),"-",'HeuresFonctionEQ-ValAffich'!AF18-'HeuresFonctionEQ-ValAffich'!AF17)</f>
        <v>0</v>
      </c>
      <c r="AG16" s="145">
        <f>IF(OR('HeuresFonctionEQ-ValAffich'!AG18="",'HeuresFonctionEQ-ValAffich'!AG17=""),"-",'HeuresFonctionEQ-ValAffich'!AG18-'HeuresFonctionEQ-ValAffich'!AG17)</f>
        <v>0</v>
      </c>
      <c r="AH16" s="145">
        <f>IF(OR('HeuresFonctionEQ-ValAffich'!AH18="",'HeuresFonctionEQ-ValAffich'!AH17=""),"-",'HeuresFonctionEQ-ValAffich'!AH18-'HeuresFonctionEQ-ValAffich'!AH17)</f>
        <v>0</v>
      </c>
      <c r="AI16" s="145">
        <f>IF(OR('HeuresFonctionEQ-ValAffich'!AI18="",'HeuresFonctionEQ-ValAffich'!AI17=""),"-",'HeuresFonctionEQ-ValAffich'!AI18-'HeuresFonctionEQ-ValAffich'!AI17)</f>
        <v>0</v>
      </c>
      <c r="AJ16" s="145">
        <f>IF(OR('HeuresFonctionEQ-ValAffich'!AJ18="",'HeuresFonctionEQ-ValAffich'!AJ17=""),"-",'HeuresFonctionEQ-ValAffich'!AJ18-'HeuresFonctionEQ-ValAffich'!AJ17)</f>
        <v>0</v>
      </c>
      <c r="AK16" s="145">
        <f>IF(OR('HeuresFonctionEQ-ValAffich'!AK18="",'HeuresFonctionEQ-ValAffich'!AK17=""),"-",'HeuresFonctionEQ-ValAffich'!AK18-'HeuresFonctionEQ-ValAffich'!AK17)</f>
        <v>0</v>
      </c>
      <c r="AL16" s="145">
        <f>IF(OR('HeuresFonctionEQ-ValAffich'!AL18="",'HeuresFonctionEQ-ValAffich'!AL17=""),"-",'HeuresFonctionEQ-ValAffich'!AL18-'HeuresFonctionEQ-ValAffich'!AL17)</f>
        <v>0</v>
      </c>
      <c r="AM16" s="145">
        <f>IF(OR('HeuresFonctionEQ-ValAffich'!AM18="",'HeuresFonctionEQ-ValAffich'!AM17=""),"-",'HeuresFonctionEQ-ValAffich'!AM18-'HeuresFonctionEQ-ValAffich'!AM17)</f>
        <v>0</v>
      </c>
      <c r="AN16" s="145">
        <f>IF(OR('HeuresFonctionEQ-ValAffich'!AN18="",'HeuresFonctionEQ-ValAffich'!AN17=""),"-",'HeuresFonctionEQ-ValAffich'!AN18-'HeuresFonctionEQ-ValAffich'!AN17)</f>
        <v>0</v>
      </c>
      <c r="AO16" s="145">
        <f>IF(OR('HeuresFonctionEQ-ValAffich'!AO18="",'HeuresFonctionEQ-ValAffich'!AO17=""),"-",'HeuresFonctionEQ-ValAffich'!AO18-'HeuresFonctionEQ-ValAffich'!AO17)</f>
        <v>0</v>
      </c>
      <c r="AP16" s="145">
        <f>IF(OR('HeuresFonctionEQ-ValAffich'!AP18="",'HeuresFonctionEQ-ValAffich'!AP17=""),"-",'HeuresFonctionEQ-ValAffich'!AP18-'HeuresFonctionEQ-ValAffich'!AP17)</f>
        <v>0</v>
      </c>
      <c r="AQ16" s="145">
        <f>IF(OR('HeuresFonctionEQ-ValAffich'!AQ18="",'HeuresFonctionEQ-ValAffich'!AQ17=""),"-",'HeuresFonctionEQ-ValAffich'!AQ18-'HeuresFonctionEQ-ValAffich'!AQ17)</f>
        <v>10</v>
      </c>
      <c r="AR16" s="145">
        <f>IF(OR('HeuresFonctionEQ-ValAffich'!AR18="",'HeuresFonctionEQ-ValAffich'!AR17=""),"-",'HeuresFonctionEQ-ValAffich'!AR18-'HeuresFonctionEQ-ValAffich'!AR17)</f>
        <v>9</v>
      </c>
      <c r="AS16" s="145" t="str">
        <f>IF(OR('HeuresFonctionEQ-ValAffich'!AS18="",'HeuresFonctionEQ-ValAffich'!AS17=""),"-",'HeuresFonctionEQ-ValAffich'!AS18-'HeuresFonctionEQ-ValAffich'!AS17)</f>
        <v>-</v>
      </c>
      <c r="AT16" s="145" t="str">
        <f>IF(OR('HeuresFonctionEQ-ValAffich'!AT18="",'HeuresFonctionEQ-ValAffich'!AT17=""),"-",'HeuresFonctionEQ-ValAffich'!AT18-'HeuresFonctionEQ-ValAffich'!AT17)</f>
        <v>-</v>
      </c>
      <c r="AU16" s="145">
        <f>IF(OR('HeuresFonctionEQ-ValAffich'!AU18="",'HeuresFonctionEQ-ValAffich'!AU17=""),"-",'HeuresFonctionEQ-ValAffich'!AU18-'HeuresFonctionEQ-ValAffich'!AU17)</f>
        <v>0</v>
      </c>
      <c r="AV16" s="145">
        <f>IF(OR('HeuresFonctionEQ-ValAffich'!AV18="",'HeuresFonctionEQ-ValAffich'!AV17=""),"-",'HeuresFonctionEQ-ValAffich'!AV18-'HeuresFonctionEQ-ValAffich'!AV17)</f>
        <v>0</v>
      </c>
      <c r="AW16" s="145">
        <f>IF(OR('HeuresFonctionEQ-ValAffich'!AW18="",'HeuresFonctionEQ-ValAffich'!AW17=""),"-",'HeuresFonctionEQ-ValAffich'!AW18-'HeuresFonctionEQ-ValAffich'!AW17)</f>
        <v>0</v>
      </c>
      <c r="AX16" s="145" t="str">
        <f>IF(OR('HeuresFonctionEQ-ValAffich'!AX18="",'HeuresFonctionEQ-ValAffich'!AX17=""),"-",'HeuresFonctionEQ-ValAffich'!AX18-'HeuresFonctionEQ-ValAffich'!AX17)</f>
        <v>-</v>
      </c>
      <c r="AY16" s="145" t="str">
        <f>IF(OR('HeuresFonctionEQ-ValAffich'!AY18="",'HeuresFonctionEQ-ValAffich'!AY17=""),"-",'HeuresFonctionEQ-ValAffich'!AY18-'HeuresFonctionEQ-ValAffich'!AY17)</f>
        <v>-</v>
      </c>
      <c r="AZ16" s="145" t="e">
        <f>IF(OR('HeuresFonctionEQ-ValAffich'!#REF!="",'HeuresFonctionEQ-ValAffich'!#REF!=""),"-",'HeuresFonctionEQ-ValAffich'!#REF!-'HeuresFonctionEQ-ValAffich'!#REF!)</f>
        <v>#REF!</v>
      </c>
      <c r="BA16" s="145">
        <f>IF(OR('HeuresFonctionEQ-ValAffich'!AZ19="",'HeuresFonctionEQ-ValAffich'!AZ18=""),"-",'HeuresFonctionEQ-ValAffich'!AZ19-'HeuresFonctionEQ-ValAffich'!AZ18)</f>
        <v>940</v>
      </c>
    </row>
    <row r="17" spans="1:53" s="39" customFormat="1" ht="24.95" customHeight="1">
      <c r="A17" s="149">
        <f>'HeuresFonctionEQ-ValAffich'!A19</f>
        <v>12</v>
      </c>
      <c r="B17" s="145">
        <f>IF(OR('HeuresFonctionEQ-ValAffich'!B19="",'HeuresFonctionEQ-ValAffich'!B18=""),"-",'HeuresFonctionEQ-ValAffich'!B19-'HeuresFonctionEQ-ValAffich'!B18)</f>
        <v>2</v>
      </c>
      <c r="C17" s="145">
        <f>IF(OR('HeuresFonctionEQ-ValAffich'!C19="",'HeuresFonctionEQ-ValAffich'!C18=""),"-",'HeuresFonctionEQ-ValAffich'!C19-'HeuresFonctionEQ-ValAffich'!C18)</f>
        <v>1</v>
      </c>
      <c r="D17" s="145">
        <f>IF(OR('HeuresFonctionEQ-ValAffich'!D19="",'HeuresFonctionEQ-ValAffich'!D18=""),"-",'HeuresFonctionEQ-ValAffich'!D19-'HeuresFonctionEQ-ValAffich'!D18)</f>
        <v>0</v>
      </c>
      <c r="E17" s="145">
        <f>IF(OR('HeuresFonctionEQ-ValAffich'!E19="",'HeuresFonctionEQ-ValAffich'!E18=""),"-",'HeuresFonctionEQ-ValAffich'!E19-'HeuresFonctionEQ-ValAffich'!E18)</f>
        <v>0</v>
      </c>
      <c r="F17" s="145">
        <f>IF(OR('HeuresFonctionEQ-ValAffich'!F19="",'HeuresFonctionEQ-ValAffich'!F18=""),"-",'HeuresFonctionEQ-ValAffich'!F19-'HeuresFonctionEQ-ValAffich'!F18)</f>
        <v>0</v>
      </c>
      <c r="G17" s="145">
        <f>IF(OR('HeuresFonctionEQ-ValAffich'!G19="",'HeuresFonctionEQ-ValAffich'!G18=""),"-",'HeuresFonctionEQ-ValAffich'!G19-'HeuresFonctionEQ-ValAffich'!G18)</f>
        <v>0</v>
      </c>
      <c r="H17" s="145">
        <f>IF(OR('HeuresFonctionEQ-ValAffich'!H19="",'HeuresFonctionEQ-ValAffich'!H18=""),"-",'HeuresFonctionEQ-ValAffich'!H19-'HeuresFonctionEQ-ValAffich'!H18)</f>
        <v>12</v>
      </c>
      <c r="I17" s="145">
        <f>IF(OR('HeuresFonctionEQ-ValAffich'!I19="",'HeuresFonctionEQ-ValAffich'!I18=""),"-",'HeuresFonctionEQ-ValAffich'!I19-'HeuresFonctionEQ-ValAffich'!I18)</f>
        <v>0</v>
      </c>
      <c r="J17" s="145">
        <f>IF(OR('HeuresFonctionEQ-ValAffich'!J19="",'HeuresFonctionEQ-ValAffich'!J18=""),"-",'HeuresFonctionEQ-ValAffich'!J19-'HeuresFonctionEQ-ValAffich'!J18)</f>
        <v>24</v>
      </c>
      <c r="K17" s="145">
        <f>IF(OR('HeuresFonctionEQ-ValAffich'!K19="",'HeuresFonctionEQ-ValAffich'!K18=""),"-",'HeuresFonctionEQ-ValAffich'!K19-'HeuresFonctionEQ-ValAffich'!K18)</f>
        <v>0</v>
      </c>
      <c r="L17" s="145">
        <f>IF(OR('HeuresFonctionEQ-ValAffich'!L19="",'HeuresFonctionEQ-ValAffich'!L18=""),"-",'HeuresFonctionEQ-ValAffich'!L19-'HeuresFonctionEQ-ValAffich'!L18)</f>
        <v>24</v>
      </c>
      <c r="M17" s="145">
        <f>IF(OR('HeuresFonctionEQ-ValAffich'!M19="",'HeuresFonctionEQ-ValAffich'!M18=""),"-",'HeuresFonctionEQ-ValAffich'!M19-'HeuresFonctionEQ-ValAffich'!M18)</f>
        <v>0</v>
      </c>
      <c r="N17" s="163">
        <f>IF('HeuresFonctionEQ-ValAffich'!N19="","-",'HeuresFonctionEQ-ValAffich'!N19)</f>
        <v>0.4409576952457428</v>
      </c>
      <c r="O17" s="145">
        <f>IF(OR('HeuresFonctionEQ-ValAffich'!O19="",'HeuresFonctionEQ-ValAffich'!O18=""),"-",'HeuresFonctionEQ-ValAffich'!O19-'HeuresFonctionEQ-ValAffich'!O18)</f>
        <v>0</v>
      </c>
      <c r="P17" s="145">
        <f>IF(OR('HeuresFonctionEQ-ValAffich'!P19="",'HeuresFonctionEQ-ValAffich'!P18=""),"-",'HeuresFonctionEQ-ValAffich'!P19-'HeuresFonctionEQ-ValAffich'!P18)</f>
        <v>0</v>
      </c>
      <c r="Q17" s="145">
        <f>IF(OR('HeuresFonctionEQ-ValAffich'!Q19="",'HeuresFonctionEQ-ValAffich'!Q18=""),"-",'HeuresFonctionEQ-ValAffich'!Q19-'HeuresFonctionEQ-ValAffich'!Q18)</f>
        <v>0</v>
      </c>
      <c r="R17" s="145">
        <f>IF(OR('HeuresFonctionEQ-ValAffich'!R19="",'HeuresFonctionEQ-ValAffich'!R18=""),"-",'HeuresFonctionEQ-ValAffich'!R19-'HeuresFonctionEQ-ValAffich'!R18)</f>
        <v>0</v>
      </c>
      <c r="S17" s="145">
        <f>IF(OR('HeuresFonctionEQ-ValAffich'!S19="",'HeuresFonctionEQ-ValAffich'!S18=""),"-",'HeuresFonctionEQ-ValAffich'!S19-'HeuresFonctionEQ-ValAffich'!S18)</f>
        <v>0</v>
      </c>
      <c r="T17" s="145">
        <f>IF(OR('HeuresFonctionEQ-ValAffich'!T19="",'HeuresFonctionEQ-ValAffich'!T18=""),"-",'HeuresFonctionEQ-ValAffich'!T19-'HeuresFonctionEQ-ValAffich'!T18)</f>
        <v>0</v>
      </c>
      <c r="U17" s="145">
        <f>IF(OR('HeuresFonctionEQ-ValAffich'!U19="",'HeuresFonctionEQ-ValAffich'!U18=""),"-",'HeuresFonctionEQ-ValAffich'!U19-'HeuresFonctionEQ-ValAffich'!U18)</f>
        <v>24</v>
      </c>
      <c r="V17" s="163">
        <f>IF('HeuresFonctionEQ-ValAffich'!V19="","-",'HeuresFonctionEQ-ValAffich'!V19)</f>
        <v>0.45252048969268799</v>
      </c>
      <c r="W17" s="145">
        <f>IF(OR('HeuresFonctionEQ-ValAffich'!W19="",'HeuresFonctionEQ-ValAffich'!W18=""),"-",'HeuresFonctionEQ-ValAffich'!W19-'HeuresFonctionEQ-ValAffich'!W18)</f>
        <v>0</v>
      </c>
      <c r="X17" s="145">
        <f>IF(OR('HeuresFonctionEQ-ValAffich'!X19="",'HeuresFonctionEQ-ValAffich'!X18=""),"-",'HeuresFonctionEQ-ValAffich'!X19-'HeuresFonctionEQ-ValAffich'!X18)</f>
        <v>0</v>
      </c>
      <c r="Y17" s="145">
        <f>IF(OR('HeuresFonctionEQ-ValAffich'!Y19="",'HeuresFonctionEQ-ValAffich'!Y18=""),"-",'HeuresFonctionEQ-ValAffich'!Y19-'HeuresFonctionEQ-ValAffich'!Y18)</f>
        <v>0</v>
      </c>
      <c r="Z17" s="145">
        <f>IF(OR('HeuresFonctionEQ-ValAffich'!Z19="",'HeuresFonctionEQ-ValAffich'!Z18=""),"-",'HeuresFonctionEQ-ValAffich'!Z19-'HeuresFonctionEQ-ValAffich'!Z18)</f>
        <v>0</v>
      </c>
      <c r="AA17" s="145">
        <f>IF(OR('HeuresFonctionEQ-ValAffich'!AA19="",'HeuresFonctionEQ-ValAffich'!AA18=""),"-",'HeuresFonctionEQ-ValAffich'!AA19-'HeuresFonctionEQ-ValAffich'!AA18)</f>
        <v>0</v>
      </c>
      <c r="AB17" s="145">
        <f>IF(OR('HeuresFonctionEQ-ValAffich'!AB19="",'HeuresFonctionEQ-ValAffich'!AB18=""),"-",'HeuresFonctionEQ-ValAffich'!AB19-'HeuresFonctionEQ-ValAffich'!AB18)</f>
        <v>7</v>
      </c>
      <c r="AC17" s="145">
        <f>IF(OR('HeuresFonctionEQ-ValAffich'!AC19="",'HeuresFonctionEQ-ValAffich'!AC18=""),"-",'HeuresFonctionEQ-ValAffich'!AC19-'HeuresFonctionEQ-ValAffich'!AC18)</f>
        <v>0</v>
      </c>
      <c r="AD17" s="145">
        <f>IF(OR('HeuresFonctionEQ-ValAffich'!AD19="",'HeuresFonctionEQ-ValAffich'!AD18=""),"-",'HeuresFonctionEQ-ValAffich'!AD19-'HeuresFonctionEQ-ValAffich'!AD18)</f>
        <v>24</v>
      </c>
      <c r="AE17" s="145">
        <f>IF(OR('HeuresFonctionEQ-ValAffich'!AE19="",'HeuresFonctionEQ-ValAffich'!AE18=""),"-",'HeuresFonctionEQ-ValAffich'!AE19-'HeuresFonctionEQ-ValAffich'!AE18)</f>
        <v>0</v>
      </c>
      <c r="AF17" s="145">
        <f>IF(OR('HeuresFonctionEQ-ValAffich'!AF19="",'HeuresFonctionEQ-ValAffich'!AF18=""),"-",'HeuresFonctionEQ-ValAffich'!AF19-'HeuresFonctionEQ-ValAffich'!AF18)</f>
        <v>0</v>
      </c>
      <c r="AG17" s="145">
        <f>IF(OR('HeuresFonctionEQ-ValAffich'!AG19="",'HeuresFonctionEQ-ValAffich'!AG18=""),"-",'HeuresFonctionEQ-ValAffich'!AG19-'HeuresFonctionEQ-ValAffich'!AG18)</f>
        <v>0</v>
      </c>
      <c r="AH17" s="145">
        <f>IF(OR('HeuresFonctionEQ-ValAffich'!AH19="",'HeuresFonctionEQ-ValAffich'!AH18=""),"-",'HeuresFonctionEQ-ValAffich'!AH19-'HeuresFonctionEQ-ValAffich'!AH18)</f>
        <v>0</v>
      </c>
      <c r="AI17" s="145">
        <f>IF(OR('HeuresFonctionEQ-ValAffich'!AI19="",'HeuresFonctionEQ-ValAffich'!AI18=""),"-",'HeuresFonctionEQ-ValAffich'!AI19-'HeuresFonctionEQ-ValAffich'!AI18)</f>
        <v>0</v>
      </c>
      <c r="AJ17" s="145">
        <f>IF(OR('HeuresFonctionEQ-ValAffich'!AJ19="",'HeuresFonctionEQ-ValAffich'!AJ18=""),"-",'HeuresFonctionEQ-ValAffich'!AJ19-'HeuresFonctionEQ-ValAffich'!AJ18)</f>
        <v>0</v>
      </c>
      <c r="AK17" s="145">
        <f>IF(OR('HeuresFonctionEQ-ValAffich'!AK19="",'HeuresFonctionEQ-ValAffich'!AK18=""),"-",'HeuresFonctionEQ-ValAffich'!AK19-'HeuresFonctionEQ-ValAffich'!AK18)</f>
        <v>0</v>
      </c>
      <c r="AL17" s="145">
        <f>IF(OR('HeuresFonctionEQ-ValAffich'!AL19="",'HeuresFonctionEQ-ValAffich'!AL18=""),"-",'HeuresFonctionEQ-ValAffich'!AL19-'HeuresFonctionEQ-ValAffich'!AL18)</f>
        <v>0</v>
      </c>
      <c r="AM17" s="145">
        <f>IF(OR('HeuresFonctionEQ-ValAffich'!AM19="",'HeuresFonctionEQ-ValAffich'!AM18=""),"-",'HeuresFonctionEQ-ValAffich'!AM19-'HeuresFonctionEQ-ValAffich'!AM18)</f>
        <v>0</v>
      </c>
      <c r="AN17" s="145">
        <f>IF(OR('HeuresFonctionEQ-ValAffich'!AN19="",'HeuresFonctionEQ-ValAffich'!AN18=""),"-",'HeuresFonctionEQ-ValAffich'!AN19-'HeuresFonctionEQ-ValAffich'!AN18)</f>
        <v>0</v>
      </c>
      <c r="AO17" s="145">
        <f>IF(OR('HeuresFonctionEQ-ValAffich'!AO19="",'HeuresFonctionEQ-ValAffich'!AO18=""),"-",'HeuresFonctionEQ-ValAffich'!AO19-'HeuresFonctionEQ-ValAffich'!AO18)</f>
        <v>0</v>
      </c>
      <c r="AP17" s="145">
        <f>IF(OR('HeuresFonctionEQ-ValAffich'!AP19="",'HeuresFonctionEQ-ValAffich'!AP18=""),"-",'HeuresFonctionEQ-ValAffich'!AP19-'HeuresFonctionEQ-ValAffich'!AP18)</f>
        <v>0</v>
      </c>
      <c r="AQ17" s="145">
        <f>IF(OR('HeuresFonctionEQ-ValAffich'!AQ19="",'HeuresFonctionEQ-ValAffich'!AQ18=""),"-",'HeuresFonctionEQ-ValAffich'!AQ19-'HeuresFonctionEQ-ValAffich'!AQ18)</f>
        <v>7</v>
      </c>
      <c r="AR17" s="145">
        <f>IF(OR('HeuresFonctionEQ-ValAffich'!AR19="",'HeuresFonctionEQ-ValAffich'!AR18=""),"-",'HeuresFonctionEQ-ValAffich'!AR19-'HeuresFonctionEQ-ValAffich'!AR18)</f>
        <v>7</v>
      </c>
      <c r="AS17" s="145" t="str">
        <f>IF(OR('HeuresFonctionEQ-ValAffich'!AS19="",'HeuresFonctionEQ-ValAffich'!AS18=""),"-",'HeuresFonctionEQ-ValAffich'!AS19-'HeuresFonctionEQ-ValAffich'!AS18)</f>
        <v>-</v>
      </c>
      <c r="AT17" s="145" t="str">
        <f>IF(OR('HeuresFonctionEQ-ValAffich'!AT19="",'HeuresFonctionEQ-ValAffich'!AT18=""),"-",'HeuresFonctionEQ-ValAffich'!AT19-'HeuresFonctionEQ-ValAffich'!AT18)</f>
        <v>-</v>
      </c>
      <c r="AU17" s="145">
        <f>IF(OR('HeuresFonctionEQ-ValAffich'!AU19="",'HeuresFonctionEQ-ValAffich'!AU18=""),"-",'HeuresFonctionEQ-ValAffich'!AU19-'HeuresFonctionEQ-ValAffich'!AU18)</f>
        <v>0</v>
      </c>
      <c r="AV17" s="145">
        <f>IF(OR('HeuresFonctionEQ-ValAffich'!AV19="",'HeuresFonctionEQ-ValAffich'!AV18=""),"-",'HeuresFonctionEQ-ValAffich'!AV19-'HeuresFonctionEQ-ValAffich'!AV18)</f>
        <v>0</v>
      </c>
      <c r="AW17" s="145">
        <f>IF(OR('HeuresFonctionEQ-ValAffich'!AW19="",'HeuresFonctionEQ-ValAffich'!AW18=""),"-",'HeuresFonctionEQ-ValAffich'!AW19-'HeuresFonctionEQ-ValAffich'!AW18)</f>
        <v>0</v>
      </c>
      <c r="AX17" s="145" t="str">
        <f>IF(OR('HeuresFonctionEQ-ValAffich'!AX19="",'HeuresFonctionEQ-ValAffich'!AX18=""),"-",'HeuresFonctionEQ-ValAffich'!AX19-'HeuresFonctionEQ-ValAffich'!AX18)</f>
        <v>-</v>
      </c>
      <c r="AY17" s="145" t="str">
        <f>IF(OR('HeuresFonctionEQ-ValAffich'!AY19="",'HeuresFonctionEQ-ValAffich'!AY18=""),"-",'HeuresFonctionEQ-ValAffich'!AY19-'HeuresFonctionEQ-ValAffich'!AY18)</f>
        <v>-</v>
      </c>
      <c r="AZ17" s="145" t="e">
        <f>IF(OR('HeuresFonctionEQ-ValAffich'!#REF!="",'HeuresFonctionEQ-ValAffich'!#REF!=""),"-",'HeuresFonctionEQ-ValAffich'!#REF!-'HeuresFonctionEQ-ValAffich'!#REF!)</f>
        <v>#REF!</v>
      </c>
      <c r="BA17" s="145">
        <f>IF(OR('HeuresFonctionEQ-ValAffich'!AZ20="",'HeuresFonctionEQ-ValAffich'!AZ19=""),"-",'HeuresFonctionEQ-ValAffich'!AZ20-'HeuresFonctionEQ-ValAffich'!AZ19)</f>
        <v>813</v>
      </c>
    </row>
    <row r="18" spans="1:53" s="39" customFormat="1" ht="24.95" customHeight="1">
      <c r="A18" s="149">
        <f>'HeuresFonctionEQ-ValAffich'!A20</f>
        <v>13</v>
      </c>
      <c r="B18" s="145">
        <f>IF(OR('HeuresFonctionEQ-ValAffich'!B20="",'HeuresFonctionEQ-ValAffich'!B19=""),"-",'HeuresFonctionEQ-ValAffich'!B20-'HeuresFonctionEQ-ValAffich'!B19)</f>
        <v>1</v>
      </c>
      <c r="C18" s="145">
        <f>IF(OR('HeuresFonctionEQ-ValAffich'!C20="",'HeuresFonctionEQ-ValAffich'!C19=""),"-",'HeuresFonctionEQ-ValAffich'!C20-'HeuresFonctionEQ-ValAffich'!C19)</f>
        <v>1</v>
      </c>
      <c r="D18" s="145">
        <f>IF(OR('HeuresFonctionEQ-ValAffich'!D20="",'HeuresFonctionEQ-ValAffich'!D19=""),"-",'HeuresFonctionEQ-ValAffich'!D20-'HeuresFonctionEQ-ValAffich'!D19)</f>
        <v>0</v>
      </c>
      <c r="E18" s="145">
        <f>IF(OR('HeuresFonctionEQ-ValAffich'!E20="",'HeuresFonctionEQ-ValAffich'!E19=""),"-",'HeuresFonctionEQ-ValAffich'!E20-'HeuresFonctionEQ-ValAffich'!E19)</f>
        <v>0</v>
      </c>
      <c r="F18" s="145">
        <f>IF(OR('HeuresFonctionEQ-ValAffich'!F20="",'HeuresFonctionEQ-ValAffich'!F19=""),"-",'HeuresFonctionEQ-ValAffich'!F20-'HeuresFonctionEQ-ValAffich'!F19)</f>
        <v>0</v>
      </c>
      <c r="G18" s="145">
        <f>IF(OR('HeuresFonctionEQ-ValAffich'!G20="",'HeuresFonctionEQ-ValAffich'!G19=""),"-",'HeuresFonctionEQ-ValAffich'!G20-'HeuresFonctionEQ-ValAffich'!G19)</f>
        <v>0</v>
      </c>
      <c r="H18" s="145">
        <f>IF(OR('HeuresFonctionEQ-ValAffich'!H20="",'HeuresFonctionEQ-ValAffich'!H19=""),"-",'HeuresFonctionEQ-ValAffich'!H20-'HeuresFonctionEQ-ValAffich'!H19)</f>
        <v>7</v>
      </c>
      <c r="I18" s="145">
        <f>IF(OR('HeuresFonctionEQ-ValAffich'!I20="",'HeuresFonctionEQ-ValAffich'!I19=""),"-",'HeuresFonctionEQ-ValAffich'!I20-'HeuresFonctionEQ-ValAffich'!I19)</f>
        <v>0</v>
      </c>
      <c r="J18" s="145">
        <f>IF(OR('HeuresFonctionEQ-ValAffich'!J20="",'HeuresFonctionEQ-ValAffich'!J19=""),"-",'HeuresFonctionEQ-ValAffich'!J20-'HeuresFonctionEQ-ValAffich'!J19)</f>
        <v>22</v>
      </c>
      <c r="K18" s="145">
        <f>IF(OR('HeuresFonctionEQ-ValAffich'!K20="",'HeuresFonctionEQ-ValAffich'!K19=""),"-",'HeuresFonctionEQ-ValAffich'!K20-'HeuresFonctionEQ-ValAffich'!K19)</f>
        <v>0</v>
      </c>
      <c r="L18" s="145">
        <f>IF(OR('HeuresFonctionEQ-ValAffich'!L20="",'HeuresFonctionEQ-ValAffich'!L19=""),"-",'HeuresFonctionEQ-ValAffich'!L20-'HeuresFonctionEQ-ValAffich'!L19)</f>
        <v>10</v>
      </c>
      <c r="M18" s="145">
        <f>IF(OR('HeuresFonctionEQ-ValAffich'!M20="",'HeuresFonctionEQ-ValAffich'!M19=""),"-",'HeuresFonctionEQ-ValAffich'!M20-'HeuresFonctionEQ-ValAffich'!M19)</f>
        <v>14</v>
      </c>
      <c r="N18" s="163">
        <f>IF('HeuresFonctionEQ-ValAffich'!N20="","-",'HeuresFonctionEQ-ValAffich'!N20)</f>
        <v>0.44858908653259277</v>
      </c>
      <c r="O18" s="145">
        <f>IF(OR('HeuresFonctionEQ-ValAffich'!O20="",'HeuresFonctionEQ-ValAffich'!O19=""),"-",'HeuresFonctionEQ-ValAffich'!O20-'HeuresFonctionEQ-ValAffich'!O19)</f>
        <v>573</v>
      </c>
      <c r="P18" s="145">
        <f>IF(OR('HeuresFonctionEQ-ValAffich'!P20="",'HeuresFonctionEQ-ValAffich'!P19=""),"-",'HeuresFonctionEQ-ValAffich'!P20-'HeuresFonctionEQ-ValAffich'!P19)</f>
        <v>651</v>
      </c>
      <c r="Q18" s="145">
        <f>IF(OR('HeuresFonctionEQ-ValAffich'!Q20="",'HeuresFonctionEQ-ValAffich'!Q19=""),"-",'HeuresFonctionEQ-ValAffich'!Q20-'HeuresFonctionEQ-ValAffich'!Q19)</f>
        <v>650</v>
      </c>
      <c r="R18" s="145">
        <f>IF(OR('HeuresFonctionEQ-ValAffich'!R20="",'HeuresFonctionEQ-ValAffich'!R19=""),"-",'HeuresFonctionEQ-ValAffich'!R20-'HeuresFonctionEQ-ValAffich'!R19)</f>
        <v>0</v>
      </c>
      <c r="S18" s="145">
        <f>IF(OR('HeuresFonctionEQ-ValAffich'!S20="",'HeuresFonctionEQ-ValAffich'!S19=""),"-",'HeuresFonctionEQ-ValAffich'!S20-'HeuresFonctionEQ-ValAffich'!S19)</f>
        <v>1</v>
      </c>
      <c r="T18" s="145">
        <f>IF(OR('HeuresFonctionEQ-ValAffich'!T20="",'HeuresFonctionEQ-ValAffich'!T19=""),"-",'HeuresFonctionEQ-ValAffich'!T20-'HeuresFonctionEQ-ValAffich'!T19)</f>
        <v>0</v>
      </c>
      <c r="U18" s="145">
        <f>IF(OR('HeuresFonctionEQ-ValAffich'!U20="",'HeuresFonctionEQ-ValAffich'!U19=""),"-",'HeuresFonctionEQ-ValAffich'!U20-'HeuresFonctionEQ-ValAffich'!U19)</f>
        <v>24</v>
      </c>
      <c r="V18" s="163">
        <f>IF('HeuresFonctionEQ-ValAffich'!V20="","-",'HeuresFonctionEQ-ValAffich'!V20)</f>
        <v>0.45478639006614685</v>
      </c>
      <c r="W18" s="145">
        <f>IF(OR('HeuresFonctionEQ-ValAffich'!W20="",'HeuresFonctionEQ-ValAffich'!W19=""),"-",'HeuresFonctionEQ-ValAffich'!W20-'HeuresFonctionEQ-ValAffich'!W19)</f>
        <v>0</v>
      </c>
      <c r="X18" s="145">
        <f>IF(OR('HeuresFonctionEQ-ValAffich'!X20="",'HeuresFonctionEQ-ValAffich'!X19=""),"-",'HeuresFonctionEQ-ValAffich'!X20-'HeuresFonctionEQ-ValAffich'!X19)</f>
        <v>0</v>
      </c>
      <c r="Y18" s="145">
        <f>IF(OR('HeuresFonctionEQ-ValAffich'!Y20="",'HeuresFonctionEQ-ValAffich'!Y19=""),"-",'HeuresFonctionEQ-ValAffich'!Y20-'HeuresFonctionEQ-ValAffich'!Y19)</f>
        <v>0</v>
      </c>
      <c r="Z18" s="145">
        <f>IF(OR('HeuresFonctionEQ-ValAffich'!Z20="",'HeuresFonctionEQ-ValAffich'!Z19=""),"-",'HeuresFonctionEQ-ValAffich'!Z20-'HeuresFonctionEQ-ValAffich'!Z19)</f>
        <v>1</v>
      </c>
      <c r="AA18" s="145">
        <f>IF(OR('HeuresFonctionEQ-ValAffich'!AA20="",'HeuresFonctionEQ-ValAffich'!AA19=""),"-",'HeuresFonctionEQ-ValAffich'!AA20-'HeuresFonctionEQ-ValAffich'!AA19)</f>
        <v>0</v>
      </c>
      <c r="AB18" s="145">
        <f>IF(OR('HeuresFonctionEQ-ValAffich'!AB20="",'HeuresFonctionEQ-ValAffich'!AB19=""),"-",'HeuresFonctionEQ-ValAffich'!AB20-'HeuresFonctionEQ-ValAffich'!AB19)</f>
        <v>0</v>
      </c>
      <c r="AC18" s="145">
        <f>IF(OR('HeuresFonctionEQ-ValAffich'!AC20="",'HeuresFonctionEQ-ValAffich'!AC19=""),"-",'HeuresFonctionEQ-ValAffich'!AC20-'HeuresFonctionEQ-ValAffich'!AC19)</f>
        <v>0</v>
      </c>
      <c r="AD18" s="145">
        <f>IF(OR('HeuresFonctionEQ-ValAffich'!AD20="",'HeuresFonctionEQ-ValAffich'!AD19=""),"-",'HeuresFonctionEQ-ValAffich'!AD20-'HeuresFonctionEQ-ValAffich'!AD19)</f>
        <v>24</v>
      </c>
      <c r="AE18" s="145">
        <f>IF(OR('HeuresFonctionEQ-ValAffich'!AE20="",'HeuresFonctionEQ-ValAffich'!AE19=""),"-",'HeuresFonctionEQ-ValAffich'!AE20-'HeuresFonctionEQ-ValAffich'!AE19)</f>
        <v>0</v>
      </c>
      <c r="AF18" s="145">
        <f>IF(OR('HeuresFonctionEQ-ValAffich'!AF20="",'HeuresFonctionEQ-ValAffich'!AF19=""),"-",'HeuresFonctionEQ-ValAffich'!AF20-'HeuresFonctionEQ-ValAffich'!AF19)</f>
        <v>0</v>
      </c>
      <c r="AG18" s="145">
        <f>IF(OR('HeuresFonctionEQ-ValAffich'!AG20="",'HeuresFonctionEQ-ValAffich'!AG19=""),"-",'HeuresFonctionEQ-ValAffich'!AG20-'HeuresFonctionEQ-ValAffich'!AG19)</f>
        <v>0</v>
      </c>
      <c r="AH18" s="145">
        <f>IF(OR('HeuresFonctionEQ-ValAffich'!AH20="",'HeuresFonctionEQ-ValAffich'!AH19=""),"-",'HeuresFonctionEQ-ValAffich'!AH20-'HeuresFonctionEQ-ValAffich'!AH19)</f>
        <v>0</v>
      </c>
      <c r="AI18" s="145">
        <f>IF(OR('HeuresFonctionEQ-ValAffich'!AI20="",'HeuresFonctionEQ-ValAffich'!AI19=""),"-",'HeuresFonctionEQ-ValAffich'!AI20-'HeuresFonctionEQ-ValAffich'!AI19)</f>
        <v>0</v>
      </c>
      <c r="AJ18" s="145">
        <f>IF(OR('HeuresFonctionEQ-ValAffich'!AJ20="",'HeuresFonctionEQ-ValAffich'!AJ19=""),"-",'HeuresFonctionEQ-ValAffich'!AJ20-'HeuresFonctionEQ-ValAffich'!AJ19)</f>
        <v>0</v>
      </c>
      <c r="AK18" s="145">
        <f>IF(OR('HeuresFonctionEQ-ValAffich'!AK20="",'HeuresFonctionEQ-ValAffich'!AK19=""),"-",'HeuresFonctionEQ-ValAffich'!AK20-'HeuresFonctionEQ-ValAffich'!AK19)</f>
        <v>0</v>
      </c>
      <c r="AL18" s="145">
        <f>IF(OR('HeuresFonctionEQ-ValAffich'!AL20="",'HeuresFonctionEQ-ValAffich'!AL19=""),"-",'HeuresFonctionEQ-ValAffich'!AL20-'HeuresFonctionEQ-ValAffich'!AL19)</f>
        <v>0</v>
      </c>
      <c r="AM18" s="145">
        <f>IF(OR('HeuresFonctionEQ-ValAffich'!AM20="",'HeuresFonctionEQ-ValAffich'!AM19=""),"-",'HeuresFonctionEQ-ValAffich'!AM20-'HeuresFonctionEQ-ValAffich'!AM19)</f>
        <v>0</v>
      </c>
      <c r="AN18" s="145">
        <f>IF(OR('HeuresFonctionEQ-ValAffich'!AN20="",'HeuresFonctionEQ-ValAffich'!AN19=""),"-",'HeuresFonctionEQ-ValAffich'!AN20-'HeuresFonctionEQ-ValAffich'!AN19)</f>
        <v>0</v>
      </c>
      <c r="AO18" s="145">
        <f>IF(OR('HeuresFonctionEQ-ValAffich'!AO20="",'HeuresFonctionEQ-ValAffich'!AO19=""),"-",'HeuresFonctionEQ-ValAffich'!AO20-'HeuresFonctionEQ-ValAffich'!AO19)</f>
        <v>0</v>
      </c>
      <c r="AP18" s="145">
        <f>IF(OR('HeuresFonctionEQ-ValAffich'!AP20="",'HeuresFonctionEQ-ValAffich'!AP19=""),"-",'HeuresFonctionEQ-ValAffich'!AP20-'HeuresFonctionEQ-ValAffich'!AP19)</f>
        <v>0</v>
      </c>
      <c r="AQ18" s="145">
        <f>IF(OR('HeuresFonctionEQ-ValAffich'!AQ20="",'HeuresFonctionEQ-ValAffich'!AQ19=""),"-",'HeuresFonctionEQ-ValAffich'!AQ20-'HeuresFonctionEQ-ValAffich'!AQ19)</f>
        <v>4</v>
      </c>
      <c r="AR18" s="145">
        <f>IF(OR('HeuresFonctionEQ-ValAffich'!AR20="",'HeuresFonctionEQ-ValAffich'!AR19=""),"-",'HeuresFonctionEQ-ValAffich'!AR20-'HeuresFonctionEQ-ValAffich'!AR19)</f>
        <v>4</v>
      </c>
      <c r="AS18" s="145" t="str">
        <f>IF(OR('HeuresFonctionEQ-ValAffich'!AS20="",'HeuresFonctionEQ-ValAffich'!AS19=""),"-",'HeuresFonctionEQ-ValAffich'!AS20-'HeuresFonctionEQ-ValAffich'!AS19)</f>
        <v>-</v>
      </c>
      <c r="AT18" s="145" t="str">
        <f>IF(OR('HeuresFonctionEQ-ValAffich'!AT20="",'HeuresFonctionEQ-ValAffich'!AT19=""),"-",'HeuresFonctionEQ-ValAffich'!AT20-'HeuresFonctionEQ-ValAffich'!AT19)</f>
        <v>-</v>
      </c>
      <c r="AU18" s="145">
        <f>IF(OR('HeuresFonctionEQ-ValAffich'!AU20="",'HeuresFonctionEQ-ValAffich'!AU19=""),"-",'HeuresFonctionEQ-ValAffich'!AU20-'HeuresFonctionEQ-ValAffich'!AU19)</f>
        <v>0</v>
      </c>
      <c r="AV18" s="145">
        <f>IF(OR('HeuresFonctionEQ-ValAffich'!AV20="",'HeuresFonctionEQ-ValAffich'!AV19=""),"-",'HeuresFonctionEQ-ValAffich'!AV20-'HeuresFonctionEQ-ValAffich'!AV19)</f>
        <v>0</v>
      </c>
      <c r="AW18" s="145">
        <f>IF(OR('HeuresFonctionEQ-ValAffich'!AW20="",'HeuresFonctionEQ-ValAffich'!AW19=""),"-",'HeuresFonctionEQ-ValAffich'!AW20-'HeuresFonctionEQ-ValAffich'!AW19)</f>
        <v>0</v>
      </c>
      <c r="AX18" s="145" t="str">
        <f>IF(OR('HeuresFonctionEQ-ValAffich'!AX20="",'HeuresFonctionEQ-ValAffich'!AX19=""),"-",'HeuresFonctionEQ-ValAffich'!AX20-'HeuresFonctionEQ-ValAffich'!AX19)</f>
        <v>-</v>
      </c>
      <c r="AY18" s="145" t="str">
        <f>IF(OR('HeuresFonctionEQ-ValAffich'!AY20="",'HeuresFonctionEQ-ValAffich'!AY19=""),"-",'HeuresFonctionEQ-ValAffich'!AY20-'HeuresFonctionEQ-ValAffich'!AY19)</f>
        <v>-</v>
      </c>
      <c r="AZ18" s="145" t="e">
        <f>IF(OR('HeuresFonctionEQ-ValAffich'!#REF!="",'HeuresFonctionEQ-ValAffich'!#REF!=""),"-",'HeuresFonctionEQ-ValAffich'!#REF!-'HeuresFonctionEQ-ValAffich'!#REF!)</f>
        <v>#REF!</v>
      </c>
      <c r="BA18" s="145">
        <f>IF(OR('HeuresFonctionEQ-ValAffich'!AZ21="",'HeuresFonctionEQ-ValAffich'!AZ20=""),"-",'HeuresFonctionEQ-ValAffich'!AZ21-'HeuresFonctionEQ-ValAffich'!AZ20)</f>
        <v>950</v>
      </c>
    </row>
    <row r="19" spans="1:53" s="39" customFormat="1" ht="24.95" customHeight="1">
      <c r="A19" s="149">
        <f>'HeuresFonctionEQ-ValAffich'!A21</f>
        <v>14</v>
      </c>
      <c r="B19" s="145">
        <f>IF(OR('HeuresFonctionEQ-ValAffich'!B21="",'HeuresFonctionEQ-ValAffich'!B20=""),"-",'HeuresFonctionEQ-ValAffich'!B21-'HeuresFonctionEQ-ValAffich'!B20)</f>
        <v>2</v>
      </c>
      <c r="C19" s="145">
        <f>IF(OR('HeuresFonctionEQ-ValAffich'!C21="",'HeuresFonctionEQ-ValAffich'!C20=""),"-",'HeuresFonctionEQ-ValAffich'!C21-'HeuresFonctionEQ-ValAffich'!C20)</f>
        <v>1</v>
      </c>
      <c r="D19" s="145">
        <f>IF(OR('HeuresFonctionEQ-ValAffich'!D21="",'HeuresFonctionEQ-ValAffich'!D20=""),"-",'HeuresFonctionEQ-ValAffich'!D21-'HeuresFonctionEQ-ValAffich'!D20)</f>
        <v>0</v>
      </c>
      <c r="E19" s="145">
        <f>IF(OR('HeuresFonctionEQ-ValAffich'!E21="",'HeuresFonctionEQ-ValAffich'!E20=""),"-",'HeuresFonctionEQ-ValAffich'!E21-'HeuresFonctionEQ-ValAffich'!E20)</f>
        <v>0</v>
      </c>
      <c r="F19" s="145">
        <f>IF(OR('HeuresFonctionEQ-ValAffich'!F21="",'HeuresFonctionEQ-ValAffich'!F20=""),"-",'HeuresFonctionEQ-ValAffich'!F21-'HeuresFonctionEQ-ValAffich'!F20)</f>
        <v>0</v>
      </c>
      <c r="G19" s="145">
        <f>IF(OR('HeuresFonctionEQ-ValAffich'!G21="",'HeuresFonctionEQ-ValAffich'!G20=""),"-",'HeuresFonctionEQ-ValAffich'!G21-'HeuresFonctionEQ-ValAffich'!G20)</f>
        <v>0</v>
      </c>
      <c r="H19" s="145">
        <f>IF(OR('HeuresFonctionEQ-ValAffich'!H21="",'HeuresFonctionEQ-ValAffich'!H20=""),"-",'HeuresFonctionEQ-ValAffich'!H21-'HeuresFonctionEQ-ValAffich'!H20)</f>
        <v>6</v>
      </c>
      <c r="I19" s="145">
        <f>IF(OR('HeuresFonctionEQ-ValAffich'!I21="",'HeuresFonctionEQ-ValAffich'!I20=""),"-",'HeuresFonctionEQ-ValAffich'!I21-'HeuresFonctionEQ-ValAffich'!I20)</f>
        <v>0</v>
      </c>
      <c r="J19" s="145">
        <f>IF(OR('HeuresFonctionEQ-ValAffich'!J21="",'HeuresFonctionEQ-ValAffich'!J20=""),"-",'HeuresFonctionEQ-ValAffich'!J21-'HeuresFonctionEQ-ValAffich'!J20)</f>
        <v>24</v>
      </c>
      <c r="K19" s="145">
        <f>IF(OR('HeuresFonctionEQ-ValAffich'!K21="",'HeuresFonctionEQ-ValAffich'!K20=""),"-",'HeuresFonctionEQ-ValAffich'!K21-'HeuresFonctionEQ-ValAffich'!K20)</f>
        <v>0</v>
      </c>
      <c r="L19" s="145">
        <f>IF(OR('HeuresFonctionEQ-ValAffich'!L21="",'HeuresFonctionEQ-ValAffich'!L20=""),"-",'HeuresFonctionEQ-ValAffich'!L21-'HeuresFonctionEQ-ValAffich'!L20)</f>
        <v>0</v>
      </c>
      <c r="M19" s="145">
        <f>IF(OR('HeuresFonctionEQ-ValAffich'!M21="",'HeuresFonctionEQ-ValAffich'!M20=""),"-",'HeuresFonctionEQ-ValAffich'!M21-'HeuresFonctionEQ-ValAffich'!M20)</f>
        <v>24</v>
      </c>
      <c r="N19" s="163">
        <f>IF('HeuresFonctionEQ-ValAffich'!N21="","-",'HeuresFonctionEQ-ValAffich'!N21)</f>
        <v>0.45006591081619263</v>
      </c>
      <c r="O19" s="145">
        <f>IF(OR('HeuresFonctionEQ-ValAffich'!O21="",'HeuresFonctionEQ-ValAffich'!O20=""),"-",'HeuresFonctionEQ-ValAffich'!O21-'HeuresFonctionEQ-ValAffich'!O20)</f>
        <v>14</v>
      </c>
      <c r="P19" s="145">
        <f>IF(OR('HeuresFonctionEQ-ValAffich'!P21="",'HeuresFonctionEQ-ValAffich'!P20=""),"-",'HeuresFonctionEQ-ValAffich'!P21-'HeuresFonctionEQ-ValAffich'!P20)</f>
        <v>16</v>
      </c>
      <c r="Q19" s="145">
        <f>IF(OR('HeuresFonctionEQ-ValAffich'!Q21="",'HeuresFonctionEQ-ValAffich'!Q20=""),"-",'HeuresFonctionEQ-ValAffich'!Q21-'HeuresFonctionEQ-ValAffich'!Q20)</f>
        <v>16</v>
      </c>
      <c r="R19" s="145">
        <f>IF(OR('HeuresFonctionEQ-ValAffich'!R21="",'HeuresFonctionEQ-ValAffich'!R20=""),"-",'HeuresFonctionEQ-ValAffich'!R21-'HeuresFonctionEQ-ValAffich'!R20)</f>
        <v>4</v>
      </c>
      <c r="S19" s="145">
        <f>IF(OR('HeuresFonctionEQ-ValAffich'!S21="",'HeuresFonctionEQ-ValAffich'!S20=""),"-",'HeuresFonctionEQ-ValAffich'!S21-'HeuresFonctionEQ-ValAffich'!S20)</f>
        <v>9</v>
      </c>
      <c r="T19" s="145">
        <f>IF(OR('HeuresFonctionEQ-ValAffich'!T21="",'HeuresFonctionEQ-ValAffich'!T20=""),"-",'HeuresFonctionEQ-ValAffich'!T21-'HeuresFonctionEQ-ValAffich'!T20)</f>
        <v>0</v>
      </c>
      <c r="U19" s="145">
        <f>IF(OR('HeuresFonctionEQ-ValAffich'!U21="",'HeuresFonctionEQ-ValAffich'!U20=""),"-",'HeuresFonctionEQ-ValAffich'!U21-'HeuresFonctionEQ-ValAffich'!U20)</f>
        <v>24</v>
      </c>
      <c r="V19" s="163">
        <f>IF('HeuresFonctionEQ-ValAffich'!V21="","-",'HeuresFonctionEQ-ValAffich'!V21)</f>
        <v>0.45022210478782654</v>
      </c>
      <c r="W19" s="145">
        <f>IF(OR('HeuresFonctionEQ-ValAffich'!W21="",'HeuresFonctionEQ-ValAffich'!W20=""),"-",'HeuresFonctionEQ-ValAffich'!W21-'HeuresFonctionEQ-ValAffich'!W20)</f>
        <v>576</v>
      </c>
      <c r="X19" s="145">
        <f>IF(OR('HeuresFonctionEQ-ValAffich'!X21="",'HeuresFonctionEQ-ValAffich'!X20=""),"-",'HeuresFonctionEQ-ValAffich'!X21-'HeuresFonctionEQ-ValAffich'!X20)</f>
        <v>652</v>
      </c>
      <c r="Y19" s="145">
        <f>IF(OR('HeuresFonctionEQ-ValAffich'!Y21="",'HeuresFonctionEQ-ValAffich'!Y20=""),"-",'HeuresFonctionEQ-ValAffich'!Y21-'HeuresFonctionEQ-ValAffich'!Y20)</f>
        <v>397</v>
      </c>
      <c r="Z19" s="145">
        <f>IF(OR('HeuresFonctionEQ-ValAffich'!Z21="",'HeuresFonctionEQ-ValAffich'!Z20=""),"-",'HeuresFonctionEQ-ValAffich'!Z21-'HeuresFonctionEQ-ValAffich'!Z20)</f>
        <v>3</v>
      </c>
      <c r="AA19" s="145">
        <f>IF(OR('HeuresFonctionEQ-ValAffich'!AA21="",'HeuresFonctionEQ-ValAffich'!AA20=""),"-",'HeuresFonctionEQ-ValAffich'!AA21-'HeuresFonctionEQ-ValAffich'!AA20)</f>
        <v>4</v>
      </c>
      <c r="AB19" s="145">
        <f>IF(OR('HeuresFonctionEQ-ValAffich'!AB21="",'HeuresFonctionEQ-ValAffich'!AB20=""),"-",'HeuresFonctionEQ-ValAffich'!AB21-'HeuresFonctionEQ-ValAffich'!AB20)</f>
        <v>0</v>
      </c>
      <c r="AC19" s="145">
        <f>IF(OR('HeuresFonctionEQ-ValAffich'!AC21="",'HeuresFonctionEQ-ValAffich'!AC20=""),"-",'HeuresFonctionEQ-ValAffich'!AC21-'HeuresFonctionEQ-ValAffich'!AC20)</f>
        <v>0</v>
      </c>
      <c r="AD19" s="145">
        <f>IF(OR('HeuresFonctionEQ-ValAffich'!AD21="",'HeuresFonctionEQ-ValAffich'!AD20=""),"-",'HeuresFonctionEQ-ValAffich'!AD21-'HeuresFonctionEQ-ValAffich'!AD20)</f>
        <v>24</v>
      </c>
      <c r="AE19" s="145">
        <f>IF(OR('HeuresFonctionEQ-ValAffich'!AE21="",'HeuresFonctionEQ-ValAffich'!AE20=""),"-",'HeuresFonctionEQ-ValAffich'!AE21-'HeuresFonctionEQ-ValAffich'!AE20)</f>
        <v>0</v>
      </c>
      <c r="AF19" s="145">
        <f>IF(OR('HeuresFonctionEQ-ValAffich'!AF21="",'HeuresFonctionEQ-ValAffich'!AF20=""),"-",'HeuresFonctionEQ-ValAffich'!AF21-'HeuresFonctionEQ-ValAffich'!AF20)</f>
        <v>0</v>
      </c>
      <c r="AG19" s="145">
        <f>IF(OR('HeuresFonctionEQ-ValAffich'!AG21="",'HeuresFonctionEQ-ValAffich'!AG20=""),"-",'HeuresFonctionEQ-ValAffich'!AG21-'HeuresFonctionEQ-ValAffich'!AG20)</f>
        <v>0</v>
      </c>
      <c r="AH19" s="145">
        <f>IF(OR('HeuresFonctionEQ-ValAffich'!AH21="",'HeuresFonctionEQ-ValAffich'!AH20=""),"-",'HeuresFonctionEQ-ValAffich'!AH21-'HeuresFonctionEQ-ValAffich'!AH20)</f>
        <v>0</v>
      </c>
      <c r="AI19" s="145">
        <f>IF(OR('HeuresFonctionEQ-ValAffich'!AI21="",'HeuresFonctionEQ-ValAffich'!AI20=""),"-",'HeuresFonctionEQ-ValAffich'!AI21-'HeuresFonctionEQ-ValAffich'!AI20)</f>
        <v>0</v>
      </c>
      <c r="AJ19" s="145">
        <f>IF(OR('HeuresFonctionEQ-ValAffich'!AJ21="",'HeuresFonctionEQ-ValAffich'!AJ20=""),"-",'HeuresFonctionEQ-ValAffich'!AJ21-'HeuresFonctionEQ-ValAffich'!AJ20)</f>
        <v>0</v>
      </c>
      <c r="AK19" s="145">
        <f>IF(OR('HeuresFonctionEQ-ValAffich'!AK21="",'HeuresFonctionEQ-ValAffich'!AK20=""),"-",'HeuresFonctionEQ-ValAffich'!AK21-'HeuresFonctionEQ-ValAffich'!AK20)</f>
        <v>0</v>
      </c>
      <c r="AL19" s="145">
        <f>IF(OR('HeuresFonctionEQ-ValAffich'!AL21="",'HeuresFonctionEQ-ValAffich'!AL20=""),"-",'HeuresFonctionEQ-ValAffich'!AL21-'HeuresFonctionEQ-ValAffich'!AL20)</f>
        <v>0</v>
      </c>
      <c r="AM19" s="145">
        <f>IF(OR('HeuresFonctionEQ-ValAffich'!AM21="",'HeuresFonctionEQ-ValAffich'!AM20=""),"-",'HeuresFonctionEQ-ValAffich'!AM21-'HeuresFonctionEQ-ValAffich'!AM20)</f>
        <v>0</v>
      </c>
      <c r="AN19" s="145">
        <f>IF(OR('HeuresFonctionEQ-ValAffich'!AN21="",'HeuresFonctionEQ-ValAffich'!AN20=""),"-",'HeuresFonctionEQ-ValAffich'!AN21-'HeuresFonctionEQ-ValAffich'!AN20)</f>
        <v>0</v>
      </c>
      <c r="AO19" s="145">
        <f>IF(OR('HeuresFonctionEQ-ValAffich'!AO21="",'HeuresFonctionEQ-ValAffich'!AO20=""),"-",'HeuresFonctionEQ-ValAffich'!AO21-'HeuresFonctionEQ-ValAffich'!AO20)</f>
        <v>0</v>
      </c>
      <c r="AP19" s="145">
        <f>IF(OR('HeuresFonctionEQ-ValAffich'!AP21="",'HeuresFonctionEQ-ValAffich'!AP20=""),"-",'HeuresFonctionEQ-ValAffich'!AP21-'HeuresFonctionEQ-ValAffich'!AP20)</f>
        <v>0</v>
      </c>
      <c r="AQ19" s="145">
        <f>IF(OR('HeuresFonctionEQ-ValAffich'!AQ21="",'HeuresFonctionEQ-ValAffich'!AQ20=""),"-",'HeuresFonctionEQ-ValAffich'!AQ21-'HeuresFonctionEQ-ValAffich'!AQ20)</f>
        <v>3</v>
      </c>
      <c r="AR19" s="145">
        <f>IF(OR('HeuresFonctionEQ-ValAffich'!AR21="",'HeuresFonctionEQ-ValAffich'!AR20=""),"-",'HeuresFonctionEQ-ValAffich'!AR21-'HeuresFonctionEQ-ValAffich'!AR20)</f>
        <v>4</v>
      </c>
      <c r="AS19" s="145" t="str">
        <f>IF(OR('HeuresFonctionEQ-ValAffich'!AS21="",'HeuresFonctionEQ-ValAffich'!AS20=""),"-",'HeuresFonctionEQ-ValAffich'!AS21-'HeuresFonctionEQ-ValAffich'!AS20)</f>
        <v>-</v>
      </c>
      <c r="AT19" s="145" t="str">
        <f>IF(OR('HeuresFonctionEQ-ValAffich'!AT21="",'HeuresFonctionEQ-ValAffich'!AT20=""),"-",'HeuresFonctionEQ-ValAffich'!AT21-'HeuresFonctionEQ-ValAffich'!AT20)</f>
        <v>-</v>
      </c>
      <c r="AU19" s="145">
        <f>IF(OR('HeuresFonctionEQ-ValAffich'!AU21="",'HeuresFonctionEQ-ValAffich'!AU20=""),"-",'HeuresFonctionEQ-ValAffich'!AU21-'HeuresFonctionEQ-ValAffich'!AU20)</f>
        <v>0</v>
      </c>
      <c r="AV19" s="145">
        <f>IF(OR('HeuresFonctionEQ-ValAffich'!AV21="",'HeuresFonctionEQ-ValAffich'!AV20=""),"-",'HeuresFonctionEQ-ValAffich'!AV21-'HeuresFonctionEQ-ValAffich'!AV20)</f>
        <v>0</v>
      </c>
      <c r="AW19" s="145">
        <f>IF(OR('HeuresFonctionEQ-ValAffich'!AW21="",'HeuresFonctionEQ-ValAffich'!AW20=""),"-",'HeuresFonctionEQ-ValAffich'!AW21-'HeuresFonctionEQ-ValAffich'!AW20)</f>
        <v>0</v>
      </c>
      <c r="AX19" s="145" t="str">
        <f>IF(OR('HeuresFonctionEQ-ValAffich'!AX21="",'HeuresFonctionEQ-ValAffich'!AX20=""),"-",'HeuresFonctionEQ-ValAffich'!AX21-'HeuresFonctionEQ-ValAffich'!AX20)</f>
        <v>-</v>
      </c>
      <c r="AY19" s="145" t="str">
        <f>IF(OR('HeuresFonctionEQ-ValAffich'!AY21="",'HeuresFonctionEQ-ValAffich'!AY20=""),"-",'HeuresFonctionEQ-ValAffich'!AY21-'HeuresFonctionEQ-ValAffich'!AY20)</f>
        <v>-</v>
      </c>
      <c r="AZ19" s="145" t="e">
        <f>IF(OR('HeuresFonctionEQ-ValAffich'!#REF!="",'HeuresFonctionEQ-ValAffich'!#REF!=""),"-",'HeuresFonctionEQ-ValAffich'!#REF!-'HeuresFonctionEQ-ValAffich'!#REF!)</f>
        <v>#REF!</v>
      </c>
      <c r="BA19" s="145">
        <f>IF(OR('HeuresFonctionEQ-ValAffich'!AZ22="",'HeuresFonctionEQ-ValAffich'!AZ21=""),"-",'HeuresFonctionEQ-ValAffich'!AZ22-'HeuresFonctionEQ-ValAffich'!AZ21)</f>
        <v>901</v>
      </c>
    </row>
    <row r="20" spans="1:53" s="39" customFormat="1" ht="24.95" customHeight="1">
      <c r="A20" s="149">
        <f>'HeuresFonctionEQ-ValAffich'!A22</f>
        <v>15</v>
      </c>
      <c r="B20" s="145">
        <f>IF(OR('HeuresFonctionEQ-ValAffich'!B22="",'HeuresFonctionEQ-ValAffich'!B21=""),"-",'HeuresFonctionEQ-ValAffich'!B22-'HeuresFonctionEQ-ValAffich'!B21)</f>
        <v>2</v>
      </c>
      <c r="C20" s="145">
        <f>IF(OR('HeuresFonctionEQ-ValAffich'!C22="",'HeuresFonctionEQ-ValAffich'!C21=""),"-",'HeuresFonctionEQ-ValAffich'!C22-'HeuresFonctionEQ-ValAffich'!C21)</f>
        <v>1</v>
      </c>
      <c r="D20" s="145">
        <f>IF(OR('HeuresFonctionEQ-ValAffich'!D22="",'HeuresFonctionEQ-ValAffich'!D21=""),"-",'HeuresFonctionEQ-ValAffich'!D22-'HeuresFonctionEQ-ValAffich'!D21)</f>
        <v>0</v>
      </c>
      <c r="E20" s="145">
        <f>IF(OR('HeuresFonctionEQ-ValAffich'!E22="",'HeuresFonctionEQ-ValAffich'!E21=""),"-",'HeuresFonctionEQ-ValAffich'!E22-'HeuresFonctionEQ-ValAffich'!E21)</f>
        <v>0</v>
      </c>
      <c r="F20" s="145">
        <f>IF(OR('HeuresFonctionEQ-ValAffich'!F22="",'HeuresFonctionEQ-ValAffich'!F21=""),"-",'HeuresFonctionEQ-ValAffich'!F22-'HeuresFonctionEQ-ValAffich'!F21)</f>
        <v>0</v>
      </c>
      <c r="G20" s="145">
        <f>IF(OR('HeuresFonctionEQ-ValAffich'!G22="",'HeuresFonctionEQ-ValAffich'!G21=""),"-",'HeuresFonctionEQ-ValAffich'!G22-'HeuresFonctionEQ-ValAffich'!G21)</f>
        <v>0</v>
      </c>
      <c r="H20" s="145">
        <f>IF(OR('HeuresFonctionEQ-ValAffich'!H22="",'HeuresFonctionEQ-ValAffich'!H21=""),"-",'HeuresFonctionEQ-ValAffich'!H22-'HeuresFonctionEQ-ValAffich'!H21)</f>
        <v>7</v>
      </c>
      <c r="I20" s="145">
        <f>IF(OR('HeuresFonctionEQ-ValAffich'!I22="",'HeuresFonctionEQ-ValAffich'!I21=""),"-",'HeuresFonctionEQ-ValAffich'!I22-'HeuresFonctionEQ-ValAffich'!I21)</f>
        <v>0</v>
      </c>
      <c r="J20" s="145">
        <f>IF(OR('HeuresFonctionEQ-ValAffich'!J22="",'HeuresFonctionEQ-ValAffich'!J21=""),"-",'HeuresFonctionEQ-ValAffich'!J22-'HeuresFonctionEQ-ValAffich'!J21)</f>
        <v>24</v>
      </c>
      <c r="K20" s="145">
        <f>IF(OR('HeuresFonctionEQ-ValAffich'!K22="",'HeuresFonctionEQ-ValAffich'!K21=""),"-",'HeuresFonctionEQ-ValAffich'!K22-'HeuresFonctionEQ-ValAffich'!K21)</f>
        <v>0</v>
      </c>
      <c r="L20" s="145">
        <f>IF(OR('HeuresFonctionEQ-ValAffich'!L22="",'HeuresFonctionEQ-ValAffich'!L21=""),"-",'HeuresFonctionEQ-ValAffich'!L22-'HeuresFonctionEQ-ValAffich'!L21)</f>
        <v>0</v>
      </c>
      <c r="M20" s="145">
        <f>IF(OR('HeuresFonctionEQ-ValAffich'!M22="",'HeuresFonctionEQ-ValAffich'!M21=""),"-",'HeuresFonctionEQ-ValAffich'!M22-'HeuresFonctionEQ-ValAffich'!M21)</f>
        <v>24</v>
      </c>
      <c r="N20" s="163">
        <f>IF('HeuresFonctionEQ-ValAffich'!N22="","-",'HeuresFonctionEQ-ValAffich'!N22)</f>
        <v>0.45080360770225525</v>
      </c>
      <c r="O20" s="145">
        <f>IF(OR('HeuresFonctionEQ-ValAffich'!O22="",'HeuresFonctionEQ-ValAffich'!O21=""),"-",'HeuresFonctionEQ-ValAffich'!O22-'HeuresFonctionEQ-ValAffich'!O21)</f>
        <v>15</v>
      </c>
      <c r="P20" s="145">
        <f>IF(OR('HeuresFonctionEQ-ValAffich'!P22="",'HeuresFonctionEQ-ValAffich'!P21=""),"-",'HeuresFonctionEQ-ValAffich'!P22-'HeuresFonctionEQ-ValAffich'!P21)</f>
        <v>16</v>
      </c>
      <c r="Q20" s="145">
        <f>IF(OR('HeuresFonctionEQ-ValAffich'!Q22="",'HeuresFonctionEQ-ValAffich'!Q21=""),"-",'HeuresFonctionEQ-ValAffich'!Q22-'HeuresFonctionEQ-ValAffich'!Q21)</f>
        <v>17</v>
      </c>
      <c r="R20" s="145">
        <f>IF(OR('HeuresFonctionEQ-ValAffich'!R22="",'HeuresFonctionEQ-ValAffich'!R21=""),"-",'HeuresFonctionEQ-ValAffich'!R22-'HeuresFonctionEQ-ValAffich'!R21)</f>
        <v>7</v>
      </c>
      <c r="S20" s="145">
        <f>IF(OR('HeuresFonctionEQ-ValAffich'!S22="",'HeuresFonctionEQ-ValAffich'!S21=""),"-",'HeuresFonctionEQ-ValAffich'!S22-'HeuresFonctionEQ-ValAffich'!S21)</f>
        <v>7</v>
      </c>
      <c r="T20" s="145">
        <f>IF(OR('HeuresFonctionEQ-ValAffich'!T22="",'HeuresFonctionEQ-ValAffich'!T21=""),"-",'HeuresFonctionEQ-ValAffich'!T22-'HeuresFonctionEQ-ValAffich'!T21)</f>
        <v>0</v>
      </c>
      <c r="U20" s="145">
        <f>IF(OR('HeuresFonctionEQ-ValAffich'!U22="",'HeuresFonctionEQ-ValAffich'!U21=""),"-",'HeuresFonctionEQ-ValAffich'!U22-'HeuresFonctionEQ-ValAffich'!U21)</f>
        <v>24</v>
      </c>
      <c r="V20" s="163">
        <f>IF('HeuresFonctionEQ-ValAffich'!V22="","-",'HeuresFonctionEQ-ValAffich'!V22)</f>
        <v>0.45125371217727661</v>
      </c>
      <c r="W20" s="145">
        <f>IF(OR('HeuresFonctionEQ-ValAffich'!W22="",'HeuresFonctionEQ-ValAffich'!W21=""),"-",'HeuresFonctionEQ-ValAffich'!W22-'HeuresFonctionEQ-ValAffich'!W21)</f>
        <v>15</v>
      </c>
      <c r="X20" s="145">
        <f>IF(OR('HeuresFonctionEQ-ValAffich'!X22="",'HeuresFonctionEQ-ValAffich'!X21=""),"-",'HeuresFonctionEQ-ValAffich'!X22-'HeuresFonctionEQ-ValAffich'!X21)</f>
        <v>18</v>
      </c>
      <c r="Y20" s="145">
        <f>IF(OR('HeuresFonctionEQ-ValAffich'!Y22="",'HeuresFonctionEQ-ValAffich'!Y21=""),"-",'HeuresFonctionEQ-ValAffich'!Y22-'HeuresFonctionEQ-ValAffich'!Y21)</f>
        <v>0</v>
      </c>
      <c r="Z20" s="145">
        <f>IF(OR('HeuresFonctionEQ-ValAffich'!Z22="",'HeuresFonctionEQ-ValAffich'!Z21=""),"-",'HeuresFonctionEQ-ValAffich'!Z22-'HeuresFonctionEQ-ValAffich'!Z21)</f>
        <v>7</v>
      </c>
      <c r="AA20" s="145">
        <f>IF(OR('HeuresFonctionEQ-ValAffich'!AA22="",'HeuresFonctionEQ-ValAffich'!AA21=""),"-",'HeuresFonctionEQ-ValAffich'!AA22-'HeuresFonctionEQ-ValAffich'!AA21)</f>
        <v>7</v>
      </c>
      <c r="AB20" s="145">
        <f>IF(OR('HeuresFonctionEQ-ValAffich'!AB22="",'HeuresFonctionEQ-ValAffich'!AB21=""),"-",'HeuresFonctionEQ-ValAffich'!AB22-'HeuresFonctionEQ-ValAffich'!AB21)</f>
        <v>0</v>
      </c>
      <c r="AC20" s="145">
        <f>IF(OR('HeuresFonctionEQ-ValAffich'!AC22="",'HeuresFonctionEQ-ValAffich'!AC21=""),"-",'HeuresFonctionEQ-ValAffich'!AC22-'HeuresFonctionEQ-ValAffich'!AC21)</f>
        <v>0</v>
      </c>
      <c r="AD20" s="145">
        <f>IF(OR('HeuresFonctionEQ-ValAffich'!AD22="",'HeuresFonctionEQ-ValAffich'!AD21=""),"-",'HeuresFonctionEQ-ValAffich'!AD22-'HeuresFonctionEQ-ValAffich'!AD21)</f>
        <v>24</v>
      </c>
      <c r="AE20" s="145">
        <f>IF(OR('HeuresFonctionEQ-ValAffich'!AE22="",'HeuresFonctionEQ-ValAffich'!AE21=""),"-",'HeuresFonctionEQ-ValAffich'!AE22-'HeuresFonctionEQ-ValAffich'!AE21)</f>
        <v>0</v>
      </c>
      <c r="AF20" s="145">
        <f>IF(OR('HeuresFonctionEQ-ValAffich'!AF22="",'HeuresFonctionEQ-ValAffich'!AF21=""),"-",'HeuresFonctionEQ-ValAffich'!AF22-'HeuresFonctionEQ-ValAffich'!AF21)</f>
        <v>0</v>
      </c>
      <c r="AG20" s="145">
        <f>IF(OR('HeuresFonctionEQ-ValAffich'!AG22="",'HeuresFonctionEQ-ValAffich'!AG21=""),"-",'HeuresFonctionEQ-ValAffich'!AG22-'HeuresFonctionEQ-ValAffich'!AG21)</f>
        <v>0</v>
      </c>
      <c r="AH20" s="145">
        <f>IF(OR('HeuresFonctionEQ-ValAffich'!AH22="",'HeuresFonctionEQ-ValAffich'!AH21=""),"-",'HeuresFonctionEQ-ValAffich'!AH22-'HeuresFonctionEQ-ValAffich'!AH21)</f>
        <v>0</v>
      </c>
      <c r="AI20" s="145">
        <f>IF(OR('HeuresFonctionEQ-ValAffich'!AI22="",'HeuresFonctionEQ-ValAffich'!AI21=""),"-",'HeuresFonctionEQ-ValAffich'!AI22-'HeuresFonctionEQ-ValAffich'!AI21)</f>
        <v>0</v>
      </c>
      <c r="AJ20" s="145">
        <f>IF(OR('HeuresFonctionEQ-ValAffich'!AJ22="",'HeuresFonctionEQ-ValAffich'!AJ21=""),"-",'HeuresFonctionEQ-ValAffich'!AJ22-'HeuresFonctionEQ-ValAffich'!AJ21)</f>
        <v>0</v>
      </c>
      <c r="AK20" s="145">
        <f>IF(OR('HeuresFonctionEQ-ValAffich'!AK22="",'HeuresFonctionEQ-ValAffich'!AK21=""),"-",'HeuresFonctionEQ-ValAffich'!AK22-'HeuresFonctionEQ-ValAffich'!AK21)</f>
        <v>0</v>
      </c>
      <c r="AL20" s="145">
        <f>IF(OR('HeuresFonctionEQ-ValAffich'!AL22="",'HeuresFonctionEQ-ValAffich'!AL21=""),"-",'HeuresFonctionEQ-ValAffich'!AL22-'HeuresFonctionEQ-ValAffich'!AL21)</f>
        <v>0</v>
      </c>
      <c r="AM20" s="145">
        <f>IF(OR('HeuresFonctionEQ-ValAffich'!AM22="",'HeuresFonctionEQ-ValAffich'!AM21=""),"-",'HeuresFonctionEQ-ValAffich'!AM22-'HeuresFonctionEQ-ValAffich'!AM21)</f>
        <v>0</v>
      </c>
      <c r="AN20" s="145">
        <f>IF(OR('HeuresFonctionEQ-ValAffich'!AN22="",'HeuresFonctionEQ-ValAffich'!AN21=""),"-",'HeuresFonctionEQ-ValAffich'!AN22-'HeuresFonctionEQ-ValAffich'!AN21)</f>
        <v>0</v>
      </c>
      <c r="AO20" s="145">
        <f>IF(OR('HeuresFonctionEQ-ValAffich'!AO22="",'HeuresFonctionEQ-ValAffich'!AO21=""),"-",'HeuresFonctionEQ-ValAffich'!AO22-'HeuresFonctionEQ-ValAffich'!AO21)</f>
        <v>0</v>
      </c>
      <c r="AP20" s="145">
        <f>IF(OR('HeuresFonctionEQ-ValAffich'!AP22="",'HeuresFonctionEQ-ValAffich'!AP21=""),"-",'HeuresFonctionEQ-ValAffich'!AP22-'HeuresFonctionEQ-ValAffich'!AP21)</f>
        <v>0</v>
      </c>
      <c r="AQ20" s="145">
        <f>IF(OR('HeuresFonctionEQ-ValAffich'!AQ22="",'HeuresFonctionEQ-ValAffich'!AQ21=""),"-",'HeuresFonctionEQ-ValAffich'!AQ22-'HeuresFonctionEQ-ValAffich'!AQ21)</f>
        <v>4</v>
      </c>
      <c r="AR20" s="145">
        <f>IF(OR('HeuresFonctionEQ-ValAffich'!AR22="",'HeuresFonctionEQ-ValAffich'!AR21=""),"-",'HeuresFonctionEQ-ValAffich'!AR22-'HeuresFonctionEQ-ValAffich'!AR21)</f>
        <v>4</v>
      </c>
      <c r="AS20" s="145" t="str">
        <f>IF(OR('HeuresFonctionEQ-ValAffich'!AS22="",'HeuresFonctionEQ-ValAffich'!AS21=""),"-",'HeuresFonctionEQ-ValAffich'!AS22-'HeuresFonctionEQ-ValAffich'!AS21)</f>
        <v>-</v>
      </c>
      <c r="AT20" s="145" t="str">
        <f>IF(OR('HeuresFonctionEQ-ValAffich'!AT22="",'HeuresFonctionEQ-ValAffich'!AT21=""),"-",'HeuresFonctionEQ-ValAffich'!AT22-'HeuresFonctionEQ-ValAffich'!AT21)</f>
        <v>-</v>
      </c>
      <c r="AU20" s="145">
        <f>IF(OR('HeuresFonctionEQ-ValAffich'!AU22="",'HeuresFonctionEQ-ValAffich'!AU21=""),"-",'HeuresFonctionEQ-ValAffich'!AU22-'HeuresFonctionEQ-ValAffich'!AU21)</f>
        <v>-148</v>
      </c>
      <c r="AV20" s="145">
        <f>IF(OR('HeuresFonctionEQ-ValAffich'!AV22="",'HeuresFonctionEQ-ValAffich'!AV21=""),"-",'HeuresFonctionEQ-ValAffich'!AV22-'HeuresFonctionEQ-ValAffich'!AV21)</f>
        <v>0</v>
      </c>
      <c r="AW20" s="145">
        <f>IF(OR('HeuresFonctionEQ-ValAffich'!AW22="",'HeuresFonctionEQ-ValAffich'!AW21=""),"-",'HeuresFonctionEQ-ValAffich'!AW22-'HeuresFonctionEQ-ValAffich'!AW21)</f>
        <v>0</v>
      </c>
      <c r="AX20" s="145" t="str">
        <f>IF(OR('HeuresFonctionEQ-ValAffich'!AX22="",'HeuresFonctionEQ-ValAffich'!AX21=""),"-",'HeuresFonctionEQ-ValAffich'!AX22-'HeuresFonctionEQ-ValAffich'!AX21)</f>
        <v>-</v>
      </c>
      <c r="AY20" s="145" t="str">
        <f>IF(OR('HeuresFonctionEQ-ValAffich'!AY22="",'HeuresFonctionEQ-ValAffich'!AY21=""),"-",'HeuresFonctionEQ-ValAffich'!AY22-'HeuresFonctionEQ-ValAffich'!AY21)</f>
        <v>-</v>
      </c>
      <c r="AZ20" s="145" t="e">
        <f>IF(OR('HeuresFonctionEQ-ValAffich'!#REF!="",'HeuresFonctionEQ-ValAffich'!#REF!=""),"-",'HeuresFonctionEQ-ValAffich'!#REF!-'HeuresFonctionEQ-ValAffich'!#REF!)</f>
        <v>#REF!</v>
      </c>
      <c r="BA20" s="145">
        <f>IF(OR('HeuresFonctionEQ-ValAffich'!AZ23="",'HeuresFonctionEQ-ValAffich'!AZ22=""),"-",'HeuresFonctionEQ-ValAffich'!AZ23-'HeuresFonctionEQ-ValAffich'!AZ22)</f>
        <v>945</v>
      </c>
    </row>
    <row r="21" spans="1:53" s="39" customFormat="1" ht="24.95" customHeight="1">
      <c r="A21" s="149">
        <f>'HeuresFonctionEQ-ValAffich'!A23</f>
        <v>16</v>
      </c>
      <c r="B21" s="145">
        <f>IF(OR('HeuresFonctionEQ-ValAffich'!B23="",'HeuresFonctionEQ-ValAffich'!B22=""),"-",'HeuresFonctionEQ-ValAffich'!B23-'HeuresFonctionEQ-ValAffich'!B22)</f>
        <v>1</v>
      </c>
      <c r="C21" s="145">
        <f>IF(OR('HeuresFonctionEQ-ValAffich'!C23="",'HeuresFonctionEQ-ValAffich'!C22=""),"-",'HeuresFonctionEQ-ValAffich'!C23-'HeuresFonctionEQ-ValAffich'!C22)</f>
        <v>0</v>
      </c>
      <c r="D21" s="145">
        <f>IF(OR('HeuresFonctionEQ-ValAffich'!D23="",'HeuresFonctionEQ-ValAffich'!D22=""),"-",'HeuresFonctionEQ-ValAffich'!D23-'HeuresFonctionEQ-ValAffich'!D22)</f>
        <v>0</v>
      </c>
      <c r="E21" s="145">
        <f>IF(OR('HeuresFonctionEQ-ValAffich'!E23="",'HeuresFonctionEQ-ValAffich'!E22=""),"-",'HeuresFonctionEQ-ValAffich'!E23-'HeuresFonctionEQ-ValAffich'!E22)</f>
        <v>0</v>
      </c>
      <c r="F21" s="145">
        <f>IF(OR('HeuresFonctionEQ-ValAffich'!F23="",'HeuresFonctionEQ-ValAffich'!F22=""),"-",'HeuresFonctionEQ-ValAffich'!F23-'HeuresFonctionEQ-ValAffich'!F22)</f>
        <v>0</v>
      </c>
      <c r="G21" s="145">
        <f>IF(OR('HeuresFonctionEQ-ValAffich'!G23="",'HeuresFonctionEQ-ValAffich'!G22=""),"-",'HeuresFonctionEQ-ValAffich'!G23-'HeuresFonctionEQ-ValAffich'!G22)</f>
        <v>0</v>
      </c>
      <c r="H21" s="145">
        <f>IF(OR('HeuresFonctionEQ-ValAffich'!H23="",'HeuresFonctionEQ-ValAffich'!H22=""),"-",'HeuresFonctionEQ-ValAffich'!H23-'HeuresFonctionEQ-ValAffich'!H22)</f>
        <v>7</v>
      </c>
      <c r="I21" s="145">
        <f>IF(OR('HeuresFonctionEQ-ValAffich'!I23="",'HeuresFonctionEQ-ValAffich'!I22=""),"-",'HeuresFonctionEQ-ValAffich'!I23-'HeuresFonctionEQ-ValAffich'!I22)</f>
        <v>0</v>
      </c>
      <c r="J21" s="145">
        <f>IF(OR('HeuresFonctionEQ-ValAffich'!J23="",'HeuresFonctionEQ-ValAffich'!J22=""),"-",'HeuresFonctionEQ-ValAffich'!J23-'HeuresFonctionEQ-ValAffich'!J22)</f>
        <v>24</v>
      </c>
      <c r="K21" s="145">
        <f>IF(OR('HeuresFonctionEQ-ValAffich'!K23="",'HeuresFonctionEQ-ValAffich'!K22=""),"-",'HeuresFonctionEQ-ValAffich'!K23-'HeuresFonctionEQ-ValAffich'!K22)</f>
        <v>0</v>
      </c>
      <c r="L21" s="145">
        <f>IF(OR('HeuresFonctionEQ-ValAffich'!L23="",'HeuresFonctionEQ-ValAffich'!L22=""),"-",'HeuresFonctionEQ-ValAffich'!L23-'HeuresFonctionEQ-ValAffich'!L22)</f>
        <v>0</v>
      </c>
      <c r="M21" s="145">
        <f>IF(OR('HeuresFonctionEQ-ValAffich'!M23="",'HeuresFonctionEQ-ValAffich'!M22=""),"-",'HeuresFonctionEQ-ValAffich'!M23-'HeuresFonctionEQ-ValAffich'!M22)</f>
        <v>22</v>
      </c>
      <c r="N21" s="163">
        <f>IF('HeuresFonctionEQ-ValAffich'!N23="","-",'HeuresFonctionEQ-ValAffich'!N23)</f>
        <v>0.40251851081848145</v>
      </c>
      <c r="O21" s="145">
        <f>IF(OR('HeuresFonctionEQ-ValAffich'!O23="",'HeuresFonctionEQ-ValAffich'!O22=""),"-",'HeuresFonctionEQ-ValAffich'!O23-'HeuresFonctionEQ-ValAffich'!O22)</f>
        <v>14</v>
      </c>
      <c r="P21" s="145">
        <f>IF(OR('HeuresFonctionEQ-ValAffich'!P23="",'HeuresFonctionEQ-ValAffich'!P22=""),"-",'HeuresFonctionEQ-ValAffich'!P23-'HeuresFonctionEQ-ValAffich'!P22)</f>
        <v>17</v>
      </c>
      <c r="Q21" s="145">
        <f>IF(OR('HeuresFonctionEQ-ValAffich'!Q23="",'HeuresFonctionEQ-ValAffich'!Q22=""),"-",'HeuresFonctionEQ-ValAffich'!Q23-'HeuresFonctionEQ-ValAffich'!Q22)</f>
        <v>16</v>
      </c>
      <c r="R21" s="145">
        <f>IF(OR('HeuresFonctionEQ-ValAffich'!R23="",'HeuresFonctionEQ-ValAffich'!R22=""),"-",'HeuresFonctionEQ-ValAffich'!R23-'HeuresFonctionEQ-ValAffich'!R22)</f>
        <v>6</v>
      </c>
      <c r="S21" s="145">
        <f>IF(OR('HeuresFonctionEQ-ValAffich'!S23="",'HeuresFonctionEQ-ValAffich'!S22=""),"-",'HeuresFonctionEQ-ValAffich'!S23-'HeuresFonctionEQ-ValAffich'!S22)</f>
        <v>6</v>
      </c>
      <c r="T21" s="145">
        <f>IF(OR('HeuresFonctionEQ-ValAffich'!T23="",'HeuresFonctionEQ-ValAffich'!T22=""),"-",'HeuresFonctionEQ-ValAffich'!T23-'HeuresFonctionEQ-ValAffich'!T22)</f>
        <v>0</v>
      </c>
      <c r="U21" s="145">
        <f>IF(OR('HeuresFonctionEQ-ValAffich'!U23="",'HeuresFonctionEQ-ValAffich'!U22=""),"-",'HeuresFonctionEQ-ValAffich'!U23-'HeuresFonctionEQ-ValAffich'!U22)</f>
        <v>22</v>
      </c>
      <c r="V21" s="163">
        <f>IF('HeuresFonctionEQ-ValAffich'!V23="","-",'HeuresFonctionEQ-ValAffich'!V23)</f>
        <v>0.39963880181312561</v>
      </c>
      <c r="W21" s="145">
        <f>IF(OR('HeuresFonctionEQ-ValAffich'!W23="",'HeuresFonctionEQ-ValAffich'!W22=""),"-",'HeuresFonctionEQ-ValAffich'!W23-'HeuresFonctionEQ-ValAffich'!W22)</f>
        <v>16</v>
      </c>
      <c r="X21" s="145">
        <f>IF(OR('HeuresFonctionEQ-ValAffich'!X23="",'HeuresFonctionEQ-ValAffich'!X22=""),"-",'HeuresFonctionEQ-ValAffich'!X23-'HeuresFonctionEQ-ValAffich'!X22)</f>
        <v>18</v>
      </c>
      <c r="Y21" s="145">
        <f>IF(OR('HeuresFonctionEQ-ValAffich'!Y23="",'HeuresFonctionEQ-ValAffich'!Y22=""),"-",'HeuresFonctionEQ-ValAffich'!Y23-'HeuresFonctionEQ-ValAffich'!Y22)</f>
        <v>0</v>
      </c>
      <c r="Z21" s="145">
        <f>IF(OR('HeuresFonctionEQ-ValAffich'!Z23="",'HeuresFonctionEQ-ValAffich'!Z22=""),"-",'HeuresFonctionEQ-ValAffich'!Z23-'HeuresFonctionEQ-ValAffich'!Z22)</f>
        <v>7</v>
      </c>
      <c r="AA21" s="145">
        <f>IF(OR('HeuresFonctionEQ-ValAffich'!AA23="",'HeuresFonctionEQ-ValAffich'!AA22=""),"-",'HeuresFonctionEQ-ValAffich'!AA23-'HeuresFonctionEQ-ValAffich'!AA22)</f>
        <v>7</v>
      </c>
      <c r="AB21" s="145">
        <f>IF(OR('HeuresFonctionEQ-ValAffich'!AB23="",'HeuresFonctionEQ-ValAffich'!AB22=""),"-",'HeuresFonctionEQ-ValAffich'!AB23-'HeuresFonctionEQ-ValAffich'!AB22)</f>
        <v>0</v>
      </c>
      <c r="AC21" s="145">
        <f>IF(OR('HeuresFonctionEQ-ValAffich'!AC23="",'HeuresFonctionEQ-ValAffich'!AC22=""),"-",'HeuresFonctionEQ-ValAffich'!AC23-'HeuresFonctionEQ-ValAffich'!AC22)</f>
        <v>0</v>
      </c>
      <c r="AD21" s="145">
        <f>IF(OR('HeuresFonctionEQ-ValAffich'!AD23="",'HeuresFonctionEQ-ValAffich'!AD22=""),"-",'HeuresFonctionEQ-ValAffich'!AD23-'HeuresFonctionEQ-ValAffich'!AD22)</f>
        <v>24</v>
      </c>
      <c r="AE21" s="145">
        <f>IF(OR('HeuresFonctionEQ-ValAffich'!AE23="",'HeuresFonctionEQ-ValAffich'!AE22=""),"-",'HeuresFonctionEQ-ValAffich'!AE23-'HeuresFonctionEQ-ValAffich'!AE22)</f>
        <v>0</v>
      </c>
      <c r="AF21" s="145">
        <f>IF(OR('HeuresFonctionEQ-ValAffich'!AF23="",'HeuresFonctionEQ-ValAffich'!AF22=""),"-",'HeuresFonctionEQ-ValAffich'!AF23-'HeuresFonctionEQ-ValAffich'!AF22)</f>
        <v>0</v>
      </c>
      <c r="AG21" s="145">
        <f>IF(OR('HeuresFonctionEQ-ValAffich'!AG23="",'HeuresFonctionEQ-ValAffich'!AG22=""),"-",'HeuresFonctionEQ-ValAffich'!AG23-'HeuresFonctionEQ-ValAffich'!AG22)</f>
        <v>0</v>
      </c>
      <c r="AH21" s="145">
        <f>IF(OR('HeuresFonctionEQ-ValAffich'!AH23="",'HeuresFonctionEQ-ValAffich'!AH22=""),"-",'HeuresFonctionEQ-ValAffich'!AH23-'HeuresFonctionEQ-ValAffich'!AH22)</f>
        <v>0</v>
      </c>
      <c r="AI21" s="145">
        <f>IF(OR('HeuresFonctionEQ-ValAffich'!AI23="",'HeuresFonctionEQ-ValAffich'!AI22=""),"-",'HeuresFonctionEQ-ValAffich'!AI23-'HeuresFonctionEQ-ValAffich'!AI22)</f>
        <v>0</v>
      </c>
      <c r="AJ21" s="145">
        <f>IF(OR('HeuresFonctionEQ-ValAffich'!AJ23="",'HeuresFonctionEQ-ValAffich'!AJ22=""),"-",'HeuresFonctionEQ-ValAffich'!AJ23-'HeuresFonctionEQ-ValAffich'!AJ22)</f>
        <v>0</v>
      </c>
      <c r="AK21" s="145">
        <f>IF(OR('HeuresFonctionEQ-ValAffich'!AK23="",'HeuresFonctionEQ-ValAffich'!AK22=""),"-",'HeuresFonctionEQ-ValAffich'!AK23-'HeuresFonctionEQ-ValAffich'!AK22)</f>
        <v>0</v>
      </c>
      <c r="AL21" s="145">
        <f>IF(OR('HeuresFonctionEQ-ValAffich'!AL23="",'HeuresFonctionEQ-ValAffich'!AL22=""),"-",'HeuresFonctionEQ-ValAffich'!AL23-'HeuresFonctionEQ-ValAffich'!AL22)</f>
        <v>0</v>
      </c>
      <c r="AM21" s="145">
        <f>IF(OR('HeuresFonctionEQ-ValAffich'!AM23="",'HeuresFonctionEQ-ValAffich'!AM22=""),"-",'HeuresFonctionEQ-ValAffich'!AM23-'HeuresFonctionEQ-ValAffich'!AM22)</f>
        <v>0</v>
      </c>
      <c r="AN21" s="145">
        <f>IF(OR('HeuresFonctionEQ-ValAffich'!AN23="",'HeuresFonctionEQ-ValAffich'!AN22=""),"-",'HeuresFonctionEQ-ValAffich'!AN23-'HeuresFonctionEQ-ValAffich'!AN22)</f>
        <v>0</v>
      </c>
      <c r="AO21" s="145">
        <f>IF(OR('HeuresFonctionEQ-ValAffich'!AO23="",'HeuresFonctionEQ-ValAffich'!AO22=""),"-",'HeuresFonctionEQ-ValAffich'!AO23-'HeuresFonctionEQ-ValAffich'!AO22)</f>
        <v>0</v>
      </c>
      <c r="AP21" s="145">
        <f>IF(OR('HeuresFonctionEQ-ValAffich'!AP23="",'HeuresFonctionEQ-ValAffich'!AP22=""),"-",'HeuresFonctionEQ-ValAffich'!AP23-'HeuresFonctionEQ-ValAffich'!AP22)</f>
        <v>0</v>
      </c>
      <c r="AQ21" s="145">
        <f>IF(OR('HeuresFonctionEQ-ValAffich'!AQ23="",'HeuresFonctionEQ-ValAffich'!AQ22=""),"-",'HeuresFonctionEQ-ValAffich'!AQ23-'HeuresFonctionEQ-ValAffich'!AQ22)</f>
        <v>4</v>
      </c>
      <c r="AR21" s="145">
        <f>IF(OR('HeuresFonctionEQ-ValAffich'!AR23="",'HeuresFonctionEQ-ValAffich'!AR22=""),"-",'HeuresFonctionEQ-ValAffich'!AR23-'HeuresFonctionEQ-ValAffich'!AR22)</f>
        <v>3</v>
      </c>
      <c r="AS21" s="145" t="str">
        <f>IF(OR('HeuresFonctionEQ-ValAffich'!AS23="",'HeuresFonctionEQ-ValAffich'!AS22=""),"-",'HeuresFonctionEQ-ValAffich'!AS23-'HeuresFonctionEQ-ValAffich'!AS22)</f>
        <v>-</v>
      </c>
      <c r="AT21" s="145" t="str">
        <f>IF(OR('HeuresFonctionEQ-ValAffich'!AT23="",'HeuresFonctionEQ-ValAffich'!AT22=""),"-",'HeuresFonctionEQ-ValAffich'!AT23-'HeuresFonctionEQ-ValAffich'!AT22)</f>
        <v>-</v>
      </c>
      <c r="AU21" s="145">
        <f>IF(OR('HeuresFonctionEQ-ValAffich'!AU23="",'HeuresFonctionEQ-ValAffich'!AU22=""),"-",'HeuresFonctionEQ-ValAffich'!AU23-'HeuresFonctionEQ-ValAffich'!AU22)</f>
        <v>0</v>
      </c>
      <c r="AV21" s="145">
        <f>IF(OR('HeuresFonctionEQ-ValAffich'!AV23="",'HeuresFonctionEQ-ValAffich'!AV22=""),"-",'HeuresFonctionEQ-ValAffich'!AV23-'HeuresFonctionEQ-ValAffich'!AV22)</f>
        <v>0</v>
      </c>
      <c r="AW21" s="145">
        <f>IF(OR('HeuresFonctionEQ-ValAffich'!AW23="",'HeuresFonctionEQ-ValAffich'!AW22=""),"-",'HeuresFonctionEQ-ValAffich'!AW23-'HeuresFonctionEQ-ValAffich'!AW22)</f>
        <v>0</v>
      </c>
      <c r="AX21" s="145" t="str">
        <f>IF(OR('HeuresFonctionEQ-ValAffich'!AX23="",'HeuresFonctionEQ-ValAffich'!AX22=""),"-",'HeuresFonctionEQ-ValAffich'!AX23-'HeuresFonctionEQ-ValAffich'!AX22)</f>
        <v>-</v>
      </c>
      <c r="AY21" s="145" t="str">
        <f>IF(OR('HeuresFonctionEQ-ValAffich'!AY23="",'HeuresFonctionEQ-ValAffich'!AY22=""),"-",'HeuresFonctionEQ-ValAffich'!AY23-'HeuresFonctionEQ-ValAffich'!AY22)</f>
        <v>-</v>
      </c>
      <c r="AZ21" s="145" t="e">
        <f>IF(OR('HeuresFonctionEQ-ValAffich'!#REF!="",'HeuresFonctionEQ-ValAffich'!#REF!=""),"-",'HeuresFonctionEQ-ValAffich'!#REF!-'HeuresFonctionEQ-ValAffich'!#REF!)</f>
        <v>#REF!</v>
      </c>
      <c r="BA21" s="145">
        <f>IF(OR('HeuresFonctionEQ-ValAffich'!AZ24="",'HeuresFonctionEQ-ValAffich'!AZ23=""),"-",'HeuresFonctionEQ-ValAffich'!AZ24-'HeuresFonctionEQ-ValAffich'!AZ23)</f>
        <v>856</v>
      </c>
    </row>
    <row r="22" spans="1:53" s="39" customFormat="1" ht="24.95" customHeight="1">
      <c r="A22" s="149">
        <f>'HeuresFonctionEQ-ValAffich'!A24</f>
        <v>17</v>
      </c>
      <c r="B22" s="145">
        <f>IF(OR('HeuresFonctionEQ-ValAffich'!B24="",'HeuresFonctionEQ-ValAffich'!B23=""),"-",'HeuresFonctionEQ-ValAffich'!B24-'HeuresFonctionEQ-ValAffich'!B23)</f>
        <v>1</v>
      </c>
      <c r="C22" s="145">
        <f>IF(OR('HeuresFonctionEQ-ValAffich'!C24="",'HeuresFonctionEQ-ValAffich'!C23=""),"-",'HeuresFonctionEQ-ValAffich'!C24-'HeuresFonctionEQ-ValAffich'!C23)</f>
        <v>1</v>
      </c>
      <c r="D22" s="145">
        <f>IF(OR('HeuresFonctionEQ-ValAffich'!D24="",'HeuresFonctionEQ-ValAffich'!D23=""),"-",'HeuresFonctionEQ-ValAffich'!D24-'HeuresFonctionEQ-ValAffich'!D23)</f>
        <v>0</v>
      </c>
      <c r="E22" s="145">
        <f>IF(OR('HeuresFonctionEQ-ValAffich'!E24="",'HeuresFonctionEQ-ValAffich'!E23=""),"-",'HeuresFonctionEQ-ValAffich'!E24-'HeuresFonctionEQ-ValAffich'!E23)</f>
        <v>0</v>
      </c>
      <c r="F22" s="145">
        <f>IF(OR('HeuresFonctionEQ-ValAffich'!F24="",'HeuresFonctionEQ-ValAffich'!F23=""),"-",'HeuresFonctionEQ-ValAffich'!F24-'HeuresFonctionEQ-ValAffich'!F23)</f>
        <v>0</v>
      </c>
      <c r="G22" s="145">
        <f>IF(OR('HeuresFonctionEQ-ValAffich'!G24="",'HeuresFonctionEQ-ValAffich'!G23=""),"-",'HeuresFonctionEQ-ValAffich'!G24-'HeuresFonctionEQ-ValAffich'!G23)</f>
        <v>0</v>
      </c>
      <c r="H22" s="145">
        <f>IF(OR('HeuresFonctionEQ-ValAffich'!H24="",'HeuresFonctionEQ-ValAffich'!H23=""),"-",'HeuresFonctionEQ-ValAffich'!H24-'HeuresFonctionEQ-ValAffich'!H23)</f>
        <v>3</v>
      </c>
      <c r="I22" s="145">
        <f>IF(OR('HeuresFonctionEQ-ValAffich'!I24="",'HeuresFonctionEQ-ValAffich'!I23=""),"-",'HeuresFonctionEQ-ValAffich'!I24-'HeuresFonctionEQ-ValAffich'!I23)</f>
        <v>0</v>
      </c>
      <c r="J22" s="145">
        <f>IF(OR('HeuresFonctionEQ-ValAffich'!J24="",'HeuresFonctionEQ-ValAffich'!J23=""),"-",'HeuresFonctionEQ-ValAffich'!J24-'HeuresFonctionEQ-ValAffich'!J23)</f>
        <v>24</v>
      </c>
      <c r="K22" s="145">
        <f>IF(OR('HeuresFonctionEQ-ValAffich'!K24="",'HeuresFonctionEQ-ValAffich'!K23=""),"-",'HeuresFonctionEQ-ValAffich'!K24-'HeuresFonctionEQ-ValAffich'!K23)</f>
        <v>0</v>
      </c>
      <c r="L22" s="145">
        <f>IF(OR('HeuresFonctionEQ-ValAffich'!L24="",'HeuresFonctionEQ-ValAffich'!L23=""),"-",'HeuresFonctionEQ-ValAffich'!L24-'HeuresFonctionEQ-ValAffich'!L23)</f>
        <v>0</v>
      </c>
      <c r="M22" s="145">
        <f>IF(OR('HeuresFonctionEQ-ValAffich'!M24="",'HeuresFonctionEQ-ValAffich'!M23=""),"-",'HeuresFonctionEQ-ValAffich'!M24-'HeuresFonctionEQ-ValAffich'!M23)</f>
        <v>24</v>
      </c>
      <c r="N22" s="163">
        <f>IF('HeuresFonctionEQ-ValAffich'!N24="","-",'HeuresFonctionEQ-ValAffich'!N24)</f>
        <v>0.45333638787269592</v>
      </c>
      <c r="O22" s="145">
        <f>IF(OR('HeuresFonctionEQ-ValAffich'!O24="",'HeuresFonctionEQ-ValAffich'!O23=""),"-",'HeuresFonctionEQ-ValAffich'!O24-'HeuresFonctionEQ-ValAffich'!O23)</f>
        <v>14</v>
      </c>
      <c r="P22" s="145">
        <f>IF(OR('HeuresFonctionEQ-ValAffich'!P24="",'HeuresFonctionEQ-ValAffich'!P23=""),"-",'HeuresFonctionEQ-ValAffich'!P24-'HeuresFonctionEQ-ValAffich'!P23)</f>
        <v>16</v>
      </c>
      <c r="Q22" s="145">
        <f>IF(OR('HeuresFonctionEQ-ValAffich'!Q24="",'HeuresFonctionEQ-ValAffich'!Q23=""),"-",'HeuresFonctionEQ-ValAffich'!Q24-'HeuresFonctionEQ-ValAffich'!Q23)</f>
        <v>16</v>
      </c>
      <c r="R22" s="145">
        <f>IF(OR('HeuresFonctionEQ-ValAffich'!R24="",'HeuresFonctionEQ-ValAffich'!R23=""),"-",'HeuresFonctionEQ-ValAffich'!R24-'HeuresFonctionEQ-ValAffich'!R23)</f>
        <v>7</v>
      </c>
      <c r="S22" s="145">
        <f>IF(OR('HeuresFonctionEQ-ValAffich'!S24="",'HeuresFonctionEQ-ValAffich'!S23=""),"-",'HeuresFonctionEQ-ValAffich'!S24-'HeuresFonctionEQ-ValAffich'!S23)</f>
        <v>7</v>
      </c>
      <c r="T22" s="145">
        <f>IF(OR('HeuresFonctionEQ-ValAffich'!T24="",'HeuresFonctionEQ-ValAffich'!T23=""),"-",'HeuresFonctionEQ-ValAffich'!T24-'HeuresFonctionEQ-ValAffich'!T23)</f>
        <v>0</v>
      </c>
      <c r="U22" s="145">
        <f>IF(OR('HeuresFonctionEQ-ValAffich'!U24="",'HeuresFonctionEQ-ValAffich'!U23=""),"-",'HeuresFonctionEQ-ValAffich'!U24-'HeuresFonctionEQ-ValAffich'!U23)</f>
        <v>24</v>
      </c>
      <c r="V22" s="163">
        <f>IF('HeuresFonctionEQ-ValAffich'!V24="","-",'HeuresFonctionEQ-ValAffich'!V24)</f>
        <v>0.45546078681945801</v>
      </c>
      <c r="W22" s="145">
        <f>IF(OR('HeuresFonctionEQ-ValAffich'!W24="",'HeuresFonctionEQ-ValAffich'!W23=""),"-",'HeuresFonctionEQ-ValAffich'!W24-'HeuresFonctionEQ-ValAffich'!W23)</f>
        <v>16</v>
      </c>
      <c r="X22" s="145">
        <f>IF(OR('HeuresFonctionEQ-ValAffich'!X24="",'HeuresFonctionEQ-ValAffich'!X23=""),"-",'HeuresFonctionEQ-ValAffich'!X24-'HeuresFonctionEQ-ValAffich'!X23)</f>
        <v>17</v>
      </c>
      <c r="Y22" s="145">
        <f>IF(OR('HeuresFonctionEQ-ValAffich'!Y24="",'HeuresFonctionEQ-ValAffich'!Y23=""),"-",'HeuresFonctionEQ-ValAffich'!Y24-'HeuresFonctionEQ-ValAffich'!Y23)</f>
        <v>0</v>
      </c>
      <c r="Z22" s="145">
        <f>IF(OR('HeuresFonctionEQ-ValAffich'!Z24="",'HeuresFonctionEQ-ValAffich'!Z23=""),"-",'HeuresFonctionEQ-ValAffich'!Z24-'HeuresFonctionEQ-ValAffich'!Z23)</f>
        <v>6</v>
      </c>
      <c r="AA22" s="145">
        <f>IF(OR('HeuresFonctionEQ-ValAffich'!AA24="",'HeuresFonctionEQ-ValAffich'!AA23=""),"-",'HeuresFonctionEQ-ValAffich'!AA24-'HeuresFonctionEQ-ValAffich'!AA23)</f>
        <v>7</v>
      </c>
      <c r="AB22" s="145">
        <f>IF(OR('HeuresFonctionEQ-ValAffich'!AB24="",'HeuresFonctionEQ-ValAffich'!AB23=""),"-",'HeuresFonctionEQ-ValAffich'!AB24-'HeuresFonctionEQ-ValAffich'!AB23)</f>
        <v>0</v>
      </c>
      <c r="AC22" s="145">
        <f>IF(OR('HeuresFonctionEQ-ValAffich'!AC24="",'HeuresFonctionEQ-ValAffich'!AC23=""),"-",'HeuresFonctionEQ-ValAffich'!AC24-'HeuresFonctionEQ-ValAffich'!AC23)</f>
        <v>0</v>
      </c>
      <c r="AD22" s="145">
        <f>IF(OR('HeuresFonctionEQ-ValAffich'!AD24="",'HeuresFonctionEQ-ValAffich'!AD23=""),"-",'HeuresFonctionEQ-ValAffich'!AD24-'HeuresFonctionEQ-ValAffich'!AD23)</f>
        <v>24</v>
      </c>
      <c r="AE22" s="145">
        <f>IF(OR('HeuresFonctionEQ-ValAffich'!AE24="",'HeuresFonctionEQ-ValAffich'!AE23=""),"-",'HeuresFonctionEQ-ValAffich'!AE24-'HeuresFonctionEQ-ValAffich'!AE23)</f>
        <v>0</v>
      </c>
      <c r="AF22" s="145">
        <f>IF(OR('HeuresFonctionEQ-ValAffich'!AF24="",'HeuresFonctionEQ-ValAffich'!AF23=""),"-",'HeuresFonctionEQ-ValAffich'!AF24-'HeuresFonctionEQ-ValAffich'!AF23)</f>
        <v>0</v>
      </c>
      <c r="AG22" s="145">
        <f>IF(OR('HeuresFonctionEQ-ValAffich'!AG24="",'HeuresFonctionEQ-ValAffich'!AG23=""),"-",'HeuresFonctionEQ-ValAffich'!AG24-'HeuresFonctionEQ-ValAffich'!AG23)</f>
        <v>0</v>
      </c>
      <c r="AH22" s="145">
        <f>IF(OR('HeuresFonctionEQ-ValAffich'!AH24="",'HeuresFonctionEQ-ValAffich'!AH23=""),"-",'HeuresFonctionEQ-ValAffich'!AH24-'HeuresFonctionEQ-ValAffich'!AH23)</f>
        <v>0</v>
      </c>
      <c r="AI22" s="145">
        <f>IF(OR('HeuresFonctionEQ-ValAffich'!AI24="",'HeuresFonctionEQ-ValAffich'!AI23=""),"-",'HeuresFonctionEQ-ValAffich'!AI24-'HeuresFonctionEQ-ValAffich'!AI23)</f>
        <v>0</v>
      </c>
      <c r="AJ22" s="145">
        <f>IF(OR('HeuresFonctionEQ-ValAffich'!AJ24="",'HeuresFonctionEQ-ValAffich'!AJ23=""),"-",'HeuresFonctionEQ-ValAffich'!AJ24-'HeuresFonctionEQ-ValAffich'!AJ23)</f>
        <v>0</v>
      </c>
      <c r="AK22" s="145">
        <f>IF(OR('HeuresFonctionEQ-ValAffich'!AK24="",'HeuresFonctionEQ-ValAffich'!AK23=""),"-",'HeuresFonctionEQ-ValAffich'!AK24-'HeuresFonctionEQ-ValAffich'!AK23)</f>
        <v>0</v>
      </c>
      <c r="AL22" s="145">
        <f>IF(OR('HeuresFonctionEQ-ValAffich'!AL24="",'HeuresFonctionEQ-ValAffich'!AL23=""),"-",'HeuresFonctionEQ-ValAffich'!AL24-'HeuresFonctionEQ-ValAffich'!AL23)</f>
        <v>0</v>
      </c>
      <c r="AM22" s="145">
        <f>IF(OR('HeuresFonctionEQ-ValAffich'!AM24="",'HeuresFonctionEQ-ValAffich'!AM23=""),"-",'HeuresFonctionEQ-ValAffich'!AM24-'HeuresFonctionEQ-ValAffich'!AM23)</f>
        <v>0</v>
      </c>
      <c r="AN22" s="145">
        <f>IF(OR('HeuresFonctionEQ-ValAffich'!AN24="",'HeuresFonctionEQ-ValAffich'!AN23=""),"-",'HeuresFonctionEQ-ValAffich'!AN24-'HeuresFonctionEQ-ValAffich'!AN23)</f>
        <v>0</v>
      </c>
      <c r="AO22" s="145">
        <f>IF(OR('HeuresFonctionEQ-ValAffich'!AO24="",'HeuresFonctionEQ-ValAffich'!AO23=""),"-",'HeuresFonctionEQ-ValAffich'!AO24-'HeuresFonctionEQ-ValAffich'!AO23)</f>
        <v>0</v>
      </c>
      <c r="AP22" s="145">
        <f>IF(OR('HeuresFonctionEQ-ValAffich'!AP24="",'HeuresFonctionEQ-ValAffich'!AP23=""),"-",'HeuresFonctionEQ-ValAffich'!AP24-'HeuresFonctionEQ-ValAffich'!AP23)</f>
        <v>0</v>
      </c>
      <c r="AQ22" s="145">
        <f>IF(OR('HeuresFonctionEQ-ValAffich'!AQ24="",'HeuresFonctionEQ-ValAffich'!AQ23=""),"-",'HeuresFonctionEQ-ValAffich'!AQ24-'HeuresFonctionEQ-ValAffich'!AQ23)</f>
        <v>2</v>
      </c>
      <c r="AR22" s="145">
        <f>IF(OR('HeuresFonctionEQ-ValAffich'!AR24="",'HeuresFonctionEQ-ValAffich'!AR23=""),"-",'HeuresFonctionEQ-ValAffich'!AR24-'HeuresFonctionEQ-ValAffich'!AR23)</f>
        <v>2</v>
      </c>
      <c r="AS22" s="145" t="str">
        <f>IF(OR('HeuresFonctionEQ-ValAffich'!AS24="",'HeuresFonctionEQ-ValAffich'!AS23=""),"-",'HeuresFonctionEQ-ValAffich'!AS24-'HeuresFonctionEQ-ValAffich'!AS23)</f>
        <v>-</v>
      </c>
      <c r="AT22" s="145" t="str">
        <f>IF(OR('HeuresFonctionEQ-ValAffich'!AT24="",'HeuresFonctionEQ-ValAffich'!AT23=""),"-",'HeuresFonctionEQ-ValAffich'!AT24-'HeuresFonctionEQ-ValAffich'!AT23)</f>
        <v>-</v>
      </c>
      <c r="AU22" s="145">
        <f>IF(OR('HeuresFonctionEQ-ValAffich'!AU24="",'HeuresFonctionEQ-ValAffich'!AU23=""),"-",'HeuresFonctionEQ-ValAffich'!AU24-'HeuresFonctionEQ-ValAffich'!AU23)</f>
        <v>0</v>
      </c>
      <c r="AV22" s="145">
        <f>IF(OR('HeuresFonctionEQ-ValAffich'!AV24="",'HeuresFonctionEQ-ValAffich'!AV23=""),"-",'HeuresFonctionEQ-ValAffich'!AV24-'HeuresFonctionEQ-ValAffich'!AV23)</f>
        <v>0</v>
      </c>
      <c r="AW22" s="145">
        <f>IF(OR('HeuresFonctionEQ-ValAffich'!AW24="",'HeuresFonctionEQ-ValAffich'!AW23=""),"-",'HeuresFonctionEQ-ValAffich'!AW24-'HeuresFonctionEQ-ValAffich'!AW23)</f>
        <v>0</v>
      </c>
      <c r="AX22" s="145" t="str">
        <f>IF(OR('HeuresFonctionEQ-ValAffich'!AX24="",'HeuresFonctionEQ-ValAffich'!AX23=""),"-",'HeuresFonctionEQ-ValAffich'!AX24-'HeuresFonctionEQ-ValAffich'!AX23)</f>
        <v>-</v>
      </c>
      <c r="AY22" s="145" t="str">
        <f>IF(OR('HeuresFonctionEQ-ValAffich'!AY24="",'HeuresFonctionEQ-ValAffich'!AY23=""),"-",'HeuresFonctionEQ-ValAffich'!AY24-'HeuresFonctionEQ-ValAffich'!AY23)</f>
        <v>-</v>
      </c>
      <c r="AZ22" s="145" t="e">
        <f>IF(OR('HeuresFonctionEQ-ValAffich'!#REF!="",'HeuresFonctionEQ-ValAffich'!#REF!=""),"-",'HeuresFonctionEQ-ValAffich'!#REF!-'HeuresFonctionEQ-ValAffich'!#REF!)</f>
        <v>#REF!</v>
      </c>
      <c r="BA22" s="145">
        <f>IF(OR('HeuresFonctionEQ-ValAffich'!AZ25="",'HeuresFonctionEQ-ValAffich'!AZ24=""),"-",'HeuresFonctionEQ-ValAffich'!AZ25-'HeuresFonctionEQ-ValAffich'!AZ24)</f>
        <v>1056</v>
      </c>
    </row>
    <row r="23" spans="1:53" s="39" customFormat="1" ht="24.95" customHeight="1">
      <c r="A23" s="149">
        <f>'HeuresFonctionEQ-ValAffich'!A25</f>
        <v>18</v>
      </c>
      <c r="B23" s="145">
        <f>IF(OR('HeuresFonctionEQ-ValAffich'!B25="",'HeuresFonctionEQ-ValAffich'!B24=""),"-",'HeuresFonctionEQ-ValAffich'!B25-'HeuresFonctionEQ-ValAffich'!B24)</f>
        <v>0</v>
      </c>
      <c r="C23" s="145">
        <f>IF(OR('HeuresFonctionEQ-ValAffich'!C25="",'HeuresFonctionEQ-ValAffich'!C24=""),"-",'HeuresFonctionEQ-ValAffich'!C25-'HeuresFonctionEQ-ValAffich'!C24)</f>
        <v>0</v>
      </c>
      <c r="D23" s="145">
        <f>IF(OR('HeuresFonctionEQ-ValAffich'!D25="",'HeuresFonctionEQ-ValAffich'!D24=""),"-",'HeuresFonctionEQ-ValAffich'!D25-'HeuresFonctionEQ-ValAffich'!D24)</f>
        <v>0</v>
      </c>
      <c r="E23" s="145">
        <f>IF(OR('HeuresFonctionEQ-ValAffich'!E25="",'HeuresFonctionEQ-ValAffich'!E24=""),"-",'HeuresFonctionEQ-ValAffich'!E25-'HeuresFonctionEQ-ValAffich'!E24)</f>
        <v>0</v>
      </c>
      <c r="F23" s="145">
        <f>IF(OR('HeuresFonctionEQ-ValAffich'!F25="",'HeuresFonctionEQ-ValAffich'!F24=""),"-",'HeuresFonctionEQ-ValAffich'!F25-'HeuresFonctionEQ-ValAffich'!F24)</f>
        <v>0</v>
      </c>
      <c r="G23" s="145">
        <f>IF(OR('HeuresFonctionEQ-ValAffich'!G25="",'HeuresFonctionEQ-ValAffich'!G24=""),"-",'HeuresFonctionEQ-ValAffich'!G25-'HeuresFonctionEQ-ValAffich'!G24)</f>
        <v>0</v>
      </c>
      <c r="H23" s="145">
        <f>IF(OR('HeuresFonctionEQ-ValAffich'!H25="",'HeuresFonctionEQ-ValAffich'!H24=""),"-",'HeuresFonctionEQ-ValAffich'!H25-'HeuresFonctionEQ-ValAffich'!H24)</f>
        <v>3</v>
      </c>
      <c r="I23" s="145">
        <f>IF(OR('HeuresFonctionEQ-ValAffich'!I25="",'HeuresFonctionEQ-ValAffich'!I24=""),"-",'HeuresFonctionEQ-ValAffich'!I25-'HeuresFonctionEQ-ValAffich'!I24)</f>
        <v>0</v>
      </c>
      <c r="J23" s="145">
        <f>IF(OR('HeuresFonctionEQ-ValAffich'!J25="",'HeuresFonctionEQ-ValAffich'!J24=""),"-",'HeuresFonctionEQ-ValAffich'!J25-'HeuresFonctionEQ-ValAffich'!J24)</f>
        <v>24</v>
      </c>
      <c r="K23" s="145">
        <f>IF(OR('HeuresFonctionEQ-ValAffich'!K25="",'HeuresFonctionEQ-ValAffich'!K24=""),"-",'HeuresFonctionEQ-ValAffich'!K25-'HeuresFonctionEQ-ValAffich'!K24)</f>
        <v>0</v>
      </c>
      <c r="L23" s="145">
        <f>IF(OR('HeuresFonctionEQ-ValAffich'!L25="",'HeuresFonctionEQ-ValAffich'!L24=""),"-",'HeuresFonctionEQ-ValAffich'!L25-'HeuresFonctionEQ-ValAffich'!L24)</f>
        <v>0</v>
      </c>
      <c r="M23" s="145">
        <f>IF(OR('HeuresFonctionEQ-ValAffich'!M25="",'HeuresFonctionEQ-ValAffich'!M24=""),"-",'HeuresFonctionEQ-ValAffich'!M25-'HeuresFonctionEQ-ValAffich'!M24)</f>
        <v>24</v>
      </c>
      <c r="N23" s="163">
        <f>IF('HeuresFonctionEQ-ValAffich'!N25="","-",'HeuresFonctionEQ-ValAffich'!N25)</f>
        <v>0.45533651113510132</v>
      </c>
      <c r="O23" s="145">
        <f>IF(OR('HeuresFonctionEQ-ValAffich'!O25="",'HeuresFonctionEQ-ValAffich'!O24=""),"-",'HeuresFonctionEQ-ValAffich'!O25-'HeuresFonctionEQ-ValAffich'!O24)</f>
        <v>14</v>
      </c>
      <c r="P23" s="145">
        <f>IF(OR('HeuresFonctionEQ-ValAffich'!P25="",'HeuresFonctionEQ-ValAffich'!P24=""),"-",'HeuresFonctionEQ-ValAffich'!P25-'HeuresFonctionEQ-ValAffich'!P24)</f>
        <v>16</v>
      </c>
      <c r="Q23" s="145">
        <f>IF(OR('HeuresFonctionEQ-ValAffich'!Q25="",'HeuresFonctionEQ-ValAffich'!Q24=""),"-",'HeuresFonctionEQ-ValAffich'!Q25-'HeuresFonctionEQ-ValAffich'!Q24)</f>
        <v>16</v>
      </c>
      <c r="R23" s="145">
        <f>IF(OR('HeuresFonctionEQ-ValAffich'!R25="",'HeuresFonctionEQ-ValAffich'!R24=""),"-",'HeuresFonctionEQ-ValAffich'!R25-'HeuresFonctionEQ-ValAffich'!R24)</f>
        <v>6</v>
      </c>
      <c r="S23" s="145">
        <f>IF(OR('HeuresFonctionEQ-ValAffich'!S25="",'HeuresFonctionEQ-ValAffich'!S24=""),"-",'HeuresFonctionEQ-ValAffich'!S25-'HeuresFonctionEQ-ValAffich'!S24)</f>
        <v>6</v>
      </c>
      <c r="T23" s="145">
        <f>IF(OR('HeuresFonctionEQ-ValAffich'!T25="",'HeuresFonctionEQ-ValAffich'!T24=""),"-",'HeuresFonctionEQ-ValAffich'!T25-'HeuresFonctionEQ-ValAffich'!T24)</f>
        <v>0</v>
      </c>
      <c r="U23" s="145">
        <f>IF(OR('HeuresFonctionEQ-ValAffich'!U25="",'HeuresFonctionEQ-ValAffich'!U24=""),"-",'HeuresFonctionEQ-ValAffich'!U25-'HeuresFonctionEQ-ValAffich'!U24)</f>
        <v>24</v>
      </c>
      <c r="V23" s="163">
        <f>IF('HeuresFonctionEQ-ValAffich'!V25="","-",'HeuresFonctionEQ-ValAffich'!V25)</f>
        <v>0.45439159870147705</v>
      </c>
      <c r="W23" s="145">
        <f>IF(OR('HeuresFonctionEQ-ValAffich'!W25="",'HeuresFonctionEQ-ValAffich'!W24=""),"-",'HeuresFonctionEQ-ValAffich'!W25-'HeuresFonctionEQ-ValAffich'!W24)</f>
        <v>15</v>
      </c>
      <c r="X23" s="145">
        <f>IF(OR('HeuresFonctionEQ-ValAffich'!X25="",'HeuresFonctionEQ-ValAffich'!X24=""),"-",'HeuresFonctionEQ-ValAffich'!X25-'HeuresFonctionEQ-ValAffich'!X24)</f>
        <v>18</v>
      </c>
      <c r="Y23" s="145">
        <f>IF(OR('HeuresFonctionEQ-ValAffich'!Y25="",'HeuresFonctionEQ-ValAffich'!Y24=""),"-",'HeuresFonctionEQ-ValAffich'!Y25-'HeuresFonctionEQ-ValAffich'!Y24)</f>
        <v>0</v>
      </c>
      <c r="Z23" s="145">
        <f>IF(OR('HeuresFonctionEQ-ValAffich'!Z25="",'HeuresFonctionEQ-ValAffich'!Z24=""),"-",'HeuresFonctionEQ-ValAffich'!Z25-'HeuresFonctionEQ-ValAffich'!Z24)</f>
        <v>6</v>
      </c>
      <c r="AA23" s="145">
        <f>IF(OR('HeuresFonctionEQ-ValAffich'!AA25="",'HeuresFonctionEQ-ValAffich'!AA24=""),"-",'HeuresFonctionEQ-ValAffich'!AA25-'HeuresFonctionEQ-ValAffich'!AA24)</f>
        <v>7</v>
      </c>
      <c r="AB23" s="145">
        <f>IF(OR('HeuresFonctionEQ-ValAffich'!AB25="",'HeuresFonctionEQ-ValAffich'!AB24=""),"-",'HeuresFonctionEQ-ValAffich'!AB25-'HeuresFonctionEQ-ValAffich'!AB24)</f>
        <v>0</v>
      </c>
      <c r="AC23" s="145">
        <f>IF(OR('HeuresFonctionEQ-ValAffich'!AC25="",'HeuresFonctionEQ-ValAffich'!AC24=""),"-",'HeuresFonctionEQ-ValAffich'!AC25-'HeuresFonctionEQ-ValAffich'!AC24)</f>
        <v>0</v>
      </c>
      <c r="AD23" s="145">
        <f>IF(OR('HeuresFonctionEQ-ValAffich'!AD25="",'HeuresFonctionEQ-ValAffich'!AD24=""),"-",'HeuresFonctionEQ-ValAffich'!AD25-'HeuresFonctionEQ-ValAffich'!AD24)</f>
        <v>24</v>
      </c>
      <c r="AE23" s="145">
        <f>IF(OR('HeuresFonctionEQ-ValAffich'!AE25="",'HeuresFonctionEQ-ValAffich'!AE24=""),"-",'HeuresFonctionEQ-ValAffich'!AE25-'HeuresFonctionEQ-ValAffich'!AE24)</f>
        <v>0</v>
      </c>
      <c r="AF23" s="145">
        <f>IF(OR('HeuresFonctionEQ-ValAffich'!AF25="",'HeuresFonctionEQ-ValAffich'!AF24=""),"-",'HeuresFonctionEQ-ValAffich'!AF25-'HeuresFonctionEQ-ValAffich'!AF24)</f>
        <v>0</v>
      </c>
      <c r="AG23" s="145">
        <f>IF(OR('HeuresFonctionEQ-ValAffich'!AG25="",'HeuresFonctionEQ-ValAffich'!AG24=""),"-",'HeuresFonctionEQ-ValAffich'!AG25-'HeuresFonctionEQ-ValAffich'!AG24)</f>
        <v>0</v>
      </c>
      <c r="AH23" s="145">
        <f>IF(OR('HeuresFonctionEQ-ValAffich'!AH25="",'HeuresFonctionEQ-ValAffich'!AH24=""),"-",'HeuresFonctionEQ-ValAffich'!AH25-'HeuresFonctionEQ-ValAffich'!AH24)</f>
        <v>0</v>
      </c>
      <c r="AI23" s="145">
        <f>IF(OR('HeuresFonctionEQ-ValAffich'!AI25="",'HeuresFonctionEQ-ValAffich'!AI24=""),"-",'HeuresFonctionEQ-ValAffich'!AI25-'HeuresFonctionEQ-ValAffich'!AI24)</f>
        <v>0</v>
      </c>
      <c r="AJ23" s="145">
        <f>IF(OR('HeuresFonctionEQ-ValAffich'!AJ25="",'HeuresFonctionEQ-ValAffich'!AJ24=""),"-",'HeuresFonctionEQ-ValAffich'!AJ25-'HeuresFonctionEQ-ValAffich'!AJ24)</f>
        <v>0</v>
      </c>
      <c r="AK23" s="145">
        <f>IF(OR('HeuresFonctionEQ-ValAffich'!AK25="",'HeuresFonctionEQ-ValAffich'!AK24=""),"-",'HeuresFonctionEQ-ValAffich'!AK25-'HeuresFonctionEQ-ValAffich'!AK24)</f>
        <v>0</v>
      </c>
      <c r="AL23" s="145">
        <f>IF(OR('HeuresFonctionEQ-ValAffich'!AL25="",'HeuresFonctionEQ-ValAffich'!AL24=""),"-",'HeuresFonctionEQ-ValAffich'!AL25-'HeuresFonctionEQ-ValAffich'!AL24)</f>
        <v>0</v>
      </c>
      <c r="AM23" s="145">
        <f>IF(OR('HeuresFonctionEQ-ValAffich'!AM25="",'HeuresFonctionEQ-ValAffich'!AM24=""),"-",'HeuresFonctionEQ-ValAffich'!AM25-'HeuresFonctionEQ-ValAffich'!AM24)</f>
        <v>0</v>
      </c>
      <c r="AN23" s="145">
        <f>IF(OR('HeuresFonctionEQ-ValAffich'!AN25="",'HeuresFonctionEQ-ValAffich'!AN24=""),"-",'HeuresFonctionEQ-ValAffich'!AN25-'HeuresFonctionEQ-ValAffich'!AN24)</f>
        <v>0</v>
      </c>
      <c r="AO23" s="145">
        <f>IF(OR('HeuresFonctionEQ-ValAffich'!AO25="",'HeuresFonctionEQ-ValAffich'!AO24=""),"-",'HeuresFonctionEQ-ValAffich'!AO25-'HeuresFonctionEQ-ValAffich'!AO24)</f>
        <v>0</v>
      </c>
      <c r="AP23" s="145">
        <f>IF(OR('HeuresFonctionEQ-ValAffich'!AP25="",'HeuresFonctionEQ-ValAffich'!AP24=""),"-",'HeuresFonctionEQ-ValAffich'!AP25-'HeuresFonctionEQ-ValAffich'!AP24)</f>
        <v>0</v>
      </c>
      <c r="AQ23" s="145">
        <f>IF(OR('HeuresFonctionEQ-ValAffich'!AQ25="",'HeuresFonctionEQ-ValAffich'!AQ24=""),"-",'HeuresFonctionEQ-ValAffich'!AQ25-'HeuresFonctionEQ-ValAffich'!AQ24)</f>
        <v>1</v>
      </c>
      <c r="AR23" s="145">
        <f>IF(OR('HeuresFonctionEQ-ValAffich'!AR25="",'HeuresFonctionEQ-ValAffich'!AR24=""),"-",'HeuresFonctionEQ-ValAffich'!AR25-'HeuresFonctionEQ-ValAffich'!AR24)</f>
        <v>2</v>
      </c>
      <c r="AS23" s="145" t="str">
        <f>IF(OR('HeuresFonctionEQ-ValAffich'!AS25="",'HeuresFonctionEQ-ValAffich'!AS24=""),"-",'HeuresFonctionEQ-ValAffich'!AS25-'HeuresFonctionEQ-ValAffich'!AS24)</f>
        <v>-</v>
      </c>
      <c r="AT23" s="145" t="str">
        <f>IF(OR('HeuresFonctionEQ-ValAffich'!AT25="",'HeuresFonctionEQ-ValAffich'!AT24=""),"-",'HeuresFonctionEQ-ValAffich'!AT25-'HeuresFonctionEQ-ValAffich'!AT24)</f>
        <v>-</v>
      </c>
      <c r="AU23" s="145">
        <f>IF(OR('HeuresFonctionEQ-ValAffich'!AU25="",'HeuresFonctionEQ-ValAffich'!AU24=""),"-",'HeuresFonctionEQ-ValAffich'!AU25-'HeuresFonctionEQ-ValAffich'!AU24)</f>
        <v>0</v>
      </c>
      <c r="AV23" s="145">
        <f>IF(OR('HeuresFonctionEQ-ValAffich'!AV25="",'HeuresFonctionEQ-ValAffich'!AV24=""),"-",'HeuresFonctionEQ-ValAffich'!AV25-'HeuresFonctionEQ-ValAffich'!AV24)</f>
        <v>0</v>
      </c>
      <c r="AW23" s="145">
        <f>IF(OR('HeuresFonctionEQ-ValAffich'!AW25="",'HeuresFonctionEQ-ValAffich'!AW24=""),"-",'HeuresFonctionEQ-ValAffich'!AW25-'HeuresFonctionEQ-ValAffich'!AW24)</f>
        <v>0</v>
      </c>
      <c r="AX23" s="145" t="str">
        <f>IF(OR('HeuresFonctionEQ-ValAffich'!AX25="",'HeuresFonctionEQ-ValAffich'!AX24=""),"-",'HeuresFonctionEQ-ValAffich'!AX25-'HeuresFonctionEQ-ValAffich'!AX24)</f>
        <v>-</v>
      </c>
      <c r="AY23" s="145" t="str">
        <f>IF(OR('HeuresFonctionEQ-ValAffich'!AY25="",'HeuresFonctionEQ-ValAffich'!AY24=""),"-",'HeuresFonctionEQ-ValAffich'!AY25-'HeuresFonctionEQ-ValAffich'!AY24)</f>
        <v>-</v>
      </c>
      <c r="AZ23" s="145" t="e">
        <f>IF(OR('HeuresFonctionEQ-ValAffich'!#REF!="",'HeuresFonctionEQ-ValAffich'!#REF!=""),"-",'HeuresFonctionEQ-ValAffich'!#REF!-'HeuresFonctionEQ-ValAffich'!#REF!)</f>
        <v>#REF!</v>
      </c>
      <c r="BA23" s="145">
        <f>IF(OR('HeuresFonctionEQ-ValAffich'!AZ26="",'HeuresFonctionEQ-ValAffich'!AZ25=""),"-",'HeuresFonctionEQ-ValAffich'!AZ26-'HeuresFonctionEQ-ValAffich'!AZ25)</f>
        <v>1108</v>
      </c>
    </row>
    <row r="24" spans="1:53" s="39" customFormat="1" ht="24.95" customHeight="1">
      <c r="A24" s="149">
        <f>'HeuresFonctionEQ-ValAffich'!A26</f>
        <v>19</v>
      </c>
      <c r="B24" s="145">
        <f>IF(OR('HeuresFonctionEQ-ValAffich'!B26="",'HeuresFonctionEQ-ValAffich'!B25=""),"-",'HeuresFonctionEQ-ValAffich'!B26-'HeuresFonctionEQ-ValAffich'!B25)</f>
        <v>2</v>
      </c>
      <c r="C24" s="145">
        <f>IF(OR('HeuresFonctionEQ-ValAffich'!C26="",'HeuresFonctionEQ-ValAffich'!C25=""),"-",'HeuresFonctionEQ-ValAffich'!C26-'HeuresFonctionEQ-ValAffich'!C25)</f>
        <v>1</v>
      </c>
      <c r="D24" s="145">
        <f>IF(OR('HeuresFonctionEQ-ValAffich'!D26="",'HeuresFonctionEQ-ValAffich'!D25=""),"-",'HeuresFonctionEQ-ValAffich'!D26-'HeuresFonctionEQ-ValAffich'!D25)</f>
        <v>0</v>
      </c>
      <c r="E24" s="145">
        <f>IF(OR('HeuresFonctionEQ-ValAffich'!E26="",'HeuresFonctionEQ-ValAffich'!E25=""),"-",'HeuresFonctionEQ-ValAffich'!E26-'HeuresFonctionEQ-ValAffich'!E25)</f>
        <v>0</v>
      </c>
      <c r="F24" s="145">
        <f>IF(OR('HeuresFonctionEQ-ValAffich'!F26="",'HeuresFonctionEQ-ValAffich'!F25=""),"-",'HeuresFonctionEQ-ValAffich'!F26-'HeuresFonctionEQ-ValAffich'!F25)</f>
        <v>0</v>
      </c>
      <c r="G24" s="145">
        <f>IF(OR('HeuresFonctionEQ-ValAffich'!G26="",'HeuresFonctionEQ-ValAffich'!G25=""),"-",'HeuresFonctionEQ-ValAffich'!G26-'HeuresFonctionEQ-ValAffich'!G25)</f>
        <v>0</v>
      </c>
      <c r="H24" s="145">
        <f>IF(OR('HeuresFonctionEQ-ValAffich'!H26="",'HeuresFonctionEQ-ValAffich'!H25=""),"-",'HeuresFonctionEQ-ValAffich'!H26-'HeuresFonctionEQ-ValAffich'!H25)</f>
        <v>6</v>
      </c>
      <c r="I24" s="145">
        <f>IF(OR('HeuresFonctionEQ-ValAffich'!I26="",'HeuresFonctionEQ-ValAffich'!I25=""),"-",'HeuresFonctionEQ-ValAffich'!I26-'HeuresFonctionEQ-ValAffich'!I25)</f>
        <v>0</v>
      </c>
      <c r="J24" s="145">
        <f>IF(OR('HeuresFonctionEQ-ValAffich'!J26="",'HeuresFonctionEQ-ValAffich'!J25=""),"-",'HeuresFonctionEQ-ValAffich'!J26-'HeuresFonctionEQ-ValAffich'!J25)</f>
        <v>24</v>
      </c>
      <c r="K24" s="145">
        <f>IF(OR('HeuresFonctionEQ-ValAffich'!K26="",'HeuresFonctionEQ-ValAffich'!K25=""),"-",'HeuresFonctionEQ-ValAffich'!K26-'HeuresFonctionEQ-ValAffich'!K25)</f>
        <v>0</v>
      </c>
      <c r="L24" s="145">
        <f>IF(OR('HeuresFonctionEQ-ValAffich'!L26="",'HeuresFonctionEQ-ValAffich'!L25=""),"-",'HeuresFonctionEQ-ValAffich'!L26-'HeuresFonctionEQ-ValAffich'!L25)</f>
        <v>0</v>
      </c>
      <c r="M24" s="145">
        <f>IF(OR('HeuresFonctionEQ-ValAffich'!M26="",'HeuresFonctionEQ-ValAffich'!M25=""),"-",'HeuresFonctionEQ-ValAffich'!M26-'HeuresFonctionEQ-ValAffich'!M25)</f>
        <v>20</v>
      </c>
      <c r="N24" s="163">
        <f>IF('HeuresFonctionEQ-ValAffich'!N26="","-",'HeuresFonctionEQ-ValAffich'!N26)</f>
        <v>0.39192190766334534</v>
      </c>
      <c r="O24" s="145">
        <f>IF(OR('HeuresFonctionEQ-ValAffich'!O26="",'HeuresFonctionEQ-ValAffich'!O25=""),"-",'HeuresFonctionEQ-ValAffich'!O26-'HeuresFonctionEQ-ValAffich'!O25)</f>
        <v>15</v>
      </c>
      <c r="P24" s="145">
        <f>IF(OR('HeuresFonctionEQ-ValAffich'!P26="",'HeuresFonctionEQ-ValAffich'!P25=""),"-",'HeuresFonctionEQ-ValAffich'!P26-'HeuresFonctionEQ-ValAffich'!P25)</f>
        <v>16</v>
      </c>
      <c r="Q24" s="145">
        <f>IF(OR('HeuresFonctionEQ-ValAffich'!Q26="",'HeuresFonctionEQ-ValAffich'!Q25=""),"-",'HeuresFonctionEQ-ValAffich'!Q26-'HeuresFonctionEQ-ValAffich'!Q25)</f>
        <v>17</v>
      </c>
      <c r="R24" s="145">
        <f>IF(OR('HeuresFonctionEQ-ValAffich'!R26="",'HeuresFonctionEQ-ValAffich'!R25=""),"-",'HeuresFonctionEQ-ValAffich'!R26-'HeuresFonctionEQ-ValAffich'!R25)</f>
        <v>7</v>
      </c>
      <c r="S24" s="145">
        <f>IF(OR('HeuresFonctionEQ-ValAffich'!S26="",'HeuresFonctionEQ-ValAffich'!S25=""),"-",'HeuresFonctionEQ-ValAffich'!S26-'HeuresFonctionEQ-ValAffich'!S25)</f>
        <v>7</v>
      </c>
      <c r="T24" s="145">
        <f>IF(OR('HeuresFonctionEQ-ValAffich'!T26="",'HeuresFonctionEQ-ValAffich'!T25=""),"-",'HeuresFonctionEQ-ValAffich'!T26-'HeuresFonctionEQ-ValAffich'!T25)</f>
        <v>0</v>
      </c>
      <c r="U24" s="145">
        <f>IF(OR('HeuresFonctionEQ-ValAffich'!U26="",'HeuresFonctionEQ-ValAffich'!U25=""),"-",'HeuresFonctionEQ-ValAffich'!U26-'HeuresFonctionEQ-ValAffich'!U25)</f>
        <v>24</v>
      </c>
      <c r="V24" s="163">
        <f>IF('HeuresFonctionEQ-ValAffich'!V26="","-",'HeuresFonctionEQ-ValAffich'!V26)</f>
        <v>0.45763480663299561</v>
      </c>
      <c r="W24" s="145">
        <f>IF(OR('HeuresFonctionEQ-ValAffich'!W26="",'HeuresFonctionEQ-ValAffich'!W25=""),"-",'HeuresFonctionEQ-ValAffich'!W26-'HeuresFonctionEQ-ValAffich'!W25)</f>
        <v>16</v>
      </c>
      <c r="X24" s="145">
        <f>IF(OR('HeuresFonctionEQ-ValAffich'!X26="",'HeuresFonctionEQ-ValAffich'!X25=""),"-",'HeuresFonctionEQ-ValAffich'!X26-'HeuresFonctionEQ-ValAffich'!X25)</f>
        <v>18</v>
      </c>
      <c r="Y24" s="145">
        <f>IF(OR('HeuresFonctionEQ-ValAffich'!Y26="",'HeuresFonctionEQ-ValAffich'!Y25=""),"-",'HeuresFonctionEQ-ValAffich'!Y26-'HeuresFonctionEQ-ValAffich'!Y25)</f>
        <v>0</v>
      </c>
      <c r="Z24" s="145">
        <f>IF(OR('HeuresFonctionEQ-ValAffich'!Z26="",'HeuresFonctionEQ-ValAffich'!Z25=""),"-",'HeuresFonctionEQ-ValAffich'!Z26-'HeuresFonctionEQ-ValAffich'!Z25)</f>
        <v>7</v>
      </c>
      <c r="AA24" s="145">
        <f>IF(OR('HeuresFonctionEQ-ValAffich'!AA26="",'HeuresFonctionEQ-ValAffich'!AA25=""),"-",'HeuresFonctionEQ-ValAffich'!AA26-'HeuresFonctionEQ-ValAffich'!AA25)</f>
        <v>7</v>
      </c>
      <c r="AB24" s="145">
        <f>IF(OR('HeuresFonctionEQ-ValAffich'!AB26="",'HeuresFonctionEQ-ValAffich'!AB25=""),"-",'HeuresFonctionEQ-ValAffich'!AB26-'HeuresFonctionEQ-ValAffich'!AB25)</f>
        <v>0</v>
      </c>
      <c r="AC24" s="145">
        <f>IF(OR('HeuresFonctionEQ-ValAffich'!AC26="",'HeuresFonctionEQ-ValAffich'!AC25=""),"-",'HeuresFonctionEQ-ValAffich'!AC26-'HeuresFonctionEQ-ValAffich'!AC25)</f>
        <v>0</v>
      </c>
      <c r="AD24" s="145">
        <f>IF(OR('HeuresFonctionEQ-ValAffich'!AD26="",'HeuresFonctionEQ-ValAffich'!AD25=""),"-",'HeuresFonctionEQ-ValAffich'!AD26-'HeuresFonctionEQ-ValAffich'!AD25)</f>
        <v>24</v>
      </c>
      <c r="AE24" s="145">
        <f>IF(OR('HeuresFonctionEQ-ValAffich'!AE26="",'HeuresFonctionEQ-ValAffich'!AE25=""),"-",'HeuresFonctionEQ-ValAffich'!AE26-'HeuresFonctionEQ-ValAffich'!AE25)</f>
        <v>0</v>
      </c>
      <c r="AF24" s="145">
        <f>IF(OR('HeuresFonctionEQ-ValAffich'!AF26="",'HeuresFonctionEQ-ValAffich'!AF25=""),"-",'HeuresFonctionEQ-ValAffich'!AF26-'HeuresFonctionEQ-ValAffich'!AF25)</f>
        <v>0</v>
      </c>
      <c r="AG24" s="145">
        <f>IF(OR('HeuresFonctionEQ-ValAffich'!AG26="",'HeuresFonctionEQ-ValAffich'!AG25=""),"-",'HeuresFonctionEQ-ValAffich'!AG26-'HeuresFonctionEQ-ValAffich'!AG25)</f>
        <v>0</v>
      </c>
      <c r="AH24" s="145">
        <f>IF(OR('HeuresFonctionEQ-ValAffich'!AH26="",'HeuresFonctionEQ-ValAffich'!AH25=""),"-",'HeuresFonctionEQ-ValAffich'!AH26-'HeuresFonctionEQ-ValAffich'!AH25)</f>
        <v>0</v>
      </c>
      <c r="AI24" s="145">
        <f>IF(OR('HeuresFonctionEQ-ValAffich'!AI26="",'HeuresFonctionEQ-ValAffich'!AI25=""),"-",'HeuresFonctionEQ-ValAffich'!AI26-'HeuresFonctionEQ-ValAffich'!AI25)</f>
        <v>0</v>
      </c>
      <c r="AJ24" s="145">
        <f>IF(OR('HeuresFonctionEQ-ValAffich'!AJ26="",'HeuresFonctionEQ-ValAffich'!AJ25=""),"-",'HeuresFonctionEQ-ValAffich'!AJ26-'HeuresFonctionEQ-ValAffich'!AJ25)</f>
        <v>0</v>
      </c>
      <c r="AK24" s="145">
        <f>IF(OR('HeuresFonctionEQ-ValAffich'!AK26="",'HeuresFonctionEQ-ValAffich'!AK25=""),"-",'HeuresFonctionEQ-ValAffich'!AK26-'HeuresFonctionEQ-ValAffich'!AK25)</f>
        <v>0</v>
      </c>
      <c r="AL24" s="145">
        <f>IF(OR('HeuresFonctionEQ-ValAffich'!AL26="",'HeuresFonctionEQ-ValAffich'!AL25=""),"-",'HeuresFonctionEQ-ValAffich'!AL26-'HeuresFonctionEQ-ValAffich'!AL25)</f>
        <v>0</v>
      </c>
      <c r="AM24" s="145">
        <f>IF(OR('HeuresFonctionEQ-ValAffich'!AM26="",'HeuresFonctionEQ-ValAffich'!AM25=""),"-",'HeuresFonctionEQ-ValAffich'!AM26-'HeuresFonctionEQ-ValAffich'!AM25)</f>
        <v>0</v>
      </c>
      <c r="AN24" s="145">
        <f>IF(OR('HeuresFonctionEQ-ValAffich'!AN26="",'HeuresFonctionEQ-ValAffich'!AN25=""),"-",'HeuresFonctionEQ-ValAffich'!AN26-'HeuresFonctionEQ-ValAffich'!AN25)</f>
        <v>0</v>
      </c>
      <c r="AO24" s="145">
        <f>IF(OR('HeuresFonctionEQ-ValAffich'!AO26="",'HeuresFonctionEQ-ValAffich'!AO25=""),"-",'HeuresFonctionEQ-ValAffich'!AO26-'HeuresFonctionEQ-ValAffich'!AO25)</f>
        <v>0</v>
      </c>
      <c r="AP24" s="145">
        <f>IF(OR('HeuresFonctionEQ-ValAffich'!AP26="",'HeuresFonctionEQ-ValAffich'!AP25=""),"-",'HeuresFonctionEQ-ValAffich'!AP26-'HeuresFonctionEQ-ValAffich'!AP25)</f>
        <v>0</v>
      </c>
      <c r="AQ24" s="145">
        <f>IF(OR('HeuresFonctionEQ-ValAffich'!AQ26="",'HeuresFonctionEQ-ValAffich'!AQ25=""),"-",'HeuresFonctionEQ-ValAffich'!AQ26-'HeuresFonctionEQ-ValAffich'!AQ25)</f>
        <v>4</v>
      </c>
      <c r="AR24" s="145">
        <f>IF(OR('HeuresFonctionEQ-ValAffich'!AR26="",'HeuresFonctionEQ-ValAffich'!AR25=""),"-",'HeuresFonctionEQ-ValAffich'!AR26-'HeuresFonctionEQ-ValAffich'!AR25)</f>
        <v>4</v>
      </c>
      <c r="AS24" s="145" t="str">
        <f>IF(OR('HeuresFonctionEQ-ValAffich'!AS26="",'HeuresFonctionEQ-ValAffich'!AS25=""),"-",'HeuresFonctionEQ-ValAffich'!AS26-'HeuresFonctionEQ-ValAffich'!AS25)</f>
        <v>-</v>
      </c>
      <c r="AT24" s="145" t="str">
        <f>IF(OR('HeuresFonctionEQ-ValAffich'!AT26="",'HeuresFonctionEQ-ValAffich'!AT25=""),"-",'HeuresFonctionEQ-ValAffich'!AT26-'HeuresFonctionEQ-ValAffich'!AT25)</f>
        <v>-</v>
      </c>
      <c r="AU24" s="145">
        <f>IF(OR('HeuresFonctionEQ-ValAffich'!AU26="",'HeuresFonctionEQ-ValAffich'!AU25=""),"-",'HeuresFonctionEQ-ValAffich'!AU26-'HeuresFonctionEQ-ValAffich'!AU25)</f>
        <v>0</v>
      </c>
      <c r="AV24" s="145">
        <f>IF(OR('HeuresFonctionEQ-ValAffich'!AV26="",'HeuresFonctionEQ-ValAffich'!AV25=""),"-",'HeuresFonctionEQ-ValAffich'!AV26-'HeuresFonctionEQ-ValAffich'!AV25)</f>
        <v>0</v>
      </c>
      <c r="AW24" s="145">
        <f>IF(OR('HeuresFonctionEQ-ValAffich'!AW26="",'HeuresFonctionEQ-ValAffich'!AW25=""),"-",'HeuresFonctionEQ-ValAffich'!AW26-'HeuresFonctionEQ-ValAffich'!AW25)</f>
        <v>0</v>
      </c>
      <c r="AX24" s="145" t="str">
        <f>IF(OR('HeuresFonctionEQ-ValAffich'!AX26="",'HeuresFonctionEQ-ValAffich'!AX25=""),"-",'HeuresFonctionEQ-ValAffich'!AX26-'HeuresFonctionEQ-ValAffich'!AX25)</f>
        <v>-</v>
      </c>
      <c r="AY24" s="145" t="str">
        <f>IF(OR('HeuresFonctionEQ-ValAffich'!AY26="",'HeuresFonctionEQ-ValAffich'!AY25=""),"-",'HeuresFonctionEQ-ValAffich'!AY26-'HeuresFonctionEQ-ValAffich'!AY25)</f>
        <v>-</v>
      </c>
      <c r="AZ24" s="145" t="e">
        <f>IF(OR('HeuresFonctionEQ-ValAffich'!#REF!="",'HeuresFonctionEQ-ValAffich'!#REF!=""),"-",'HeuresFonctionEQ-ValAffich'!#REF!-'HeuresFonctionEQ-ValAffich'!#REF!)</f>
        <v>#REF!</v>
      </c>
      <c r="BA24" s="145">
        <f>IF(OR('HeuresFonctionEQ-ValAffich'!AZ27="",'HeuresFonctionEQ-ValAffich'!AZ26=""),"-",'HeuresFonctionEQ-ValAffich'!AZ27-'HeuresFonctionEQ-ValAffich'!AZ26)</f>
        <v>1151</v>
      </c>
    </row>
    <row r="25" spans="1:53" s="39" customFormat="1" ht="24.95" customHeight="1">
      <c r="A25" s="149">
        <f>'HeuresFonctionEQ-ValAffich'!A27</f>
        <v>20</v>
      </c>
      <c r="B25" s="145">
        <f>IF(OR('HeuresFonctionEQ-ValAffich'!B27="",'HeuresFonctionEQ-ValAffich'!B26=""),"-",'HeuresFonctionEQ-ValAffich'!B27-'HeuresFonctionEQ-ValAffich'!B26)</f>
        <v>1</v>
      </c>
      <c r="C25" s="145">
        <f>IF(OR('HeuresFonctionEQ-ValAffich'!C27="",'HeuresFonctionEQ-ValAffich'!C26=""),"-",'HeuresFonctionEQ-ValAffich'!C27-'HeuresFonctionEQ-ValAffich'!C26)</f>
        <v>0</v>
      </c>
      <c r="D25" s="145">
        <f>IF(OR('HeuresFonctionEQ-ValAffich'!D27="",'HeuresFonctionEQ-ValAffich'!D26=""),"-",'HeuresFonctionEQ-ValAffich'!D27-'HeuresFonctionEQ-ValAffich'!D26)</f>
        <v>0</v>
      </c>
      <c r="E25" s="145">
        <f>IF(OR('HeuresFonctionEQ-ValAffich'!E27="",'HeuresFonctionEQ-ValAffich'!E26=""),"-",'HeuresFonctionEQ-ValAffich'!E27-'HeuresFonctionEQ-ValAffich'!E26)</f>
        <v>0</v>
      </c>
      <c r="F25" s="145">
        <f>IF(OR('HeuresFonctionEQ-ValAffich'!F27="",'HeuresFonctionEQ-ValAffich'!F26=""),"-",'HeuresFonctionEQ-ValAffich'!F27-'HeuresFonctionEQ-ValAffich'!F26)</f>
        <v>0</v>
      </c>
      <c r="G25" s="145">
        <f>IF(OR('HeuresFonctionEQ-ValAffich'!G27="",'HeuresFonctionEQ-ValAffich'!G26=""),"-",'HeuresFonctionEQ-ValAffich'!G27-'HeuresFonctionEQ-ValAffich'!G26)</f>
        <v>0</v>
      </c>
      <c r="H25" s="145">
        <f>IF(OR('HeuresFonctionEQ-ValAffich'!H27="",'HeuresFonctionEQ-ValAffich'!H26=""),"-",'HeuresFonctionEQ-ValAffich'!H27-'HeuresFonctionEQ-ValAffich'!H26)</f>
        <v>11</v>
      </c>
      <c r="I25" s="145">
        <f>IF(OR('HeuresFonctionEQ-ValAffich'!I27="",'HeuresFonctionEQ-ValAffich'!I26=""),"-",'HeuresFonctionEQ-ValAffich'!I27-'HeuresFonctionEQ-ValAffich'!I26)</f>
        <v>0</v>
      </c>
      <c r="J25" s="145">
        <f>IF(OR('HeuresFonctionEQ-ValAffich'!J27="",'HeuresFonctionEQ-ValAffich'!J26=""),"-",'HeuresFonctionEQ-ValAffich'!J27-'HeuresFonctionEQ-ValAffich'!J26)</f>
        <v>24</v>
      </c>
      <c r="K25" s="145">
        <f>IF(OR('HeuresFonctionEQ-ValAffich'!K27="",'HeuresFonctionEQ-ValAffich'!K26=""),"-",'HeuresFonctionEQ-ValAffich'!K27-'HeuresFonctionEQ-ValAffich'!K26)</f>
        <v>0</v>
      </c>
      <c r="L25" s="145">
        <f>IF(OR('HeuresFonctionEQ-ValAffich'!L27="",'HeuresFonctionEQ-ValAffich'!L26=""),"-",'HeuresFonctionEQ-ValAffich'!L27-'HeuresFonctionEQ-ValAffich'!L26)</f>
        <v>0</v>
      </c>
      <c r="M25" s="145">
        <f>IF(OR('HeuresFonctionEQ-ValAffich'!M27="",'HeuresFonctionEQ-ValAffich'!M26=""),"-",'HeuresFonctionEQ-ValAffich'!M27-'HeuresFonctionEQ-ValAffich'!M26)</f>
        <v>24</v>
      </c>
      <c r="N25" s="163">
        <f>IF('HeuresFonctionEQ-ValAffich'!N27="","-",'HeuresFonctionEQ-ValAffich'!N27)</f>
        <v>0.45718309283256531</v>
      </c>
      <c r="O25" s="145">
        <f>IF(OR('HeuresFonctionEQ-ValAffich'!O27="",'HeuresFonctionEQ-ValAffich'!O26=""),"-",'HeuresFonctionEQ-ValAffich'!O27-'HeuresFonctionEQ-ValAffich'!O26)</f>
        <v>14</v>
      </c>
      <c r="P25" s="145">
        <f>IF(OR('HeuresFonctionEQ-ValAffich'!P27="",'HeuresFonctionEQ-ValAffich'!P26=""),"-",'HeuresFonctionEQ-ValAffich'!P27-'HeuresFonctionEQ-ValAffich'!P26)</f>
        <v>17</v>
      </c>
      <c r="Q25" s="145">
        <f>IF(OR('HeuresFonctionEQ-ValAffich'!Q27="",'HeuresFonctionEQ-ValAffich'!Q26=""),"-",'HeuresFonctionEQ-ValAffich'!Q27-'HeuresFonctionEQ-ValAffich'!Q26)</f>
        <v>16</v>
      </c>
      <c r="R25" s="145">
        <f>IF(OR('HeuresFonctionEQ-ValAffich'!R27="",'HeuresFonctionEQ-ValAffich'!R26=""),"-",'HeuresFonctionEQ-ValAffich'!R27-'HeuresFonctionEQ-ValAffich'!R26)</f>
        <v>6</v>
      </c>
      <c r="S25" s="145">
        <f>IF(OR('HeuresFonctionEQ-ValAffich'!S27="",'HeuresFonctionEQ-ValAffich'!S26=""),"-",'HeuresFonctionEQ-ValAffich'!S27-'HeuresFonctionEQ-ValAffich'!S26)</f>
        <v>6</v>
      </c>
      <c r="T25" s="145">
        <f>IF(OR('HeuresFonctionEQ-ValAffich'!T27="",'HeuresFonctionEQ-ValAffich'!T26=""),"-",'HeuresFonctionEQ-ValAffich'!T27-'HeuresFonctionEQ-ValAffich'!T26)</f>
        <v>0</v>
      </c>
      <c r="U25" s="145">
        <f>IF(OR('HeuresFonctionEQ-ValAffich'!U27="",'HeuresFonctionEQ-ValAffich'!U26=""),"-",'HeuresFonctionEQ-ValAffich'!U27-'HeuresFonctionEQ-ValAffich'!U26)</f>
        <v>24</v>
      </c>
      <c r="V25" s="163">
        <f>IF('HeuresFonctionEQ-ValAffich'!V27="","-",'HeuresFonctionEQ-ValAffich'!V27)</f>
        <v>0.45865058898925781</v>
      </c>
      <c r="W25" s="145">
        <f>IF(OR('HeuresFonctionEQ-ValAffich'!W27="",'HeuresFonctionEQ-ValAffich'!W26=""),"-",'HeuresFonctionEQ-ValAffich'!W27-'HeuresFonctionEQ-ValAffich'!W26)</f>
        <v>14</v>
      </c>
      <c r="X25" s="145">
        <f>IF(OR('HeuresFonctionEQ-ValAffich'!X27="",'HeuresFonctionEQ-ValAffich'!X26=""),"-",'HeuresFonctionEQ-ValAffich'!X27-'HeuresFonctionEQ-ValAffich'!X26)</f>
        <v>16</v>
      </c>
      <c r="Y25" s="145">
        <f>IF(OR('HeuresFonctionEQ-ValAffich'!Y27="",'HeuresFonctionEQ-ValAffich'!Y26=""),"-",'HeuresFonctionEQ-ValAffich'!Y27-'HeuresFonctionEQ-ValAffich'!Y26)</f>
        <v>0</v>
      </c>
      <c r="Z25" s="145">
        <f>IF(OR('HeuresFonctionEQ-ValAffich'!Z27="",'HeuresFonctionEQ-ValAffich'!Z26=""),"-",'HeuresFonctionEQ-ValAffich'!Z27-'HeuresFonctionEQ-ValAffich'!Z26)</f>
        <v>6</v>
      </c>
      <c r="AA25" s="145">
        <f>IF(OR('HeuresFonctionEQ-ValAffich'!AA27="",'HeuresFonctionEQ-ValAffich'!AA26=""),"-",'HeuresFonctionEQ-ValAffich'!AA27-'HeuresFonctionEQ-ValAffich'!AA26)</f>
        <v>7</v>
      </c>
      <c r="AB25" s="145">
        <f>IF(OR('HeuresFonctionEQ-ValAffich'!AB27="",'HeuresFonctionEQ-ValAffich'!AB26=""),"-",'HeuresFonctionEQ-ValAffich'!AB27-'HeuresFonctionEQ-ValAffich'!AB26)</f>
        <v>0</v>
      </c>
      <c r="AC25" s="145">
        <f>IF(OR('HeuresFonctionEQ-ValAffich'!AC27="",'HeuresFonctionEQ-ValAffich'!AC26=""),"-",'HeuresFonctionEQ-ValAffich'!AC27-'HeuresFonctionEQ-ValAffich'!AC26)</f>
        <v>0</v>
      </c>
      <c r="AD25" s="145">
        <f>IF(OR('HeuresFonctionEQ-ValAffich'!AD27="",'HeuresFonctionEQ-ValAffich'!AD26=""),"-",'HeuresFonctionEQ-ValAffich'!AD27-'HeuresFonctionEQ-ValAffich'!AD26)</f>
        <v>24</v>
      </c>
      <c r="AE25" s="145">
        <f>IF(OR('HeuresFonctionEQ-ValAffich'!AE27="",'HeuresFonctionEQ-ValAffich'!AE26=""),"-",'HeuresFonctionEQ-ValAffich'!AE27-'HeuresFonctionEQ-ValAffich'!AE26)</f>
        <v>0</v>
      </c>
      <c r="AF25" s="145">
        <f>IF(OR('HeuresFonctionEQ-ValAffich'!AF27="",'HeuresFonctionEQ-ValAffich'!AF26=""),"-",'HeuresFonctionEQ-ValAffich'!AF27-'HeuresFonctionEQ-ValAffich'!AF26)</f>
        <v>0</v>
      </c>
      <c r="AG25" s="145">
        <f>IF(OR('HeuresFonctionEQ-ValAffich'!AG27="",'HeuresFonctionEQ-ValAffich'!AG26=""),"-",'HeuresFonctionEQ-ValAffich'!AG27-'HeuresFonctionEQ-ValAffich'!AG26)</f>
        <v>0</v>
      </c>
      <c r="AH25" s="145">
        <f>IF(OR('HeuresFonctionEQ-ValAffich'!AH27="",'HeuresFonctionEQ-ValAffich'!AH26=""),"-",'HeuresFonctionEQ-ValAffich'!AH27-'HeuresFonctionEQ-ValAffich'!AH26)</f>
        <v>0</v>
      </c>
      <c r="AI25" s="145">
        <f>IF(OR('HeuresFonctionEQ-ValAffich'!AI27="",'HeuresFonctionEQ-ValAffich'!AI26=""),"-",'HeuresFonctionEQ-ValAffich'!AI27-'HeuresFonctionEQ-ValAffich'!AI26)</f>
        <v>0</v>
      </c>
      <c r="AJ25" s="145">
        <f>IF(OR('HeuresFonctionEQ-ValAffich'!AJ27="",'HeuresFonctionEQ-ValAffich'!AJ26=""),"-",'HeuresFonctionEQ-ValAffich'!AJ27-'HeuresFonctionEQ-ValAffich'!AJ26)</f>
        <v>0</v>
      </c>
      <c r="AK25" s="145">
        <f>IF(OR('HeuresFonctionEQ-ValAffich'!AK27="",'HeuresFonctionEQ-ValAffich'!AK26=""),"-",'HeuresFonctionEQ-ValAffich'!AK27-'HeuresFonctionEQ-ValAffich'!AK26)</f>
        <v>0</v>
      </c>
      <c r="AL25" s="145">
        <f>IF(OR('HeuresFonctionEQ-ValAffich'!AL27="",'HeuresFonctionEQ-ValAffich'!AL26=""),"-",'HeuresFonctionEQ-ValAffich'!AL27-'HeuresFonctionEQ-ValAffich'!AL26)</f>
        <v>0</v>
      </c>
      <c r="AM25" s="145">
        <f>IF(OR('HeuresFonctionEQ-ValAffich'!AM27="",'HeuresFonctionEQ-ValAffich'!AM26=""),"-",'HeuresFonctionEQ-ValAffich'!AM27-'HeuresFonctionEQ-ValAffich'!AM26)</f>
        <v>0</v>
      </c>
      <c r="AN25" s="145">
        <f>IF(OR('HeuresFonctionEQ-ValAffich'!AN27="",'HeuresFonctionEQ-ValAffich'!AN26=""),"-",'HeuresFonctionEQ-ValAffich'!AN27-'HeuresFonctionEQ-ValAffich'!AN26)</f>
        <v>0</v>
      </c>
      <c r="AO25" s="145">
        <f>IF(OR('HeuresFonctionEQ-ValAffich'!AO27="",'HeuresFonctionEQ-ValAffich'!AO26=""),"-",'HeuresFonctionEQ-ValAffich'!AO27-'HeuresFonctionEQ-ValAffich'!AO26)</f>
        <v>0</v>
      </c>
      <c r="AP25" s="145">
        <f>IF(OR('HeuresFonctionEQ-ValAffich'!AP27="",'HeuresFonctionEQ-ValAffich'!AP26=""),"-",'HeuresFonctionEQ-ValAffich'!AP27-'HeuresFonctionEQ-ValAffich'!AP26)</f>
        <v>0</v>
      </c>
      <c r="AQ25" s="145">
        <f>IF(OR('HeuresFonctionEQ-ValAffich'!AQ27="",'HeuresFonctionEQ-ValAffich'!AQ26=""),"-",'HeuresFonctionEQ-ValAffich'!AQ27-'HeuresFonctionEQ-ValAffich'!AQ26)</f>
        <v>6</v>
      </c>
      <c r="AR25" s="145">
        <f>IF(OR('HeuresFonctionEQ-ValAffich'!AR27="",'HeuresFonctionEQ-ValAffich'!AR26=""),"-",'HeuresFonctionEQ-ValAffich'!AR27-'HeuresFonctionEQ-ValAffich'!AR26)</f>
        <v>6</v>
      </c>
      <c r="AS25" s="145" t="str">
        <f>IF(OR('HeuresFonctionEQ-ValAffich'!AS27="",'HeuresFonctionEQ-ValAffich'!AS26=""),"-",'HeuresFonctionEQ-ValAffich'!AS27-'HeuresFonctionEQ-ValAffich'!AS26)</f>
        <v>-</v>
      </c>
      <c r="AT25" s="145" t="str">
        <f>IF(OR('HeuresFonctionEQ-ValAffich'!AT27="",'HeuresFonctionEQ-ValAffich'!AT26=""),"-",'HeuresFonctionEQ-ValAffich'!AT27-'HeuresFonctionEQ-ValAffich'!AT26)</f>
        <v>-</v>
      </c>
      <c r="AU25" s="145">
        <f>IF(OR('HeuresFonctionEQ-ValAffich'!AU27="",'HeuresFonctionEQ-ValAffich'!AU26=""),"-",'HeuresFonctionEQ-ValAffich'!AU27-'HeuresFonctionEQ-ValAffich'!AU26)</f>
        <v>149</v>
      </c>
      <c r="AV25" s="145">
        <f>IF(OR('HeuresFonctionEQ-ValAffich'!AV27="",'HeuresFonctionEQ-ValAffich'!AV26=""),"-",'HeuresFonctionEQ-ValAffich'!AV27-'HeuresFonctionEQ-ValAffich'!AV26)</f>
        <v>0</v>
      </c>
      <c r="AW25" s="145">
        <f>IF(OR('HeuresFonctionEQ-ValAffich'!AW27="",'HeuresFonctionEQ-ValAffich'!AW26=""),"-",'HeuresFonctionEQ-ValAffich'!AW27-'HeuresFonctionEQ-ValAffich'!AW26)</f>
        <v>0</v>
      </c>
      <c r="AX25" s="145" t="str">
        <f>IF(OR('HeuresFonctionEQ-ValAffich'!AX27="",'HeuresFonctionEQ-ValAffich'!AX26=""),"-",'HeuresFonctionEQ-ValAffich'!AX27-'HeuresFonctionEQ-ValAffich'!AX26)</f>
        <v>-</v>
      </c>
      <c r="AY25" s="145" t="str">
        <f>IF(OR('HeuresFonctionEQ-ValAffich'!AY27="",'HeuresFonctionEQ-ValAffich'!AY26=""),"-",'HeuresFonctionEQ-ValAffich'!AY27-'HeuresFonctionEQ-ValAffich'!AY26)</f>
        <v>-</v>
      </c>
      <c r="AZ25" s="145" t="e">
        <f>IF(OR('HeuresFonctionEQ-ValAffich'!#REF!="",'HeuresFonctionEQ-ValAffich'!#REF!=""),"-",'HeuresFonctionEQ-ValAffich'!#REF!-'HeuresFonctionEQ-ValAffich'!#REF!)</f>
        <v>#REF!</v>
      </c>
      <c r="BA25" s="145">
        <f>IF(OR('HeuresFonctionEQ-ValAffich'!AZ28="",'HeuresFonctionEQ-ValAffich'!AZ27=""),"-",'HeuresFonctionEQ-ValAffich'!AZ28-'HeuresFonctionEQ-ValAffich'!AZ27)</f>
        <v>1225</v>
      </c>
    </row>
    <row r="26" spans="1:53" s="39" customFormat="1" ht="24.95" customHeight="1">
      <c r="A26" s="149">
        <f>'HeuresFonctionEQ-ValAffich'!A28</f>
        <v>21</v>
      </c>
      <c r="B26" s="145">
        <f>IF(OR('HeuresFonctionEQ-ValAffich'!B28="",'HeuresFonctionEQ-ValAffich'!B27=""),"-",'HeuresFonctionEQ-ValAffich'!B28-'HeuresFonctionEQ-ValAffich'!B27)</f>
        <v>0</v>
      </c>
      <c r="C26" s="145">
        <f>IF(OR('HeuresFonctionEQ-ValAffich'!C28="",'HeuresFonctionEQ-ValAffich'!C27=""),"-",'HeuresFonctionEQ-ValAffich'!C28-'HeuresFonctionEQ-ValAffich'!C27)</f>
        <v>1</v>
      </c>
      <c r="D26" s="145">
        <f>IF(OR('HeuresFonctionEQ-ValAffich'!D28="",'HeuresFonctionEQ-ValAffich'!D27=""),"-",'HeuresFonctionEQ-ValAffich'!D28-'HeuresFonctionEQ-ValAffich'!D27)</f>
        <v>0</v>
      </c>
      <c r="E26" s="145">
        <f>IF(OR('HeuresFonctionEQ-ValAffich'!E28="",'HeuresFonctionEQ-ValAffich'!E27=""),"-",'HeuresFonctionEQ-ValAffich'!E28-'HeuresFonctionEQ-ValAffich'!E27)</f>
        <v>0</v>
      </c>
      <c r="F26" s="145">
        <f>IF(OR('HeuresFonctionEQ-ValAffich'!F28="",'HeuresFonctionEQ-ValAffich'!F27=""),"-",'HeuresFonctionEQ-ValAffich'!F28-'HeuresFonctionEQ-ValAffich'!F27)</f>
        <v>0</v>
      </c>
      <c r="G26" s="145">
        <f>IF(OR('HeuresFonctionEQ-ValAffich'!G28="",'HeuresFonctionEQ-ValAffich'!G27=""),"-",'HeuresFonctionEQ-ValAffich'!G28-'HeuresFonctionEQ-ValAffich'!G27)</f>
        <v>0</v>
      </c>
      <c r="H26" s="145">
        <f>IF(OR('HeuresFonctionEQ-ValAffich'!H28="",'HeuresFonctionEQ-ValAffich'!H27=""),"-",'HeuresFonctionEQ-ValAffich'!H28-'HeuresFonctionEQ-ValAffich'!H27)</f>
        <v>13</v>
      </c>
      <c r="I26" s="145">
        <f>IF(OR('HeuresFonctionEQ-ValAffich'!I28="",'HeuresFonctionEQ-ValAffich'!I27=""),"-",'HeuresFonctionEQ-ValAffich'!I28-'HeuresFonctionEQ-ValAffich'!I27)</f>
        <v>0</v>
      </c>
      <c r="J26" s="145">
        <f>IF(OR('HeuresFonctionEQ-ValAffich'!J28="",'HeuresFonctionEQ-ValAffich'!J27=""),"-",'HeuresFonctionEQ-ValAffich'!J28-'HeuresFonctionEQ-ValAffich'!J27)</f>
        <v>24</v>
      </c>
      <c r="K26" s="145">
        <f>IF(OR('HeuresFonctionEQ-ValAffich'!K28="",'HeuresFonctionEQ-ValAffich'!K27=""),"-",'HeuresFonctionEQ-ValAffich'!K28-'HeuresFonctionEQ-ValAffich'!K27)</f>
        <v>0</v>
      </c>
      <c r="L26" s="145">
        <f>IF(OR('HeuresFonctionEQ-ValAffich'!L28="",'HeuresFonctionEQ-ValAffich'!L27=""),"-",'HeuresFonctionEQ-ValAffich'!L28-'HeuresFonctionEQ-ValAffich'!L27)</f>
        <v>0</v>
      </c>
      <c r="M26" s="145">
        <f>IF(OR('HeuresFonctionEQ-ValAffich'!M28="",'HeuresFonctionEQ-ValAffich'!M27=""),"-",'HeuresFonctionEQ-ValAffich'!M28-'HeuresFonctionEQ-ValAffich'!M27)</f>
        <v>24</v>
      </c>
      <c r="N26" s="163">
        <f>IF('HeuresFonctionEQ-ValAffich'!N28="","-",'HeuresFonctionEQ-ValAffich'!N28)</f>
        <v>0.45786121487617493</v>
      </c>
      <c r="O26" s="145">
        <f>IF(OR('HeuresFonctionEQ-ValAffich'!O28="",'HeuresFonctionEQ-ValAffich'!O27=""),"-",'HeuresFonctionEQ-ValAffich'!O28-'HeuresFonctionEQ-ValAffich'!O27)</f>
        <v>14</v>
      </c>
      <c r="P26" s="145">
        <f>IF(OR('HeuresFonctionEQ-ValAffich'!P28="",'HeuresFonctionEQ-ValAffich'!P27=""),"-",'HeuresFonctionEQ-ValAffich'!P28-'HeuresFonctionEQ-ValAffich'!P27)</f>
        <v>16</v>
      </c>
      <c r="Q26" s="145">
        <f>IF(OR('HeuresFonctionEQ-ValAffich'!Q28="",'HeuresFonctionEQ-ValAffich'!Q27=""),"-",'HeuresFonctionEQ-ValAffich'!Q28-'HeuresFonctionEQ-ValAffich'!Q27)</f>
        <v>16</v>
      </c>
      <c r="R26" s="145">
        <f>IF(OR('HeuresFonctionEQ-ValAffich'!R28="",'HeuresFonctionEQ-ValAffich'!R27=""),"-",'HeuresFonctionEQ-ValAffich'!R28-'HeuresFonctionEQ-ValAffich'!R27)</f>
        <v>7</v>
      </c>
      <c r="S26" s="145">
        <f>IF(OR('HeuresFonctionEQ-ValAffich'!S28="",'HeuresFonctionEQ-ValAffich'!S27=""),"-",'HeuresFonctionEQ-ValAffich'!S28-'HeuresFonctionEQ-ValAffich'!S27)</f>
        <v>7</v>
      </c>
      <c r="T26" s="145">
        <f>IF(OR('HeuresFonctionEQ-ValAffich'!T28="",'HeuresFonctionEQ-ValAffich'!T27=""),"-",'HeuresFonctionEQ-ValAffich'!T28-'HeuresFonctionEQ-ValAffich'!T27)</f>
        <v>0</v>
      </c>
      <c r="U26" s="145">
        <f>IF(OR('HeuresFonctionEQ-ValAffich'!U28="",'HeuresFonctionEQ-ValAffich'!U27=""),"-",'HeuresFonctionEQ-ValAffich'!U28-'HeuresFonctionEQ-ValAffich'!U27)</f>
        <v>24</v>
      </c>
      <c r="V26" s="163">
        <f>IF('HeuresFonctionEQ-ValAffich'!V28="","-",'HeuresFonctionEQ-ValAffich'!V28)</f>
        <v>0.45835641026496887</v>
      </c>
      <c r="W26" s="145">
        <f>IF(OR('HeuresFonctionEQ-ValAffich'!W28="",'HeuresFonctionEQ-ValAffich'!W27=""),"-",'HeuresFonctionEQ-ValAffich'!W28-'HeuresFonctionEQ-ValAffich'!W27)</f>
        <v>16</v>
      </c>
      <c r="X26" s="145">
        <f>IF(OR('HeuresFonctionEQ-ValAffich'!X28="",'HeuresFonctionEQ-ValAffich'!X27=""),"-",'HeuresFonctionEQ-ValAffich'!X28-'HeuresFonctionEQ-ValAffich'!X27)</f>
        <v>18</v>
      </c>
      <c r="Y26" s="145">
        <f>IF(OR('HeuresFonctionEQ-ValAffich'!Y28="",'HeuresFonctionEQ-ValAffich'!Y27=""),"-",'HeuresFonctionEQ-ValAffich'!Y28-'HeuresFonctionEQ-ValAffich'!Y27)</f>
        <v>0</v>
      </c>
      <c r="Z26" s="145">
        <f>IF(OR('HeuresFonctionEQ-ValAffich'!Z28="",'HeuresFonctionEQ-ValAffich'!Z27=""),"-",'HeuresFonctionEQ-ValAffich'!Z28-'HeuresFonctionEQ-ValAffich'!Z27)</f>
        <v>7</v>
      </c>
      <c r="AA26" s="145">
        <f>IF(OR('HeuresFonctionEQ-ValAffich'!AA28="",'HeuresFonctionEQ-ValAffich'!AA27=""),"-",'HeuresFonctionEQ-ValAffich'!AA28-'HeuresFonctionEQ-ValAffich'!AA27)</f>
        <v>7</v>
      </c>
      <c r="AB26" s="145">
        <f>IF(OR('HeuresFonctionEQ-ValAffich'!AB28="",'HeuresFonctionEQ-ValAffich'!AB27=""),"-",'HeuresFonctionEQ-ValAffich'!AB28-'HeuresFonctionEQ-ValAffich'!AB27)</f>
        <v>0</v>
      </c>
      <c r="AC26" s="145">
        <f>IF(OR('HeuresFonctionEQ-ValAffich'!AC28="",'HeuresFonctionEQ-ValAffich'!AC27=""),"-",'HeuresFonctionEQ-ValAffich'!AC28-'HeuresFonctionEQ-ValAffich'!AC27)</f>
        <v>0</v>
      </c>
      <c r="AD26" s="145">
        <f>IF(OR('HeuresFonctionEQ-ValAffich'!AD28="",'HeuresFonctionEQ-ValAffich'!AD27=""),"-",'HeuresFonctionEQ-ValAffich'!AD28-'HeuresFonctionEQ-ValAffich'!AD27)</f>
        <v>24</v>
      </c>
      <c r="AE26" s="145">
        <f>IF(OR('HeuresFonctionEQ-ValAffich'!AE28="",'HeuresFonctionEQ-ValAffich'!AE27=""),"-",'HeuresFonctionEQ-ValAffich'!AE28-'HeuresFonctionEQ-ValAffich'!AE27)</f>
        <v>0</v>
      </c>
      <c r="AF26" s="145">
        <f>IF(OR('HeuresFonctionEQ-ValAffich'!AF28="",'HeuresFonctionEQ-ValAffich'!AF27=""),"-",'HeuresFonctionEQ-ValAffich'!AF28-'HeuresFonctionEQ-ValAffich'!AF27)</f>
        <v>0</v>
      </c>
      <c r="AG26" s="145">
        <f>IF(OR('HeuresFonctionEQ-ValAffich'!AG28="",'HeuresFonctionEQ-ValAffich'!AG27=""),"-",'HeuresFonctionEQ-ValAffich'!AG28-'HeuresFonctionEQ-ValAffich'!AG27)</f>
        <v>0</v>
      </c>
      <c r="AH26" s="145">
        <f>IF(OR('HeuresFonctionEQ-ValAffich'!AH28="",'HeuresFonctionEQ-ValAffich'!AH27=""),"-",'HeuresFonctionEQ-ValAffich'!AH28-'HeuresFonctionEQ-ValAffich'!AH27)</f>
        <v>0</v>
      </c>
      <c r="AI26" s="145">
        <f>IF(OR('HeuresFonctionEQ-ValAffich'!AI28="",'HeuresFonctionEQ-ValAffich'!AI27=""),"-",'HeuresFonctionEQ-ValAffich'!AI28-'HeuresFonctionEQ-ValAffich'!AI27)</f>
        <v>0</v>
      </c>
      <c r="AJ26" s="145">
        <f>IF(OR('HeuresFonctionEQ-ValAffich'!AJ28="",'HeuresFonctionEQ-ValAffich'!AJ27=""),"-",'HeuresFonctionEQ-ValAffich'!AJ28-'HeuresFonctionEQ-ValAffich'!AJ27)</f>
        <v>0</v>
      </c>
      <c r="AK26" s="145">
        <f>IF(OR('HeuresFonctionEQ-ValAffich'!AK28="",'HeuresFonctionEQ-ValAffich'!AK27=""),"-",'HeuresFonctionEQ-ValAffich'!AK28-'HeuresFonctionEQ-ValAffich'!AK27)</f>
        <v>0</v>
      </c>
      <c r="AL26" s="145">
        <f>IF(OR('HeuresFonctionEQ-ValAffich'!AL28="",'HeuresFonctionEQ-ValAffich'!AL27=""),"-",'HeuresFonctionEQ-ValAffich'!AL28-'HeuresFonctionEQ-ValAffich'!AL27)</f>
        <v>0</v>
      </c>
      <c r="AM26" s="145">
        <f>IF(OR('HeuresFonctionEQ-ValAffich'!AM28="",'HeuresFonctionEQ-ValAffich'!AM27=""),"-",'HeuresFonctionEQ-ValAffich'!AM28-'HeuresFonctionEQ-ValAffich'!AM27)</f>
        <v>0</v>
      </c>
      <c r="AN26" s="145">
        <f>IF(OR('HeuresFonctionEQ-ValAffich'!AN28="",'HeuresFonctionEQ-ValAffich'!AN27=""),"-",'HeuresFonctionEQ-ValAffich'!AN28-'HeuresFonctionEQ-ValAffich'!AN27)</f>
        <v>0</v>
      </c>
      <c r="AO26" s="145">
        <f>IF(OR('HeuresFonctionEQ-ValAffich'!AO28="",'HeuresFonctionEQ-ValAffich'!AO27=""),"-",'HeuresFonctionEQ-ValAffich'!AO28-'HeuresFonctionEQ-ValAffich'!AO27)</f>
        <v>0</v>
      </c>
      <c r="AP26" s="145">
        <f>IF(OR('HeuresFonctionEQ-ValAffich'!AP28="",'HeuresFonctionEQ-ValAffich'!AP27=""),"-",'HeuresFonctionEQ-ValAffich'!AP28-'HeuresFonctionEQ-ValAffich'!AP27)</f>
        <v>0</v>
      </c>
      <c r="AQ26" s="145">
        <f>IF(OR('HeuresFonctionEQ-ValAffich'!AQ28="",'HeuresFonctionEQ-ValAffich'!AQ27=""),"-",'HeuresFonctionEQ-ValAffich'!AQ28-'HeuresFonctionEQ-ValAffich'!AQ27)</f>
        <v>7</v>
      </c>
      <c r="AR26" s="145">
        <f>IF(OR('HeuresFonctionEQ-ValAffich'!AR28="",'HeuresFonctionEQ-ValAffich'!AR27=""),"-",'HeuresFonctionEQ-ValAffich'!AR28-'HeuresFonctionEQ-ValAffich'!AR27)</f>
        <v>7</v>
      </c>
      <c r="AS26" s="145" t="str">
        <f>IF(OR('HeuresFonctionEQ-ValAffich'!AS28="",'HeuresFonctionEQ-ValAffich'!AS27=""),"-",'HeuresFonctionEQ-ValAffich'!AS28-'HeuresFonctionEQ-ValAffich'!AS27)</f>
        <v>-</v>
      </c>
      <c r="AT26" s="145" t="str">
        <f>IF(OR('HeuresFonctionEQ-ValAffich'!AT28="",'HeuresFonctionEQ-ValAffich'!AT27=""),"-",'HeuresFonctionEQ-ValAffich'!AT28-'HeuresFonctionEQ-ValAffich'!AT27)</f>
        <v>-</v>
      </c>
      <c r="AU26" s="145">
        <f>IF(OR('HeuresFonctionEQ-ValAffich'!AU28="",'HeuresFonctionEQ-ValAffich'!AU27=""),"-",'HeuresFonctionEQ-ValAffich'!AU28-'HeuresFonctionEQ-ValAffich'!AU27)</f>
        <v>2</v>
      </c>
      <c r="AV26" s="145">
        <f>IF(OR('HeuresFonctionEQ-ValAffich'!AV28="",'HeuresFonctionEQ-ValAffich'!AV27=""),"-",'HeuresFonctionEQ-ValAffich'!AV28-'HeuresFonctionEQ-ValAffich'!AV27)</f>
        <v>0</v>
      </c>
      <c r="AW26" s="145">
        <f>IF(OR('HeuresFonctionEQ-ValAffich'!AW28="",'HeuresFonctionEQ-ValAffich'!AW27=""),"-",'HeuresFonctionEQ-ValAffich'!AW28-'HeuresFonctionEQ-ValAffich'!AW27)</f>
        <v>0</v>
      </c>
      <c r="AX26" s="145" t="str">
        <f>IF(OR('HeuresFonctionEQ-ValAffich'!AX28="",'HeuresFonctionEQ-ValAffich'!AX27=""),"-",'HeuresFonctionEQ-ValAffich'!AX28-'HeuresFonctionEQ-ValAffich'!AX27)</f>
        <v>-</v>
      </c>
      <c r="AY26" s="145" t="str">
        <f>IF(OR('HeuresFonctionEQ-ValAffich'!AY28="",'HeuresFonctionEQ-ValAffich'!AY27=""),"-",'HeuresFonctionEQ-ValAffich'!AY28-'HeuresFonctionEQ-ValAffich'!AY27)</f>
        <v>-</v>
      </c>
      <c r="AZ26" s="145" t="e">
        <f>IF(OR('HeuresFonctionEQ-ValAffich'!#REF!="",'HeuresFonctionEQ-ValAffich'!#REF!=""),"-",'HeuresFonctionEQ-ValAffich'!#REF!-'HeuresFonctionEQ-ValAffich'!#REF!)</f>
        <v>#REF!</v>
      </c>
      <c r="BA26" s="145">
        <f>IF(OR('HeuresFonctionEQ-ValAffich'!AZ29="",'HeuresFonctionEQ-ValAffich'!AZ28=""),"-",'HeuresFonctionEQ-ValAffich'!AZ29-'HeuresFonctionEQ-ValAffich'!AZ28)</f>
        <v>1271</v>
      </c>
    </row>
    <row r="27" spans="1:53" s="39" customFormat="1" ht="24.95" customHeight="1">
      <c r="A27" s="149">
        <f>'HeuresFonctionEQ-ValAffich'!A29</f>
        <v>22</v>
      </c>
      <c r="B27" s="145">
        <f>IF(OR('HeuresFonctionEQ-ValAffich'!B29="",'HeuresFonctionEQ-ValAffich'!B28=""),"-",'HeuresFonctionEQ-ValAffich'!B29-'HeuresFonctionEQ-ValAffich'!B28)</f>
        <v>1</v>
      </c>
      <c r="C27" s="145">
        <f>IF(OR('HeuresFonctionEQ-ValAffich'!C29="",'HeuresFonctionEQ-ValAffich'!C28=""),"-",'HeuresFonctionEQ-ValAffich'!C29-'HeuresFonctionEQ-ValAffich'!C28)</f>
        <v>0</v>
      </c>
      <c r="D27" s="145">
        <f>IF(OR('HeuresFonctionEQ-ValAffich'!D29="",'HeuresFonctionEQ-ValAffich'!D28=""),"-",'HeuresFonctionEQ-ValAffich'!D29-'HeuresFonctionEQ-ValAffich'!D28)</f>
        <v>0</v>
      </c>
      <c r="E27" s="145">
        <f>IF(OR('HeuresFonctionEQ-ValAffich'!E29="",'HeuresFonctionEQ-ValAffich'!E28=""),"-",'HeuresFonctionEQ-ValAffich'!E29-'HeuresFonctionEQ-ValAffich'!E28)</f>
        <v>0</v>
      </c>
      <c r="F27" s="145">
        <f>IF(OR('HeuresFonctionEQ-ValAffich'!F29="",'HeuresFonctionEQ-ValAffich'!F28=""),"-",'HeuresFonctionEQ-ValAffich'!F29-'HeuresFonctionEQ-ValAffich'!F28)</f>
        <v>0</v>
      </c>
      <c r="G27" s="145">
        <f>IF(OR('HeuresFonctionEQ-ValAffich'!G29="",'HeuresFonctionEQ-ValAffich'!G28=""),"-",'HeuresFonctionEQ-ValAffich'!G29-'HeuresFonctionEQ-ValAffich'!G28)</f>
        <v>0</v>
      </c>
      <c r="H27" s="145">
        <f>IF(OR('HeuresFonctionEQ-ValAffich'!H29="",'HeuresFonctionEQ-ValAffich'!H28=""),"-",'HeuresFonctionEQ-ValAffich'!H29-'HeuresFonctionEQ-ValAffich'!H28)</f>
        <v>8</v>
      </c>
      <c r="I27" s="145">
        <f>IF(OR('HeuresFonctionEQ-ValAffich'!I29="",'HeuresFonctionEQ-ValAffich'!I28=""),"-",'HeuresFonctionEQ-ValAffich'!I29-'HeuresFonctionEQ-ValAffich'!I28)</f>
        <v>0</v>
      </c>
      <c r="J27" s="145">
        <f>IF(OR('HeuresFonctionEQ-ValAffich'!J29="",'HeuresFonctionEQ-ValAffich'!J28=""),"-",'HeuresFonctionEQ-ValAffich'!J29-'HeuresFonctionEQ-ValAffich'!J28)</f>
        <v>24</v>
      </c>
      <c r="K27" s="145">
        <f>IF(OR('HeuresFonctionEQ-ValAffich'!K29="",'HeuresFonctionEQ-ValAffich'!K28=""),"-",'HeuresFonctionEQ-ValAffich'!K29-'HeuresFonctionEQ-ValAffich'!K28)</f>
        <v>0</v>
      </c>
      <c r="L27" s="145">
        <f>IF(OR('HeuresFonctionEQ-ValAffich'!L29="",'HeuresFonctionEQ-ValAffich'!L28=""),"-",'HeuresFonctionEQ-ValAffich'!L29-'HeuresFonctionEQ-ValAffich'!L28)</f>
        <v>0</v>
      </c>
      <c r="M27" s="145">
        <f>IF(OR('HeuresFonctionEQ-ValAffich'!M29="",'HeuresFonctionEQ-ValAffich'!M28=""),"-",'HeuresFonctionEQ-ValAffich'!M29-'HeuresFonctionEQ-ValAffich'!M28)</f>
        <v>24</v>
      </c>
      <c r="N27" s="163">
        <f>IF('HeuresFonctionEQ-ValAffich'!N29="","-",'HeuresFonctionEQ-ValAffich'!N29)</f>
        <v>0.45561149716377258</v>
      </c>
      <c r="O27" s="145">
        <f>IF(OR('HeuresFonctionEQ-ValAffich'!O29="",'HeuresFonctionEQ-ValAffich'!O28=""),"-",'HeuresFonctionEQ-ValAffich'!O29-'HeuresFonctionEQ-ValAffich'!O28)</f>
        <v>15</v>
      </c>
      <c r="P27" s="145">
        <f>IF(OR('HeuresFonctionEQ-ValAffich'!P29="",'HeuresFonctionEQ-ValAffich'!P28=""),"-",'HeuresFonctionEQ-ValAffich'!P29-'HeuresFonctionEQ-ValAffich'!P28)</f>
        <v>16</v>
      </c>
      <c r="Q27" s="145">
        <f>IF(OR('HeuresFonctionEQ-ValAffich'!Q29="",'HeuresFonctionEQ-ValAffich'!Q28=""),"-",'HeuresFonctionEQ-ValAffich'!Q29-'HeuresFonctionEQ-ValAffich'!Q28)</f>
        <v>16</v>
      </c>
      <c r="R27" s="145">
        <f>IF(OR('HeuresFonctionEQ-ValAffich'!R29="",'HeuresFonctionEQ-ValAffich'!R28=""),"-",'HeuresFonctionEQ-ValAffich'!R29-'HeuresFonctionEQ-ValAffich'!R28)</f>
        <v>6</v>
      </c>
      <c r="S27" s="145">
        <f>IF(OR('HeuresFonctionEQ-ValAffich'!S29="",'HeuresFonctionEQ-ValAffich'!S28=""),"-",'HeuresFonctionEQ-ValAffich'!S29-'HeuresFonctionEQ-ValAffich'!S28)</f>
        <v>6</v>
      </c>
      <c r="T27" s="145">
        <f>IF(OR('HeuresFonctionEQ-ValAffich'!T29="",'HeuresFonctionEQ-ValAffich'!T28=""),"-",'HeuresFonctionEQ-ValAffich'!T29-'HeuresFonctionEQ-ValAffich'!T28)</f>
        <v>0</v>
      </c>
      <c r="U27" s="145">
        <f>IF(OR('HeuresFonctionEQ-ValAffich'!U29="",'HeuresFonctionEQ-ValAffich'!U28=""),"-",'HeuresFonctionEQ-ValAffich'!U29-'HeuresFonctionEQ-ValAffich'!U28)</f>
        <v>24</v>
      </c>
      <c r="V27" s="163">
        <f>IF('HeuresFonctionEQ-ValAffich'!V29="","-",'HeuresFonctionEQ-ValAffich'!V29)</f>
        <v>0.45665881037712097</v>
      </c>
      <c r="W27" s="145">
        <f>IF(OR('HeuresFonctionEQ-ValAffich'!W29="",'HeuresFonctionEQ-ValAffich'!W28=""),"-",'HeuresFonctionEQ-ValAffich'!W29-'HeuresFonctionEQ-ValAffich'!W28)</f>
        <v>15</v>
      </c>
      <c r="X27" s="145">
        <f>IF(OR('HeuresFonctionEQ-ValAffich'!X29="",'HeuresFonctionEQ-ValAffich'!X28=""),"-",'HeuresFonctionEQ-ValAffich'!X29-'HeuresFonctionEQ-ValAffich'!X28)</f>
        <v>17</v>
      </c>
      <c r="Y27" s="145">
        <f>IF(OR('HeuresFonctionEQ-ValAffich'!Y29="",'HeuresFonctionEQ-ValAffich'!Y28=""),"-",'HeuresFonctionEQ-ValAffich'!Y29-'HeuresFonctionEQ-ValAffich'!Y28)</f>
        <v>0</v>
      </c>
      <c r="Z27" s="145">
        <f>IF(OR('HeuresFonctionEQ-ValAffich'!Z29="",'HeuresFonctionEQ-ValAffich'!Z28=""),"-",'HeuresFonctionEQ-ValAffich'!Z29-'HeuresFonctionEQ-ValAffich'!Z28)</f>
        <v>7</v>
      </c>
      <c r="AA27" s="145">
        <f>IF(OR('HeuresFonctionEQ-ValAffich'!AA29="",'HeuresFonctionEQ-ValAffich'!AA28=""),"-",'HeuresFonctionEQ-ValAffich'!AA29-'HeuresFonctionEQ-ValAffich'!AA28)</f>
        <v>7</v>
      </c>
      <c r="AB27" s="145">
        <f>IF(OR('HeuresFonctionEQ-ValAffich'!AB29="",'HeuresFonctionEQ-ValAffich'!AB28=""),"-",'HeuresFonctionEQ-ValAffich'!AB29-'HeuresFonctionEQ-ValAffich'!AB28)</f>
        <v>3</v>
      </c>
      <c r="AC27" s="145">
        <f>IF(OR('HeuresFonctionEQ-ValAffich'!AC29="",'HeuresFonctionEQ-ValAffich'!AC28=""),"-",'HeuresFonctionEQ-ValAffich'!AC29-'HeuresFonctionEQ-ValAffich'!AC28)</f>
        <v>0</v>
      </c>
      <c r="AD27" s="145">
        <f>IF(OR('HeuresFonctionEQ-ValAffich'!AD29="",'HeuresFonctionEQ-ValAffich'!AD28=""),"-",'HeuresFonctionEQ-ValAffich'!AD29-'HeuresFonctionEQ-ValAffich'!AD28)</f>
        <v>24</v>
      </c>
      <c r="AE27" s="145">
        <f>IF(OR('HeuresFonctionEQ-ValAffich'!AE29="",'HeuresFonctionEQ-ValAffich'!AE28=""),"-",'HeuresFonctionEQ-ValAffich'!AE29-'HeuresFonctionEQ-ValAffich'!AE28)</f>
        <v>0</v>
      </c>
      <c r="AF27" s="145">
        <f>IF(OR('HeuresFonctionEQ-ValAffich'!AF29="",'HeuresFonctionEQ-ValAffich'!AF28=""),"-",'HeuresFonctionEQ-ValAffich'!AF29-'HeuresFonctionEQ-ValAffich'!AF28)</f>
        <v>0</v>
      </c>
      <c r="AG27" s="145">
        <f>IF(OR('HeuresFonctionEQ-ValAffich'!AG29="",'HeuresFonctionEQ-ValAffich'!AG28=""),"-",'HeuresFonctionEQ-ValAffich'!AG29-'HeuresFonctionEQ-ValAffich'!AG28)</f>
        <v>0</v>
      </c>
      <c r="AH27" s="145">
        <f>IF(OR('HeuresFonctionEQ-ValAffich'!AH29="",'HeuresFonctionEQ-ValAffich'!AH28=""),"-",'HeuresFonctionEQ-ValAffich'!AH29-'HeuresFonctionEQ-ValAffich'!AH28)</f>
        <v>0</v>
      </c>
      <c r="AI27" s="145">
        <f>IF(OR('HeuresFonctionEQ-ValAffich'!AI29="",'HeuresFonctionEQ-ValAffich'!AI28=""),"-",'HeuresFonctionEQ-ValAffich'!AI29-'HeuresFonctionEQ-ValAffich'!AI28)</f>
        <v>0</v>
      </c>
      <c r="AJ27" s="145">
        <f>IF(OR('HeuresFonctionEQ-ValAffich'!AJ29="",'HeuresFonctionEQ-ValAffich'!AJ28=""),"-",'HeuresFonctionEQ-ValAffich'!AJ29-'HeuresFonctionEQ-ValAffich'!AJ28)</f>
        <v>0</v>
      </c>
      <c r="AK27" s="145">
        <f>IF(OR('HeuresFonctionEQ-ValAffich'!AK29="",'HeuresFonctionEQ-ValAffich'!AK28=""),"-",'HeuresFonctionEQ-ValAffich'!AK29-'HeuresFonctionEQ-ValAffich'!AK28)</f>
        <v>0</v>
      </c>
      <c r="AL27" s="145">
        <f>IF(OR('HeuresFonctionEQ-ValAffich'!AL29="",'HeuresFonctionEQ-ValAffich'!AL28=""),"-",'HeuresFonctionEQ-ValAffich'!AL29-'HeuresFonctionEQ-ValAffich'!AL28)</f>
        <v>0</v>
      </c>
      <c r="AM27" s="145">
        <f>IF(OR('HeuresFonctionEQ-ValAffich'!AM29="",'HeuresFonctionEQ-ValAffich'!AM28=""),"-",'HeuresFonctionEQ-ValAffich'!AM29-'HeuresFonctionEQ-ValAffich'!AM28)</f>
        <v>0</v>
      </c>
      <c r="AN27" s="145">
        <f>IF(OR('HeuresFonctionEQ-ValAffich'!AN29="",'HeuresFonctionEQ-ValAffich'!AN28=""),"-",'HeuresFonctionEQ-ValAffich'!AN29-'HeuresFonctionEQ-ValAffich'!AN28)</f>
        <v>0</v>
      </c>
      <c r="AO27" s="145">
        <f>IF(OR('HeuresFonctionEQ-ValAffich'!AO29="",'HeuresFonctionEQ-ValAffich'!AO28=""),"-",'HeuresFonctionEQ-ValAffich'!AO29-'HeuresFonctionEQ-ValAffich'!AO28)</f>
        <v>0</v>
      </c>
      <c r="AP27" s="145">
        <f>IF(OR('HeuresFonctionEQ-ValAffich'!AP29="",'HeuresFonctionEQ-ValAffich'!AP28=""),"-",'HeuresFonctionEQ-ValAffich'!AP29-'HeuresFonctionEQ-ValAffich'!AP28)</f>
        <v>1</v>
      </c>
      <c r="AQ27" s="145">
        <f>IF(OR('HeuresFonctionEQ-ValAffich'!AQ29="",'HeuresFonctionEQ-ValAffich'!AQ28=""),"-",'HeuresFonctionEQ-ValAffich'!AQ29-'HeuresFonctionEQ-ValAffich'!AQ28)</f>
        <v>4</v>
      </c>
      <c r="AR27" s="145">
        <f>IF(OR('HeuresFonctionEQ-ValAffich'!AR29="",'HeuresFonctionEQ-ValAffich'!AR28=""),"-",'HeuresFonctionEQ-ValAffich'!AR29-'HeuresFonctionEQ-ValAffich'!AR28)</f>
        <v>4</v>
      </c>
      <c r="AS27" s="145" t="str">
        <f>IF(OR('HeuresFonctionEQ-ValAffich'!AS29="",'HeuresFonctionEQ-ValAffich'!AS28=""),"-",'HeuresFonctionEQ-ValAffich'!AS29-'HeuresFonctionEQ-ValAffich'!AS28)</f>
        <v>-</v>
      </c>
      <c r="AT27" s="145" t="str">
        <f>IF(OR('HeuresFonctionEQ-ValAffich'!AT29="",'HeuresFonctionEQ-ValAffich'!AT28=""),"-",'HeuresFonctionEQ-ValAffich'!AT29-'HeuresFonctionEQ-ValAffich'!AT28)</f>
        <v>-</v>
      </c>
      <c r="AU27" s="145">
        <f>IF(OR('HeuresFonctionEQ-ValAffich'!AU29="",'HeuresFonctionEQ-ValAffich'!AU28=""),"-",'HeuresFonctionEQ-ValAffich'!AU29-'HeuresFonctionEQ-ValAffich'!AU28)</f>
        <v>0</v>
      </c>
      <c r="AV27" s="145">
        <f>IF(OR('HeuresFonctionEQ-ValAffich'!AV29="",'HeuresFonctionEQ-ValAffich'!AV28=""),"-",'HeuresFonctionEQ-ValAffich'!AV29-'HeuresFonctionEQ-ValAffich'!AV28)</f>
        <v>0</v>
      </c>
      <c r="AW27" s="145">
        <f>IF(OR('HeuresFonctionEQ-ValAffich'!AW29="",'HeuresFonctionEQ-ValAffich'!AW28=""),"-",'HeuresFonctionEQ-ValAffich'!AW29-'HeuresFonctionEQ-ValAffich'!AW28)</f>
        <v>0</v>
      </c>
      <c r="AX27" s="145" t="str">
        <f>IF(OR('HeuresFonctionEQ-ValAffich'!AX29="",'HeuresFonctionEQ-ValAffich'!AX28=""),"-",'HeuresFonctionEQ-ValAffich'!AX29-'HeuresFonctionEQ-ValAffich'!AX28)</f>
        <v>-</v>
      </c>
      <c r="AY27" s="145" t="str">
        <f>IF(OR('HeuresFonctionEQ-ValAffich'!AY29="",'HeuresFonctionEQ-ValAffich'!AY28=""),"-",'HeuresFonctionEQ-ValAffich'!AY29-'HeuresFonctionEQ-ValAffich'!AY28)</f>
        <v>-</v>
      </c>
      <c r="AZ27" s="145" t="e">
        <f>IF(OR('HeuresFonctionEQ-ValAffich'!#REF!="",'HeuresFonctionEQ-ValAffich'!#REF!=""),"-",'HeuresFonctionEQ-ValAffich'!#REF!-'HeuresFonctionEQ-ValAffich'!#REF!)</f>
        <v>#REF!</v>
      </c>
      <c r="BA27" s="145">
        <f>IF(OR('HeuresFonctionEQ-ValAffich'!AZ30="",'HeuresFonctionEQ-ValAffich'!AZ29=""),"-",'HeuresFonctionEQ-ValAffich'!AZ30-'HeuresFonctionEQ-ValAffich'!AZ29)</f>
        <v>1153</v>
      </c>
    </row>
    <row r="28" spans="1:53" s="39" customFormat="1" ht="24.95" customHeight="1">
      <c r="A28" s="149">
        <f>'HeuresFonctionEQ-ValAffich'!A30</f>
        <v>23</v>
      </c>
      <c r="B28" s="145">
        <f>IF(OR('HeuresFonctionEQ-ValAffich'!B30="",'HeuresFonctionEQ-ValAffich'!B29=""),"-",'HeuresFonctionEQ-ValAffich'!B30-'HeuresFonctionEQ-ValAffich'!B29)</f>
        <v>1</v>
      </c>
      <c r="C28" s="145">
        <f>IF(OR('HeuresFonctionEQ-ValAffich'!C30="",'HeuresFonctionEQ-ValAffich'!C29=""),"-",'HeuresFonctionEQ-ValAffich'!C30-'HeuresFonctionEQ-ValAffich'!C29)</f>
        <v>1</v>
      </c>
      <c r="D28" s="145">
        <f>IF(OR('HeuresFonctionEQ-ValAffich'!D30="",'HeuresFonctionEQ-ValAffich'!D29=""),"-",'HeuresFonctionEQ-ValAffich'!D30-'HeuresFonctionEQ-ValAffich'!D29)</f>
        <v>0</v>
      </c>
      <c r="E28" s="145">
        <f>IF(OR('HeuresFonctionEQ-ValAffich'!E30="",'HeuresFonctionEQ-ValAffich'!E29=""),"-",'HeuresFonctionEQ-ValAffich'!E30-'HeuresFonctionEQ-ValAffich'!E29)</f>
        <v>0</v>
      </c>
      <c r="F28" s="145">
        <f>IF(OR('HeuresFonctionEQ-ValAffich'!F30="",'HeuresFonctionEQ-ValAffich'!F29=""),"-",'HeuresFonctionEQ-ValAffich'!F30-'HeuresFonctionEQ-ValAffich'!F29)</f>
        <v>0</v>
      </c>
      <c r="G28" s="145">
        <f>IF(OR('HeuresFonctionEQ-ValAffich'!G30="",'HeuresFonctionEQ-ValAffich'!G29=""),"-",'HeuresFonctionEQ-ValAffich'!G30-'HeuresFonctionEQ-ValAffich'!G29)</f>
        <v>0</v>
      </c>
      <c r="H28" s="145">
        <f>IF(OR('HeuresFonctionEQ-ValAffich'!H30="",'HeuresFonctionEQ-ValAffich'!H29=""),"-",'HeuresFonctionEQ-ValAffich'!H30-'HeuresFonctionEQ-ValAffich'!H29)</f>
        <v>11</v>
      </c>
      <c r="I28" s="145">
        <f>IF(OR('HeuresFonctionEQ-ValAffich'!I30="",'HeuresFonctionEQ-ValAffich'!I29=""),"-",'HeuresFonctionEQ-ValAffich'!I30-'HeuresFonctionEQ-ValAffich'!I29)</f>
        <v>0</v>
      </c>
      <c r="J28" s="145">
        <f>IF(OR('HeuresFonctionEQ-ValAffich'!J30="",'HeuresFonctionEQ-ValAffich'!J29=""),"-",'HeuresFonctionEQ-ValAffich'!J30-'HeuresFonctionEQ-ValAffich'!J29)</f>
        <v>24</v>
      </c>
      <c r="K28" s="145">
        <f>IF(OR('HeuresFonctionEQ-ValAffich'!K30="",'HeuresFonctionEQ-ValAffich'!K29=""),"-",'HeuresFonctionEQ-ValAffich'!K30-'HeuresFonctionEQ-ValAffich'!K29)</f>
        <v>0</v>
      </c>
      <c r="L28" s="145">
        <f>IF(OR('HeuresFonctionEQ-ValAffich'!L30="",'HeuresFonctionEQ-ValAffich'!L29=""),"-",'HeuresFonctionEQ-ValAffich'!L30-'HeuresFonctionEQ-ValAffich'!L29)</f>
        <v>0</v>
      </c>
      <c r="M28" s="145">
        <f>IF(OR('HeuresFonctionEQ-ValAffich'!M30="",'HeuresFonctionEQ-ValAffich'!M29=""),"-",'HeuresFonctionEQ-ValAffich'!M30-'HeuresFonctionEQ-ValAffich'!M29)</f>
        <v>24</v>
      </c>
      <c r="N28" s="163">
        <f>IF('HeuresFonctionEQ-ValAffich'!N30="","-",'HeuresFonctionEQ-ValAffich'!N30)</f>
        <v>0.4569404125213623</v>
      </c>
      <c r="O28" s="145">
        <f>IF(OR('HeuresFonctionEQ-ValAffich'!O30="",'HeuresFonctionEQ-ValAffich'!O29=""),"-",'HeuresFonctionEQ-ValAffich'!O30-'HeuresFonctionEQ-ValAffich'!O29)</f>
        <v>14</v>
      </c>
      <c r="P28" s="145">
        <f>IF(OR('HeuresFonctionEQ-ValAffich'!P30="",'HeuresFonctionEQ-ValAffich'!P29=""),"-",'HeuresFonctionEQ-ValAffich'!P30-'HeuresFonctionEQ-ValAffich'!P29)</f>
        <v>16</v>
      </c>
      <c r="Q28" s="145">
        <f>IF(OR('HeuresFonctionEQ-ValAffich'!Q30="",'HeuresFonctionEQ-ValAffich'!Q29=""),"-",'HeuresFonctionEQ-ValAffich'!Q30-'HeuresFonctionEQ-ValAffich'!Q29)</f>
        <v>16</v>
      </c>
      <c r="R28" s="145">
        <f>IF(OR('HeuresFonctionEQ-ValAffich'!R30="",'HeuresFonctionEQ-ValAffich'!R29=""),"-",'HeuresFonctionEQ-ValAffich'!R30-'HeuresFonctionEQ-ValAffich'!R29)</f>
        <v>7</v>
      </c>
      <c r="S28" s="145">
        <f>IF(OR('HeuresFonctionEQ-ValAffich'!S30="",'HeuresFonctionEQ-ValAffich'!S29=""),"-",'HeuresFonctionEQ-ValAffich'!S30-'HeuresFonctionEQ-ValAffich'!S29)</f>
        <v>7</v>
      </c>
      <c r="T28" s="145">
        <f>IF(OR('HeuresFonctionEQ-ValAffich'!T30="",'HeuresFonctionEQ-ValAffich'!T29=""),"-",'HeuresFonctionEQ-ValAffich'!T30-'HeuresFonctionEQ-ValAffich'!T29)</f>
        <v>0</v>
      </c>
      <c r="U28" s="145">
        <f>IF(OR('HeuresFonctionEQ-ValAffich'!U30="",'HeuresFonctionEQ-ValAffich'!U29=""),"-",'HeuresFonctionEQ-ValAffich'!U30-'HeuresFonctionEQ-ValAffich'!U29)</f>
        <v>24</v>
      </c>
      <c r="V28" s="163">
        <f>IF('HeuresFonctionEQ-ValAffich'!V30="","-",'HeuresFonctionEQ-ValAffich'!V30)</f>
        <v>0.45790040493011475</v>
      </c>
      <c r="W28" s="145">
        <f>IF(OR('HeuresFonctionEQ-ValAffich'!W30="",'HeuresFonctionEQ-ValAffich'!W29=""),"-",'HeuresFonctionEQ-ValAffich'!W30-'HeuresFonctionEQ-ValAffich'!W29)</f>
        <v>16</v>
      </c>
      <c r="X28" s="145">
        <f>IF(OR('HeuresFonctionEQ-ValAffich'!X30="",'HeuresFonctionEQ-ValAffich'!X29=""),"-",'HeuresFonctionEQ-ValAffich'!X30-'HeuresFonctionEQ-ValAffich'!X29)</f>
        <v>18</v>
      </c>
      <c r="Y28" s="145">
        <f>IF(OR('HeuresFonctionEQ-ValAffich'!Y30="",'HeuresFonctionEQ-ValAffich'!Y29=""),"-",'HeuresFonctionEQ-ValAffich'!Y30-'HeuresFonctionEQ-ValAffich'!Y29)</f>
        <v>0</v>
      </c>
      <c r="Z28" s="145">
        <f>IF(OR('HeuresFonctionEQ-ValAffich'!Z30="",'HeuresFonctionEQ-ValAffich'!Z29=""),"-",'HeuresFonctionEQ-ValAffich'!Z30-'HeuresFonctionEQ-ValAffich'!Z29)</f>
        <v>7</v>
      </c>
      <c r="AA28" s="145">
        <f>IF(OR('HeuresFonctionEQ-ValAffich'!AA30="",'HeuresFonctionEQ-ValAffich'!AA29=""),"-",'HeuresFonctionEQ-ValAffich'!AA30-'HeuresFonctionEQ-ValAffich'!AA29)</f>
        <v>7</v>
      </c>
      <c r="AB28" s="145">
        <f>IF(OR('HeuresFonctionEQ-ValAffich'!AB30="",'HeuresFonctionEQ-ValAffich'!AB29=""),"-",'HeuresFonctionEQ-ValAffich'!AB30-'HeuresFonctionEQ-ValAffich'!AB29)</f>
        <v>0</v>
      </c>
      <c r="AC28" s="145">
        <f>IF(OR('HeuresFonctionEQ-ValAffich'!AC30="",'HeuresFonctionEQ-ValAffich'!AC29=""),"-",'HeuresFonctionEQ-ValAffich'!AC30-'HeuresFonctionEQ-ValAffich'!AC29)</f>
        <v>0</v>
      </c>
      <c r="AD28" s="145">
        <f>IF(OR('HeuresFonctionEQ-ValAffich'!AD30="",'HeuresFonctionEQ-ValAffich'!AD29=""),"-",'HeuresFonctionEQ-ValAffich'!AD30-'HeuresFonctionEQ-ValAffich'!AD29)</f>
        <v>24</v>
      </c>
      <c r="AE28" s="145">
        <f>IF(OR('HeuresFonctionEQ-ValAffich'!AE30="",'HeuresFonctionEQ-ValAffich'!AE29=""),"-",'HeuresFonctionEQ-ValAffich'!AE30-'HeuresFonctionEQ-ValAffich'!AE29)</f>
        <v>0</v>
      </c>
      <c r="AF28" s="145">
        <f>IF(OR('HeuresFonctionEQ-ValAffich'!AF30="",'HeuresFonctionEQ-ValAffich'!AF29=""),"-",'HeuresFonctionEQ-ValAffich'!AF30-'HeuresFonctionEQ-ValAffich'!AF29)</f>
        <v>0</v>
      </c>
      <c r="AG28" s="145">
        <f>IF(OR('HeuresFonctionEQ-ValAffich'!AG30="",'HeuresFonctionEQ-ValAffich'!AG29=""),"-",'HeuresFonctionEQ-ValAffich'!AG30-'HeuresFonctionEQ-ValAffich'!AG29)</f>
        <v>0</v>
      </c>
      <c r="AH28" s="145">
        <f>IF(OR('HeuresFonctionEQ-ValAffich'!AH30="",'HeuresFonctionEQ-ValAffich'!AH29=""),"-",'HeuresFonctionEQ-ValAffich'!AH30-'HeuresFonctionEQ-ValAffich'!AH29)</f>
        <v>0</v>
      </c>
      <c r="AI28" s="145">
        <f>IF(OR('HeuresFonctionEQ-ValAffich'!AI30="",'HeuresFonctionEQ-ValAffich'!AI29=""),"-",'HeuresFonctionEQ-ValAffich'!AI30-'HeuresFonctionEQ-ValAffich'!AI29)</f>
        <v>0</v>
      </c>
      <c r="AJ28" s="145">
        <f>IF(OR('HeuresFonctionEQ-ValAffich'!AJ30="",'HeuresFonctionEQ-ValAffich'!AJ29=""),"-",'HeuresFonctionEQ-ValAffich'!AJ30-'HeuresFonctionEQ-ValAffich'!AJ29)</f>
        <v>0</v>
      </c>
      <c r="AK28" s="145">
        <f>IF(OR('HeuresFonctionEQ-ValAffich'!AK30="",'HeuresFonctionEQ-ValAffich'!AK29=""),"-",'HeuresFonctionEQ-ValAffich'!AK30-'HeuresFonctionEQ-ValAffich'!AK29)</f>
        <v>0</v>
      </c>
      <c r="AL28" s="145">
        <f>IF(OR('HeuresFonctionEQ-ValAffich'!AL30="",'HeuresFonctionEQ-ValAffich'!AL29=""),"-",'HeuresFonctionEQ-ValAffich'!AL30-'HeuresFonctionEQ-ValAffich'!AL29)</f>
        <v>0</v>
      </c>
      <c r="AM28" s="145">
        <f>IF(OR('HeuresFonctionEQ-ValAffich'!AM30="",'HeuresFonctionEQ-ValAffich'!AM29=""),"-",'HeuresFonctionEQ-ValAffich'!AM30-'HeuresFonctionEQ-ValAffich'!AM29)</f>
        <v>0</v>
      </c>
      <c r="AN28" s="145">
        <f>IF(OR('HeuresFonctionEQ-ValAffich'!AN30="",'HeuresFonctionEQ-ValAffich'!AN29=""),"-",'HeuresFonctionEQ-ValAffich'!AN30-'HeuresFonctionEQ-ValAffich'!AN29)</f>
        <v>0</v>
      </c>
      <c r="AO28" s="145">
        <f>IF(OR('HeuresFonctionEQ-ValAffich'!AO30="",'HeuresFonctionEQ-ValAffich'!AO29=""),"-",'HeuresFonctionEQ-ValAffich'!AO30-'HeuresFonctionEQ-ValAffich'!AO29)</f>
        <v>0</v>
      </c>
      <c r="AP28" s="145">
        <f>IF(OR('HeuresFonctionEQ-ValAffich'!AP30="",'HeuresFonctionEQ-ValAffich'!AP29=""),"-",'HeuresFonctionEQ-ValAffich'!AP30-'HeuresFonctionEQ-ValAffich'!AP29)</f>
        <v>0</v>
      </c>
      <c r="AQ28" s="145">
        <f>IF(OR('HeuresFonctionEQ-ValAffich'!AQ30="",'HeuresFonctionEQ-ValAffich'!AQ29=""),"-",'HeuresFonctionEQ-ValAffich'!AQ30-'HeuresFonctionEQ-ValAffich'!AQ29)</f>
        <v>7</v>
      </c>
      <c r="AR28" s="145">
        <f>IF(OR('HeuresFonctionEQ-ValAffich'!AR30="",'HeuresFonctionEQ-ValAffich'!AR29=""),"-",'HeuresFonctionEQ-ValAffich'!AR30-'HeuresFonctionEQ-ValAffich'!AR29)</f>
        <v>7</v>
      </c>
      <c r="AS28" s="145" t="str">
        <f>IF(OR('HeuresFonctionEQ-ValAffich'!AS30="",'HeuresFonctionEQ-ValAffich'!AS29=""),"-",'HeuresFonctionEQ-ValAffich'!AS30-'HeuresFonctionEQ-ValAffich'!AS29)</f>
        <v>-</v>
      </c>
      <c r="AT28" s="145" t="str">
        <f>IF(OR('HeuresFonctionEQ-ValAffich'!AT30="",'HeuresFonctionEQ-ValAffich'!AT29=""),"-",'HeuresFonctionEQ-ValAffich'!AT30-'HeuresFonctionEQ-ValAffich'!AT29)</f>
        <v>-</v>
      </c>
      <c r="AU28" s="145">
        <f>IF(OR('HeuresFonctionEQ-ValAffich'!AU30="",'HeuresFonctionEQ-ValAffich'!AU29=""),"-",'HeuresFonctionEQ-ValAffich'!AU30-'HeuresFonctionEQ-ValAffich'!AU29)</f>
        <v>0</v>
      </c>
      <c r="AV28" s="145">
        <f>IF(OR('HeuresFonctionEQ-ValAffich'!AV30="",'HeuresFonctionEQ-ValAffich'!AV29=""),"-",'HeuresFonctionEQ-ValAffich'!AV30-'HeuresFonctionEQ-ValAffich'!AV29)</f>
        <v>0</v>
      </c>
      <c r="AW28" s="145">
        <f>IF(OR('HeuresFonctionEQ-ValAffich'!AW30="",'HeuresFonctionEQ-ValAffich'!AW29=""),"-",'HeuresFonctionEQ-ValAffich'!AW30-'HeuresFonctionEQ-ValAffich'!AW29)</f>
        <v>0</v>
      </c>
      <c r="AX28" s="145" t="str">
        <f>IF(OR('HeuresFonctionEQ-ValAffich'!AX30="",'HeuresFonctionEQ-ValAffich'!AX29=""),"-",'HeuresFonctionEQ-ValAffich'!AX30-'HeuresFonctionEQ-ValAffich'!AX29)</f>
        <v>-</v>
      </c>
      <c r="AY28" s="145" t="str">
        <f>IF(OR('HeuresFonctionEQ-ValAffich'!AY30="",'HeuresFonctionEQ-ValAffich'!AY29=""),"-",'HeuresFonctionEQ-ValAffich'!AY30-'HeuresFonctionEQ-ValAffich'!AY29)</f>
        <v>-</v>
      </c>
      <c r="AZ28" s="145" t="e">
        <f>IF(OR('HeuresFonctionEQ-ValAffich'!#REF!="",'HeuresFonctionEQ-ValAffich'!#REF!=""),"-",'HeuresFonctionEQ-ValAffich'!#REF!-'HeuresFonctionEQ-ValAffich'!#REF!)</f>
        <v>#REF!</v>
      </c>
      <c r="BA28" s="145">
        <f>IF(OR('HeuresFonctionEQ-ValAffich'!AZ31="",'HeuresFonctionEQ-ValAffich'!AZ30=""),"-",'HeuresFonctionEQ-ValAffich'!AZ31-'HeuresFonctionEQ-ValAffich'!AZ30)</f>
        <v>1339</v>
      </c>
    </row>
    <row r="29" spans="1:53" s="39" customFormat="1" ht="24.95" customHeight="1">
      <c r="A29" s="149">
        <f>'HeuresFonctionEQ-ValAffich'!A31</f>
        <v>24</v>
      </c>
      <c r="B29" s="145">
        <f>IF(OR('HeuresFonctionEQ-ValAffich'!B31="",'HeuresFonctionEQ-ValAffich'!B30=""),"-",'HeuresFonctionEQ-ValAffich'!B31-'HeuresFonctionEQ-ValAffich'!B30)</f>
        <v>2</v>
      </c>
      <c r="C29" s="145">
        <f>IF(OR('HeuresFonctionEQ-ValAffich'!C31="",'HeuresFonctionEQ-ValAffich'!C30=""),"-",'HeuresFonctionEQ-ValAffich'!C31-'HeuresFonctionEQ-ValAffich'!C30)</f>
        <v>1</v>
      </c>
      <c r="D29" s="145">
        <f>IF(OR('HeuresFonctionEQ-ValAffich'!D31="",'HeuresFonctionEQ-ValAffich'!D30=""),"-",'HeuresFonctionEQ-ValAffich'!D31-'HeuresFonctionEQ-ValAffich'!D30)</f>
        <v>0</v>
      </c>
      <c r="E29" s="145">
        <f>IF(OR('HeuresFonctionEQ-ValAffich'!E31="",'HeuresFonctionEQ-ValAffich'!E30=""),"-",'HeuresFonctionEQ-ValAffich'!E31-'HeuresFonctionEQ-ValAffich'!E30)</f>
        <v>0</v>
      </c>
      <c r="F29" s="145">
        <f>IF(OR('HeuresFonctionEQ-ValAffich'!F31="",'HeuresFonctionEQ-ValAffich'!F30=""),"-",'HeuresFonctionEQ-ValAffich'!F31-'HeuresFonctionEQ-ValAffich'!F30)</f>
        <v>0</v>
      </c>
      <c r="G29" s="145">
        <f>IF(OR('HeuresFonctionEQ-ValAffich'!G31="",'HeuresFonctionEQ-ValAffich'!G30=""),"-",'HeuresFonctionEQ-ValAffich'!G31-'HeuresFonctionEQ-ValAffich'!G30)</f>
        <v>0</v>
      </c>
      <c r="H29" s="145">
        <f>IF(OR('HeuresFonctionEQ-ValAffich'!H31="",'HeuresFonctionEQ-ValAffich'!H30=""),"-",'HeuresFonctionEQ-ValAffich'!H31-'HeuresFonctionEQ-ValAffich'!H30)</f>
        <v>17</v>
      </c>
      <c r="I29" s="145">
        <f>IF(OR('HeuresFonctionEQ-ValAffich'!I31="",'HeuresFonctionEQ-ValAffich'!I30=""),"-",'HeuresFonctionEQ-ValAffich'!I31-'HeuresFonctionEQ-ValAffich'!I30)</f>
        <v>0</v>
      </c>
      <c r="J29" s="145">
        <f>IF(OR('HeuresFonctionEQ-ValAffich'!J31="",'HeuresFonctionEQ-ValAffich'!J30=""),"-",'HeuresFonctionEQ-ValAffich'!J31-'HeuresFonctionEQ-ValAffich'!J30)</f>
        <v>24</v>
      </c>
      <c r="K29" s="145">
        <f>IF(OR('HeuresFonctionEQ-ValAffich'!K31="",'HeuresFonctionEQ-ValAffich'!K30=""),"-",'HeuresFonctionEQ-ValAffich'!K31-'HeuresFonctionEQ-ValAffich'!K30)</f>
        <v>0</v>
      </c>
      <c r="L29" s="145">
        <f>IF(OR('HeuresFonctionEQ-ValAffich'!L31="",'HeuresFonctionEQ-ValAffich'!L30=""),"-",'HeuresFonctionEQ-ValAffich'!L31-'HeuresFonctionEQ-ValAffich'!L30)</f>
        <v>0</v>
      </c>
      <c r="M29" s="145">
        <f>IF(OR('HeuresFonctionEQ-ValAffich'!M31="",'HeuresFonctionEQ-ValAffich'!M30=""),"-",'HeuresFonctionEQ-ValAffich'!M31-'HeuresFonctionEQ-ValAffich'!M30)</f>
        <v>24</v>
      </c>
      <c r="N29" s="163">
        <f>IF('HeuresFonctionEQ-ValAffich'!N31="","-",'HeuresFonctionEQ-ValAffich'!N31)</f>
        <v>0.46325290203094482</v>
      </c>
      <c r="O29" s="145">
        <f>IF(OR('HeuresFonctionEQ-ValAffich'!O31="",'HeuresFonctionEQ-ValAffich'!O30=""),"-",'HeuresFonctionEQ-ValAffich'!O31-'HeuresFonctionEQ-ValAffich'!O30)</f>
        <v>14</v>
      </c>
      <c r="P29" s="145">
        <f>IF(OR('HeuresFonctionEQ-ValAffich'!P31="",'HeuresFonctionEQ-ValAffich'!P30=""),"-",'HeuresFonctionEQ-ValAffich'!P31-'HeuresFonctionEQ-ValAffich'!P30)</f>
        <v>16</v>
      </c>
      <c r="Q29" s="145">
        <f>IF(OR('HeuresFonctionEQ-ValAffich'!Q31="",'HeuresFonctionEQ-ValAffich'!Q30=""),"-",'HeuresFonctionEQ-ValAffich'!Q31-'HeuresFonctionEQ-ValAffich'!Q30)</f>
        <v>17</v>
      </c>
      <c r="R29" s="145">
        <f>IF(OR('HeuresFonctionEQ-ValAffich'!R31="",'HeuresFonctionEQ-ValAffich'!R30=""),"-",'HeuresFonctionEQ-ValAffich'!R31-'HeuresFonctionEQ-ValAffich'!R30)</f>
        <v>6</v>
      </c>
      <c r="S29" s="145">
        <f>IF(OR('HeuresFonctionEQ-ValAffich'!S31="",'HeuresFonctionEQ-ValAffich'!S30=""),"-",'HeuresFonctionEQ-ValAffich'!S31-'HeuresFonctionEQ-ValAffich'!S30)</f>
        <v>6</v>
      </c>
      <c r="T29" s="145">
        <f>IF(OR('HeuresFonctionEQ-ValAffich'!T31="",'HeuresFonctionEQ-ValAffich'!T30=""),"-",'HeuresFonctionEQ-ValAffich'!T31-'HeuresFonctionEQ-ValAffich'!T30)</f>
        <v>0</v>
      </c>
      <c r="U29" s="145">
        <f>IF(OR('HeuresFonctionEQ-ValAffich'!U31="",'HeuresFonctionEQ-ValAffich'!U30=""),"-",'HeuresFonctionEQ-ValAffich'!U31-'HeuresFonctionEQ-ValAffich'!U30)</f>
        <v>24</v>
      </c>
      <c r="V29" s="163">
        <f>IF('HeuresFonctionEQ-ValAffich'!V31="","-",'HeuresFonctionEQ-ValAffich'!V31)</f>
        <v>0.46328279376029968</v>
      </c>
      <c r="W29" s="145">
        <f>IF(OR('HeuresFonctionEQ-ValAffich'!W31="",'HeuresFonctionEQ-ValAffich'!W30=""),"-",'HeuresFonctionEQ-ValAffich'!W31-'HeuresFonctionEQ-ValAffich'!W30)</f>
        <v>16</v>
      </c>
      <c r="X29" s="145">
        <f>IF(OR('HeuresFonctionEQ-ValAffich'!X31="",'HeuresFonctionEQ-ValAffich'!X30=""),"-",'HeuresFonctionEQ-ValAffich'!X31-'HeuresFonctionEQ-ValAffich'!X30)</f>
        <v>18</v>
      </c>
      <c r="Y29" s="145">
        <f>IF(OR('HeuresFonctionEQ-ValAffich'!Y31="",'HeuresFonctionEQ-ValAffich'!Y30=""),"-",'HeuresFonctionEQ-ValAffich'!Y31-'HeuresFonctionEQ-ValAffich'!Y30)</f>
        <v>0</v>
      </c>
      <c r="Z29" s="145">
        <f>IF(OR('HeuresFonctionEQ-ValAffich'!Z31="",'HeuresFonctionEQ-ValAffich'!Z30=""),"-",'HeuresFonctionEQ-ValAffich'!Z31-'HeuresFonctionEQ-ValAffich'!Z30)</f>
        <v>6</v>
      </c>
      <c r="AA29" s="145">
        <f>IF(OR('HeuresFonctionEQ-ValAffich'!AA31="",'HeuresFonctionEQ-ValAffich'!AA30=""),"-",'HeuresFonctionEQ-ValAffich'!AA31-'HeuresFonctionEQ-ValAffich'!AA30)</f>
        <v>7</v>
      </c>
      <c r="AB29" s="145">
        <f>IF(OR('HeuresFonctionEQ-ValAffich'!AB31="",'HeuresFonctionEQ-ValAffich'!AB30=""),"-",'HeuresFonctionEQ-ValAffich'!AB31-'HeuresFonctionEQ-ValAffich'!AB30)</f>
        <v>0</v>
      </c>
      <c r="AC29" s="145">
        <f>IF(OR('HeuresFonctionEQ-ValAffich'!AC31="",'HeuresFonctionEQ-ValAffich'!AC30=""),"-",'HeuresFonctionEQ-ValAffich'!AC31-'HeuresFonctionEQ-ValAffich'!AC30)</f>
        <v>0</v>
      </c>
      <c r="AD29" s="145">
        <f>IF(OR('HeuresFonctionEQ-ValAffich'!AD31="",'HeuresFonctionEQ-ValAffich'!AD30=""),"-",'HeuresFonctionEQ-ValAffich'!AD31-'HeuresFonctionEQ-ValAffich'!AD30)</f>
        <v>24</v>
      </c>
      <c r="AE29" s="145">
        <f>IF(OR('HeuresFonctionEQ-ValAffich'!AE31="",'HeuresFonctionEQ-ValAffich'!AE30=""),"-",'HeuresFonctionEQ-ValAffich'!AE31-'HeuresFonctionEQ-ValAffich'!AE30)</f>
        <v>0</v>
      </c>
      <c r="AF29" s="145">
        <f>IF(OR('HeuresFonctionEQ-ValAffich'!AF31="",'HeuresFonctionEQ-ValAffich'!AF30=""),"-",'HeuresFonctionEQ-ValAffich'!AF31-'HeuresFonctionEQ-ValAffich'!AF30)</f>
        <v>0</v>
      </c>
      <c r="AG29" s="145">
        <f>IF(OR('HeuresFonctionEQ-ValAffich'!AG31="",'HeuresFonctionEQ-ValAffich'!AG30=""),"-",'HeuresFonctionEQ-ValAffich'!AG31-'HeuresFonctionEQ-ValAffich'!AG30)</f>
        <v>0</v>
      </c>
      <c r="AH29" s="145">
        <f>IF(OR('HeuresFonctionEQ-ValAffich'!AH31="",'HeuresFonctionEQ-ValAffich'!AH30=""),"-",'HeuresFonctionEQ-ValAffich'!AH31-'HeuresFonctionEQ-ValAffich'!AH30)</f>
        <v>0</v>
      </c>
      <c r="AI29" s="145">
        <f>IF(OR('HeuresFonctionEQ-ValAffich'!AI31="",'HeuresFonctionEQ-ValAffich'!AI30=""),"-",'HeuresFonctionEQ-ValAffich'!AI31-'HeuresFonctionEQ-ValAffich'!AI30)</f>
        <v>0</v>
      </c>
      <c r="AJ29" s="145">
        <f>IF(OR('HeuresFonctionEQ-ValAffich'!AJ31="",'HeuresFonctionEQ-ValAffich'!AJ30=""),"-",'HeuresFonctionEQ-ValAffich'!AJ31-'HeuresFonctionEQ-ValAffich'!AJ30)</f>
        <v>0</v>
      </c>
      <c r="AK29" s="145">
        <f>IF(OR('HeuresFonctionEQ-ValAffich'!AK31="",'HeuresFonctionEQ-ValAffich'!AK30=""),"-",'HeuresFonctionEQ-ValAffich'!AK31-'HeuresFonctionEQ-ValAffich'!AK30)</f>
        <v>0</v>
      </c>
      <c r="AL29" s="145">
        <f>IF(OR('HeuresFonctionEQ-ValAffich'!AL31="",'HeuresFonctionEQ-ValAffich'!AL30=""),"-",'HeuresFonctionEQ-ValAffich'!AL31-'HeuresFonctionEQ-ValAffich'!AL30)</f>
        <v>0</v>
      </c>
      <c r="AM29" s="145">
        <f>IF(OR('HeuresFonctionEQ-ValAffich'!AM31="",'HeuresFonctionEQ-ValAffich'!AM30=""),"-",'HeuresFonctionEQ-ValAffich'!AM31-'HeuresFonctionEQ-ValAffich'!AM30)</f>
        <v>0</v>
      </c>
      <c r="AN29" s="145">
        <f>IF(OR('HeuresFonctionEQ-ValAffich'!AN31="",'HeuresFonctionEQ-ValAffich'!AN30=""),"-",'HeuresFonctionEQ-ValAffich'!AN31-'HeuresFonctionEQ-ValAffich'!AN30)</f>
        <v>0</v>
      </c>
      <c r="AO29" s="145">
        <f>IF(OR('HeuresFonctionEQ-ValAffich'!AO31="",'HeuresFonctionEQ-ValAffich'!AO30=""),"-",'HeuresFonctionEQ-ValAffich'!AO31-'HeuresFonctionEQ-ValAffich'!AO30)</f>
        <v>0</v>
      </c>
      <c r="AP29" s="145">
        <f>IF(OR('HeuresFonctionEQ-ValAffich'!AP31="",'HeuresFonctionEQ-ValAffich'!AP30=""),"-",'HeuresFonctionEQ-ValAffich'!AP31-'HeuresFonctionEQ-ValAffich'!AP30)</f>
        <v>0</v>
      </c>
      <c r="AQ29" s="145">
        <f>IF(OR('HeuresFonctionEQ-ValAffich'!AQ31="",'HeuresFonctionEQ-ValAffich'!AQ30=""),"-",'HeuresFonctionEQ-ValAffich'!AQ31-'HeuresFonctionEQ-ValAffich'!AQ30)</f>
        <v>9</v>
      </c>
      <c r="AR29" s="145">
        <f>IF(OR('HeuresFonctionEQ-ValAffich'!AR31="",'HeuresFonctionEQ-ValAffich'!AR30=""),"-",'HeuresFonctionEQ-ValAffich'!AR31-'HeuresFonctionEQ-ValAffich'!AR30)</f>
        <v>9</v>
      </c>
      <c r="AS29" s="145" t="str">
        <f>IF(OR('HeuresFonctionEQ-ValAffich'!AS31="",'HeuresFonctionEQ-ValAffich'!AS30=""),"-",'HeuresFonctionEQ-ValAffich'!AS31-'HeuresFonctionEQ-ValAffich'!AS30)</f>
        <v>-</v>
      </c>
      <c r="AT29" s="145" t="str">
        <f>IF(OR('HeuresFonctionEQ-ValAffich'!AT31="",'HeuresFonctionEQ-ValAffich'!AT30=""),"-",'HeuresFonctionEQ-ValAffich'!AT31-'HeuresFonctionEQ-ValAffich'!AT30)</f>
        <v>-</v>
      </c>
      <c r="AU29" s="145">
        <f>IF(OR('HeuresFonctionEQ-ValAffich'!AU31="",'HeuresFonctionEQ-ValAffich'!AU30=""),"-",'HeuresFonctionEQ-ValAffich'!AU31-'HeuresFonctionEQ-ValAffich'!AU30)</f>
        <v>0</v>
      </c>
      <c r="AV29" s="145">
        <f>IF(OR('HeuresFonctionEQ-ValAffich'!AV31="",'HeuresFonctionEQ-ValAffich'!AV30=""),"-",'HeuresFonctionEQ-ValAffich'!AV31-'HeuresFonctionEQ-ValAffich'!AV30)</f>
        <v>0</v>
      </c>
      <c r="AW29" s="145">
        <f>IF(OR('HeuresFonctionEQ-ValAffich'!AW31="",'HeuresFonctionEQ-ValAffich'!AW30=""),"-",'HeuresFonctionEQ-ValAffich'!AW31-'HeuresFonctionEQ-ValAffich'!AW30)</f>
        <v>0</v>
      </c>
      <c r="AX29" s="145" t="str">
        <f>IF(OR('HeuresFonctionEQ-ValAffich'!AX31="",'HeuresFonctionEQ-ValAffich'!AX30=""),"-",'HeuresFonctionEQ-ValAffich'!AX31-'HeuresFonctionEQ-ValAffich'!AX30)</f>
        <v>-</v>
      </c>
      <c r="AY29" s="145" t="str">
        <f>IF(OR('HeuresFonctionEQ-ValAffich'!AY31="",'HeuresFonctionEQ-ValAffich'!AY30=""),"-",'HeuresFonctionEQ-ValAffich'!AY31-'HeuresFonctionEQ-ValAffich'!AY30)</f>
        <v>-</v>
      </c>
      <c r="AZ29" s="145" t="e">
        <f>IF(OR('HeuresFonctionEQ-ValAffich'!#REF!="",'HeuresFonctionEQ-ValAffich'!#REF!=""),"-",'HeuresFonctionEQ-ValAffich'!#REF!-'HeuresFonctionEQ-ValAffich'!#REF!)</f>
        <v>#REF!</v>
      </c>
      <c r="BA29" s="145">
        <f>IF(OR('HeuresFonctionEQ-ValAffich'!AZ32="",'HeuresFonctionEQ-ValAffich'!AZ31=""),"-",'HeuresFonctionEQ-ValAffich'!AZ32-'HeuresFonctionEQ-ValAffich'!AZ31)</f>
        <v>1497</v>
      </c>
    </row>
    <row r="30" spans="1:53" s="39" customFormat="1" ht="24.95" customHeight="1">
      <c r="A30" s="149">
        <f>'HeuresFonctionEQ-ValAffich'!A32</f>
        <v>25</v>
      </c>
      <c r="B30" s="145">
        <f>IF(OR('HeuresFonctionEQ-ValAffich'!B32="",'HeuresFonctionEQ-ValAffich'!B31=""),"-",'HeuresFonctionEQ-ValAffich'!B32-'HeuresFonctionEQ-ValAffich'!B31)</f>
        <v>2</v>
      </c>
      <c r="C30" s="145">
        <f>IF(OR('HeuresFonctionEQ-ValAffich'!C32="",'HeuresFonctionEQ-ValAffich'!C31=""),"-",'HeuresFonctionEQ-ValAffich'!C32-'HeuresFonctionEQ-ValAffich'!C31)</f>
        <v>1</v>
      </c>
      <c r="D30" s="145">
        <f>IF(OR('HeuresFonctionEQ-ValAffich'!D32="",'HeuresFonctionEQ-ValAffich'!D31=""),"-",'HeuresFonctionEQ-ValAffich'!D32-'HeuresFonctionEQ-ValAffich'!D31)</f>
        <v>0</v>
      </c>
      <c r="E30" s="145">
        <f>IF(OR('HeuresFonctionEQ-ValAffich'!E32="",'HeuresFonctionEQ-ValAffich'!E31=""),"-",'HeuresFonctionEQ-ValAffich'!E32-'HeuresFonctionEQ-ValAffich'!E31)</f>
        <v>0</v>
      </c>
      <c r="F30" s="145">
        <f>IF(OR('HeuresFonctionEQ-ValAffich'!F32="",'HeuresFonctionEQ-ValAffich'!F31=""),"-",'HeuresFonctionEQ-ValAffich'!F32-'HeuresFonctionEQ-ValAffich'!F31)</f>
        <v>0</v>
      </c>
      <c r="G30" s="145">
        <f>IF(OR('HeuresFonctionEQ-ValAffich'!G32="",'HeuresFonctionEQ-ValAffich'!G31=""),"-",'HeuresFonctionEQ-ValAffich'!G32-'HeuresFonctionEQ-ValAffich'!G31)</f>
        <v>0</v>
      </c>
      <c r="H30" s="145">
        <f>IF(OR('HeuresFonctionEQ-ValAffich'!H32="",'HeuresFonctionEQ-ValAffich'!H31=""),"-",'HeuresFonctionEQ-ValAffich'!H32-'HeuresFonctionEQ-ValAffich'!H31)</f>
        <v>16</v>
      </c>
      <c r="I30" s="145">
        <f>IF(OR('HeuresFonctionEQ-ValAffich'!I32="",'HeuresFonctionEQ-ValAffich'!I31=""),"-",'HeuresFonctionEQ-ValAffich'!I32-'HeuresFonctionEQ-ValAffich'!I31)</f>
        <v>0</v>
      </c>
      <c r="J30" s="145">
        <f>IF(OR('HeuresFonctionEQ-ValAffich'!J32="",'HeuresFonctionEQ-ValAffich'!J31=""),"-",'HeuresFonctionEQ-ValAffich'!J32-'HeuresFonctionEQ-ValAffich'!J31)</f>
        <v>24</v>
      </c>
      <c r="K30" s="145">
        <f>IF(OR('HeuresFonctionEQ-ValAffich'!K32="",'HeuresFonctionEQ-ValAffich'!K31=""),"-",'HeuresFonctionEQ-ValAffich'!K32-'HeuresFonctionEQ-ValAffich'!K31)</f>
        <v>0</v>
      </c>
      <c r="L30" s="145">
        <f>IF(OR('HeuresFonctionEQ-ValAffich'!L32="",'HeuresFonctionEQ-ValAffich'!L31=""),"-",'HeuresFonctionEQ-ValAffich'!L32-'HeuresFonctionEQ-ValAffich'!L31)</f>
        <v>0</v>
      </c>
      <c r="M30" s="145">
        <f>IF(OR('HeuresFonctionEQ-ValAffich'!M32="",'HeuresFonctionEQ-ValAffich'!M31=""),"-",'HeuresFonctionEQ-ValAffich'!M32-'HeuresFonctionEQ-ValAffich'!M31)</f>
        <v>24</v>
      </c>
      <c r="N30" s="163">
        <f>IF('HeuresFonctionEQ-ValAffich'!N32="","-",'HeuresFonctionEQ-ValAffich'!N32)</f>
        <v>0.46521630883216858</v>
      </c>
      <c r="O30" s="145">
        <f>IF(OR('HeuresFonctionEQ-ValAffich'!O32="",'HeuresFonctionEQ-ValAffich'!O31=""),"-",'HeuresFonctionEQ-ValAffich'!O32-'HeuresFonctionEQ-ValAffich'!O31)</f>
        <v>14</v>
      </c>
      <c r="P30" s="145">
        <f>IF(OR('HeuresFonctionEQ-ValAffich'!P32="",'HeuresFonctionEQ-ValAffich'!P31=""),"-",'HeuresFonctionEQ-ValAffich'!P32-'HeuresFonctionEQ-ValAffich'!P31)</f>
        <v>17</v>
      </c>
      <c r="Q30" s="145">
        <f>IF(OR('HeuresFonctionEQ-ValAffich'!Q32="",'HeuresFonctionEQ-ValAffich'!Q31=""),"-",'HeuresFonctionEQ-ValAffich'!Q32-'HeuresFonctionEQ-ValAffich'!Q31)</f>
        <v>16</v>
      </c>
      <c r="R30" s="145">
        <f>IF(OR('HeuresFonctionEQ-ValAffich'!R32="",'HeuresFonctionEQ-ValAffich'!R31=""),"-",'HeuresFonctionEQ-ValAffich'!R32-'HeuresFonctionEQ-ValAffich'!R31)</f>
        <v>7</v>
      </c>
      <c r="S30" s="145">
        <f>IF(OR('HeuresFonctionEQ-ValAffich'!S32="",'HeuresFonctionEQ-ValAffich'!S31=""),"-",'HeuresFonctionEQ-ValAffich'!S32-'HeuresFonctionEQ-ValAffich'!S31)</f>
        <v>7</v>
      </c>
      <c r="T30" s="145">
        <f>IF(OR('HeuresFonctionEQ-ValAffich'!T32="",'HeuresFonctionEQ-ValAffich'!T31=""),"-",'HeuresFonctionEQ-ValAffich'!T32-'HeuresFonctionEQ-ValAffich'!T31)</f>
        <v>0</v>
      </c>
      <c r="U30" s="145">
        <f>IF(OR('HeuresFonctionEQ-ValAffich'!U32="",'HeuresFonctionEQ-ValAffich'!U31=""),"-",'HeuresFonctionEQ-ValAffich'!U32-'HeuresFonctionEQ-ValAffich'!U31)</f>
        <v>24</v>
      </c>
      <c r="V30" s="163">
        <f>IF('HeuresFonctionEQ-ValAffich'!V32="","-",'HeuresFonctionEQ-ValAffich'!V32)</f>
        <v>0.46400940418243408</v>
      </c>
      <c r="W30" s="145">
        <f>IF(OR('HeuresFonctionEQ-ValAffich'!W32="",'HeuresFonctionEQ-ValAffich'!W31=""),"-",'HeuresFonctionEQ-ValAffich'!W32-'HeuresFonctionEQ-ValAffich'!W31)</f>
        <v>15</v>
      </c>
      <c r="X30" s="145">
        <f>IF(OR('HeuresFonctionEQ-ValAffich'!X32="",'HeuresFonctionEQ-ValAffich'!X31=""),"-",'HeuresFonctionEQ-ValAffich'!X32-'HeuresFonctionEQ-ValAffich'!X31)</f>
        <v>18</v>
      </c>
      <c r="Y30" s="145">
        <f>IF(OR('HeuresFonctionEQ-ValAffich'!Y32="",'HeuresFonctionEQ-ValAffich'!Y31=""),"-",'HeuresFonctionEQ-ValAffich'!Y32-'HeuresFonctionEQ-ValAffich'!Y31)</f>
        <v>0</v>
      </c>
      <c r="Z30" s="145">
        <f>IF(OR('HeuresFonctionEQ-ValAffich'!Z32="",'HeuresFonctionEQ-ValAffich'!Z31=""),"-",'HeuresFonctionEQ-ValAffich'!Z32-'HeuresFonctionEQ-ValAffich'!Z31)</f>
        <v>7</v>
      </c>
      <c r="AA30" s="145">
        <f>IF(OR('HeuresFonctionEQ-ValAffich'!AA32="",'HeuresFonctionEQ-ValAffich'!AA31=""),"-",'HeuresFonctionEQ-ValAffich'!AA32-'HeuresFonctionEQ-ValAffich'!AA31)</f>
        <v>7</v>
      </c>
      <c r="AB30" s="145">
        <f>IF(OR('HeuresFonctionEQ-ValAffich'!AB32="",'HeuresFonctionEQ-ValAffich'!AB31=""),"-",'HeuresFonctionEQ-ValAffich'!AB32-'HeuresFonctionEQ-ValAffich'!AB31)</f>
        <v>0</v>
      </c>
      <c r="AC30" s="145">
        <f>IF(OR('HeuresFonctionEQ-ValAffich'!AC32="",'HeuresFonctionEQ-ValAffich'!AC31=""),"-",'HeuresFonctionEQ-ValAffich'!AC32-'HeuresFonctionEQ-ValAffich'!AC31)</f>
        <v>0</v>
      </c>
      <c r="AD30" s="145">
        <f>IF(OR('HeuresFonctionEQ-ValAffich'!AD32="",'HeuresFonctionEQ-ValAffich'!AD31=""),"-",'HeuresFonctionEQ-ValAffich'!AD32-'HeuresFonctionEQ-ValAffich'!AD31)</f>
        <v>24</v>
      </c>
      <c r="AE30" s="145">
        <f>IF(OR('HeuresFonctionEQ-ValAffich'!AE32="",'HeuresFonctionEQ-ValAffich'!AE31=""),"-",'HeuresFonctionEQ-ValAffich'!AE32-'HeuresFonctionEQ-ValAffich'!AE31)</f>
        <v>0</v>
      </c>
      <c r="AF30" s="145">
        <f>IF(OR('HeuresFonctionEQ-ValAffich'!AF32="",'HeuresFonctionEQ-ValAffich'!AF31=""),"-",'HeuresFonctionEQ-ValAffich'!AF32-'HeuresFonctionEQ-ValAffich'!AF31)</f>
        <v>0</v>
      </c>
      <c r="AG30" s="145">
        <f>IF(OR('HeuresFonctionEQ-ValAffich'!AG32="",'HeuresFonctionEQ-ValAffich'!AG31=""),"-",'HeuresFonctionEQ-ValAffich'!AG32-'HeuresFonctionEQ-ValAffich'!AG31)</f>
        <v>0</v>
      </c>
      <c r="AH30" s="145">
        <f>IF(OR('HeuresFonctionEQ-ValAffich'!AH32="",'HeuresFonctionEQ-ValAffich'!AH31=""),"-",'HeuresFonctionEQ-ValAffich'!AH32-'HeuresFonctionEQ-ValAffich'!AH31)</f>
        <v>0</v>
      </c>
      <c r="AI30" s="145">
        <f>IF(OR('HeuresFonctionEQ-ValAffich'!AI32="",'HeuresFonctionEQ-ValAffich'!AI31=""),"-",'HeuresFonctionEQ-ValAffich'!AI32-'HeuresFonctionEQ-ValAffich'!AI31)</f>
        <v>0</v>
      </c>
      <c r="AJ30" s="145">
        <f>IF(OR('HeuresFonctionEQ-ValAffich'!AJ32="",'HeuresFonctionEQ-ValAffich'!AJ31=""),"-",'HeuresFonctionEQ-ValAffich'!AJ32-'HeuresFonctionEQ-ValAffich'!AJ31)</f>
        <v>0</v>
      </c>
      <c r="AK30" s="145">
        <f>IF(OR('HeuresFonctionEQ-ValAffich'!AK32="",'HeuresFonctionEQ-ValAffich'!AK31=""),"-",'HeuresFonctionEQ-ValAffich'!AK32-'HeuresFonctionEQ-ValAffich'!AK31)</f>
        <v>0</v>
      </c>
      <c r="AL30" s="145">
        <f>IF(OR('HeuresFonctionEQ-ValAffich'!AL32="",'HeuresFonctionEQ-ValAffich'!AL31=""),"-",'HeuresFonctionEQ-ValAffich'!AL32-'HeuresFonctionEQ-ValAffich'!AL31)</f>
        <v>0</v>
      </c>
      <c r="AM30" s="145">
        <f>IF(OR('HeuresFonctionEQ-ValAffich'!AM32="",'HeuresFonctionEQ-ValAffich'!AM31=""),"-",'HeuresFonctionEQ-ValAffich'!AM32-'HeuresFonctionEQ-ValAffich'!AM31)</f>
        <v>0</v>
      </c>
      <c r="AN30" s="145">
        <f>IF(OR('HeuresFonctionEQ-ValAffich'!AN32="",'HeuresFonctionEQ-ValAffich'!AN31=""),"-",'HeuresFonctionEQ-ValAffich'!AN32-'HeuresFonctionEQ-ValAffich'!AN31)</f>
        <v>0</v>
      </c>
      <c r="AO30" s="145">
        <f>IF(OR('HeuresFonctionEQ-ValAffich'!AO32="",'HeuresFonctionEQ-ValAffich'!AO31=""),"-",'HeuresFonctionEQ-ValAffich'!AO32-'HeuresFonctionEQ-ValAffich'!AO31)</f>
        <v>0</v>
      </c>
      <c r="AP30" s="145">
        <f>IF(OR('HeuresFonctionEQ-ValAffich'!AP32="",'HeuresFonctionEQ-ValAffich'!AP31=""),"-",'HeuresFonctionEQ-ValAffich'!AP32-'HeuresFonctionEQ-ValAffich'!AP31)</f>
        <v>0</v>
      </c>
      <c r="AQ30" s="145">
        <f>IF(OR('HeuresFonctionEQ-ValAffich'!AQ32="",'HeuresFonctionEQ-ValAffich'!AQ31=""),"-",'HeuresFonctionEQ-ValAffich'!AQ32-'HeuresFonctionEQ-ValAffich'!AQ31)</f>
        <v>9</v>
      </c>
      <c r="AR30" s="145">
        <f>IF(OR('HeuresFonctionEQ-ValAffich'!AR32="",'HeuresFonctionEQ-ValAffich'!AR31=""),"-",'HeuresFonctionEQ-ValAffich'!AR32-'HeuresFonctionEQ-ValAffich'!AR31)</f>
        <v>10</v>
      </c>
      <c r="AS30" s="145" t="str">
        <f>IF(OR('HeuresFonctionEQ-ValAffich'!AS32="",'HeuresFonctionEQ-ValAffich'!AS31=""),"-",'HeuresFonctionEQ-ValAffich'!AS32-'HeuresFonctionEQ-ValAffich'!AS31)</f>
        <v>-</v>
      </c>
      <c r="AT30" s="145" t="str">
        <f>IF(OR('HeuresFonctionEQ-ValAffich'!AT32="",'HeuresFonctionEQ-ValAffich'!AT31=""),"-",'HeuresFonctionEQ-ValAffich'!AT32-'HeuresFonctionEQ-ValAffich'!AT31)</f>
        <v>-</v>
      </c>
      <c r="AU30" s="145">
        <f>IF(OR('HeuresFonctionEQ-ValAffich'!AU32="",'HeuresFonctionEQ-ValAffich'!AU31=""),"-",'HeuresFonctionEQ-ValAffich'!AU32-'HeuresFonctionEQ-ValAffich'!AU31)</f>
        <v>0</v>
      </c>
      <c r="AV30" s="145">
        <f>IF(OR('HeuresFonctionEQ-ValAffich'!AV32="",'HeuresFonctionEQ-ValAffich'!AV31=""),"-",'HeuresFonctionEQ-ValAffich'!AV32-'HeuresFonctionEQ-ValAffich'!AV31)</f>
        <v>0</v>
      </c>
      <c r="AW30" s="145">
        <f>IF(OR('HeuresFonctionEQ-ValAffich'!AW32="",'HeuresFonctionEQ-ValAffich'!AW31=""),"-",'HeuresFonctionEQ-ValAffich'!AW32-'HeuresFonctionEQ-ValAffich'!AW31)</f>
        <v>0</v>
      </c>
      <c r="AX30" s="145" t="str">
        <f>IF(OR('HeuresFonctionEQ-ValAffich'!AX32="",'HeuresFonctionEQ-ValAffich'!AX31=""),"-",'HeuresFonctionEQ-ValAffich'!AX32-'HeuresFonctionEQ-ValAffich'!AX31)</f>
        <v>-</v>
      </c>
      <c r="AY30" s="145" t="str">
        <f>IF(OR('HeuresFonctionEQ-ValAffich'!AY32="",'HeuresFonctionEQ-ValAffich'!AY31=""),"-",'HeuresFonctionEQ-ValAffich'!AY32-'HeuresFonctionEQ-ValAffich'!AY31)</f>
        <v>-</v>
      </c>
      <c r="AZ30" s="145" t="e">
        <f>IF(OR('HeuresFonctionEQ-ValAffich'!#REF!="",'HeuresFonctionEQ-ValAffich'!#REF!=""),"-",'HeuresFonctionEQ-ValAffich'!#REF!-'HeuresFonctionEQ-ValAffich'!#REF!)</f>
        <v>#REF!</v>
      </c>
      <c r="BA30" s="145">
        <f>IF(OR('HeuresFonctionEQ-ValAffich'!AZ33="",'HeuresFonctionEQ-ValAffich'!AZ32=""),"-",'HeuresFonctionEQ-ValAffich'!AZ33-'HeuresFonctionEQ-ValAffich'!AZ32)</f>
        <v>1460</v>
      </c>
    </row>
    <row r="31" spans="1:53" s="39" customFormat="1" ht="24.95" customHeight="1">
      <c r="A31" s="149">
        <f>'HeuresFonctionEQ-ValAffich'!A33</f>
        <v>26</v>
      </c>
      <c r="B31" s="145">
        <f>IF(OR('HeuresFonctionEQ-ValAffich'!B33="",'HeuresFonctionEQ-ValAffich'!B32=""),"-",'HeuresFonctionEQ-ValAffich'!B33-'HeuresFonctionEQ-ValAffich'!B32)</f>
        <v>3</v>
      </c>
      <c r="C31" s="145">
        <f>IF(OR('HeuresFonctionEQ-ValAffich'!C33="",'HeuresFonctionEQ-ValAffich'!C32=""),"-",'HeuresFonctionEQ-ValAffich'!C33-'HeuresFonctionEQ-ValAffich'!C32)</f>
        <v>3</v>
      </c>
      <c r="D31" s="145">
        <f>IF(OR('HeuresFonctionEQ-ValAffich'!D33="",'HeuresFonctionEQ-ValAffich'!D32=""),"-",'HeuresFonctionEQ-ValAffich'!D33-'HeuresFonctionEQ-ValAffich'!D32)</f>
        <v>0</v>
      </c>
      <c r="E31" s="145">
        <f>IF(OR('HeuresFonctionEQ-ValAffich'!E33="",'HeuresFonctionEQ-ValAffich'!E32=""),"-",'HeuresFonctionEQ-ValAffich'!E33-'HeuresFonctionEQ-ValAffich'!E32)</f>
        <v>1</v>
      </c>
      <c r="F31" s="145">
        <f>IF(OR('HeuresFonctionEQ-ValAffich'!F33="",'HeuresFonctionEQ-ValAffich'!F32=""),"-",'HeuresFonctionEQ-ValAffich'!F33-'HeuresFonctionEQ-ValAffich'!F32)</f>
        <v>12</v>
      </c>
      <c r="G31" s="145">
        <f>IF(OR('HeuresFonctionEQ-ValAffich'!G33="",'HeuresFonctionEQ-ValAffich'!G32=""),"-",'HeuresFonctionEQ-ValAffich'!G33-'HeuresFonctionEQ-ValAffich'!G32)</f>
        <v>0</v>
      </c>
      <c r="H31" s="145">
        <f>IF(OR('HeuresFonctionEQ-ValAffich'!H33="",'HeuresFonctionEQ-ValAffich'!H32=""),"-",'HeuresFonctionEQ-ValAffich'!H33-'HeuresFonctionEQ-ValAffich'!H32)</f>
        <v>12</v>
      </c>
      <c r="I31" s="145">
        <f>IF(OR('HeuresFonctionEQ-ValAffich'!I33="",'HeuresFonctionEQ-ValAffich'!I32=""),"-",'HeuresFonctionEQ-ValAffich'!I33-'HeuresFonctionEQ-ValAffich'!I32)</f>
        <v>0</v>
      </c>
      <c r="J31" s="145">
        <f>IF(OR('HeuresFonctionEQ-ValAffich'!J33="",'HeuresFonctionEQ-ValAffich'!J32=""),"-",'HeuresFonctionEQ-ValAffich'!J33-'HeuresFonctionEQ-ValAffich'!J32)</f>
        <v>24</v>
      </c>
      <c r="K31" s="145">
        <f>IF(OR('HeuresFonctionEQ-ValAffich'!K33="",'HeuresFonctionEQ-ValAffich'!K32=""),"-",'HeuresFonctionEQ-ValAffich'!K33-'HeuresFonctionEQ-ValAffich'!K32)</f>
        <v>0</v>
      </c>
      <c r="L31" s="145">
        <f>IF(OR('HeuresFonctionEQ-ValAffich'!L33="",'HeuresFonctionEQ-ValAffich'!L32=""),"-",'HeuresFonctionEQ-ValAffich'!L33-'HeuresFonctionEQ-ValAffich'!L32)</f>
        <v>7</v>
      </c>
      <c r="M31" s="145">
        <f>IF(OR('HeuresFonctionEQ-ValAffich'!M33="",'HeuresFonctionEQ-ValAffich'!M32=""),"-",'HeuresFonctionEQ-ValAffich'!M33-'HeuresFonctionEQ-ValAffich'!M32)</f>
        <v>21</v>
      </c>
      <c r="N31" s="163">
        <f>IF('HeuresFonctionEQ-ValAffich'!N33="","-",'HeuresFonctionEQ-ValAffich'!N33)</f>
        <v>0.45654010772705078</v>
      </c>
      <c r="O31" s="145">
        <f>IF(OR('HeuresFonctionEQ-ValAffich'!O33="",'HeuresFonctionEQ-ValAffich'!O32=""),"-",'HeuresFonctionEQ-ValAffich'!O33-'HeuresFonctionEQ-ValAffich'!O32)</f>
        <v>8</v>
      </c>
      <c r="P31" s="145">
        <f>IF(OR('HeuresFonctionEQ-ValAffich'!P33="",'HeuresFonctionEQ-ValAffich'!P32=""),"-",'HeuresFonctionEQ-ValAffich'!P33-'HeuresFonctionEQ-ValAffich'!P32)</f>
        <v>8</v>
      </c>
      <c r="Q31" s="145">
        <f>IF(OR('HeuresFonctionEQ-ValAffich'!Q33="",'HeuresFonctionEQ-ValAffich'!Q32=""),"-",'HeuresFonctionEQ-ValAffich'!Q33-'HeuresFonctionEQ-ValAffich'!Q32)</f>
        <v>8</v>
      </c>
      <c r="R31" s="145">
        <f>IF(OR('HeuresFonctionEQ-ValAffich'!R33="",'HeuresFonctionEQ-ValAffich'!R32=""),"-",'HeuresFonctionEQ-ValAffich'!R33-'HeuresFonctionEQ-ValAffich'!R32)</f>
        <v>3</v>
      </c>
      <c r="S31" s="145">
        <f>IF(OR('HeuresFonctionEQ-ValAffich'!S33="",'HeuresFonctionEQ-ValAffich'!S32=""),"-",'HeuresFonctionEQ-ValAffich'!S33-'HeuresFonctionEQ-ValAffich'!S32)</f>
        <v>3</v>
      </c>
      <c r="T31" s="145">
        <f>IF(OR('HeuresFonctionEQ-ValAffich'!T33="",'HeuresFonctionEQ-ValAffich'!T32=""),"-",'HeuresFonctionEQ-ValAffich'!T33-'HeuresFonctionEQ-ValAffich'!T32)</f>
        <v>0</v>
      </c>
      <c r="U31" s="145">
        <f>IF(OR('HeuresFonctionEQ-ValAffich'!U33="",'HeuresFonctionEQ-ValAffich'!U32=""),"-",'HeuresFonctionEQ-ValAffich'!U33-'HeuresFonctionEQ-ValAffich'!U32)</f>
        <v>17</v>
      </c>
      <c r="V31" s="163">
        <f>IF('HeuresFonctionEQ-ValAffich'!V33="","-",'HeuresFonctionEQ-ValAffich'!V33)</f>
        <v>0.46128800511360168</v>
      </c>
      <c r="W31" s="145">
        <f>IF(OR('HeuresFonctionEQ-ValAffich'!W33="",'HeuresFonctionEQ-ValAffich'!W32=""),"-",'HeuresFonctionEQ-ValAffich'!W33-'HeuresFonctionEQ-ValAffich'!W32)</f>
        <v>8</v>
      </c>
      <c r="X31" s="145">
        <f>IF(OR('HeuresFonctionEQ-ValAffich'!X33="",'HeuresFonctionEQ-ValAffich'!X32=""),"-",'HeuresFonctionEQ-ValAffich'!X33-'HeuresFonctionEQ-ValAffich'!X32)</f>
        <v>9</v>
      </c>
      <c r="Y31" s="145">
        <f>IF(OR('HeuresFonctionEQ-ValAffich'!Y33="",'HeuresFonctionEQ-ValAffich'!Y32=""),"-",'HeuresFonctionEQ-ValAffich'!Y33-'HeuresFonctionEQ-ValAffich'!Y32)</f>
        <v>0</v>
      </c>
      <c r="Z31" s="145">
        <f>IF(OR('HeuresFonctionEQ-ValAffich'!Z33="",'HeuresFonctionEQ-ValAffich'!Z32=""),"-",'HeuresFonctionEQ-ValAffich'!Z33-'HeuresFonctionEQ-ValAffich'!Z32)</f>
        <v>4</v>
      </c>
      <c r="AA31" s="145">
        <f>IF(OR('HeuresFonctionEQ-ValAffich'!AA33="",'HeuresFonctionEQ-ValAffich'!AA32=""),"-",'HeuresFonctionEQ-ValAffich'!AA33-'HeuresFonctionEQ-ValAffich'!AA32)</f>
        <v>3</v>
      </c>
      <c r="AB31" s="145">
        <f>IF(OR('HeuresFonctionEQ-ValAffich'!AB33="",'HeuresFonctionEQ-ValAffich'!AB32=""),"-",'HeuresFonctionEQ-ValAffich'!AB33-'HeuresFonctionEQ-ValAffich'!AB32)</f>
        <v>7</v>
      </c>
      <c r="AC31" s="145">
        <f>IF(OR('HeuresFonctionEQ-ValAffich'!AC33="",'HeuresFonctionEQ-ValAffich'!AC32=""),"-",'HeuresFonctionEQ-ValAffich'!AC33-'HeuresFonctionEQ-ValAffich'!AC32)</f>
        <v>0</v>
      </c>
      <c r="AD31" s="145">
        <f>IF(OR('HeuresFonctionEQ-ValAffich'!AD33="",'HeuresFonctionEQ-ValAffich'!AD32=""),"-",'HeuresFonctionEQ-ValAffich'!AD33-'HeuresFonctionEQ-ValAffich'!AD32)</f>
        <v>23</v>
      </c>
      <c r="AE31" s="145">
        <f>IF(OR('HeuresFonctionEQ-ValAffich'!AE33="",'HeuresFonctionEQ-ValAffich'!AE32=""),"-",'HeuresFonctionEQ-ValAffich'!AE33-'HeuresFonctionEQ-ValAffich'!AE32)</f>
        <v>0</v>
      </c>
      <c r="AF31" s="145">
        <f>IF(OR('HeuresFonctionEQ-ValAffich'!AF33="",'HeuresFonctionEQ-ValAffich'!AF32=""),"-",'HeuresFonctionEQ-ValAffich'!AF33-'HeuresFonctionEQ-ValAffich'!AF32)</f>
        <v>0</v>
      </c>
      <c r="AG31" s="145">
        <f>IF(OR('HeuresFonctionEQ-ValAffich'!AG33="",'HeuresFonctionEQ-ValAffich'!AG32=""),"-",'HeuresFonctionEQ-ValAffich'!AG33-'HeuresFonctionEQ-ValAffich'!AG32)</f>
        <v>0</v>
      </c>
      <c r="AH31" s="145">
        <f>IF(OR('HeuresFonctionEQ-ValAffich'!AH33="",'HeuresFonctionEQ-ValAffich'!AH32=""),"-",'HeuresFonctionEQ-ValAffich'!AH33-'HeuresFonctionEQ-ValAffich'!AH32)</f>
        <v>0</v>
      </c>
      <c r="AI31" s="145">
        <f>IF(OR('HeuresFonctionEQ-ValAffich'!AI33="",'HeuresFonctionEQ-ValAffich'!AI32=""),"-",'HeuresFonctionEQ-ValAffich'!AI33-'HeuresFonctionEQ-ValAffich'!AI32)</f>
        <v>0</v>
      </c>
      <c r="AJ31" s="145">
        <f>IF(OR('HeuresFonctionEQ-ValAffich'!AJ33="",'HeuresFonctionEQ-ValAffich'!AJ32=""),"-",'HeuresFonctionEQ-ValAffich'!AJ33-'HeuresFonctionEQ-ValAffich'!AJ32)</f>
        <v>0</v>
      </c>
      <c r="AK31" s="145">
        <f>IF(OR('HeuresFonctionEQ-ValAffich'!AK33="",'HeuresFonctionEQ-ValAffich'!AK32=""),"-",'HeuresFonctionEQ-ValAffich'!AK33-'HeuresFonctionEQ-ValAffich'!AK32)</f>
        <v>0</v>
      </c>
      <c r="AL31" s="145">
        <f>IF(OR('HeuresFonctionEQ-ValAffich'!AL33="",'HeuresFonctionEQ-ValAffich'!AL32=""),"-",'HeuresFonctionEQ-ValAffich'!AL33-'HeuresFonctionEQ-ValAffich'!AL32)</f>
        <v>0</v>
      </c>
      <c r="AM31" s="145">
        <f>IF(OR('HeuresFonctionEQ-ValAffich'!AM33="",'HeuresFonctionEQ-ValAffich'!AM32=""),"-",'HeuresFonctionEQ-ValAffich'!AM33-'HeuresFonctionEQ-ValAffich'!AM32)</f>
        <v>0</v>
      </c>
      <c r="AN31" s="145">
        <f>IF(OR('HeuresFonctionEQ-ValAffich'!AN33="",'HeuresFonctionEQ-ValAffich'!AN32=""),"-",'HeuresFonctionEQ-ValAffich'!AN33-'HeuresFonctionEQ-ValAffich'!AN32)</f>
        <v>0</v>
      </c>
      <c r="AO31" s="145">
        <f>IF(OR('HeuresFonctionEQ-ValAffich'!AO33="",'HeuresFonctionEQ-ValAffich'!AO32=""),"-",'HeuresFonctionEQ-ValAffich'!AO33-'HeuresFonctionEQ-ValAffich'!AO32)</f>
        <v>0</v>
      </c>
      <c r="AP31" s="145">
        <f>IF(OR('HeuresFonctionEQ-ValAffich'!AP33="",'HeuresFonctionEQ-ValAffich'!AP32=""),"-",'HeuresFonctionEQ-ValAffich'!AP33-'HeuresFonctionEQ-ValAffich'!AP32)</f>
        <v>0</v>
      </c>
      <c r="AQ31" s="145">
        <f>IF(OR('HeuresFonctionEQ-ValAffich'!AQ33="",'HeuresFonctionEQ-ValAffich'!AQ32=""),"-",'HeuresFonctionEQ-ValAffich'!AQ33-'HeuresFonctionEQ-ValAffich'!AQ32)</f>
        <v>7</v>
      </c>
      <c r="AR31" s="145">
        <f>IF(OR('HeuresFonctionEQ-ValAffich'!AR33="",'HeuresFonctionEQ-ValAffich'!AR32=""),"-",'HeuresFonctionEQ-ValAffich'!AR33-'HeuresFonctionEQ-ValAffich'!AR32)</f>
        <v>7</v>
      </c>
      <c r="AS31" s="145" t="str">
        <f>IF(OR('HeuresFonctionEQ-ValAffich'!AS33="",'HeuresFonctionEQ-ValAffich'!AS32=""),"-",'HeuresFonctionEQ-ValAffich'!AS33-'HeuresFonctionEQ-ValAffich'!AS32)</f>
        <v>-</v>
      </c>
      <c r="AT31" s="145" t="str">
        <f>IF(OR('HeuresFonctionEQ-ValAffich'!AT33="",'HeuresFonctionEQ-ValAffich'!AT32=""),"-",'HeuresFonctionEQ-ValAffich'!AT33-'HeuresFonctionEQ-ValAffich'!AT32)</f>
        <v>-</v>
      </c>
      <c r="AU31" s="145">
        <f>IF(OR('HeuresFonctionEQ-ValAffich'!AU33="",'HeuresFonctionEQ-ValAffich'!AU32=""),"-",'HeuresFonctionEQ-ValAffich'!AU33-'HeuresFonctionEQ-ValAffich'!AU32)</f>
        <v>-151</v>
      </c>
      <c r="AV31" s="145">
        <f>IF(OR('HeuresFonctionEQ-ValAffich'!AV33="",'HeuresFonctionEQ-ValAffich'!AV32=""),"-",'HeuresFonctionEQ-ValAffich'!AV33-'HeuresFonctionEQ-ValAffich'!AV32)</f>
        <v>0</v>
      </c>
      <c r="AW31" s="145">
        <f>IF(OR('HeuresFonctionEQ-ValAffich'!AW33="",'HeuresFonctionEQ-ValAffich'!AW32=""),"-",'HeuresFonctionEQ-ValAffich'!AW33-'HeuresFonctionEQ-ValAffich'!AW32)</f>
        <v>0</v>
      </c>
      <c r="AX31" s="145" t="str">
        <f>IF(OR('HeuresFonctionEQ-ValAffich'!AX33="",'HeuresFonctionEQ-ValAffich'!AX32=""),"-",'HeuresFonctionEQ-ValAffich'!AX33-'HeuresFonctionEQ-ValAffich'!AX32)</f>
        <v>-</v>
      </c>
      <c r="AY31" s="145" t="str">
        <f>IF(OR('HeuresFonctionEQ-ValAffich'!AY33="",'HeuresFonctionEQ-ValAffich'!AY32=""),"-",'HeuresFonctionEQ-ValAffich'!AY33-'HeuresFonctionEQ-ValAffich'!AY32)</f>
        <v>-</v>
      </c>
      <c r="AZ31" s="145" t="e">
        <f>IF(OR('HeuresFonctionEQ-ValAffich'!#REF!="",'HeuresFonctionEQ-ValAffich'!#REF!=""),"-",'HeuresFonctionEQ-ValAffich'!#REF!-'HeuresFonctionEQ-ValAffich'!#REF!)</f>
        <v>#REF!</v>
      </c>
      <c r="BA31" s="145">
        <f>IF(OR('HeuresFonctionEQ-ValAffich'!AZ34="",'HeuresFonctionEQ-ValAffich'!AZ33=""),"-",'HeuresFonctionEQ-ValAffich'!AZ34-'HeuresFonctionEQ-ValAffich'!AZ33)</f>
        <v>1157</v>
      </c>
    </row>
    <row r="32" spans="1:53" s="39" customFormat="1" ht="24.95" customHeight="1">
      <c r="A32" s="149">
        <f>'HeuresFonctionEQ-ValAffich'!A34</f>
        <v>27</v>
      </c>
      <c r="B32" s="145">
        <f>IF(OR('HeuresFonctionEQ-ValAffich'!B34="",'HeuresFonctionEQ-ValAffich'!B33=""),"-",'HeuresFonctionEQ-ValAffich'!B34-'HeuresFonctionEQ-ValAffich'!B33)</f>
        <v>1</v>
      </c>
      <c r="C32" s="145">
        <f>IF(OR('HeuresFonctionEQ-ValAffich'!C34="",'HeuresFonctionEQ-ValAffich'!C33=""),"-",'HeuresFonctionEQ-ValAffich'!C34-'HeuresFonctionEQ-ValAffich'!C33)</f>
        <v>2</v>
      </c>
      <c r="D32" s="145">
        <f>IF(OR('HeuresFonctionEQ-ValAffich'!D34="",'HeuresFonctionEQ-ValAffich'!D33=""),"-",'HeuresFonctionEQ-ValAffich'!D34-'HeuresFonctionEQ-ValAffich'!D33)</f>
        <v>0</v>
      </c>
      <c r="E32" s="145">
        <f>IF(OR('HeuresFonctionEQ-ValAffich'!E34="",'HeuresFonctionEQ-ValAffich'!E33=""),"-",'HeuresFonctionEQ-ValAffich'!E34-'HeuresFonctionEQ-ValAffich'!E33)</f>
        <v>13</v>
      </c>
      <c r="F32" s="145">
        <f>IF(OR('HeuresFonctionEQ-ValAffich'!F34="",'HeuresFonctionEQ-ValAffich'!F33=""),"-",'HeuresFonctionEQ-ValAffich'!F34-'HeuresFonctionEQ-ValAffich'!F33)</f>
        <v>24</v>
      </c>
      <c r="G32" s="145">
        <f>IF(OR('HeuresFonctionEQ-ValAffich'!G34="",'HeuresFonctionEQ-ValAffich'!G33=""),"-",'HeuresFonctionEQ-ValAffich'!G34-'HeuresFonctionEQ-ValAffich'!G33)</f>
        <v>0</v>
      </c>
      <c r="H32" s="145">
        <f>IF(OR('HeuresFonctionEQ-ValAffich'!H34="",'HeuresFonctionEQ-ValAffich'!H33=""),"-",'HeuresFonctionEQ-ValAffich'!H34-'HeuresFonctionEQ-ValAffich'!H33)</f>
        <v>7</v>
      </c>
      <c r="I32" s="145">
        <f>IF(OR('HeuresFonctionEQ-ValAffich'!I34="",'HeuresFonctionEQ-ValAffich'!I33=""),"-",'HeuresFonctionEQ-ValAffich'!I34-'HeuresFonctionEQ-ValAffich'!I33)</f>
        <v>0</v>
      </c>
      <c r="J32" s="145">
        <f>IF(OR('HeuresFonctionEQ-ValAffich'!J34="",'HeuresFonctionEQ-ValAffich'!J33=""),"-",'HeuresFonctionEQ-ValAffich'!J34-'HeuresFonctionEQ-ValAffich'!J33)</f>
        <v>24</v>
      </c>
      <c r="K32" s="145">
        <f>IF(OR('HeuresFonctionEQ-ValAffich'!K34="",'HeuresFonctionEQ-ValAffich'!K33=""),"-",'HeuresFonctionEQ-ValAffich'!K34-'HeuresFonctionEQ-ValAffich'!K33)</f>
        <v>0</v>
      </c>
      <c r="L32" s="145">
        <f>IF(OR('HeuresFonctionEQ-ValAffich'!L34="",'HeuresFonctionEQ-ValAffich'!L33=""),"-",'HeuresFonctionEQ-ValAffich'!L34-'HeuresFonctionEQ-ValAffich'!L33)</f>
        <v>0</v>
      </c>
      <c r="M32" s="145">
        <f>IF(OR('HeuresFonctionEQ-ValAffich'!M34="",'HeuresFonctionEQ-ValAffich'!M33=""),"-",'HeuresFonctionEQ-ValAffich'!M34-'HeuresFonctionEQ-ValAffich'!M33)</f>
        <v>24</v>
      </c>
      <c r="N32" s="163">
        <f>IF('HeuresFonctionEQ-ValAffich'!N34="","-",'HeuresFonctionEQ-ValAffich'!N34)</f>
        <v>0.44123730063438416</v>
      </c>
      <c r="O32" s="145">
        <f>IF(OR('HeuresFonctionEQ-ValAffich'!O34="",'HeuresFonctionEQ-ValAffich'!O33=""),"-",'HeuresFonctionEQ-ValAffich'!O34-'HeuresFonctionEQ-ValAffich'!O33)</f>
        <v>0</v>
      </c>
      <c r="P32" s="145">
        <f>IF(OR('HeuresFonctionEQ-ValAffich'!P34="",'HeuresFonctionEQ-ValAffich'!P33=""),"-",'HeuresFonctionEQ-ValAffich'!P34-'HeuresFonctionEQ-ValAffich'!P33)</f>
        <v>0</v>
      </c>
      <c r="Q32" s="145">
        <f>IF(OR('HeuresFonctionEQ-ValAffich'!Q34="",'HeuresFonctionEQ-ValAffich'!Q33=""),"-",'HeuresFonctionEQ-ValAffich'!Q34-'HeuresFonctionEQ-ValAffich'!Q33)</f>
        <v>0</v>
      </c>
      <c r="R32" s="145">
        <f>IF(OR('HeuresFonctionEQ-ValAffich'!R34="",'HeuresFonctionEQ-ValAffich'!R33=""),"-",'HeuresFonctionEQ-ValAffich'!R34-'HeuresFonctionEQ-ValAffich'!R33)</f>
        <v>0</v>
      </c>
      <c r="S32" s="145">
        <f>IF(OR('HeuresFonctionEQ-ValAffich'!S34="",'HeuresFonctionEQ-ValAffich'!S33=""),"-",'HeuresFonctionEQ-ValAffich'!S34-'HeuresFonctionEQ-ValAffich'!S33)</f>
        <v>0</v>
      </c>
      <c r="T32" s="145">
        <f>IF(OR('HeuresFonctionEQ-ValAffich'!T34="",'HeuresFonctionEQ-ValAffich'!T33=""),"-",'HeuresFonctionEQ-ValAffich'!T34-'HeuresFonctionEQ-ValAffich'!T33)</f>
        <v>8</v>
      </c>
      <c r="U32" s="145">
        <f>IF(OR('HeuresFonctionEQ-ValAffich'!U34="",'HeuresFonctionEQ-ValAffich'!U33=""),"-",'HeuresFonctionEQ-ValAffich'!U34-'HeuresFonctionEQ-ValAffich'!U33)</f>
        <v>16</v>
      </c>
      <c r="V32" s="163">
        <f>IF('HeuresFonctionEQ-ValAffich'!V34="","-",'HeuresFonctionEQ-ValAffich'!V34)</f>
        <v>0.45374968647956848</v>
      </c>
      <c r="W32" s="145">
        <f>IF(OR('HeuresFonctionEQ-ValAffich'!W34="",'HeuresFonctionEQ-ValAffich'!W33=""),"-",'HeuresFonctionEQ-ValAffich'!W34-'HeuresFonctionEQ-ValAffich'!W33)</f>
        <v>0</v>
      </c>
      <c r="X32" s="145">
        <f>IF(OR('HeuresFonctionEQ-ValAffich'!X34="",'HeuresFonctionEQ-ValAffich'!X33=""),"-",'HeuresFonctionEQ-ValAffich'!X34-'HeuresFonctionEQ-ValAffich'!X33)</f>
        <v>0</v>
      </c>
      <c r="Y32" s="145">
        <f>IF(OR('HeuresFonctionEQ-ValAffich'!Y34="",'HeuresFonctionEQ-ValAffich'!Y33=""),"-",'HeuresFonctionEQ-ValAffich'!Y34-'HeuresFonctionEQ-ValAffich'!Y33)</f>
        <v>0</v>
      </c>
      <c r="Z32" s="145">
        <f>IF(OR('HeuresFonctionEQ-ValAffich'!Z34="",'HeuresFonctionEQ-ValAffich'!Z33=""),"-",'HeuresFonctionEQ-ValAffich'!Z34-'HeuresFonctionEQ-ValAffich'!Z33)</f>
        <v>0</v>
      </c>
      <c r="AA32" s="145">
        <f>IF(OR('HeuresFonctionEQ-ValAffich'!AA34="",'HeuresFonctionEQ-ValAffich'!AA33=""),"-",'HeuresFonctionEQ-ValAffich'!AA34-'HeuresFonctionEQ-ValAffich'!AA33)</f>
        <v>0</v>
      </c>
      <c r="AB32" s="145">
        <f>IF(OR('HeuresFonctionEQ-ValAffich'!AB34="",'HeuresFonctionEQ-ValAffich'!AB33=""),"-",'HeuresFonctionEQ-ValAffich'!AB34-'HeuresFonctionEQ-ValAffich'!AB33)</f>
        <v>5</v>
      </c>
      <c r="AC32" s="145">
        <f>IF(OR('HeuresFonctionEQ-ValAffich'!AC34="",'HeuresFonctionEQ-ValAffich'!AC33=""),"-",'HeuresFonctionEQ-ValAffich'!AC34-'HeuresFonctionEQ-ValAffich'!AC33)</f>
        <v>0</v>
      </c>
      <c r="AD32" s="145">
        <f>IF(OR('HeuresFonctionEQ-ValAffich'!AD34="",'HeuresFonctionEQ-ValAffich'!AD33=""),"-",'HeuresFonctionEQ-ValAffich'!AD34-'HeuresFonctionEQ-ValAffich'!AD33)</f>
        <v>24</v>
      </c>
      <c r="AE32" s="145">
        <f>IF(OR('HeuresFonctionEQ-ValAffich'!AE34="",'HeuresFonctionEQ-ValAffich'!AE33=""),"-",'HeuresFonctionEQ-ValAffich'!AE34-'HeuresFonctionEQ-ValAffich'!AE33)</f>
        <v>0</v>
      </c>
      <c r="AF32" s="145">
        <f>IF(OR('HeuresFonctionEQ-ValAffich'!AF34="",'HeuresFonctionEQ-ValAffich'!AF33=""),"-",'HeuresFonctionEQ-ValAffich'!AF34-'HeuresFonctionEQ-ValAffich'!AF33)</f>
        <v>0</v>
      </c>
      <c r="AG32" s="145">
        <f>IF(OR('HeuresFonctionEQ-ValAffich'!AG34="",'HeuresFonctionEQ-ValAffich'!AG33=""),"-",'HeuresFonctionEQ-ValAffich'!AG34-'HeuresFonctionEQ-ValAffich'!AG33)</f>
        <v>0</v>
      </c>
      <c r="AH32" s="145">
        <f>IF(OR('HeuresFonctionEQ-ValAffich'!AH34="",'HeuresFonctionEQ-ValAffich'!AH33=""),"-",'HeuresFonctionEQ-ValAffich'!AH34-'HeuresFonctionEQ-ValAffich'!AH33)</f>
        <v>0</v>
      </c>
      <c r="AI32" s="145">
        <f>IF(OR('HeuresFonctionEQ-ValAffich'!AI34="",'HeuresFonctionEQ-ValAffich'!AI33=""),"-",'HeuresFonctionEQ-ValAffich'!AI34-'HeuresFonctionEQ-ValAffich'!AI33)</f>
        <v>0</v>
      </c>
      <c r="AJ32" s="145">
        <f>IF(OR('HeuresFonctionEQ-ValAffich'!AJ34="",'HeuresFonctionEQ-ValAffich'!AJ33=""),"-",'HeuresFonctionEQ-ValAffich'!AJ34-'HeuresFonctionEQ-ValAffich'!AJ33)</f>
        <v>0</v>
      </c>
      <c r="AK32" s="145">
        <f>IF(OR('HeuresFonctionEQ-ValAffich'!AK34="",'HeuresFonctionEQ-ValAffich'!AK33=""),"-",'HeuresFonctionEQ-ValAffich'!AK34-'HeuresFonctionEQ-ValAffich'!AK33)</f>
        <v>0</v>
      </c>
      <c r="AL32" s="145">
        <f>IF(OR('HeuresFonctionEQ-ValAffich'!AL34="",'HeuresFonctionEQ-ValAffich'!AL33=""),"-",'HeuresFonctionEQ-ValAffich'!AL34-'HeuresFonctionEQ-ValAffich'!AL33)</f>
        <v>0</v>
      </c>
      <c r="AM32" s="145">
        <f>IF(OR('HeuresFonctionEQ-ValAffich'!AM34="",'HeuresFonctionEQ-ValAffich'!AM33=""),"-",'HeuresFonctionEQ-ValAffich'!AM34-'HeuresFonctionEQ-ValAffich'!AM33)</f>
        <v>0</v>
      </c>
      <c r="AN32" s="145">
        <f>IF(OR('HeuresFonctionEQ-ValAffich'!AN34="",'HeuresFonctionEQ-ValAffich'!AN33=""),"-",'HeuresFonctionEQ-ValAffich'!AN34-'HeuresFonctionEQ-ValAffich'!AN33)</f>
        <v>0</v>
      </c>
      <c r="AO32" s="145">
        <f>IF(OR('HeuresFonctionEQ-ValAffich'!AO34="",'HeuresFonctionEQ-ValAffich'!AO33=""),"-",'HeuresFonctionEQ-ValAffich'!AO34-'HeuresFonctionEQ-ValAffich'!AO33)</f>
        <v>0</v>
      </c>
      <c r="AP32" s="145">
        <f>IF(OR('HeuresFonctionEQ-ValAffich'!AP34="",'HeuresFonctionEQ-ValAffich'!AP33=""),"-",'HeuresFonctionEQ-ValAffich'!AP34-'HeuresFonctionEQ-ValAffich'!AP33)</f>
        <v>0</v>
      </c>
      <c r="AQ32" s="145">
        <f>IF(OR('HeuresFonctionEQ-ValAffich'!AQ34="",'HeuresFonctionEQ-ValAffich'!AQ33=""),"-",'HeuresFonctionEQ-ValAffich'!AQ34-'HeuresFonctionEQ-ValAffich'!AQ33)</f>
        <v>4</v>
      </c>
      <c r="AR32" s="145">
        <f>IF(OR('HeuresFonctionEQ-ValAffich'!AR34="",'HeuresFonctionEQ-ValAffich'!AR33=""),"-",'HeuresFonctionEQ-ValAffich'!AR34-'HeuresFonctionEQ-ValAffich'!AR33)</f>
        <v>4</v>
      </c>
      <c r="AS32" s="145" t="str">
        <f>IF(OR('HeuresFonctionEQ-ValAffich'!AS34="",'HeuresFonctionEQ-ValAffich'!AS33=""),"-",'HeuresFonctionEQ-ValAffich'!AS34-'HeuresFonctionEQ-ValAffich'!AS33)</f>
        <v>-</v>
      </c>
      <c r="AT32" s="145" t="str">
        <f>IF(OR('HeuresFonctionEQ-ValAffich'!AT34="",'HeuresFonctionEQ-ValAffich'!AT33=""),"-",'HeuresFonctionEQ-ValAffich'!AT34-'HeuresFonctionEQ-ValAffich'!AT33)</f>
        <v>-</v>
      </c>
      <c r="AU32" s="145">
        <f>IF(OR('HeuresFonctionEQ-ValAffich'!AU34="",'HeuresFonctionEQ-ValAffich'!AU33=""),"-",'HeuresFonctionEQ-ValAffich'!AU34-'HeuresFonctionEQ-ValAffich'!AU33)</f>
        <v>0</v>
      </c>
      <c r="AV32" s="145">
        <f>IF(OR('HeuresFonctionEQ-ValAffich'!AV34="",'HeuresFonctionEQ-ValAffich'!AV33=""),"-",'HeuresFonctionEQ-ValAffich'!AV34-'HeuresFonctionEQ-ValAffich'!AV33)</f>
        <v>0</v>
      </c>
      <c r="AW32" s="145">
        <f>IF(OR('HeuresFonctionEQ-ValAffich'!AW34="",'HeuresFonctionEQ-ValAffich'!AW33=""),"-",'HeuresFonctionEQ-ValAffich'!AW34-'HeuresFonctionEQ-ValAffich'!AW33)</f>
        <v>0</v>
      </c>
      <c r="AX32" s="145" t="str">
        <f>IF(OR('HeuresFonctionEQ-ValAffich'!AX34="",'HeuresFonctionEQ-ValAffich'!AX33=""),"-",'HeuresFonctionEQ-ValAffich'!AX34-'HeuresFonctionEQ-ValAffich'!AX33)</f>
        <v>-</v>
      </c>
      <c r="AY32" s="145" t="str">
        <f>IF(OR('HeuresFonctionEQ-ValAffich'!AY34="",'HeuresFonctionEQ-ValAffich'!AY33=""),"-",'HeuresFonctionEQ-ValAffich'!AY34-'HeuresFonctionEQ-ValAffich'!AY33)</f>
        <v>-</v>
      </c>
      <c r="AZ32" s="145" t="e">
        <f>IF(OR('HeuresFonctionEQ-ValAffich'!#REF!="",'HeuresFonctionEQ-ValAffich'!#REF!=""),"-",'HeuresFonctionEQ-ValAffich'!#REF!-'HeuresFonctionEQ-ValAffich'!#REF!)</f>
        <v>#REF!</v>
      </c>
      <c r="BA32" s="145">
        <f>IF(OR('HeuresFonctionEQ-ValAffich'!AZ35="",'HeuresFonctionEQ-ValAffich'!AZ34=""),"-",'HeuresFonctionEQ-ValAffich'!AZ35-'HeuresFonctionEQ-ValAffich'!AZ34)</f>
        <v>927</v>
      </c>
    </row>
    <row r="33" spans="1:53" s="39" customFormat="1" ht="24.95" customHeight="1">
      <c r="A33" s="149">
        <f>'HeuresFonctionEQ-ValAffich'!A35</f>
        <v>28</v>
      </c>
      <c r="B33" s="145" t="str">
        <f>IF(OR('HeuresFonctionEQ-ValAffich'!B35="",'HeuresFonctionEQ-ValAffich'!B34=""),"-",'HeuresFonctionEQ-ValAffich'!B35-'HeuresFonctionEQ-ValAffich'!B34)</f>
        <v>-</v>
      </c>
      <c r="C33" s="145" t="str">
        <f>IF(OR('HeuresFonctionEQ-ValAffich'!C35="",'HeuresFonctionEQ-ValAffich'!C34=""),"-",'HeuresFonctionEQ-ValAffich'!C35-'HeuresFonctionEQ-ValAffich'!C34)</f>
        <v>-</v>
      </c>
      <c r="D33" s="145" t="str">
        <f>IF(OR('HeuresFonctionEQ-ValAffich'!D35="",'HeuresFonctionEQ-ValAffich'!D34=""),"-",'HeuresFonctionEQ-ValAffich'!D35-'HeuresFonctionEQ-ValAffich'!D34)</f>
        <v>-</v>
      </c>
      <c r="E33" s="145" t="str">
        <f>IF(OR('HeuresFonctionEQ-ValAffich'!E35="",'HeuresFonctionEQ-ValAffich'!E34=""),"-",'HeuresFonctionEQ-ValAffich'!E35-'HeuresFonctionEQ-ValAffich'!E34)</f>
        <v>-</v>
      </c>
      <c r="F33" s="145" t="str">
        <f>IF(OR('HeuresFonctionEQ-ValAffich'!F35="",'HeuresFonctionEQ-ValAffich'!F34=""),"-",'HeuresFonctionEQ-ValAffich'!F35-'HeuresFonctionEQ-ValAffich'!F34)</f>
        <v>-</v>
      </c>
      <c r="G33" s="145" t="str">
        <f>IF(OR('HeuresFonctionEQ-ValAffich'!G35="",'HeuresFonctionEQ-ValAffich'!G34=""),"-",'HeuresFonctionEQ-ValAffich'!G35-'HeuresFonctionEQ-ValAffich'!G34)</f>
        <v>-</v>
      </c>
      <c r="H33" s="145" t="str">
        <f>IF(OR('HeuresFonctionEQ-ValAffich'!H35="",'HeuresFonctionEQ-ValAffich'!H34=""),"-",'HeuresFonctionEQ-ValAffich'!H35-'HeuresFonctionEQ-ValAffich'!H34)</f>
        <v>-</v>
      </c>
      <c r="I33" s="145" t="str">
        <f>IF(OR('HeuresFonctionEQ-ValAffich'!I35="",'HeuresFonctionEQ-ValAffich'!I34=""),"-",'HeuresFonctionEQ-ValAffich'!I35-'HeuresFonctionEQ-ValAffich'!I34)</f>
        <v>-</v>
      </c>
      <c r="J33" s="145" t="str">
        <f>IF(OR('HeuresFonctionEQ-ValAffich'!J35="",'HeuresFonctionEQ-ValAffich'!J34=""),"-",'HeuresFonctionEQ-ValAffich'!J35-'HeuresFonctionEQ-ValAffich'!J34)</f>
        <v>-</v>
      </c>
      <c r="K33" s="145" t="str">
        <f>IF(OR('HeuresFonctionEQ-ValAffich'!K35="",'HeuresFonctionEQ-ValAffich'!K34=""),"-",'HeuresFonctionEQ-ValAffich'!K35-'HeuresFonctionEQ-ValAffich'!K34)</f>
        <v>-</v>
      </c>
      <c r="L33" s="145" t="str">
        <f>IF(OR('HeuresFonctionEQ-ValAffich'!L35="",'HeuresFonctionEQ-ValAffich'!L34=""),"-",'HeuresFonctionEQ-ValAffich'!L35-'HeuresFonctionEQ-ValAffich'!L34)</f>
        <v>-</v>
      </c>
      <c r="M33" s="145" t="str">
        <f>IF(OR('HeuresFonctionEQ-ValAffich'!M35="",'HeuresFonctionEQ-ValAffich'!M34=""),"-",'HeuresFonctionEQ-ValAffich'!M35-'HeuresFonctionEQ-ValAffich'!M34)</f>
        <v>-</v>
      </c>
      <c r="N33" s="163" t="str">
        <f>IF('HeuresFonctionEQ-ValAffich'!N35="","-",'HeuresFonctionEQ-ValAffich'!N35)</f>
        <v>-</v>
      </c>
      <c r="O33" s="145" t="str">
        <f>IF(OR('HeuresFonctionEQ-ValAffich'!O35="",'HeuresFonctionEQ-ValAffich'!O34=""),"-",'HeuresFonctionEQ-ValAffich'!O35-'HeuresFonctionEQ-ValAffich'!O34)</f>
        <v>-</v>
      </c>
      <c r="P33" s="145" t="str">
        <f>IF(OR('HeuresFonctionEQ-ValAffich'!P35="",'HeuresFonctionEQ-ValAffich'!P34=""),"-",'HeuresFonctionEQ-ValAffich'!P35-'HeuresFonctionEQ-ValAffich'!P34)</f>
        <v>-</v>
      </c>
      <c r="Q33" s="145" t="str">
        <f>IF(OR('HeuresFonctionEQ-ValAffich'!Q35="",'HeuresFonctionEQ-ValAffich'!Q34=""),"-",'HeuresFonctionEQ-ValAffich'!Q35-'HeuresFonctionEQ-ValAffich'!Q34)</f>
        <v>-</v>
      </c>
      <c r="R33" s="145" t="str">
        <f>IF(OR('HeuresFonctionEQ-ValAffich'!R35="",'HeuresFonctionEQ-ValAffich'!R34=""),"-",'HeuresFonctionEQ-ValAffich'!R35-'HeuresFonctionEQ-ValAffich'!R34)</f>
        <v>-</v>
      </c>
      <c r="S33" s="145" t="str">
        <f>IF(OR('HeuresFonctionEQ-ValAffich'!S35="",'HeuresFonctionEQ-ValAffich'!S34=""),"-",'HeuresFonctionEQ-ValAffich'!S35-'HeuresFonctionEQ-ValAffich'!S34)</f>
        <v>-</v>
      </c>
      <c r="T33" s="145" t="str">
        <f>IF(OR('HeuresFonctionEQ-ValAffich'!T35="",'HeuresFonctionEQ-ValAffich'!T34=""),"-",'HeuresFonctionEQ-ValAffich'!T35-'HeuresFonctionEQ-ValAffich'!T34)</f>
        <v>-</v>
      </c>
      <c r="U33" s="145" t="str">
        <f>IF(OR('HeuresFonctionEQ-ValAffich'!U35="",'HeuresFonctionEQ-ValAffich'!U34=""),"-",'HeuresFonctionEQ-ValAffich'!U35-'HeuresFonctionEQ-ValAffich'!U34)</f>
        <v>-</v>
      </c>
      <c r="V33" s="163" t="str">
        <f>IF('HeuresFonctionEQ-ValAffich'!V35="","-",'HeuresFonctionEQ-ValAffich'!V35)</f>
        <v>-</v>
      </c>
      <c r="W33" s="145" t="str">
        <f>IF(OR('HeuresFonctionEQ-ValAffich'!W35="",'HeuresFonctionEQ-ValAffich'!W34=""),"-",'HeuresFonctionEQ-ValAffich'!W35-'HeuresFonctionEQ-ValAffich'!W34)</f>
        <v>-</v>
      </c>
      <c r="X33" s="145" t="str">
        <f>IF(OR('HeuresFonctionEQ-ValAffich'!X35="",'HeuresFonctionEQ-ValAffich'!X34=""),"-",'HeuresFonctionEQ-ValAffich'!X35-'HeuresFonctionEQ-ValAffich'!X34)</f>
        <v>-</v>
      </c>
      <c r="Y33" s="145" t="str">
        <f>IF(OR('HeuresFonctionEQ-ValAffich'!Y35="",'HeuresFonctionEQ-ValAffich'!Y34=""),"-",'HeuresFonctionEQ-ValAffich'!Y35-'HeuresFonctionEQ-ValAffich'!Y34)</f>
        <v>-</v>
      </c>
      <c r="Z33" s="145" t="str">
        <f>IF(OR('HeuresFonctionEQ-ValAffich'!Z35="",'HeuresFonctionEQ-ValAffich'!Z34=""),"-",'HeuresFonctionEQ-ValAffich'!Z35-'HeuresFonctionEQ-ValAffich'!Z34)</f>
        <v>-</v>
      </c>
      <c r="AA33" s="145" t="str">
        <f>IF(OR('HeuresFonctionEQ-ValAffich'!AA35="",'HeuresFonctionEQ-ValAffich'!AA34=""),"-",'HeuresFonctionEQ-ValAffich'!AA35-'HeuresFonctionEQ-ValAffich'!AA34)</f>
        <v>-</v>
      </c>
      <c r="AB33" s="145" t="str">
        <f>IF(OR('HeuresFonctionEQ-ValAffich'!AB35="",'HeuresFonctionEQ-ValAffich'!AB34=""),"-",'HeuresFonctionEQ-ValAffich'!AB35-'HeuresFonctionEQ-ValAffich'!AB34)</f>
        <v>-</v>
      </c>
      <c r="AC33" s="145" t="str">
        <f>IF(OR('HeuresFonctionEQ-ValAffich'!AC35="",'HeuresFonctionEQ-ValAffich'!AC34=""),"-",'HeuresFonctionEQ-ValAffich'!AC35-'HeuresFonctionEQ-ValAffich'!AC34)</f>
        <v>-</v>
      </c>
      <c r="AD33" s="145" t="str">
        <f>IF(OR('HeuresFonctionEQ-ValAffich'!AD35="",'HeuresFonctionEQ-ValAffich'!AD34=""),"-",'HeuresFonctionEQ-ValAffich'!AD35-'HeuresFonctionEQ-ValAffich'!AD34)</f>
        <v>-</v>
      </c>
      <c r="AE33" s="145" t="str">
        <f>IF(OR('HeuresFonctionEQ-ValAffich'!AE35="",'HeuresFonctionEQ-ValAffich'!AE34=""),"-",'HeuresFonctionEQ-ValAffich'!AE35-'HeuresFonctionEQ-ValAffich'!AE34)</f>
        <v>-</v>
      </c>
      <c r="AF33" s="145" t="str">
        <f>IF(OR('HeuresFonctionEQ-ValAffich'!AF35="",'HeuresFonctionEQ-ValAffich'!AF34=""),"-",'HeuresFonctionEQ-ValAffich'!AF35-'HeuresFonctionEQ-ValAffich'!AF34)</f>
        <v>-</v>
      </c>
      <c r="AG33" s="145" t="str">
        <f>IF(OR('HeuresFonctionEQ-ValAffich'!AG35="",'HeuresFonctionEQ-ValAffich'!AG34=""),"-",'HeuresFonctionEQ-ValAffich'!AG35-'HeuresFonctionEQ-ValAffich'!AG34)</f>
        <v>-</v>
      </c>
      <c r="AH33" s="145" t="str">
        <f>IF(OR('HeuresFonctionEQ-ValAffich'!AH35="",'HeuresFonctionEQ-ValAffich'!AH34=""),"-",'HeuresFonctionEQ-ValAffich'!AH35-'HeuresFonctionEQ-ValAffich'!AH34)</f>
        <v>-</v>
      </c>
      <c r="AI33" s="145" t="str">
        <f>IF(OR('HeuresFonctionEQ-ValAffich'!AI35="",'HeuresFonctionEQ-ValAffich'!AI34=""),"-",'HeuresFonctionEQ-ValAffich'!AI35-'HeuresFonctionEQ-ValAffich'!AI34)</f>
        <v>-</v>
      </c>
      <c r="AJ33" s="145" t="str">
        <f>IF(OR('HeuresFonctionEQ-ValAffich'!AJ35="",'HeuresFonctionEQ-ValAffich'!AJ34=""),"-",'HeuresFonctionEQ-ValAffich'!AJ35-'HeuresFonctionEQ-ValAffich'!AJ34)</f>
        <v>-</v>
      </c>
      <c r="AK33" s="145" t="str">
        <f>IF(OR('HeuresFonctionEQ-ValAffich'!AK35="",'HeuresFonctionEQ-ValAffich'!AK34=""),"-",'HeuresFonctionEQ-ValAffich'!AK35-'HeuresFonctionEQ-ValAffich'!AK34)</f>
        <v>-</v>
      </c>
      <c r="AL33" s="145" t="str">
        <f>IF(OR('HeuresFonctionEQ-ValAffich'!AL35="",'HeuresFonctionEQ-ValAffich'!AL34=""),"-",'HeuresFonctionEQ-ValAffich'!AL35-'HeuresFonctionEQ-ValAffich'!AL34)</f>
        <v>-</v>
      </c>
      <c r="AM33" s="145" t="str">
        <f>IF(OR('HeuresFonctionEQ-ValAffich'!AM35="",'HeuresFonctionEQ-ValAffich'!AM34=""),"-",'HeuresFonctionEQ-ValAffich'!AM35-'HeuresFonctionEQ-ValAffich'!AM34)</f>
        <v>-</v>
      </c>
      <c r="AN33" s="145" t="str">
        <f>IF(OR('HeuresFonctionEQ-ValAffich'!AN35="",'HeuresFonctionEQ-ValAffich'!AN34=""),"-",'HeuresFonctionEQ-ValAffich'!AN35-'HeuresFonctionEQ-ValAffich'!AN34)</f>
        <v>-</v>
      </c>
      <c r="AO33" s="145" t="str">
        <f>IF(OR('HeuresFonctionEQ-ValAffich'!AO35="",'HeuresFonctionEQ-ValAffich'!AO34=""),"-",'HeuresFonctionEQ-ValAffich'!AO35-'HeuresFonctionEQ-ValAffich'!AO34)</f>
        <v>-</v>
      </c>
      <c r="AP33" s="145" t="str">
        <f>IF(OR('HeuresFonctionEQ-ValAffich'!AP35="",'HeuresFonctionEQ-ValAffich'!AP34=""),"-",'HeuresFonctionEQ-ValAffich'!AP35-'HeuresFonctionEQ-ValAffich'!AP34)</f>
        <v>-</v>
      </c>
      <c r="AQ33" s="145" t="str">
        <f>IF(OR('HeuresFonctionEQ-ValAffich'!AQ35="",'HeuresFonctionEQ-ValAffich'!AQ34=""),"-",'HeuresFonctionEQ-ValAffich'!AQ35-'HeuresFonctionEQ-ValAffich'!AQ34)</f>
        <v>-</v>
      </c>
      <c r="AR33" s="145" t="str">
        <f>IF(OR('HeuresFonctionEQ-ValAffich'!AR35="",'HeuresFonctionEQ-ValAffich'!AR34=""),"-",'HeuresFonctionEQ-ValAffich'!AR35-'HeuresFonctionEQ-ValAffich'!AR34)</f>
        <v>-</v>
      </c>
      <c r="AS33" s="145" t="str">
        <f>IF(OR('HeuresFonctionEQ-ValAffich'!AS35="",'HeuresFonctionEQ-ValAffich'!AS34=""),"-",'HeuresFonctionEQ-ValAffich'!AS35-'HeuresFonctionEQ-ValAffich'!AS34)</f>
        <v>-</v>
      </c>
      <c r="AT33" s="145" t="str">
        <f>IF(OR('HeuresFonctionEQ-ValAffich'!AT35="",'HeuresFonctionEQ-ValAffich'!AT34=""),"-",'HeuresFonctionEQ-ValAffich'!AT35-'HeuresFonctionEQ-ValAffich'!AT34)</f>
        <v>-</v>
      </c>
      <c r="AU33" s="145" t="str">
        <f>IF(OR('HeuresFonctionEQ-ValAffich'!AU35="",'HeuresFonctionEQ-ValAffich'!AU34=""),"-",'HeuresFonctionEQ-ValAffich'!AU35-'HeuresFonctionEQ-ValAffich'!AU34)</f>
        <v>-</v>
      </c>
      <c r="AV33" s="145" t="str">
        <f>IF(OR('HeuresFonctionEQ-ValAffich'!AV35="",'HeuresFonctionEQ-ValAffich'!AV34=""),"-",'HeuresFonctionEQ-ValAffich'!AV35-'HeuresFonctionEQ-ValAffich'!AV34)</f>
        <v>-</v>
      </c>
      <c r="AW33" s="145" t="str">
        <f>IF(OR('HeuresFonctionEQ-ValAffich'!AW35="",'HeuresFonctionEQ-ValAffich'!AW34=""),"-",'HeuresFonctionEQ-ValAffich'!AW35-'HeuresFonctionEQ-ValAffich'!AW34)</f>
        <v>-</v>
      </c>
      <c r="AX33" s="145" t="str">
        <f>IF(OR('HeuresFonctionEQ-ValAffich'!AX35="",'HeuresFonctionEQ-ValAffich'!AX34=""),"-",'HeuresFonctionEQ-ValAffich'!AX35-'HeuresFonctionEQ-ValAffich'!AX34)</f>
        <v>-</v>
      </c>
      <c r="AY33" s="145" t="str">
        <f>IF(OR('HeuresFonctionEQ-ValAffich'!AY35="",'HeuresFonctionEQ-ValAffich'!AY34=""),"-",'HeuresFonctionEQ-ValAffich'!AY35-'HeuresFonctionEQ-ValAffich'!AY34)</f>
        <v>-</v>
      </c>
      <c r="AZ33" s="145" t="e">
        <f>IF(OR('HeuresFonctionEQ-ValAffich'!AZ36="",'HeuresFonctionEQ-ValAffich'!#REF!=""),"-",'HeuresFonctionEQ-ValAffich'!AZ36-'HeuresFonctionEQ-ValAffich'!#REF!)</f>
        <v>#REF!</v>
      </c>
      <c r="BA33" s="145" t="str">
        <f>IF(OR('HeuresFonctionEQ-ValAffich'!BA36="",'HeuresFonctionEQ-ValAffich'!AZ35=""),"-",'HeuresFonctionEQ-ValAffich'!BA36-'HeuresFonctionEQ-ValAffich'!AZ35)</f>
        <v>-</v>
      </c>
    </row>
    <row r="34" spans="1:53" s="39" customFormat="1" ht="24.95" customHeight="1">
      <c r="A34" s="149">
        <f>'HeuresFonctionEQ-ValAffich'!A36</f>
        <v>29</v>
      </c>
      <c r="B34" s="145" t="str">
        <f>IF(OR('HeuresFonctionEQ-ValAffich'!B36="",'HeuresFonctionEQ-ValAffich'!B35=""),"-",'HeuresFonctionEQ-ValAffich'!B36-'HeuresFonctionEQ-ValAffich'!B35)</f>
        <v>-</v>
      </c>
      <c r="C34" s="145" t="str">
        <f>IF(OR('HeuresFonctionEQ-ValAffich'!C36="",'HeuresFonctionEQ-ValAffich'!C35=""),"-",'HeuresFonctionEQ-ValAffich'!C36-'HeuresFonctionEQ-ValAffich'!C35)</f>
        <v>-</v>
      </c>
      <c r="D34" s="145" t="str">
        <f>IF(OR('HeuresFonctionEQ-ValAffich'!D36="",'HeuresFonctionEQ-ValAffich'!D35=""),"-",'HeuresFonctionEQ-ValAffich'!D36-'HeuresFonctionEQ-ValAffich'!D35)</f>
        <v>-</v>
      </c>
      <c r="E34" s="145" t="str">
        <f>IF(OR('HeuresFonctionEQ-ValAffich'!E36="",'HeuresFonctionEQ-ValAffich'!E35=""),"-",'HeuresFonctionEQ-ValAffich'!E36-'HeuresFonctionEQ-ValAffich'!E35)</f>
        <v>-</v>
      </c>
      <c r="F34" s="145" t="str">
        <f>IF(OR('HeuresFonctionEQ-ValAffich'!F36="",'HeuresFonctionEQ-ValAffich'!F35=""),"-",'HeuresFonctionEQ-ValAffich'!F36-'HeuresFonctionEQ-ValAffich'!F35)</f>
        <v>-</v>
      </c>
      <c r="G34" s="145" t="str">
        <f>IF(OR('HeuresFonctionEQ-ValAffich'!G36="",'HeuresFonctionEQ-ValAffich'!G35=""),"-",'HeuresFonctionEQ-ValAffich'!G36-'HeuresFonctionEQ-ValAffich'!G35)</f>
        <v>-</v>
      </c>
      <c r="H34" s="145" t="str">
        <f>IF(OR('HeuresFonctionEQ-ValAffich'!H36="",'HeuresFonctionEQ-ValAffich'!H35=""),"-",'HeuresFonctionEQ-ValAffich'!H36-'HeuresFonctionEQ-ValAffich'!H35)</f>
        <v>-</v>
      </c>
      <c r="I34" s="145" t="str">
        <f>IF(OR('HeuresFonctionEQ-ValAffich'!I36="",'HeuresFonctionEQ-ValAffich'!I35=""),"-",'HeuresFonctionEQ-ValAffich'!I36-'HeuresFonctionEQ-ValAffich'!I35)</f>
        <v>-</v>
      </c>
      <c r="J34" s="145" t="str">
        <f>IF(OR('HeuresFonctionEQ-ValAffich'!J36="",'HeuresFonctionEQ-ValAffich'!J35=""),"-",'HeuresFonctionEQ-ValAffich'!J36-'HeuresFonctionEQ-ValAffich'!J35)</f>
        <v>-</v>
      </c>
      <c r="K34" s="145" t="str">
        <f>IF(OR('HeuresFonctionEQ-ValAffich'!K36="",'HeuresFonctionEQ-ValAffich'!K35=""),"-",'HeuresFonctionEQ-ValAffich'!K36-'HeuresFonctionEQ-ValAffich'!K35)</f>
        <v>-</v>
      </c>
      <c r="L34" s="145" t="str">
        <f>IF(OR('HeuresFonctionEQ-ValAffich'!L36="",'HeuresFonctionEQ-ValAffich'!L35=""),"-",'HeuresFonctionEQ-ValAffich'!L36-'HeuresFonctionEQ-ValAffich'!L35)</f>
        <v>-</v>
      </c>
      <c r="M34" s="145" t="str">
        <f>IF(OR('HeuresFonctionEQ-ValAffich'!M36="",'HeuresFonctionEQ-ValAffich'!M35=""),"-",'HeuresFonctionEQ-ValAffich'!M36-'HeuresFonctionEQ-ValAffich'!M35)</f>
        <v>-</v>
      </c>
      <c r="N34" s="163" t="str">
        <f>IF('HeuresFonctionEQ-ValAffich'!N36="","-",'HeuresFonctionEQ-ValAffich'!N36)</f>
        <v>-</v>
      </c>
      <c r="O34" s="145" t="str">
        <f>IF(OR('HeuresFonctionEQ-ValAffich'!O36="",'HeuresFonctionEQ-ValAffich'!O35=""),"-",'HeuresFonctionEQ-ValAffich'!O36-'HeuresFonctionEQ-ValAffich'!O35)</f>
        <v>-</v>
      </c>
      <c r="P34" s="145" t="str">
        <f>IF(OR('HeuresFonctionEQ-ValAffich'!P36="",'HeuresFonctionEQ-ValAffich'!P35=""),"-",'HeuresFonctionEQ-ValAffich'!P36-'HeuresFonctionEQ-ValAffich'!P35)</f>
        <v>-</v>
      </c>
      <c r="Q34" s="145" t="str">
        <f>IF(OR('HeuresFonctionEQ-ValAffich'!Q36="",'HeuresFonctionEQ-ValAffich'!Q35=""),"-",'HeuresFonctionEQ-ValAffich'!Q36-'HeuresFonctionEQ-ValAffich'!Q35)</f>
        <v>-</v>
      </c>
      <c r="R34" s="145" t="str">
        <f>IF(OR('HeuresFonctionEQ-ValAffich'!R36="",'HeuresFonctionEQ-ValAffich'!R35=""),"-",'HeuresFonctionEQ-ValAffich'!R36-'HeuresFonctionEQ-ValAffich'!R35)</f>
        <v>-</v>
      </c>
      <c r="S34" s="145" t="str">
        <f>IF(OR('HeuresFonctionEQ-ValAffich'!S36="",'HeuresFonctionEQ-ValAffich'!S35=""),"-",'HeuresFonctionEQ-ValAffich'!S36-'HeuresFonctionEQ-ValAffich'!S35)</f>
        <v>-</v>
      </c>
      <c r="T34" s="145" t="str">
        <f>IF(OR('HeuresFonctionEQ-ValAffich'!T36="",'HeuresFonctionEQ-ValAffich'!T35=""),"-",'HeuresFonctionEQ-ValAffich'!T36-'HeuresFonctionEQ-ValAffich'!T35)</f>
        <v>-</v>
      </c>
      <c r="U34" s="145" t="str">
        <f>IF(OR('HeuresFonctionEQ-ValAffich'!U36="",'HeuresFonctionEQ-ValAffich'!U35=""),"-",'HeuresFonctionEQ-ValAffich'!U36-'HeuresFonctionEQ-ValAffich'!U35)</f>
        <v>-</v>
      </c>
      <c r="V34" s="163" t="str">
        <f>IF('HeuresFonctionEQ-ValAffich'!V36="","-",'HeuresFonctionEQ-ValAffich'!V36)</f>
        <v>-</v>
      </c>
      <c r="W34" s="145" t="str">
        <f>IF(OR('HeuresFonctionEQ-ValAffich'!W36="",'HeuresFonctionEQ-ValAffich'!W35=""),"-",'HeuresFonctionEQ-ValAffich'!W36-'HeuresFonctionEQ-ValAffich'!W35)</f>
        <v>-</v>
      </c>
      <c r="X34" s="145" t="str">
        <f>IF(OR('HeuresFonctionEQ-ValAffich'!X36="",'HeuresFonctionEQ-ValAffich'!X35=""),"-",'HeuresFonctionEQ-ValAffich'!X36-'HeuresFonctionEQ-ValAffich'!X35)</f>
        <v>-</v>
      </c>
      <c r="Y34" s="145" t="str">
        <f>IF(OR('HeuresFonctionEQ-ValAffich'!Y36="",'HeuresFonctionEQ-ValAffich'!Y35=""),"-",'HeuresFonctionEQ-ValAffich'!Y36-'HeuresFonctionEQ-ValAffich'!Y35)</f>
        <v>-</v>
      </c>
      <c r="Z34" s="145" t="str">
        <f>IF(OR('HeuresFonctionEQ-ValAffich'!Z36="",'HeuresFonctionEQ-ValAffich'!Z35=""),"-",'HeuresFonctionEQ-ValAffich'!Z36-'HeuresFonctionEQ-ValAffich'!Z35)</f>
        <v>-</v>
      </c>
      <c r="AA34" s="145" t="str">
        <f>IF(OR('HeuresFonctionEQ-ValAffich'!AA36="",'HeuresFonctionEQ-ValAffich'!AA35=""),"-",'HeuresFonctionEQ-ValAffich'!AA36-'HeuresFonctionEQ-ValAffich'!AA35)</f>
        <v>-</v>
      </c>
      <c r="AB34" s="145" t="str">
        <f>IF(OR('HeuresFonctionEQ-ValAffich'!AB36="",'HeuresFonctionEQ-ValAffich'!AB35=""),"-",'HeuresFonctionEQ-ValAffich'!AB36-'HeuresFonctionEQ-ValAffich'!AB35)</f>
        <v>-</v>
      </c>
      <c r="AC34" s="145" t="str">
        <f>IF(OR('HeuresFonctionEQ-ValAffich'!AC36="",'HeuresFonctionEQ-ValAffich'!AC35=""),"-",'HeuresFonctionEQ-ValAffich'!AC36-'HeuresFonctionEQ-ValAffich'!AC35)</f>
        <v>-</v>
      </c>
      <c r="AD34" s="145" t="str">
        <f>IF(OR('HeuresFonctionEQ-ValAffich'!AD36="",'HeuresFonctionEQ-ValAffich'!AD35=""),"-",'HeuresFonctionEQ-ValAffich'!AD36-'HeuresFonctionEQ-ValAffich'!AD35)</f>
        <v>-</v>
      </c>
      <c r="AE34" s="145" t="str">
        <f>IF(OR('HeuresFonctionEQ-ValAffich'!AE36="",'HeuresFonctionEQ-ValAffich'!AE35=""),"-",'HeuresFonctionEQ-ValAffich'!AE36-'HeuresFonctionEQ-ValAffich'!AE35)</f>
        <v>-</v>
      </c>
      <c r="AF34" s="145" t="str">
        <f>IF(OR('HeuresFonctionEQ-ValAffich'!AF36="",'HeuresFonctionEQ-ValAffich'!AF35=""),"-",'HeuresFonctionEQ-ValAffich'!AF36-'HeuresFonctionEQ-ValAffich'!AF35)</f>
        <v>-</v>
      </c>
      <c r="AG34" s="145" t="str">
        <f>IF(OR('HeuresFonctionEQ-ValAffich'!AG36="",'HeuresFonctionEQ-ValAffich'!AG35=""),"-",'HeuresFonctionEQ-ValAffich'!AG36-'HeuresFonctionEQ-ValAffich'!AG35)</f>
        <v>-</v>
      </c>
      <c r="AH34" s="145" t="str">
        <f>IF(OR('HeuresFonctionEQ-ValAffich'!AH36="",'HeuresFonctionEQ-ValAffich'!AH35=""),"-",'HeuresFonctionEQ-ValAffich'!AH36-'HeuresFonctionEQ-ValAffich'!AH35)</f>
        <v>-</v>
      </c>
      <c r="AI34" s="145" t="str">
        <f>IF(OR('HeuresFonctionEQ-ValAffich'!AI36="",'HeuresFonctionEQ-ValAffich'!AI35=""),"-",'HeuresFonctionEQ-ValAffich'!AI36-'HeuresFonctionEQ-ValAffich'!AI35)</f>
        <v>-</v>
      </c>
      <c r="AJ34" s="145" t="str">
        <f>IF(OR('HeuresFonctionEQ-ValAffich'!AJ36="",'HeuresFonctionEQ-ValAffich'!AJ35=""),"-",'HeuresFonctionEQ-ValAffich'!AJ36-'HeuresFonctionEQ-ValAffich'!AJ35)</f>
        <v>-</v>
      </c>
      <c r="AK34" s="145" t="str">
        <f>IF(OR('HeuresFonctionEQ-ValAffich'!AK36="",'HeuresFonctionEQ-ValAffich'!AK35=""),"-",'HeuresFonctionEQ-ValAffich'!AK36-'HeuresFonctionEQ-ValAffich'!AK35)</f>
        <v>-</v>
      </c>
      <c r="AL34" s="145" t="str">
        <f>IF(OR('HeuresFonctionEQ-ValAffich'!AL36="",'HeuresFonctionEQ-ValAffich'!AL35=""),"-",'HeuresFonctionEQ-ValAffich'!AL36-'HeuresFonctionEQ-ValAffich'!AL35)</f>
        <v>-</v>
      </c>
      <c r="AM34" s="145" t="str">
        <f>IF(OR('HeuresFonctionEQ-ValAffich'!AM36="",'HeuresFonctionEQ-ValAffich'!AM35=""),"-",'HeuresFonctionEQ-ValAffich'!AM36-'HeuresFonctionEQ-ValAffich'!AM35)</f>
        <v>-</v>
      </c>
      <c r="AN34" s="145" t="str">
        <f>IF(OR('HeuresFonctionEQ-ValAffich'!AN36="",'HeuresFonctionEQ-ValAffich'!AN35=""),"-",'HeuresFonctionEQ-ValAffich'!AN36-'HeuresFonctionEQ-ValAffich'!AN35)</f>
        <v>-</v>
      </c>
      <c r="AO34" s="145" t="str">
        <f>IF(OR('HeuresFonctionEQ-ValAffich'!AO36="",'HeuresFonctionEQ-ValAffich'!AO35=""),"-",'HeuresFonctionEQ-ValAffich'!AO36-'HeuresFonctionEQ-ValAffich'!AO35)</f>
        <v>-</v>
      </c>
      <c r="AP34" s="145" t="str">
        <f>IF(OR('HeuresFonctionEQ-ValAffich'!AP36="",'HeuresFonctionEQ-ValAffich'!AP35=""),"-",'HeuresFonctionEQ-ValAffich'!AP36-'HeuresFonctionEQ-ValAffich'!AP35)</f>
        <v>-</v>
      </c>
      <c r="AQ34" s="145" t="str">
        <f>IF(OR('HeuresFonctionEQ-ValAffich'!AQ36="",'HeuresFonctionEQ-ValAffich'!AQ35=""),"-",'HeuresFonctionEQ-ValAffich'!AQ36-'HeuresFonctionEQ-ValAffich'!AQ35)</f>
        <v>-</v>
      </c>
      <c r="AR34" s="145" t="str">
        <f>IF(OR('HeuresFonctionEQ-ValAffich'!AR36="",'HeuresFonctionEQ-ValAffich'!AR35=""),"-",'HeuresFonctionEQ-ValAffich'!AR36-'HeuresFonctionEQ-ValAffich'!AR35)</f>
        <v>-</v>
      </c>
      <c r="AS34" s="145" t="str">
        <f>IF(OR('HeuresFonctionEQ-ValAffich'!AS36="",'HeuresFonctionEQ-ValAffich'!AS35=""),"-",'HeuresFonctionEQ-ValAffich'!AS36-'HeuresFonctionEQ-ValAffich'!AS35)</f>
        <v>-</v>
      </c>
      <c r="AT34" s="145" t="str">
        <f>IF(OR('HeuresFonctionEQ-ValAffich'!AT36="",'HeuresFonctionEQ-ValAffich'!AT35=""),"-",'HeuresFonctionEQ-ValAffich'!AT36-'HeuresFonctionEQ-ValAffich'!AT35)</f>
        <v>-</v>
      </c>
      <c r="AU34" s="145" t="str">
        <f>IF(OR('HeuresFonctionEQ-ValAffich'!AU36="",'HeuresFonctionEQ-ValAffich'!AU35=""),"-",'HeuresFonctionEQ-ValAffich'!AU36-'HeuresFonctionEQ-ValAffich'!AU35)</f>
        <v>-</v>
      </c>
      <c r="AV34" s="145" t="str">
        <f>IF(OR('HeuresFonctionEQ-ValAffich'!AV36="",'HeuresFonctionEQ-ValAffich'!AV35=""),"-",'HeuresFonctionEQ-ValAffich'!AV36-'HeuresFonctionEQ-ValAffich'!AV35)</f>
        <v>-</v>
      </c>
      <c r="AW34" s="145" t="str">
        <f>IF(OR('HeuresFonctionEQ-ValAffich'!AW36="",'HeuresFonctionEQ-ValAffich'!AW35=""),"-",'HeuresFonctionEQ-ValAffich'!AW36-'HeuresFonctionEQ-ValAffich'!AW35)</f>
        <v>-</v>
      </c>
      <c r="AX34" s="145" t="str">
        <f>IF(OR('HeuresFonctionEQ-ValAffich'!AX36="",'HeuresFonctionEQ-ValAffich'!AX35=""),"-",'HeuresFonctionEQ-ValAffich'!AX36-'HeuresFonctionEQ-ValAffich'!AX35)</f>
        <v>-</v>
      </c>
      <c r="AY34" s="145" t="str">
        <f>IF(OR('HeuresFonctionEQ-ValAffich'!AY36="",'HeuresFonctionEQ-ValAffich'!AY35=""),"-",'HeuresFonctionEQ-ValAffich'!AY36-'HeuresFonctionEQ-ValAffich'!AY35)</f>
        <v>-</v>
      </c>
      <c r="AZ34" s="145" t="str">
        <f>IF(OR('HeuresFonctionEQ-ValAffich'!AZ37="",'HeuresFonctionEQ-ValAffich'!AZ36=""),"-",'HeuresFonctionEQ-ValAffich'!AZ37-'HeuresFonctionEQ-ValAffich'!AZ36)</f>
        <v>-</v>
      </c>
      <c r="BA34" s="145" t="str">
        <f>IF(OR('HeuresFonctionEQ-ValAffich'!BA37="",'HeuresFonctionEQ-ValAffich'!BA36=""),"-",'HeuresFonctionEQ-ValAffich'!BA37-'HeuresFonctionEQ-ValAffich'!BA36)</f>
        <v>-</v>
      </c>
    </row>
    <row r="35" spans="1:53" s="39" customFormat="1" ht="24.95" customHeight="1">
      <c r="A35" s="149">
        <f>'HeuresFonctionEQ-ValAffich'!A37</f>
        <v>30</v>
      </c>
      <c r="B35" s="145" t="str">
        <f>IF(OR('HeuresFonctionEQ-ValAffich'!B37="",'HeuresFonctionEQ-ValAffich'!B36=""),"-",'HeuresFonctionEQ-ValAffich'!B37-'HeuresFonctionEQ-ValAffich'!B36)</f>
        <v>-</v>
      </c>
      <c r="C35" s="145" t="str">
        <f>IF(OR('HeuresFonctionEQ-ValAffich'!C37="",'HeuresFonctionEQ-ValAffich'!C36=""),"-",'HeuresFonctionEQ-ValAffich'!C37-'HeuresFonctionEQ-ValAffich'!C36)</f>
        <v>-</v>
      </c>
      <c r="D35" s="145" t="str">
        <f>IF(OR('HeuresFonctionEQ-ValAffich'!D37="",'HeuresFonctionEQ-ValAffich'!D36=""),"-",'HeuresFonctionEQ-ValAffich'!D37-'HeuresFonctionEQ-ValAffich'!D36)</f>
        <v>-</v>
      </c>
      <c r="E35" s="145" t="str">
        <f>IF(OR('HeuresFonctionEQ-ValAffich'!E37="",'HeuresFonctionEQ-ValAffich'!E36=""),"-",'HeuresFonctionEQ-ValAffich'!E37-'HeuresFonctionEQ-ValAffich'!E36)</f>
        <v>-</v>
      </c>
      <c r="F35" s="145" t="str">
        <f>IF(OR('HeuresFonctionEQ-ValAffich'!F37="",'HeuresFonctionEQ-ValAffich'!F36=""),"-",'HeuresFonctionEQ-ValAffich'!F37-'HeuresFonctionEQ-ValAffich'!F36)</f>
        <v>-</v>
      </c>
      <c r="G35" s="145" t="str">
        <f>IF(OR('HeuresFonctionEQ-ValAffich'!G37="",'HeuresFonctionEQ-ValAffich'!G36=""),"-",'HeuresFonctionEQ-ValAffich'!G37-'HeuresFonctionEQ-ValAffich'!G36)</f>
        <v>-</v>
      </c>
      <c r="H35" s="145" t="str">
        <f>IF(OR('HeuresFonctionEQ-ValAffich'!H37="",'HeuresFonctionEQ-ValAffich'!H36=""),"-",'HeuresFonctionEQ-ValAffich'!H37-'HeuresFonctionEQ-ValAffich'!H36)</f>
        <v>-</v>
      </c>
      <c r="I35" s="145" t="str">
        <f>IF(OR('HeuresFonctionEQ-ValAffich'!I37="",'HeuresFonctionEQ-ValAffich'!I36=""),"-",'HeuresFonctionEQ-ValAffich'!I37-'HeuresFonctionEQ-ValAffich'!I36)</f>
        <v>-</v>
      </c>
      <c r="J35" s="145" t="str">
        <f>IF(OR('HeuresFonctionEQ-ValAffich'!J37="",'HeuresFonctionEQ-ValAffich'!J36=""),"-",'HeuresFonctionEQ-ValAffich'!J37-'HeuresFonctionEQ-ValAffich'!J36)</f>
        <v>-</v>
      </c>
      <c r="K35" s="145" t="str">
        <f>IF(OR('HeuresFonctionEQ-ValAffich'!K37="",'HeuresFonctionEQ-ValAffich'!K36=""),"-",'HeuresFonctionEQ-ValAffich'!K37-'HeuresFonctionEQ-ValAffich'!K36)</f>
        <v>-</v>
      </c>
      <c r="L35" s="145" t="str">
        <f>IF(OR('HeuresFonctionEQ-ValAffich'!L37="",'HeuresFonctionEQ-ValAffich'!L36=""),"-",'HeuresFonctionEQ-ValAffich'!L37-'HeuresFonctionEQ-ValAffich'!L36)</f>
        <v>-</v>
      </c>
      <c r="M35" s="145" t="str">
        <f>IF(OR('HeuresFonctionEQ-ValAffich'!M37="",'HeuresFonctionEQ-ValAffich'!M36=""),"-",'HeuresFonctionEQ-ValAffich'!M37-'HeuresFonctionEQ-ValAffich'!M36)</f>
        <v>-</v>
      </c>
      <c r="N35" s="163" t="str">
        <f>IF('HeuresFonctionEQ-ValAffich'!N37="","-",'HeuresFonctionEQ-ValAffich'!N37)</f>
        <v>-</v>
      </c>
      <c r="O35" s="145" t="str">
        <f>IF(OR('HeuresFonctionEQ-ValAffich'!O37="",'HeuresFonctionEQ-ValAffich'!O36=""),"-",'HeuresFonctionEQ-ValAffich'!O37-'HeuresFonctionEQ-ValAffich'!O36)</f>
        <v>-</v>
      </c>
      <c r="P35" s="145" t="str">
        <f>IF(OR('HeuresFonctionEQ-ValAffich'!P37="",'HeuresFonctionEQ-ValAffich'!P36=""),"-",'HeuresFonctionEQ-ValAffich'!P37-'HeuresFonctionEQ-ValAffich'!P36)</f>
        <v>-</v>
      </c>
      <c r="Q35" s="145" t="str">
        <f>IF(OR('HeuresFonctionEQ-ValAffich'!Q37="",'HeuresFonctionEQ-ValAffich'!Q36=""),"-",'HeuresFonctionEQ-ValAffich'!Q37-'HeuresFonctionEQ-ValAffich'!Q36)</f>
        <v>-</v>
      </c>
      <c r="R35" s="145" t="str">
        <f>IF(OR('HeuresFonctionEQ-ValAffich'!R37="",'HeuresFonctionEQ-ValAffich'!R36=""),"-",'HeuresFonctionEQ-ValAffich'!R37-'HeuresFonctionEQ-ValAffich'!R36)</f>
        <v>-</v>
      </c>
      <c r="S35" s="145" t="str">
        <f>IF(OR('HeuresFonctionEQ-ValAffich'!S37="",'HeuresFonctionEQ-ValAffich'!S36=""),"-",'HeuresFonctionEQ-ValAffich'!S37-'HeuresFonctionEQ-ValAffich'!S36)</f>
        <v>-</v>
      </c>
      <c r="T35" s="145" t="str">
        <f>IF(OR('HeuresFonctionEQ-ValAffich'!T37="",'HeuresFonctionEQ-ValAffich'!T36=""),"-",'HeuresFonctionEQ-ValAffich'!T37-'HeuresFonctionEQ-ValAffich'!T36)</f>
        <v>-</v>
      </c>
      <c r="U35" s="145" t="str">
        <f>IF(OR('HeuresFonctionEQ-ValAffich'!U37="",'HeuresFonctionEQ-ValAffich'!U36=""),"-",'HeuresFonctionEQ-ValAffich'!U37-'HeuresFonctionEQ-ValAffich'!U36)</f>
        <v>-</v>
      </c>
      <c r="V35" s="163" t="str">
        <f>IF('HeuresFonctionEQ-ValAffich'!V37="","-",'HeuresFonctionEQ-ValAffich'!V37)</f>
        <v>-</v>
      </c>
      <c r="W35" s="145" t="str">
        <f>IF(OR('HeuresFonctionEQ-ValAffich'!W37="",'HeuresFonctionEQ-ValAffich'!W36=""),"-",'HeuresFonctionEQ-ValAffich'!W37-'HeuresFonctionEQ-ValAffich'!W36)</f>
        <v>-</v>
      </c>
      <c r="X35" s="145" t="str">
        <f>IF(OR('HeuresFonctionEQ-ValAffich'!X37="",'HeuresFonctionEQ-ValAffich'!X36=""),"-",'HeuresFonctionEQ-ValAffich'!X37-'HeuresFonctionEQ-ValAffich'!X36)</f>
        <v>-</v>
      </c>
      <c r="Y35" s="145" t="str">
        <f>IF(OR('HeuresFonctionEQ-ValAffich'!Y37="",'HeuresFonctionEQ-ValAffich'!Y36=""),"-",'HeuresFonctionEQ-ValAffich'!Y37-'HeuresFonctionEQ-ValAffich'!Y36)</f>
        <v>-</v>
      </c>
      <c r="Z35" s="145" t="str">
        <f>IF(OR('HeuresFonctionEQ-ValAffich'!Z37="",'HeuresFonctionEQ-ValAffich'!Z36=""),"-",'HeuresFonctionEQ-ValAffich'!Z37-'HeuresFonctionEQ-ValAffich'!Z36)</f>
        <v>-</v>
      </c>
      <c r="AA35" s="145" t="str">
        <f>IF(OR('HeuresFonctionEQ-ValAffich'!AA37="",'HeuresFonctionEQ-ValAffich'!AA36=""),"-",'HeuresFonctionEQ-ValAffich'!AA37-'HeuresFonctionEQ-ValAffich'!AA36)</f>
        <v>-</v>
      </c>
      <c r="AB35" s="145" t="str">
        <f>IF(OR('HeuresFonctionEQ-ValAffich'!AB37="",'HeuresFonctionEQ-ValAffich'!AB36=""),"-",'HeuresFonctionEQ-ValAffich'!AB37-'HeuresFonctionEQ-ValAffich'!AB36)</f>
        <v>-</v>
      </c>
      <c r="AC35" s="145" t="str">
        <f>IF(OR('HeuresFonctionEQ-ValAffich'!AC37="",'HeuresFonctionEQ-ValAffich'!AC36=""),"-",'HeuresFonctionEQ-ValAffich'!AC37-'HeuresFonctionEQ-ValAffich'!AC36)</f>
        <v>-</v>
      </c>
      <c r="AD35" s="145" t="str">
        <f>IF(OR('HeuresFonctionEQ-ValAffich'!AD37="",'HeuresFonctionEQ-ValAffich'!AD36=""),"-",'HeuresFonctionEQ-ValAffich'!AD37-'HeuresFonctionEQ-ValAffich'!AD36)</f>
        <v>-</v>
      </c>
      <c r="AE35" s="145" t="str">
        <f>IF(OR('HeuresFonctionEQ-ValAffich'!AE37="",'HeuresFonctionEQ-ValAffich'!AE36=""),"-",'HeuresFonctionEQ-ValAffich'!AE37-'HeuresFonctionEQ-ValAffich'!AE36)</f>
        <v>-</v>
      </c>
      <c r="AF35" s="145" t="str">
        <f>IF(OR('HeuresFonctionEQ-ValAffich'!AF37="",'HeuresFonctionEQ-ValAffich'!AF36=""),"-",'HeuresFonctionEQ-ValAffich'!AF37-'HeuresFonctionEQ-ValAffich'!AF36)</f>
        <v>-</v>
      </c>
      <c r="AG35" s="145" t="str">
        <f>IF(OR('HeuresFonctionEQ-ValAffich'!AG37="",'HeuresFonctionEQ-ValAffich'!AG36=""),"-",'HeuresFonctionEQ-ValAffich'!AG37-'HeuresFonctionEQ-ValAffich'!AG36)</f>
        <v>-</v>
      </c>
      <c r="AH35" s="145" t="str">
        <f>IF(OR('HeuresFonctionEQ-ValAffich'!AH37="",'HeuresFonctionEQ-ValAffich'!AH36=""),"-",'HeuresFonctionEQ-ValAffich'!AH37-'HeuresFonctionEQ-ValAffich'!AH36)</f>
        <v>-</v>
      </c>
      <c r="AI35" s="145" t="str">
        <f>IF(OR('HeuresFonctionEQ-ValAffich'!AI37="",'HeuresFonctionEQ-ValAffich'!AI36=""),"-",'HeuresFonctionEQ-ValAffich'!AI37-'HeuresFonctionEQ-ValAffich'!AI36)</f>
        <v>-</v>
      </c>
      <c r="AJ35" s="145" t="str">
        <f>IF(OR('HeuresFonctionEQ-ValAffich'!AJ37="",'HeuresFonctionEQ-ValAffich'!AJ36=""),"-",'HeuresFonctionEQ-ValAffich'!AJ37-'HeuresFonctionEQ-ValAffich'!AJ36)</f>
        <v>-</v>
      </c>
      <c r="AK35" s="145" t="str">
        <f>IF(OR('HeuresFonctionEQ-ValAffich'!AK37="",'HeuresFonctionEQ-ValAffich'!AK36=""),"-",'HeuresFonctionEQ-ValAffich'!AK37-'HeuresFonctionEQ-ValAffich'!AK36)</f>
        <v>-</v>
      </c>
      <c r="AL35" s="145" t="str">
        <f>IF(OR('HeuresFonctionEQ-ValAffich'!AL37="",'HeuresFonctionEQ-ValAffich'!AL36=""),"-",'HeuresFonctionEQ-ValAffich'!AL37-'HeuresFonctionEQ-ValAffich'!AL36)</f>
        <v>-</v>
      </c>
      <c r="AM35" s="145" t="str">
        <f>IF(OR('HeuresFonctionEQ-ValAffich'!AM37="",'HeuresFonctionEQ-ValAffich'!AM36=""),"-",'HeuresFonctionEQ-ValAffich'!AM37-'HeuresFonctionEQ-ValAffich'!AM36)</f>
        <v>-</v>
      </c>
      <c r="AN35" s="145" t="str">
        <f>IF(OR('HeuresFonctionEQ-ValAffich'!AN37="",'HeuresFonctionEQ-ValAffich'!AN36=""),"-",'HeuresFonctionEQ-ValAffich'!AN37-'HeuresFonctionEQ-ValAffich'!AN36)</f>
        <v>-</v>
      </c>
      <c r="AO35" s="145" t="str">
        <f>IF(OR('HeuresFonctionEQ-ValAffich'!AO37="",'HeuresFonctionEQ-ValAffich'!AO36=""),"-",'HeuresFonctionEQ-ValAffich'!AO37-'HeuresFonctionEQ-ValAffich'!AO36)</f>
        <v>-</v>
      </c>
      <c r="AP35" s="145" t="str">
        <f>IF(OR('HeuresFonctionEQ-ValAffich'!AP37="",'HeuresFonctionEQ-ValAffich'!AP36=""),"-",'HeuresFonctionEQ-ValAffich'!AP37-'HeuresFonctionEQ-ValAffich'!AP36)</f>
        <v>-</v>
      </c>
      <c r="AQ35" s="145" t="str">
        <f>IF(OR('HeuresFonctionEQ-ValAffich'!AQ37="",'HeuresFonctionEQ-ValAffich'!AQ36=""),"-",'HeuresFonctionEQ-ValAffich'!AQ37-'HeuresFonctionEQ-ValAffich'!AQ36)</f>
        <v>-</v>
      </c>
      <c r="AR35" s="145" t="str">
        <f>IF(OR('HeuresFonctionEQ-ValAffich'!AR37="",'HeuresFonctionEQ-ValAffich'!AR36=""),"-",'HeuresFonctionEQ-ValAffich'!AR37-'HeuresFonctionEQ-ValAffich'!AR36)</f>
        <v>-</v>
      </c>
      <c r="AS35" s="145" t="str">
        <f>IF(OR('HeuresFonctionEQ-ValAffich'!AS37="",'HeuresFonctionEQ-ValAffich'!AS36=""),"-",'HeuresFonctionEQ-ValAffich'!AS37-'HeuresFonctionEQ-ValAffich'!AS36)</f>
        <v>-</v>
      </c>
      <c r="AT35" s="145" t="str">
        <f>IF(OR('HeuresFonctionEQ-ValAffich'!AT37="",'HeuresFonctionEQ-ValAffich'!AT36=""),"-",'HeuresFonctionEQ-ValAffich'!AT37-'HeuresFonctionEQ-ValAffich'!AT36)</f>
        <v>-</v>
      </c>
      <c r="AU35" s="145" t="str">
        <f>IF(OR('HeuresFonctionEQ-ValAffich'!AU37="",'HeuresFonctionEQ-ValAffich'!AU36=""),"-",'HeuresFonctionEQ-ValAffich'!AU37-'HeuresFonctionEQ-ValAffich'!AU36)</f>
        <v>-</v>
      </c>
      <c r="AV35" s="145" t="str">
        <f>IF(OR('HeuresFonctionEQ-ValAffich'!AV37="",'HeuresFonctionEQ-ValAffich'!AV36=""),"-",'HeuresFonctionEQ-ValAffich'!AV37-'HeuresFonctionEQ-ValAffich'!AV36)</f>
        <v>-</v>
      </c>
      <c r="AW35" s="145" t="str">
        <f>IF(OR('HeuresFonctionEQ-ValAffich'!AW37="",'HeuresFonctionEQ-ValAffich'!AW36=""),"-",'HeuresFonctionEQ-ValAffich'!AW37-'HeuresFonctionEQ-ValAffich'!AW36)</f>
        <v>-</v>
      </c>
      <c r="AX35" s="145" t="str">
        <f>IF(OR('HeuresFonctionEQ-ValAffich'!AX37="",'HeuresFonctionEQ-ValAffich'!AX36=""),"-",'HeuresFonctionEQ-ValAffich'!AX37-'HeuresFonctionEQ-ValAffich'!AX36)</f>
        <v>-</v>
      </c>
      <c r="AY35" s="145" t="str">
        <f>IF(OR('HeuresFonctionEQ-ValAffich'!AY37="",'HeuresFonctionEQ-ValAffich'!AY36=""),"-",'HeuresFonctionEQ-ValAffich'!AY37-'HeuresFonctionEQ-ValAffich'!AY36)</f>
        <v>-</v>
      </c>
      <c r="AZ35" s="145" t="str">
        <f>IF(OR('HeuresFonctionEQ-ValAffich'!AZ38="",'HeuresFonctionEQ-ValAffich'!AZ37=""),"-",'HeuresFonctionEQ-ValAffich'!AZ38-'HeuresFonctionEQ-ValAffich'!AZ37)</f>
        <v>-</v>
      </c>
      <c r="BA35" s="145" t="str">
        <f>IF(OR('HeuresFonctionEQ-ValAffich'!BA38="",'HeuresFonctionEQ-ValAffich'!BA37=""),"-",'HeuresFonctionEQ-ValAffich'!BA38-'HeuresFonctionEQ-ValAffich'!BA37)</f>
        <v>-</v>
      </c>
    </row>
    <row r="36" spans="1:53" s="39" customFormat="1" ht="24.95" customHeight="1">
      <c r="A36" s="149">
        <f>'HeuresFonctionEQ-ValAffich'!A38</f>
        <v>31</v>
      </c>
      <c r="B36" s="145" t="str">
        <f>IF(OR('HeuresFonctionEQ-ValAffich'!B38="",'HeuresFonctionEQ-ValAffich'!B37=""),"-",'HeuresFonctionEQ-ValAffich'!B38-'HeuresFonctionEQ-ValAffich'!B37)</f>
        <v>-</v>
      </c>
      <c r="C36" s="145" t="str">
        <f>IF(OR('HeuresFonctionEQ-ValAffich'!C38="",'HeuresFonctionEQ-ValAffich'!C37=""),"-",'HeuresFonctionEQ-ValAffich'!C38-'HeuresFonctionEQ-ValAffich'!C37)</f>
        <v>-</v>
      </c>
      <c r="D36" s="145" t="str">
        <f>IF(OR('HeuresFonctionEQ-ValAffich'!D38="",'HeuresFonctionEQ-ValAffich'!D37=""),"-",'HeuresFonctionEQ-ValAffich'!D38-'HeuresFonctionEQ-ValAffich'!D37)</f>
        <v>-</v>
      </c>
      <c r="E36" s="145" t="str">
        <f>IF(OR('HeuresFonctionEQ-ValAffich'!E38="",'HeuresFonctionEQ-ValAffich'!E37=""),"-",'HeuresFonctionEQ-ValAffich'!E38-'HeuresFonctionEQ-ValAffich'!E37)</f>
        <v>-</v>
      </c>
      <c r="F36" s="145" t="str">
        <f>IF(OR('HeuresFonctionEQ-ValAffich'!F38="",'HeuresFonctionEQ-ValAffich'!F37=""),"-",'HeuresFonctionEQ-ValAffich'!F38-'HeuresFonctionEQ-ValAffich'!F37)</f>
        <v>-</v>
      </c>
      <c r="G36" s="145" t="str">
        <f>IF(OR('HeuresFonctionEQ-ValAffich'!G38="",'HeuresFonctionEQ-ValAffich'!G37=""),"-",'HeuresFonctionEQ-ValAffich'!G38-'HeuresFonctionEQ-ValAffich'!G37)</f>
        <v>-</v>
      </c>
      <c r="H36" s="145" t="str">
        <f>IF(OR('HeuresFonctionEQ-ValAffich'!H38="",'HeuresFonctionEQ-ValAffich'!H37=""),"-",'HeuresFonctionEQ-ValAffich'!H38-'HeuresFonctionEQ-ValAffich'!H37)</f>
        <v>-</v>
      </c>
      <c r="I36" s="145" t="str">
        <f>IF(OR('HeuresFonctionEQ-ValAffich'!I38="",'HeuresFonctionEQ-ValAffich'!I37=""),"-",'HeuresFonctionEQ-ValAffich'!I38-'HeuresFonctionEQ-ValAffich'!I37)</f>
        <v>-</v>
      </c>
      <c r="J36" s="145" t="str">
        <f>IF(OR('HeuresFonctionEQ-ValAffich'!J38="",'HeuresFonctionEQ-ValAffich'!J37=""),"-",'HeuresFonctionEQ-ValAffich'!J38-'HeuresFonctionEQ-ValAffich'!J37)</f>
        <v>-</v>
      </c>
      <c r="K36" s="145" t="str">
        <f>IF(OR('HeuresFonctionEQ-ValAffich'!K38="",'HeuresFonctionEQ-ValAffich'!K37=""),"-",'HeuresFonctionEQ-ValAffich'!K38-'HeuresFonctionEQ-ValAffich'!K37)</f>
        <v>-</v>
      </c>
      <c r="L36" s="145" t="str">
        <f>IF(OR('HeuresFonctionEQ-ValAffich'!L38="",'HeuresFonctionEQ-ValAffich'!L37=""),"-",'HeuresFonctionEQ-ValAffich'!L38-'HeuresFonctionEQ-ValAffich'!L37)</f>
        <v>-</v>
      </c>
      <c r="M36" s="145" t="str">
        <f>IF(OR('HeuresFonctionEQ-ValAffich'!M38="",'HeuresFonctionEQ-ValAffich'!M37=""),"-",'HeuresFonctionEQ-ValAffich'!M38-'HeuresFonctionEQ-ValAffich'!M37)</f>
        <v>-</v>
      </c>
      <c r="N36" s="163" t="str">
        <f>IF('HeuresFonctionEQ-ValAffich'!N38="","-",'HeuresFonctionEQ-ValAffich'!N38)</f>
        <v>-</v>
      </c>
      <c r="O36" s="145" t="str">
        <f>IF(OR('HeuresFonctionEQ-ValAffich'!O38="",'HeuresFonctionEQ-ValAffich'!O37=""),"-",'HeuresFonctionEQ-ValAffich'!O38-'HeuresFonctionEQ-ValAffich'!O37)</f>
        <v>-</v>
      </c>
      <c r="P36" s="145" t="str">
        <f>IF(OR('HeuresFonctionEQ-ValAffich'!P38="",'HeuresFonctionEQ-ValAffich'!P37=""),"-",'HeuresFonctionEQ-ValAffich'!P38-'HeuresFonctionEQ-ValAffich'!P37)</f>
        <v>-</v>
      </c>
      <c r="Q36" s="145" t="str">
        <f>IF(OR('HeuresFonctionEQ-ValAffich'!Q38="",'HeuresFonctionEQ-ValAffich'!Q37=""),"-",'HeuresFonctionEQ-ValAffich'!Q38-'HeuresFonctionEQ-ValAffich'!Q37)</f>
        <v>-</v>
      </c>
      <c r="R36" s="145" t="str">
        <f>IF(OR('HeuresFonctionEQ-ValAffich'!R38="",'HeuresFonctionEQ-ValAffich'!R37=""),"-",'HeuresFonctionEQ-ValAffich'!R38-'HeuresFonctionEQ-ValAffich'!R37)</f>
        <v>-</v>
      </c>
      <c r="S36" s="145" t="str">
        <f>IF(OR('HeuresFonctionEQ-ValAffich'!S38="",'HeuresFonctionEQ-ValAffich'!S37=""),"-",'HeuresFonctionEQ-ValAffich'!S38-'HeuresFonctionEQ-ValAffich'!S37)</f>
        <v>-</v>
      </c>
      <c r="T36" s="145" t="str">
        <f>IF(OR('HeuresFonctionEQ-ValAffich'!T38="",'HeuresFonctionEQ-ValAffich'!T37=""),"-",'HeuresFonctionEQ-ValAffich'!T38-'HeuresFonctionEQ-ValAffich'!T37)</f>
        <v>-</v>
      </c>
      <c r="U36" s="145" t="str">
        <f>IF(OR('HeuresFonctionEQ-ValAffich'!U38="",'HeuresFonctionEQ-ValAffich'!U37=""),"-",'HeuresFonctionEQ-ValAffich'!U38-'HeuresFonctionEQ-ValAffich'!U37)</f>
        <v>-</v>
      </c>
      <c r="V36" s="163" t="str">
        <f>IF('HeuresFonctionEQ-ValAffich'!V38="","-",'HeuresFonctionEQ-ValAffich'!V38)</f>
        <v>-</v>
      </c>
      <c r="W36" s="145" t="str">
        <f>IF(OR('HeuresFonctionEQ-ValAffich'!W38="",'HeuresFonctionEQ-ValAffich'!W37=""),"-",'HeuresFonctionEQ-ValAffich'!W38-'HeuresFonctionEQ-ValAffich'!W37)</f>
        <v>-</v>
      </c>
      <c r="X36" s="145" t="str">
        <f>IF(OR('HeuresFonctionEQ-ValAffich'!X38="",'HeuresFonctionEQ-ValAffich'!X37=""),"-",'HeuresFonctionEQ-ValAffich'!X38-'HeuresFonctionEQ-ValAffich'!X37)</f>
        <v>-</v>
      </c>
      <c r="Y36" s="145" t="str">
        <f>IF(OR('HeuresFonctionEQ-ValAffich'!Y38="",'HeuresFonctionEQ-ValAffich'!Y37=""),"-",'HeuresFonctionEQ-ValAffich'!Y38-'HeuresFonctionEQ-ValAffich'!Y37)</f>
        <v>-</v>
      </c>
      <c r="Z36" s="145" t="str">
        <f>IF(OR('HeuresFonctionEQ-ValAffich'!Z38="",'HeuresFonctionEQ-ValAffich'!Z37=""),"-",'HeuresFonctionEQ-ValAffich'!Z38-'HeuresFonctionEQ-ValAffich'!Z37)</f>
        <v>-</v>
      </c>
      <c r="AA36" s="145" t="str">
        <f>IF(OR('HeuresFonctionEQ-ValAffich'!AA38="",'HeuresFonctionEQ-ValAffich'!AA37=""),"-",'HeuresFonctionEQ-ValAffich'!AA38-'HeuresFonctionEQ-ValAffich'!AA37)</f>
        <v>-</v>
      </c>
      <c r="AB36" s="145" t="str">
        <f>IF(OR('HeuresFonctionEQ-ValAffich'!AB38="",'HeuresFonctionEQ-ValAffich'!AB37=""),"-",'HeuresFonctionEQ-ValAffich'!AB38-'HeuresFonctionEQ-ValAffich'!AB37)</f>
        <v>-</v>
      </c>
      <c r="AC36" s="145" t="str">
        <f>IF(OR('HeuresFonctionEQ-ValAffich'!AC38="",'HeuresFonctionEQ-ValAffich'!AC37=""),"-",'HeuresFonctionEQ-ValAffich'!AC38-'HeuresFonctionEQ-ValAffich'!AC37)</f>
        <v>-</v>
      </c>
      <c r="AD36" s="145" t="str">
        <f>IF(OR('HeuresFonctionEQ-ValAffich'!AD38="",'HeuresFonctionEQ-ValAffich'!AD37=""),"-",'HeuresFonctionEQ-ValAffich'!AD38-'HeuresFonctionEQ-ValAffich'!AD37)</f>
        <v>-</v>
      </c>
      <c r="AE36" s="145" t="str">
        <f>IF(OR('HeuresFonctionEQ-ValAffich'!AE38="",'HeuresFonctionEQ-ValAffich'!AE37=""),"-",'HeuresFonctionEQ-ValAffich'!AE38-'HeuresFonctionEQ-ValAffich'!AE37)</f>
        <v>-</v>
      </c>
      <c r="AF36" s="145" t="str">
        <f>IF(OR('HeuresFonctionEQ-ValAffich'!AF38="",'HeuresFonctionEQ-ValAffich'!AF37=""),"-",'HeuresFonctionEQ-ValAffich'!AF38-'HeuresFonctionEQ-ValAffich'!AF37)</f>
        <v>-</v>
      </c>
      <c r="AG36" s="145" t="str">
        <f>IF(OR('HeuresFonctionEQ-ValAffich'!AG38="",'HeuresFonctionEQ-ValAffich'!AG37=""),"-",'HeuresFonctionEQ-ValAffich'!AG38-'HeuresFonctionEQ-ValAffich'!AG37)</f>
        <v>-</v>
      </c>
      <c r="AH36" s="145" t="str">
        <f>IF(OR('HeuresFonctionEQ-ValAffich'!AH38="",'HeuresFonctionEQ-ValAffich'!AH37=""),"-",'HeuresFonctionEQ-ValAffich'!AH38-'HeuresFonctionEQ-ValAffich'!AH37)</f>
        <v>-</v>
      </c>
      <c r="AI36" s="145" t="str">
        <f>IF(OR('HeuresFonctionEQ-ValAffich'!AI38="",'HeuresFonctionEQ-ValAffich'!AI37=""),"-",'HeuresFonctionEQ-ValAffich'!AI38-'HeuresFonctionEQ-ValAffich'!AI37)</f>
        <v>-</v>
      </c>
      <c r="AJ36" s="145" t="str">
        <f>IF(OR('HeuresFonctionEQ-ValAffich'!AJ38="",'HeuresFonctionEQ-ValAffich'!AJ37=""),"-",'HeuresFonctionEQ-ValAffich'!AJ38-'HeuresFonctionEQ-ValAffich'!AJ37)</f>
        <v>-</v>
      </c>
      <c r="AK36" s="145" t="str">
        <f>IF(OR('HeuresFonctionEQ-ValAffich'!AK38="",'HeuresFonctionEQ-ValAffich'!AK37=""),"-",'HeuresFonctionEQ-ValAffich'!AK38-'HeuresFonctionEQ-ValAffich'!AK37)</f>
        <v>-</v>
      </c>
      <c r="AL36" s="145" t="str">
        <f>IF(OR('HeuresFonctionEQ-ValAffich'!AL38="",'HeuresFonctionEQ-ValAffich'!AL37=""),"-",'HeuresFonctionEQ-ValAffich'!AL38-'HeuresFonctionEQ-ValAffich'!AL37)</f>
        <v>-</v>
      </c>
      <c r="AM36" s="145" t="str">
        <f>IF(OR('HeuresFonctionEQ-ValAffich'!AM38="",'HeuresFonctionEQ-ValAffich'!AM37=""),"-",'HeuresFonctionEQ-ValAffich'!AM38-'HeuresFonctionEQ-ValAffich'!AM37)</f>
        <v>-</v>
      </c>
      <c r="AN36" s="145" t="str">
        <f>IF(OR('HeuresFonctionEQ-ValAffich'!AN38="",'HeuresFonctionEQ-ValAffich'!AN37=""),"-",'HeuresFonctionEQ-ValAffich'!AN38-'HeuresFonctionEQ-ValAffich'!AN37)</f>
        <v>-</v>
      </c>
      <c r="AO36" s="145" t="str">
        <f>IF(OR('HeuresFonctionEQ-ValAffich'!AO38="",'HeuresFonctionEQ-ValAffich'!AO37=""),"-",'HeuresFonctionEQ-ValAffich'!AO38-'HeuresFonctionEQ-ValAffich'!AO37)</f>
        <v>-</v>
      </c>
      <c r="AP36" s="145" t="str">
        <f>IF(OR('HeuresFonctionEQ-ValAffich'!AP38="",'HeuresFonctionEQ-ValAffich'!AP37=""),"-",'HeuresFonctionEQ-ValAffich'!AP38-'HeuresFonctionEQ-ValAffich'!AP37)</f>
        <v>-</v>
      </c>
      <c r="AQ36" s="145" t="str">
        <f>IF(OR('HeuresFonctionEQ-ValAffich'!AQ38="",'HeuresFonctionEQ-ValAffich'!AQ37=""),"-",'HeuresFonctionEQ-ValAffich'!AQ38-'HeuresFonctionEQ-ValAffich'!AQ37)</f>
        <v>-</v>
      </c>
      <c r="AR36" s="145" t="str">
        <f>IF(OR('HeuresFonctionEQ-ValAffich'!AR38="",'HeuresFonctionEQ-ValAffich'!AR37=""),"-",'HeuresFonctionEQ-ValAffich'!AR38-'HeuresFonctionEQ-ValAffich'!AR37)</f>
        <v>-</v>
      </c>
      <c r="AS36" s="145" t="str">
        <f>IF(OR('HeuresFonctionEQ-ValAffich'!AS38="",'HeuresFonctionEQ-ValAffich'!AS37=""),"-",'HeuresFonctionEQ-ValAffich'!AS38-'HeuresFonctionEQ-ValAffich'!AS37)</f>
        <v>-</v>
      </c>
      <c r="AT36" s="145" t="str">
        <f>IF(OR('HeuresFonctionEQ-ValAffich'!AT38="",'HeuresFonctionEQ-ValAffich'!AT37=""),"-",'HeuresFonctionEQ-ValAffich'!AT38-'HeuresFonctionEQ-ValAffich'!AT37)</f>
        <v>-</v>
      </c>
      <c r="AU36" s="145" t="str">
        <f>IF(OR('HeuresFonctionEQ-ValAffich'!AU38="",'HeuresFonctionEQ-ValAffich'!AU37=""),"-",'HeuresFonctionEQ-ValAffich'!AU38-'HeuresFonctionEQ-ValAffich'!AU37)</f>
        <v>-</v>
      </c>
      <c r="AV36" s="145" t="str">
        <f>IF(OR('HeuresFonctionEQ-ValAffich'!AV38="",'HeuresFonctionEQ-ValAffich'!AV37=""),"-",'HeuresFonctionEQ-ValAffich'!AV38-'HeuresFonctionEQ-ValAffich'!AV37)</f>
        <v>-</v>
      </c>
      <c r="AW36" s="145" t="str">
        <f>IF(OR('HeuresFonctionEQ-ValAffich'!AW38="",'HeuresFonctionEQ-ValAffich'!AW37=""),"-",'HeuresFonctionEQ-ValAffich'!AW38-'HeuresFonctionEQ-ValAffich'!AW37)</f>
        <v>-</v>
      </c>
      <c r="AX36" s="145" t="str">
        <f>IF(OR('HeuresFonctionEQ-ValAffich'!AX38="",'HeuresFonctionEQ-ValAffich'!AX37=""),"-",'HeuresFonctionEQ-ValAffich'!AX38-'HeuresFonctionEQ-ValAffich'!AX37)</f>
        <v>-</v>
      </c>
      <c r="AY36" s="145" t="str">
        <f>IF(OR('HeuresFonctionEQ-ValAffich'!AY38="",'HeuresFonctionEQ-ValAffich'!AY37=""),"-",'HeuresFonctionEQ-ValAffich'!AY38-'HeuresFonctionEQ-ValAffich'!AY37)</f>
        <v>-</v>
      </c>
      <c r="AZ36" s="145" t="str">
        <f>IF(OR('HeuresFonctionEQ-ValAffich'!AZ39="",'HeuresFonctionEQ-ValAffich'!AZ38=""),"-",'HeuresFonctionEQ-ValAffich'!AZ39-'HeuresFonctionEQ-ValAffich'!AZ38)</f>
        <v>-</v>
      </c>
      <c r="BA36" s="145" t="str">
        <f>IF(OR('HeuresFonctionEQ-ValAffich'!BA39="",'HeuresFonctionEQ-ValAffich'!BA38=""),"-",'HeuresFonctionEQ-ValAffich'!BA39-'HeuresFonctionEQ-ValAffich'!BA38)</f>
        <v>-</v>
      </c>
    </row>
    <row r="38" spans="1:53">
      <c r="B38" s="41"/>
    </row>
    <row r="39" spans="1:53">
      <c r="B39" s="41"/>
    </row>
    <row r="40" spans="1:53">
      <c r="B40" s="41"/>
    </row>
  </sheetData>
  <sheetProtection algorithmName="SHA-512" hashValue="LuqbxNthXxDPmvH/RtRNBlO3XyI76XS/dRbTwKLZ2CFfyUq6uWRyxJmmx3ksb1DPeMRn7ore6RAdQlfjLUKPKw==" saltValue="FdNZSjwAwZ6/91qj2REz6g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5" fitToWidth="2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&amp;L&amp;"Arial,Standard"&amp;8&amp;F&amp;R&amp;"Arial,Standard"&amp;8page &amp;P of &amp;N</oddFooter>
  </headerFooter>
  <colBreaks count="3" manualBreakCount="3">
    <brk id="11" max="35" man="1"/>
    <brk id="27" max="35" man="1"/>
    <brk id="42" max="35" man="1"/>
  </colBreaks>
  <legacyDrawingHF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BB42"/>
  <sheetViews>
    <sheetView view="pageBreakPreview" zoomScaleNormal="100" zoomScaleSheetLayoutView="100" workbookViewId="0">
      <pane xSplit="1" ySplit="6" topLeftCell="AM7" activePane="bottomRight" state="frozen"/>
      <selection activeCell="I9" sqref="I9"/>
      <selection pane="topRight" activeCell="I9" sqref="I9"/>
      <selection pane="bottomLeft" activeCell="I9" sqref="I9"/>
      <selection pane="bottomRight" activeCell="AX16" sqref="AX16"/>
    </sheetView>
  </sheetViews>
  <sheetFormatPr defaultColWidth="15.7109375" defaultRowHeight="12.75"/>
  <cols>
    <col min="1" max="9" width="15.7109375" style="6"/>
    <col min="10" max="10" width="15.7109375" style="14"/>
    <col min="11" max="27" width="15.7109375" style="6"/>
    <col min="28" max="29" width="19.28515625" style="6" bestFit="1" customWidth="1"/>
    <col min="30" max="51" width="15.7109375" style="6"/>
    <col min="52" max="53" width="15.5703125" style="6" customWidth="1"/>
    <col min="54" max="16384" width="15.7109375" style="6"/>
  </cols>
  <sheetData>
    <row r="1" spans="1:54" s="12" customFormat="1" ht="27.75" customHeight="1">
      <c r="A1" s="137"/>
      <c r="B1" s="225" t="s">
        <v>235</v>
      </c>
      <c r="C1" s="225"/>
      <c r="D1" s="225"/>
      <c r="E1" s="225"/>
      <c r="F1" s="225"/>
      <c r="G1" s="225"/>
      <c r="H1" s="225"/>
      <c r="I1" s="225"/>
      <c r="J1" s="225"/>
      <c r="K1" s="225"/>
      <c r="L1" s="225" t="s">
        <v>236</v>
      </c>
      <c r="M1" s="225"/>
      <c r="N1" s="225"/>
      <c r="O1" s="225"/>
      <c r="P1" s="225"/>
      <c r="Q1" s="225"/>
      <c r="R1" s="225"/>
      <c r="S1" s="225"/>
      <c r="T1" s="225" t="s">
        <v>237</v>
      </c>
      <c r="U1" s="225"/>
      <c r="V1" s="225"/>
      <c r="W1" s="225"/>
      <c r="X1" s="225"/>
      <c r="Y1" s="225"/>
      <c r="Z1" s="225"/>
      <c r="AA1" s="225"/>
      <c r="AB1" s="229"/>
      <c r="AC1" s="231"/>
      <c r="AD1" s="225" t="s">
        <v>274</v>
      </c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9" t="s">
        <v>449</v>
      </c>
      <c r="AR1" s="230"/>
      <c r="AS1" s="230"/>
      <c r="AT1" s="230"/>
      <c r="AU1" s="230"/>
      <c r="AV1" s="230"/>
      <c r="AW1" s="230"/>
      <c r="AX1" s="230"/>
      <c r="AY1" s="230"/>
      <c r="AZ1" s="231"/>
      <c r="BA1" s="33"/>
      <c r="BB1" s="33"/>
    </row>
    <row r="2" spans="1:54" s="15" customFormat="1" ht="38.25">
      <c r="A2" s="57" t="s">
        <v>288</v>
      </c>
      <c r="B2" s="43" t="s">
        <v>112</v>
      </c>
      <c r="C2" s="43" t="s">
        <v>113</v>
      </c>
      <c r="D2" s="43" t="s">
        <v>135</v>
      </c>
      <c r="E2" s="43" t="s">
        <v>322</v>
      </c>
      <c r="F2" s="43" t="s">
        <v>323</v>
      </c>
      <c r="G2" s="43" t="s">
        <v>359</v>
      </c>
      <c r="H2" s="43" t="s">
        <v>132</v>
      </c>
      <c r="I2" s="43" t="s">
        <v>133</v>
      </c>
      <c r="J2" s="43" t="s">
        <v>435</v>
      </c>
      <c r="K2" s="43" t="s">
        <v>436</v>
      </c>
      <c r="L2" s="43" t="s">
        <v>123</v>
      </c>
      <c r="M2" s="43" t="s">
        <v>124</v>
      </c>
      <c r="N2" s="43" t="s">
        <v>291</v>
      </c>
      <c r="O2" s="43" t="s">
        <v>293</v>
      </c>
      <c r="P2" s="43" t="s">
        <v>508</v>
      </c>
      <c r="Q2" s="43" t="s">
        <v>509</v>
      </c>
      <c r="R2" s="43" t="s">
        <v>142</v>
      </c>
      <c r="S2" s="43" t="s">
        <v>141</v>
      </c>
      <c r="T2" s="43" t="s">
        <v>125</v>
      </c>
      <c r="U2" s="43" t="s">
        <v>126</v>
      </c>
      <c r="V2" s="43" t="s">
        <v>292</v>
      </c>
      <c r="W2" s="43" t="s">
        <v>294</v>
      </c>
      <c r="X2" s="43" t="s">
        <v>502</v>
      </c>
      <c r="Y2" s="43" t="s">
        <v>503</v>
      </c>
      <c r="Z2" s="43" t="s">
        <v>143</v>
      </c>
      <c r="AA2" s="43" t="s">
        <v>144</v>
      </c>
      <c r="AB2" s="43" t="s">
        <v>504</v>
      </c>
      <c r="AC2" s="43" t="s">
        <v>505</v>
      </c>
      <c r="AD2" s="43" t="s">
        <v>97</v>
      </c>
      <c r="AE2" s="43" t="s">
        <v>152</v>
      </c>
      <c r="AF2" s="43" t="s">
        <v>153</v>
      </c>
      <c r="AG2" s="43" t="s">
        <v>154</v>
      </c>
      <c r="AH2" s="43" t="s">
        <v>155</v>
      </c>
      <c r="AI2" s="43" t="s">
        <v>156</v>
      </c>
      <c r="AJ2" s="43" t="s">
        <v>157</v>
      </c>
      <c r="AK2" s="43" t="s">
        <v>350</v>
      </c>
      <c r="AL2" s="43" t="s">
        <v>351</v>
      </c>
      <c r="AM2" s="43" t="s">
        <v>352</v>
      </c>
      <c r="AN2" s="43" t="s">
        <v>445</v>
      </c>
      <c r="AO2" s="43" t="s">
        <v>353</v>
      </c>
      <c r="AP2" s="43" t="s">
        <v>459</v>
      </c>
      <c r="AQ2" s="43" t="s">
        <v>452</v>
      </c>
      <c r="AR2" s="43" t="s">
        <v>453</v>
      </c>
      <c r="AS2" s="43" t="s">
        <v>439</v>
      </c>
      <c r="AT2" s="43" t="s">
        <v>441</v>
      </c>
      <c r="AU2" s="43" t="s">
        <v>295</v>
      </c>
      <c r="AV2" s="43" t="s">
        <v>296</v>
      </c>
      <c r="AW2" s="43" t="s">
        <v>296</v>
      </c>
      <c r="AX2" s="43" t="s">
        <v>456</v>
      </c>
      <c r="AY2" s="43" t="s">
        <v>458</v>
      </c>
      <c r="AZ2" s="43" t="s">
        <v>510</v>
      </c>
      <c r="BA2" s="43" t="s">
        <v>510</v>
      </c>
    </row>
    <row r="3" spans="1:54" s="15" customFormat="1" ht="38.25">
      <c r="A3" s="58" t="s">
        <v>238</v>
      </c>
      <c r="B3" s="59" t="s">
        <v>315</v>
      </c>
      <c r="C3" s="59" t="s">
        <v>316</v>
      </c>
      <c r="D3" s="59" t="s">
        <v>320</v>
      </c>
      <c r="E3" s="59" t="s">
        <v>324</v>
      </c>
      <c r="F3" s="59" t="s">
        <v>325</v>
      </c>
      <c r="G3" s="59" t="s">
        <v>358</v>
      </c>
      <c r="H3" s="59" t="s">
        <v>253</v>
      </c>
      <c r="I3" s="59" t="s">
        <v>254</v>
      </c>
      <c r="J3" s="59" t="s">
        <v>437</v>
      </c>
      <c r="K3" s="59" t="s">
        <v>438</v>
      </c>
      <c r="L3" s="59" t="s">
        <v>255</v>
      </c>
      <c r="M3" s="59" t="s">
        <v>256</v>
      </c>
      <c r="N3" s="59" t="s">
        <v>259</v>
      </c>
      <c r="O3" s="59" t="s">
        <v>261</v>
      </c>
      <c r="P3" s="59" t="s">
        <v>497</v>
      </c>
      <c r="Q3" s="59" t="s">
        <v>498</v>
      </c>
      <c r="R3" s="59" t="s">
        <v>262</v>
      </c>
      <c r="S3" s="59" t="s">
        <v>263</v>
      </c>
      <c r="T3" s="59" t="s">
        <v>257</v>
      </c>
      <c r="U3" s="59" t="s">
        <v>258</v>
      </c>
      <c r="V3" s="59" t="s">
        <v>260</v>
      </c>
      <c r="W3" s="59" t="s">
        <v>501</v>
      </c>
      <c r="X3" s="59" t="s">
        <v>499</v>
      </c>
      <c r="Y3" s="59" t="s">
        <v>500</v>
      </c>
      <c r="Z3" s="59" t="s">
        <v>264</v>
      </c>
      <c r="AA3" s="59" t="s">
        <v>265</v>
      </c>
      <c r="AB3" s="59" t="s">
        <v>506</v>
      </c>
      <c r="AC3" s="59" t="s">
        <v>507</v>
      </c>
      <c r="AD3" s="59" t="s">
        <v>267</v>
      </c>
      <c r="AE3" s="59" t="s">
        <v>268</v>
      </c>
      <c r="AF3" s="59" t="s">
        <v>269</v>
      </c>
      <c r="AG3" s="59" t="s">
        <v>270</v>
      </c>
      <c r="AH3" s="59" t="s">
        <v>271</v>
      </c>
      <c r="AI3" s="59" t="s">
        <v>272</v>
      </c>
      <c r="AJ3" s="59" t="s">
        <v>272</v>
      </c>
      <c r="AK3" s="59" t="s">
        <v>368</v>
      </c>
      <c r="AL3" s="59" t="s">
        <v>369</v>
      </c>
      <c r="AM3" s="59" t="s">
        <v>367</v>
      </c>
      <c r="AN3" s="59" t="s">
        <v>446</v>
      </c>
      <c r="AO3" s="59" t="s">
        <v>370</v>
      </c>
      <c r="AP3" s="59" t="s">
        <v>371</v>
      </c>
      <c r="AQ3" s="59" t="s">
        <v>454</v>
      </c>
      <c r="AR3" s="59" t="s">
        <v>455</v>
      </c>
      <c r="AS3" s="59" t="s">
        <v>440</v>
      </c>
      <c r="AT3" s="59" t="s">
        <v>442</v>
      </c>
      <c r="AU3" s="59" t="s">
        <v>275</v>
      </c>
      <c r="AV3" s="59" t="s">
        <v>266</v>
      </c>
      <c r="AW3" s="59" t="s">
        <v>361</v>
      </c>
      <c r="AX3" s="59" t="s">
        <v>456</v>
      </c>
      <c r="AY3" s="59" t="s">
        <v>458</v>
      </c>
      <c r="AZ3" s="59" t="s">
        <v>511</v>
      </c>
      <c r="BA3" s="59" t="s">
        <v>511</v>
      </c>
    </row>
    <row r="4" spans="1:54" s="27" customFormat="1" hidden="1">
      <c r="A4" s="138" t="s">
        <v>372</v>
      </c>
      <c r="B4" s="47" t="s">
        <v>373</v>
      </c>
      <c r="C4" s="47" t="s">
        <v>374</v>
      </c>
      <c r="D4" s="47" t="s">
        <v>375</v>
      </c>
      <c r="E4" s="47" t="s">
        <v>376</v>
      </c>
      <c r="F4" s="47" t="s">
        <v>377</v>
      </c>
      <c r="G4" s="47" t="s">
        <v>378</v>
      </c>
      <c r="H4" s="47" t="s">
        <v>379</v>
      </c>
      <c r="I4" s="47" t="s">
        <v>380</v>
      </c>
      <c r="J4" s="47" t="s">
        <v>381</v>
      </c>
      <c r="K4" s="47" t="s">
        <v>382</v>
      </c>
      <c r="L4" s="47" t="s">
        <v>383</v>
      </c>
      <c r="M4" s="47" t="s">
        <v>384</v>
      </c>
      <c r="N4" s="47" t="s">
        <v>387</v>
      </c>
      <c r="O4" s="47" t="s">
        <v>389</v>
      </c>
      <c r="P4" s="47" t="s">
        <v>390</v>
      </c>
      <c r="Q4" s="47" t="s">
        <v>391</v>
      </c>
      <c r="R4" s="47" t="s">
        <v>397</v>
      </c>
      <c r="S4" s="47" t="s">
        <v>398</v>
      </c>
      <c r="T4" s="47" t="s">
        <v>385</v>
      </c>
      <c r="U4" s="47" t="s">
        <v>386</v>
      </c>
      <c r="V4" s="47" t="s">
        <v>388</v>
      </c>
      <c r="W4" s="47" t="s">
        <v>392</v>
      </c>
      <c r="X4" s="47" t="s">
        <v>393</v>
      </c>
      <c r="Y4" s="47" t="s">
        <v>394</v>
      </c>
      <c r="Z4" s="47" t="s">
        <v>399</v>
      </c>
      <c r="AA4" s="47" t="s">
        <v>400</v>
      </c>
      <c r="AB4" s="47" t="s">
        <v>395</v>
      </c>
      <c r="AC4" s="47" t="s">
        <v>396</v>
      </c>
      <c r="AD4" s="47" t="s">
        <v>401</v>
      </c>
      <c r="AE4" s="47" t="s">
        <v>402</v>
      </c>
      <c r="AF4" s="47" t="s">
        <v>403</v>
      </c>
      <c r="AG4" s="47" t="s">
        <v>404</v>
      </c>
      <c r="AH4" s="47" t="s">
        <v>405</v>
      </c>
      <c r="AI4" s="47" t="s">
        <v>406</v>
      </c>
      <c r="AJ4" s="47" t="s">
        <v>407</v>
      </c>
      <c r="AK4" s="47" t="s">
        <v>408</v>
      </c>
      <c r="AL4" s="47" t="s">
        <v>409</v>
      </c>
      <c r="AM4" s="47" t="s">
        <v>410</v>
      </c>
      <c r="AN4" s="47" t="s">
        <v>411</v>
      </c>
      <c r="AO4" s="47" t="s">
        <v>412</v>
      </c>
      <c r="AP4" s="47" t="s">
        <v>413</v>
      </c>
      <c r="AQ4" s="47" t="s">
        <v>414</v>
      </c>
      <c r="AR4" s="47" t="s">
        <v>415</v>
      </c>
      <c r="AS4" s="47" t="s">
        <v>416</v>
      </c>
      <c r="AT4" s="47" t="s">
        <v>417</v>
      </c>
      <c r="AU4" s="47" t="s">
        <v>418</v>
      </c>
      <c r="AV4" s="47" t="s">
        <v>419</v>
      </c>
      <c r="AW4" s="47" t="s">
        <v>420</v>
      </c>
      <c r="AX4" s="47" t="s">
        <v>421</v>
      </c>
      <c r="AY4" s="47" t="s">
        <v>422</v>
      </c>
      <c r="AZ4" s="47" t="s">
        <v>423</v>
      </c>
      <c r="BA4" s="47" t="s">
        <v>523</v>
      </c>
      <c r="BB4" s="27" t="s">
        <v>425</v>
      </c>
    </row>
    <row r="5" spans="1:54" s="27" customFormat="1" ht="15">
      <c r="A5" s="138" t="s">
        <v>55</v>
      </c>
      <c r="B5" s="62" t="s">
        <v>317</v>
      </c>
      <c r="C5" s="62" t="s">
        <v>318</v>
      </c>
      <c r="D5" s="62" t="s">
        <v>319</v>
      </c>
      <c r="E5" s="62" t="s">
        <v>321</v>
      </c>
      <c r="F5" s="62" t="s">
        <v>326</v>
      </c>
      <c r="G5" s="62" t="s">
        <v>360</v>
      </c>
      <c r="H5" s="62" t="s">
        <v>329</v>
      </c>
      <c r="I5" s="62" t="s">
        <v>330</v>
      </c>
      <c r="J5" s="62" t="s">
        <v>327</v>
      </c>
      <c r="K5" s="62" t="s">
        <v>328</v>
      </c>
      <c r="L5" s="62" t="s">
        <v>462</v>
      </c>
      <c r="M5" s="62" t="s">
        <v>463</v>
      </c>
      <c r="N5" s="62" t="s">
        <v>334</v>
      </c>
      <c r="O5" s="62" t="s">
        <v>336</v>
      </c>
      <c r="P5" s="62" t="s">
        <v>337</v>
      </c>
      <c r="Q5" s="62" t="s">
        <v>338</v>
      </c>
      <c r="R5" s="62" t="s">
        <v>464</v>
      </c>
      <c r="S5" s="62" t="s">
        <v>465</v>
      </c>
      <c r="T5" s="62" t="s">
        <v>460</v>
      </c>
      <c r="U5" s="62" t="s">
        <v>461</v>
      </c>
      <c r="V5" s="62" t="s">
        <v>335</v>
      </c>
      <c r="W5" s="62" t="s">
        <v>339</v>
      </c>
      <c r="X5" s="62" t="s">
        <v>340</v>
      </c>
      <c r="Y5" s="62" t="s">
        <v>341</v>
      </c>
      <c r="Z5" s="62" t="s">
        <v>466</v>
      </c>
      <c r="AA5" s="62" t="s">
        <v>467</v>
      </c>
      <c r="AB5" s="62" t="s">
        <v>342</v>
      </c>
      <c r="AC5" s="62" t="s">
        <v>343</v>
      </c>
      <c r="AD5" s="62" t="s">
        <v>366</v>
      </c>
      <c r="AE5" s="62" t="s">
        <v>344</v>
      </c>
      <c r="AF5" s="62" t="s">
        <v>345</v>
      </c>
      <c r="AG5" s="62" t="s">
        <v>346</v>
      </c>
      <c r="AH5" s="62" t="s">
        <v>347</v>
      </c>
      <c r="AI5" s="62" t="s">
        <v>348</v>
      </c>
      <c r="AJ5" s="62" t="s">
        <v>349</v>
      </c>
      <c r="AK5" s="62" t="s">
        <v>354</v>
      </c>
      <c r="AL5" s="62" t="s">
        <v>355</v>
      </c>
      <c r="AM5" s="62" t="s">
        <v>356</v>
      </c>
      <c r="AN5" s="62" t="s">
        <v>447</v>
      </c>
      <c r="AO5" s="62" t="s">
        <v>357</v>
      </c>
      <c r="AP5" s="139" t="s">
        <v>448</v>
      </c>
      <c r="AQ5" s="139" t="s">
        <v>450</v>
      </c>
      <c r="AR5" s="139" t="s">
        <v>451</v>
      </c>
      <c r="AS5" s="62" t="s">
        <v>443</v>
      </c>
      <c r="AT5" s="62" t="s">
        <v>444</v>
      </c>
      <c r="AU5" s="62" t="s">
        <v>362</v>
      </c>
      <c r="AV5" s="62" t="s">
        <v>363</v>
      </c>
      <c r="AW5" s="62" t="s">
        <v>364</v>
      </c>
      <c r="AX5" s="62" t="s">
        <v>457</v>
      </c>
      <c r="AY5" s="62" t="s">
        <v>365</v>
      </c>
      <c r="AZ5" s="62" t="s">
        <v>513</v>
      </c>
      <c r="BA5" s="62" t="s">
        <v>524</v>
      </c>
    </row>
    <row r="6" spans="1:54" s="13" customFormat="1" ht="25.5">
      <c r="A6" s="138" t="s">
        <v>273</v>
      </c>
      <c r="B6" s="140" t="s">
        <v>56</v>
      </c>
      <c r="C6" s="139" t="str">
        <f>Tabelle6[[#This Row],[Spalte2]]</f>
        <v>h total</v>
      </c>
      <c r="D6" s="139" t="str">
        <f>Tabelle6[[#This Row],[Spalte3]]</f>
        <v>h total</v>
      </c>
      <c r="E6" s="139" t="str">
        <f>Tabelle6[[#This Row],[Spalte4]]</f>
        <v>h total</v>
      </c>
      <c r="F6" s="139" t="str">
        <f>Tabelle6[[#This Row],[Spalte5]]</f>
        <v>h total</v>
      </c>
      <c r="G6" s="139" t="str">
        <f>Tabelle6[[#This Row],[Spalte6]]</f>
        <v>h total</v>
      </c>
      <c r="H6" s="139" t="str">
        <f>Tabelle6[[#This Row],[Spalte7]]</f>
        <v>h total</v>
      </c>
      <c r="I6" s="139" t="str">
        <f>Tabelle6[[#This Row],[Spalte8]]</f>
        <v>h total</v>
      </c>
      <c r="J6" s="139" t="str">
        <f>Tabelle6[[#This Row],[Spalte9]]</f>
        <v>h total</v>
      </c>
      <c r="K6" s="139" t="str">
        <f>Tabelle6[[#This Row],[Spalte10]]</f>
        <v>h total</v>
      </c>
      <c r="L6" s="139" t="str">
        <f>Tabelle6[[#This Row],[Spalte11]]</f>
        <v>h total</v>
      </c>
      <c r="M6" s="139" t="str">
        <f>Tabelle6[[#This Row],[Spalte12]]</f>
        <v>h total</v>
      </c>
      <c r="N6" s="140" t="s">
        <v>205</v>
      </c>
      <c r="O6" s="139" t="str">
        <f>Tabelle6[[#This Row],[Spalte2]]</f>
        <v>h total</v>
      </c>
      <c r="P6" s="139" t="str">
        <f>Tabelle6[[#This Row],[Spalte3]]</f>
        <v>h total</v>
      </c>
      <c r="Q6" s="139" t="str">
        <f>Tabelle6[[#This Row],[Spalte4]]</f>
        <v>h total</v>
      </c>
      <c r="R6" s="139" t="str">
        <f>Tabelle6[[#This Row],[Spalte5]]</f>
        <v>h total</v>
      </c>
      <c r="S6" s="139" t="str">
        <f>Tabelle6[[#This Row],[Spalte6]]</f>
        <v>h total</v>
      </c>
      <c r="T6" s="139" t="str">
        <f>Tabelle6[[#This Row],[Spalte7]]</f>
        <v>h total</v>
      </c>
      <c r="U6" s="139" t="str">
        <f>Tabelle6[[#This Row],[Spalte8]]</f>
        <v>h total</v>
      </c>
      <c r="V6" s="139" t="str">
        <f>Tabelle6[[#This Row],[Spalte16]]</f>
        <v>bar</v>
      </c>
      <c r="W6" s="139" t="str">
        <f>Tabelle6[[#This Row],[Spalte5]]</f>
        <v>h total</v>
      </c>
      <c r="X6" s="139" t="str">
        <f>Tabelle6[[#This Row],[Spalte6]]</f>
        <v>h total</v>
      </c>
      <c r="Y6" s="139" t="str">
        <f>Tabelle6[[#This Row],[Spalte7]]</f>
        <v>h total</v>
      </c>
      <c r="Z6" s="139" t="str">
        <f>Tabelle6[[#This Row],[Spalte12]]</f>
        <v>h total</v>
      </c>
      <c r="AA6" s="139" t="str">
        <f>Tabelle6[[#This Row],[Spalte13]]</f>
        <v>h total</v>
      </c>
      <c r="AB6" s="139" t="str">
        <f>Tabelle6[[#This Row],[Spalte8]]</f>
        <v>h total</v>
      </c>
      <c r="AC6" s="139" t="str">
        <f>Tabelle6[[#This Row],[Spalte9]]</f>
        <v>h total</v>
      </c>
      <c r="AD6" s="139" t="str">
        <f>Tabelle6[[#This Row],[Spalte10]]</f>
        <v>h total</v>
      </c>
      <c r="AE6" s="139" t="str">
        <f>Tabelle6[[#This Row],[Spalte18]]</f>
        <v>h total</v>
      </c>
      <c r="AF6" s="139" t="str">
        <f>Tabelle6[[#This Row],[Spalte19]]</f>
        <v>h total</v>
      </c>
      <c r="AG6" s="139" t="str">
        <f>Tabelle6[[#This Row],[Spalte20]]</f>
        <v>h total</v>
      </c>
      <c r="AH6" s="139" t="str">
        <f>Tabelle6[[#This Row],[Spalte26]]</f>
        <v>h total</v>
      </c>
      <c r="AI6" s="139" t="str">
        <f>Tabelle6[[#This Row],[Spalte27]]</f>
        <v>h total</v>
      </c>
      <c r="AJ6" s="139" t="str">
        <f>Tabelle6[[#This Row],[Spalte14]]</f>
        <v>h total</v>
      </c>
      <c r="AK6" s="139" t="str">
        <f>Tabelle6[[#This Row],[Spalte15]]</f>
        <v>h total</v>
      </c>
      <c r="AL6" s="139" t="str">
        <f>Tabelle6[[#This Row],[Spalte22]]</f>
        <v>h total</v>
      </c>
      <c r="AM6" s="139" t="str">
        <f>Tabelle6[[#This Row],[Spalte23]]</f>
        <v>h total</v>
      </c>
      <c r="AN6" s="139" t="str">
        <f>Tabelle6[[#This Row],[Spalte24]]</f>
        <v>h total</v>
      </c>
      <c r="AO6" s="139" t="str">
        <f>Tabelle6[[#This Row],[Spalte25]]</f>
        <v>h total</v>
      </c>
      <c r="AP6" s="139" t="str">
        <f>Tabelle6[[#This Row],[Spalte41]]</f>
        <v>h total</v>
      </c>
      <c r="AQ6" s="139" t="str">
        <f>Tabelle6[[#This Row],[Spalte31]]</f>
        <v>h total</v>
      </c>
      <c r="AR6" s="139" t="str">
        <f>Tabelle6[[#This Row],[Spalte32]]</f>
        <v>h total</v>
      </c>
      <c r="AS6" s="139" t="str">
        <f>Tabelle6[[#This Row],[Spalte33]]</f>
        <v>h total</v>
      </c>
      <c r="AT6" s="139" t="str">
        <f>Tabelle6[[#This Row],[Spalte34]]</f>
        <v>h total</v>
      </c>
      <c r="AU6" s="139" t="str">
        <f>Tabelle6[[#This Row],[Spalte31]]</f>
        <v>h total</v>
      </c>
      <c r="AV6" s="139" t="str">
        <f>Tabelle6[[#This Row],[Spalte32]]</f>
        <v>h total</v>
      </c>
      <c r="AW6" s="139" t="str">
        <f>Tabelle6[[#This Row],[Spalte33]]</f>
        <v>h total</v>
      </c>
      <c r="AX6" s="139" t="str">
        <f>Tabelle6[[#This Row],[Spalte34]]</f>
        <v>h total</v>
      </c>
      <c r="AY6" s="139" t="str">
        <f>Tabelle6[[#This Row],[Spalte35]]</f>
        <v>h total</v>
      </c>
      <c r="AZ6" s="139" t="s">
        <v>525</v>
      </c>
      <c r="BA6" s="139" t="s">
        <v>512</v>
      </c>
    </row>
    <row r="7" spans="1:54" s="19" customFormat="1" ht="25.5">
      <c r="A7" s="141" t="s">
        <v>201</v>
      </c>
      <c r="B7" s="142">
        <f>IF('Alle Werte'!E103="","",'Alle Werte'!E103)</f>
        <v>1636</v>
      </c>
      <c r="C7" s="142">
        <f>IF('Alle Werte'!F103="","",'Alle Werte'!F103)</f>
        <v>1011</v>
      </c>
      <c r="D7" s="142">
        <f>IF('Alle Werte'!V103="","",'Alle Werte'!V103)</f>
        <v>0</v>
      </c>
      <c r="E7" s="142">
        <f>IF('Alle Werte'!AF103="","",'Alle Werte'!AF103)</f>
        <v>284</v>
      </c>
      <c r="F7" s="142">
        <f>IF('Alle Werte'!AC103="","",'Alle Werte'!AC103)</f>
        <v>1695</v>
      </c>
      <c r="G7" s="142">
        <f>IF('Alle Werte'!AD103="","",'Alle Werte'!AD103)</f>
        <v>38</v>
      </c>
      <c r="H7" s="142">
        <f>IF('Alle Werte'!S103="","",'Alle Werte'!S103)</f>
        <v>3457</v>
      </c>
      <c r="I7" s="142">
        <f>IF('Alle Werte'!R103="","",'Alle Werte'!R103)</f>
        <v>0</v>
      </c>
      <c r="J7" s="142">
        <f>IF('Alle Werte'!AA103="","",'Alle Werte'!AA103)</f>
        <v>6238</v>
      </c>
      <c r="K7" s="142">
        <f>IF('Alle Werte'!AB103="","",'Alle Werte'!AB103)</f>
        <v>6569</v>
      </c>
      <c r="L7" s="142">
        <f>IF('Alle Werte'!AV103="","",'Alle Werte'!AV103)</f>
        <v>7684</v>
      </c>
      <c r="M7" s="142">
        <f>IF('Alle Werte'!AW103="","",'Alle Werte'!AW103)</f>
        <v>7921</v>
      </c>
      <c r="N7" s="142"/>
      <c r="O7" s="142">
        <f>IF('Alle Werte'!BB103="","",'Alle Werte'!BB103)</f>
        <v>10875</v>
      </c>
      <c r="P7" s="142">
        <f>IF('Alle Werte'!BC103="","",'Alle Werte'!BC103)</f>
        <v>11535</v>
      </c>
      <c r="Q7" s="142">
        <f>IF('Alle Werte'!BD103="","",'Alle Werte'!BD103)</f>
        <v>11510</v>
      </c>
      <c r="R7" s="142">
        <f>IF('Alle Werte'!CR103="","",'Alle Werte'!CR103)</f>
        <v>3257</v>
      </c>
      <c r="S7" s="142">
        <f>IF('Alle Werte'!CS103="","",'Alle Werte'!CS103)</f>
        <v>4176</v>
      </c>
      <c r="T7" s="142">
        <f>IF('Alle Werte'!AX103="","",'Alle Werte'!AX103)</f>
        <v>7238</v>
      </c>
      <c r="U7" s="142">
        <f>IF('Alle Werte'!AY103="","",'Alle Werte'!AY103)</f>
        <v>7501</v>
      </c>
      <c r="V7" s="142"/>
      <c r="W7" s="142">
        <f>IF('Alle Werte'!BG103="","",'Alle Werte'!BG103)</f>
        <v>8946</v>
      </c>
      <c r="X7" s="142">
        <f>IF('Alle Werte'!BH103="","",'Alle Werte'!BH103)</f>
        <v>9873</v>
      </c>
      <c r="Y7" s="142">
        <f>IF('Alle Werte'!BI103="","",'Alle Werte'!BI103)</f>
        <v>9874</v>
      </c>
      <c r="Z7" s="142">
        <f>IF('Alle Werte'!CT103="","",'Alle Werte'!CT103)</f>
        <v>4251</v>
      </c>
      <c r="AA7" s="142">
        <f>IF('Alle Werte'!CU103="","",'Alle Werte'!CU103)</f>
        <v>3374</v>
      </c>
      <c r="AB7" s="142">
        <f>IF('Alle Werte'!BV103="","",'Alle Werte'!BV103)</f>
        <v>772</v>
      </c>
      <c r="AC7" s="142">
        <f>IF('Alle Werte'!BW103="","",'Alle Werte'!BW103)</f>
        <v>770</v>
      </c>
      <c r="AD7" s="142">
        <f>IF('Alle Werte'!DC103="","",'Alle Werte'!DC103)</f>
        <v>12040</v>
      </c>
      <c r="AE7" s="142">
        <f>IF('Alle Werte'!DE103="","",'Alle Werte'!DE103)</f>
        <v>720</v>
      </c>
      <c r="AF7" s="142">
        <f>IF('Alle Werte'!DF103="","",'Alle Werte'!DF103)</f>
        <v>648</v>
      </c>
      <c r="AG7" s="142">
        <f>IF('Alle Werte'!DG103="","",'Alle Werte'!DG103)</f>
        <v>711</v>
      </c>
      <c r="AH7" s="142">
        <f>IF('Alle Werte'!DH103="","",'Alle Werte'!DH103)</f>
        <v>769</v>
      </c>
      <c r="AI7" s="142">
        <f>IF('Alle Werte'!DI103="","",'Alle Werte'!DI103)</f>
        <v>807</v>
      </c>
      <c r="AJ7" s="142">
        <f>IF('Alle Werte'!DJ103="","",'Alle Werte'!DJ103)</f>
        <v>734</v>
      </c>
      <c r="AK7" s="142">
        <f>IF('Alle Werte'!DK103="","",'Alle Werte'!DK103)</f>
        <v>795</v>
      </c>
      <c r="AL7" s="142">
        <f>IF('Alle Werte'!DO103="","",'Alle Werte'!DO103)</f>
        <v>738</v>
      </c>
      <c r="AM7" s="142">
        <f>IF('Alle Werte'!DM103="","",'Alle Werte'!DM103)</f>
        <v>221</v>
      </c>
      <c r="AN7" s="142">
        <f>IF('Alle Werte'!DL103="","",'Alle Werte'!DL103)</f>
        <v>429</v>
      </c>
      <c r="AO7" s="142">
        <f>IF('Alle Werte'!DN103="","",'Alle Werte'!DN103)</f>
        <v>1210</v>
      </c>
      <c r="AP7" s="142">
        <f>IF('Alle Werte'!DP103="","",'Alle Werte'!DP103)</f>
        <v>1246</v>
      </c>
      <c r="AQ7" s="142">
        <f>IF('Alle Werte'!Y103="","",'Alle Werte'!Y103)</f>
        <v>2474</v>
      </c>
      <c r="AR7" s="142">
        <f>IF('Alle Werte'!Z103="","",'Alle Werte'!Z103)</f>
        <v>2584</v>
      </c>
      <c r="AS7" s="143"/>
      <c r="AT7" s="143"/>
      <c r="AU7" s="142">
        <f>IF('Alle Werte'!CV103="","",'Alle Werte'!CV103)</f>
        <v>148</v>
      </c>
      <c r="AV7" s="142">
        <f>IF('Alle Werte'!CW103="","",'Alle Werte'!CW103)</f>
        <v>0</v>
      </c>
      <c r="AW7" s="142">
        <f>IF('Alle Werte'!CX103="","",'Alle Werte'!CX103)</f>
        <v>0</v>
      </c>
      <c r="AX7" s="143"/>
      <c r="AY7" s="143"/>
      <c r="AZ7" s="143"/>
      <c r="BA7" s="143"/>
    </row>
    <row r="8" spans="1:54" s="32" customFormat="1" ht="24.95" customHeight="1">
      <c r="A8" s="144">
        <v>1</v>
      </c>
      <c r="B8" s="145">
        <f>IF('Alle Werte'!E3="","",'Alle Werte'!E3)</f>
        <v>1638</v>
      </c>
      <c r="C8" s="145">
        <f>IF('Alle Werte'!F3="","",'Alle Werte'!F3)</f>
        <v>1011</v>
      </c>
      <c r="D8" s="145">
        <f>IF('Alle Werte'!V3="","",'Alle Werte'!V3)</f>
        <v>0</v>
      </c>
      <c r="E8" s="145">
        <f>IF('Alle Werte'!AF3="","",'Alle Werte'!AF3)</f>
        <v>284</v>
      </c>
      <c r="F8" s="145">
        <f>IF('Alle Werte'!AC3="","",'Alle Werte'!AC3)</f>
        <v>1695</v>
      </c>
      <c r="G8" s="145">
        <f>IF('Alle Werte'!AD3="","",'Alle Werte'!AD3)</f>
        <v>38</v>
      </c>
      <c r="H8" s="145">
        <f>IF('Alle Werte'!S3="","",'Alle Werte'!S3)</f>
        <v>3465</v>
      </c>
      <c r="I8" s="145">
        <f>IF('Alle Werte'!R3="","",'Alle Werte'!R3)</f>
        <v>0</v>
      </c>
      <c r="J8" s="145">
        <f>IF('Alle Werte'!AA3="","",'Alle Werte'!AA3)</f>
        <v>6262</v>
      </c>
      <c r="K8" s="145">
        <f>IF('Alle Werte'!AB3="","",'Alle Werte'!AB3)</f>
        <v>6569</v>
      </c>
      <c r="L8" s="145">
        <f>IF('Alle Werte'!AV3="","",'Alle Werte'!AV3)</f>
        <v>7708</v>
      </c>
      <c r="M8" s="145">
        <f>IF('Alle Werte'!AW3="","",'Alle Werte'!AW3)</f>
        <v>7921</v>
      </c>
      <c r="N8" s="155">
        <f>IF('Alle Werte'!K153="","",'Alle Werte'!K153)</f>
        <v>0.46776878833770752</v>
      </c>
      <c r="O8" s="145">
        <f>IF('Alle Werte'!BB3="","",'Alle Werte'!BB3)</f>
        <v>10875</v>
      </c>
      <c r="P8" s="145">
        <f>IF('Alle Werte'!BC3="","",'Alle Werte'!BC3)</f>
        <v>11535</v>
      </c>
      <c r="Q8" s="145">
        <f>IF('Alle Werte'!BD3="","",'Alle Werte'!BD3)</f>
        <v>11510</v>
      </c>
      <c r="R8" s="145">
        <f>IF('Alle Werte'!CR3="","",'Alle Werte'!CR3)</f>
        <v>3257</v>
      </c>
      <c r="S8" s="145">
        <f>IF('Alle Werte'!CS3="","",'Alle Werte'!CS3)</f>
        <v>4176</v>
      </c>
      <c r="T8" s="145">
        <f>IF('Alle Werte'!AX3="","",'Alle Werte'!AX3)</f>
        <v>7247</v>
      </c>
      <c r="U8" s="145">
        <f>IF('Alle Werte'!AY3="","",'Alle Werte'!AY3)</f>
        <v>7516</v>
      </c>
      <c r="V8" s="155">
        <f>IF('Alle Werte'!N153="","",'Alle Werte'!N153)</f>
        <v>0.28779050707817078</v>
      </c>
      <c r="W8" s="145">
        <f>IF('Alle Werte'!BG3="","",'Alle Werte'!BG3)</f>
        <v>8946</v>
      </c>
      <c r="X8" s="145">
        <f>IF('Alle Werte'!BH3="","",'Alle Werte'!BH3)</f>
        <v>9873</v>
      </c>
      <c r="Y8" s="145">
        <f>IF('Alle Werte'!BI3="","",'Alle Werte'!BI3)</f>
        <v>9874</v>
      </c>
      <c r="Z8" s="145">
        <f>IF('Alle Werte'!CT3="","",'Alle Werte'!CT3)</f>
        <v>4261</v>
      </c>
      <c r="AA8" s="145">
        <f>IF('Alle Werte'!CU3="","",'Alle Werte'!CU3)</f>
        <v>3398</v>
      </c>
      <c r="AB8" s="145">
        <f>IF('Alle Werte'!BV3="","",'Alle Werte'!BV3)</f>
        <v>772</v>
      </c>
      <c r="AC8" s="145">
        <f>IF('Alle Werte'!BW3="","",'Alle Werte'!BW3)</f>
        <v>770</v>
      </c>
      <c r="AD8" s="145">
        <f>IF('Alle Werte'!DC3="","",'Alle Werte'!DC3)</f>
        <v>12064</v>
      </c>
      <c r="AE8" s="145">
        <f>IF('Alle Werte'!DE3="","",'Alle Werte'!DE3)</f>
        <v>720</v>
      </c>
      <c r="AF8" s="145">
        <f>IF('Alle Werte'!DF3="","",'Alle Werte'!DF3)</f>
        <v>648</v>
      </c>
      <c r="AG8" s="145">
        <f>IF('Alle Werte'!DG3="","",'Alle Werte'!DG3)</f>
        <v>711</v>
      </c>
      <c r="AH8" s="145">
        <f>IF('Alle Werte'!DH3="","",'Alle Werte'!DH3)</f>
        <v>769</v>
      </c>
      <c r="AI8" s="145">
        <f>IF('Alle Werte'!DI3="","",'Alle Werte'!DI3)</f>
        <v>807</v>
      </c>
      <c r="AJ8" s="145">
        <f>IF('Alle Werte'!DJ3="","",'Alle Werte'!DJ3)</f>
        <v>734</v>
      </c>
      <c r="AK8" s="145">
        <f>IF('Alle Werte'!DK3="","",'Alle Werte'!DK3)</f>
        <v>795</v>
      </c>
      <c r="AL8" s="145">
        <f>IF('Alle Werte'!DO3="","",'Alle Werte'!DO3)</f>
        <v>738</v>
      </c>
      <c r="AM8" s="145">
        <f>IF('Alle Werte'!DM3="","",'Alle Werte'!DM3)</f>
        <v>221</v>
      </c>
      <c r="AN8" s="145">
        <f>IF('Alle Werte'!DL3="","",'Alle Werte'!DL3)</f>
        <v>429</v>
      </c>
      <c r="AO8" s="145">
        <f>IF('Alle Werte'!DN3="","",'Alle Werte'!DN3)</f>
        <v>1210</v>
      </c>
      <c r="AP8" s="145">
        <f>IF('Alle Werte'!DP3="","",'Alle Werte'!DP3)</f>
        <v>1246</v>
      </c>
      <c r="AQ8" s="145">
        <f>IF('Alle Werte'!Y3="","",'Alle Werte'!Y3)</f>
        <v>2481</v>
      </c>
      <c r="AR8" s="145">
        <f>IF('Alle Werte'!Z3="","",'Alle Werte'!Z3)</f>
        <v>2585</v>
      </c>
      <c r="AS8" s="146"/>
      <c r="AT8" s="146"/>
      <c r="AU8" s="145">
        <f>IF('Alle Werte'!CV3="","",'Alle Werte'!CV3)</f>
        <v>148</v>
      </c>
      <c r="AV8" s="145">
        <f>IF('Alle Werte'!CW3="","",'Alle Werte'!CW3)</f>
        <v>0</v>
      </c>
      <c r="AW8" s="145">
        <f>IF('Alle Werte'!CX3="","",'Alle Werte'!CX3)</f>
        <v>0</v>
      </c>
      <c r="AX8" s="146"/>
      <c r="AY8" s="146"/>
      <c r="AZ8" s="146" t="s">
        <v>7</v>
      </c>
      <c r="BA8" s="205"/>
    </row>
    <row r="9" spans="1:54" s="32" customFormat="1" ht="24.95" customHeight="1">
      <c r="A9" s="144">
        <v>2</v>
      </c>
      <c r="B9" s="145">
        <f>IF('Alle Werte'!E4="","",'Alle Werte'!E4)</f>
        <v>1642</v>
      </c>
      <c r="C9" s="145">
        <f>IF('Alle Werte'!F4="","",'Alle Werte'!F4)</f>
        <v>1014</v>
      </c>
      <c r="D9" s="145">
        <f>IF('Alle Werte'!V4="","",'Alle Werte'!V4)</f>
        <v>0</v>
      </c>
      <c r="E9" s="145">
        <f>IF('Alle Werte'!AF4="","",'Alle Werte'!AF4)</f>
        <v>293</v>
      </c>
      <c r="F9" s="145">
        <f>IF('Alle Werte'!AC4="","",'Alle Werte'!AC4)</f>
        <v>1696</v>
      </c>
      <c r="G9" s="145">
        <f>IF('Alle Werte'!AD4="","",'Alle Werte'!AD4)</f>
        <v>38</v>
      </c>
      <c r="H9" s="145">
        <f>IF('Alle Werte'!S4="","",'Alle Werte'!S4)</f>
        <v>3474</v>
      </c>
      <c r="I9" s="145">
        <f>IF('Alle Werte'!R4="","",'Alle Werte'!R4)</f>
        <v>0</v>
      </c>
      <c r="J9" s="145">
        <f>IF('Alle Werte'!AA4="","",'Alle Werte'!AA4)</f>
        <v>6286</v>
      </c>
      <c r="K9" s="145">
        <f>IF('Alle Werte'!AB4="","",'Alle Werte'!AB4)</f>
        <v>6569</v>
      </c>
      <c r="L9" s="145">
        <f>IF('Alle Werte'!AV4="","",'Alle Werte'!AV4)</f>
        <v>7732</v>
      </c>
      <c r="M9" s="145">
        <f>IF('Alle Werte'!AW4="","",'Alle Werte'!AW4)</f>
        <v>7921</v>
      </c>
      <c r="N9" s="155">
        <f>IF('Alle Werte'!K154="","",'Alle Werte'!K154)</f>
        <v>0.47227808833122253</v>
      </c>
      <c r="O9" s="145">
        <f>IF('Alle Werte'!BB4="","",'Alle Werte'!BB4)</f>
        <v>10875</v>
      </c>
      <c r="P9" s="145">
        <f>IF('Alle Werte'!BC4="","",'Alle Werte'!BC4)</f>
        <v>11535</v>
      </c>
      <c r="Q9" s="145">
        <f>IF('Alle Werte'!BD4="","",'Alle Werte'!BD4)</f>
        <v>11510</v>
      </c>
      <c r="R9" s="145">
        <f>IF('Alle Werte'!CR4="","",'Alle Werte'!CR4)</f>
        <v>3257</v>
      </c>
      <c r="S9" s="145">
        <f>IF('Alle Werte'!CS4="","",'Alle Werte'!CS4)</f>
        <v>4176</v>
      </c>
      <c r="T9" s="145">
        <f>IF('Alle Werte'!AX4="","",'Alle Werte'!AX4)</f>
        <v>7247</v>
      </c>
      <c r="U9" s="145">
        <f>IF('Alle Werte'!AY4="","",'Alle Werte'!AY4)</f>
        <v>7540</v>
      </c>
      <c r="V9" s="155">
        <f>IF('Alle Werte'!N154="","",'Alle Werte'!N154)</f>
        <v>0.47132250666618347</v>
      </c>
      <c r="W9" s="145">
        <f>IF('Alle Werte'!BG4="","",'Alle Werte'!BG4)</f>
        <v>8946</v>
      </c>
      <c r="X9" s="145">
        <f>IF('Alle Werte'!BH4="","",'Alle Werte'!BH4)</f>
        <v>9873</v>
      </c>
      <c r="Y9" s="145">
        <f>IF('Alle Werte'!BI4="","",'Alle Werte'!BI4)</f>
        <v>9874</v>
      </c>
      <c r="Z9" s="145">
        <f>IF('Alle Werte'!CT4="","",'Alle Werte'!CT4)</f>
        <v>4261</v>
      </c>
      <c r="AA9" s="145">
        <f>IF('Alle Werte'!CU4="","",'Alle Werte'!CU4)</f>
        <v>3410</v>
      </c>
      <c r="AB9" s="145">
        <f>IF('Alle Werte'!BV4="","",'Alle Werte'!BV4)</f>
        <v>772</v>
      </c>
      <c r="AC9" s="145">
        <f>IF('Alle Werte'!BW4="","",'Alle Werte'!BW4)</f>
        <v>770</v>
      </c>
      <c r="AD9" s="145">
        <f>IF('Alle Werte'!DC4="","",'Alle Werte'!DC4)</f>
        <v>12088</v>
      </c>
      <c r="AE9" s="145">
        <f>IF('Alle Werte'!DE4="","",'Alle Werte'!DE4)</f>
        <v>720</v>
      </c>
      <c r="AF9" s="145">
        <f>IF('Alle Werte'!DF4="","",'Alle Werte'!DF4)</f>
        <v>648</v>
      </c>
      <c r="AG9" s="145">
        <f>IF('Alle Werte'!DG4="","",'Alle Werte'!DG4)</f>
        <v>711</v>
      </c>
      <c r="AH9" s="145">
        <f>IF('Alle Werte'!DH4="","",'Alle Werte'!DH4)</f>
        <v>769</v>
      </c>
      <c r="AI9" s="145">
        <f>IF('Alle Werte'!DI4="","",'Alle Werte'!DI4)</f>
        <v>807</v>
      </c>
      <c r="AJ9" s="145">
        <f>IF('Alle Werte'!DJ4="","",'Alle Werte'!DJ4)</f>
        <v>734</v>
      </c>
      <c r="AK9" s="145">
        <f>IF('Alle Werte'!DK4="","",'Alle Werte'!DK4)</f>
        <v>795</v>
      </c>
      <c r="AL9" s="145">
        <f>IF('Alle Werte'!DO4="","",'Alle Werte'!DO4)</f>
        <v>738</v>
      </c>
      <c r="AM9" s="145">
        <f>IF('Alle Werte'!DM4="","",'Alle Werte'!DM4)</f>
        <v>221</v>
      </c>
      <c r="AN9" s="145">
        <f>IF('Alle Werte'!DL4="","",'Alle Werte'!DL4)</f>
        <v>429</v>
      </c>
      <c r="AO9" s="145">
        <f>IF('Alle Werte'!DN4="","",'Alle Werte'!DN4)</f>
        <v>1210</v>
      </c>
      <c r="AP9" s="145">
        <f>IF('Alle Werte'!DP4="","",'Alle Werte'!DP4)</f>
        <v>1246</v>
      </c>
      <c r="AQ9" s="145">
        <f>IF('Alle Werte'!Y4="","",'Alle Werte'!Y4)</f>
        <v>2490</v>
      </c>
      <c r="AR9" s="145">
        <f>IF('Alle Werte'!Z4="","",'Alle Werte'!Z4)</f>
        <v>2586</v>
      </c>
      <c r="AS9" s="146"/>
      <c r="AT9" s="146"/>
      <c r="AU9" s="145">
        <f>IF('Alle Werte'!CV4="","",'Alle Werte'!CV4)</f>
        <v>148</v>
      </c>
      <c r="AV9" s="145">
        <f>IF('Alle Werte'!CW4="","",'Alle Werte'!CW4)</f>
        <v>0</v>
      </c>
      <c r="AW9" s="145">
        <f>IF('Alle Werte'!CX4="","",'Alle Werte'!CX4)</f>
        <v>0</v>
      </c>
      <c r="AX9" s="146"/>
      <c r="AY9" s="146"/>
      <c r="AZ9" s="146">
        <v>898335</v>
      </c>
      <c r="BA9" s="205"/>
    </row>
    <row r="10" spans="1:54" s="32" customFormat="1" ht="24.95" customHeight="1">
      <c r="A10" s="144">
        <v>3</v>
      </c>
      <c r="B10" s="145">
        <f>IF('Alle Werte'!E5="","",'Alle Werte'!E5)</f>
        <v>1643</v>
      </c>
      <c r="C10" s="145">
        <f>IF('Alle Werte'!F5="","",'Alle Werte'!F5)</f>
        <v>1014</v>
      </c>
      <c r="D10" s="145">
        <f>IF('Alle Werte'!V5="","",'Alle Werte'!V5)</f>
        <v>0</v>
      </c>
      <c r="E10" s="145">
        <f>IF('Alle Werte'!AF5="","",'Alle Werte'!AF5)</f>
        <v>293</v>
      </c>
      <c r="F10" s="145">
        <f>IF('Alle Werte'!AC5="","",'Alle Werte'!AC5)</f>
        <v>1696</v>
      </c>
      <c r="G10" s="145">
        <f>IF('Alle Werte'!AD5="","",'Alle Werte'!AD5)</f>
        <v>38</v>
      </c>
      <c r="H10" s="145">
        <f>IF('Alle Werte'!S5="","",'Alle Werte'!S5)</f>
        <v>3483</v>
      </c>
      <c r="I10" s="145">
        <f>IF('Alle Werte'!R5="","",'Alle Werte'!R5)</f>
        <v>0</v>
      </c>
      <c r="J10" s="145">
        <f>IF('Alle Werte'!AA5="","",'Alle Werte'!AA5)</f>
        <v>6310</v>
      </c>
      <c r="K10" s="145">
        <f>IF('Alle Werte'!AB5="","",'Alle Werte'!AB5)</f>
        <v>6569</v>
      </c>
      <c r="L10" s="145">
        <f>IF('Alle Werte'!AV5="","",'Alle Werte'!AV5)</f>
        <v>7756</v>
      </c>
      <c r="M10" s="145">
        <f>IF('Alle Werte'!AW5="","",'Alle Werte'!AW5)</f>
        <v>7921</v>
      </c>
      <c r="N10" s="155">
        <f>IF('Alle Werte'!K155="","",'Alle Werte'!K155)</f>
        <v>0.46938538551330566</v>
      </c>
      <c r="O10" s="145">
        <f>IF('Alle Werte'!BB5="","",'Alle Werte'!BB5)</f>
        <v>10875</v>
      </c>
      <c r="P10" s="145">
        <f>IF('Alle Werte'!BC5="","",'Alle Werte'!BC5)</f>
        <v>11535</v>
      </c>
      <c r="Q10" s="145">
        <f>IF('Alle Werte'!BD5="","",'Alle Werte'!BD5)</f>
        <v>11510</v>
      </c>
      <c r="R10" s="145">
        <f>IF('Alle Werte'!CR5="","",'Alle Werte'!CR5)</f>
        <v>3257</v>
      </c>
      <c r="S10" s="145">
        <f>IF('Alle Werte'!CS5="","",'Alle Werte'!CS5)</f>
        <v>4176</v>
      </c>
      <c r="T10" s="145">
        <f>IF('Alle Werte'!AX5="","",'Alle Werte'!AX5)</f>
        <v>7247</v>
      </c>
      <c r="U10" s="145">
        <f>IF('Alle Werte'!AY5="","",'Alle Werte'!AY5)</f>
        <v>7564</v>
      </c>
      <c r="V10" s="155">
        <f>IF('Alle Werte'!N155="","",'Alle Werte'!N155)</f>
        <v>0.46817690134048462</v>
      </c>
      <c r="W10" s="145">
        <f>IF('Alle Werte'!BG5="","",'Alle Werte'!BG5)</f>
        <v>8946</v>
      </c>
      <c r="X10" s="145">
        <f>IF('Alle Werte'!BH5="","",'Alle Werte'!BH5)</f>
        <v>9873</v>
      </c>
      <c r="Y10" s="145">
        <f>IF('Alle Werte'!BI5="","",'Alle Werte'!BI5)</f>
        <v>9874</v>
      </c>
      <c r="Z10" s="145">
        <f>IF('Alle Werte'!CT5="","",'Alle Werte'!CT5)</f>
        <v>4261</v>
      </c>
      <c r="AA10" s="145">
        <f>IF('Alle Werte'!CU5="","",'Alle Werte'!CU5)</f>
        <v>3410</v>
      </c>
      <c r="AB10" s="145">
        <f>IF('Alle Werte'!BV5="","",'Alle Werte'!BV5)</f>
        <v>772</v>
      </c>
      <c r="AC10" s="145">
        <f>IF('Alle Werte'!BW5="","",'Alle Werte'!BW5)</f>
        <v>770</v>
      </c>
      <c r="AD10" s="145">
        <f>IF('Alle Werte'!DC5="","",'Alle Werte'!DC5)</f>
        <v>12112</v>
      </c>
      <c r="AE10" s="145">
        <f>IF('Alle Werte'!DE5="","",'Alle Werte'!DE5)</f>
        <v>720</v>
      </c>
      <c r="AF10" s="145">
        <f>IF('Alle Werte'!DF5="","",'Alle Werte'!DF5)</f>
        <v>648</v>
      </c>
      <c r="AG10" s="145">
        <f>IF('Alle Werte'!DG5="","",'Alle Werte'!DG5)</f>
        <v>711</v>
      </c>
      <c r="AH10" s="145">
        <f>IF('Alle Werte'!DH5="","",'Alle Werte'!DH5)</f>
        <v>769</v>
      </c>
      <c r="AI10" s="145">
        <f>IF('Alle Werte'!DI5="","",'Alle Werte'!DI5)</f>
        <v>807</v>
      </c>
      <c r="AJ10" s="145">
        <f>IF('Alle Werte'!DJ5="","",'Alle Werte'!DJ5)</f>
        <v>734</v>
      </c>
      <c r="AK10" s="145">
        <f>IF('Alle Werte'!DK5="","",'Alle Werte'!DK5)</f>
        <v>795</v>
      </c>
      <c r="AL10" s="145">
        <f>IF('Alle Werte'!DO5="","",'Alle Werte'!DO5)</f>
        <v>738</v>
      </c>
      <c r="AM10" s="145">
        <f>IF('Alle Werte'!DM5="","",'Alle Werte'!DM5)</f>
        <v>221</v>
      </c>
      <c r="AN10" s="145">
        <f>IF('Alle Werte'!DL5="","",'Alle Werte'!DL5)</f>
        <v>429</v>
      </c>
      <c r="AO10" s="145">
        <f>IF('Alle Werte'!DN5="","",'Alle Werte'!DN5)</f>
        <v>1210</v>
      </c>
      <c r="AP10" s="145">
        <f>IF('Alle Werte'!DP5="","",'Alle Werte'!DP5)</f>
        <v>1246</v>
      </c>
      <c r="AQ10" s="145">
        <f>IF('Alle Werte'!Y5="","",'Alle Werte'!Y5)</f>
        <v>2500</v>
      </c>
      <c r="AR10" s="145">
        <f>IF('Alle Werte'!Z5="","",'Alle Werte'!Z5)</f>
        <v>2586</v>
      </c>
      <c r="AS10" s="146"/>
      <c r="AT10" s="146"/>
      <c r="AU10" s="145">
        <f>IF('Alle Werte'!CV5="","",'Alle Werte'!CV5)</f>
        <v>148</v>
      </c>
      <c r="AV10" s="145">
        <f>IF('Alle Werte'!CW5="","",'Alle Werte'!CW5)</f>
        <v>0</v>
      </c>
      <c r="AW10" s="145">
        <f>IF('Alle Werte'!CX5="","",'Alle Werte'!CX5)</f>
        <v>0</v>
      </c>
      <c r="AX10" s="146"/>
      <c r="AY10" s="146"/>
      <c r="AZ10" s="146" t="s">
        <v>7</v>
      </c>
      <c r="BA10" s="205"/>
    </row>
    <row r="11" spans="1:54" s="32" customFormat="1" ht="24.95" customHeight="1">
      <c r="A11" s="144">
        <v>4</v>
      </c>
      <c r="B11" s="145">
        <f>IF('Alle Werte'!E6="","",'Alle Werte'!E6)</f>
        <v>1643</v>
      </c>
      <c r="C11" s="145">
        <f>IF('Alle Werte'!F6="","",'Alle Werte'!F6)</f>
        <v>1015</v>
      </c>
      <c r="D11" s="145">
        <f>IF('Alle Werte'!V6="","",'Alle Werte'!V6)</f>
        <v>0</v>
      </c>
      <c r="E11" s="145">
        <f>IF('Alle Werte'!AF6="","",'Alle Werte'!AF6)</f>
        <v>293</v>
      </c>
      <c r="F11" s="145">
        <f>IF('Alle Werte'!AC6="","",'Alle Werte'!AC6)</f>
        <v>1707</v>
      </c>
      <c r="G11" s="145">
        <f>IF('Alle Werte'!AD6="","",'Alle Werte'!AD6)</f>
        <v>38</v>
      </c>
      <c r="H11" s="145">
        <f>IF('Alle Werte'!S6="","",'Alle Werte'!S6)</f>
        <v>3494</v>
      </c>
      <c r="I11" s="145">
        <f>IF('Alle Werte'!R6="","",'Alle Werte'!R6)</f>
        <v>0</v>
      </c>
      <c r="J11" s="145">
        <f>IF('Alle Werte'!AA6="","",'Alle Werte'!AA6)</f>
        <v>6334</v>
      </c>
      <c r="K11" s="145">
        <f>IF('Alle Werte'!AB6="","",'Alle Werte'!AB6)</f>
        <v>6569</v>
      </c>
      <c r="L11" s="145">
        <f>IF('Alle Werte'!AV6="","",'Alle Werte'!AV6)</f>
        <v>7778</v>
      </c>
      <c r="M11" s="145">
        <f>IF('Alle Werte'!AW6="","",'Alle Werte'!AW6)</f>
        <v>7921</v>
      </c>
      <c r="N11" s="155">
        <f>IF('Alle Werte'!K156="","",'Alle Werte'!K156)</f>
        <v>0.43400409817695618</v>
      </c>
      <c r="O11" s="145">
        <f>IF('Alle Werte'!BB6="","",'Alle Werte'!BB6)</f>
        <v>10875</v>
      </c>
      <c r="P11" s="145">
        <f>IF('Alle Werte'!BC6="","",'Alle Werte'!BC6)</f>
        <v>11535</v>
      </c>
      <c r="Q11" s="145">
        <f>IF('Alle Werte'!BD6="","",'Alle Werte'!BD6)</f>
        <v>11510</v>
      </c>
      <c r="R11" s="145">
        <f>IF('Alle Werte'!CR6="","",'Alle Werte'!CR6)</f>
        <v>3257</v>
      </c>
      <c r="S11" s="145">
        <f>IF('Alle Werte'!CS6="","",'Alle Werte'!CS6)</f>
        <v>4176</v>
      </c>
      <c r="T11" s="145">
        <f>IF('Alle Werte'!AX6="","",'Alle Werte'!AX6)</f>
        <v>7247</v>
      </c>
      <c r="U11" s="145">
        <f>IF('Alle Werte'!AY6="","",'Alle Werte'!AY6)</f>
        <v>7586</v>
      </c>
      <c r="V11" s="155">
        <f>IF('Alle Werte'!N156="","",'Alle Werte'!N156)</f>
        <v>0.43146190047264099</v>
      </c>
      <c r="W11" s="145">
        <f>IF('Alle Werte'!BG6="","",'Alle Werte'!BG6)</f>
        <v>8946</v>
      </c>
      <c r="X11" s="145">
        <f>IF('Alle Werte'!BH6="","",'Alle Werte'!BH6)</f>
        <v>9873</v>
      </c>
      <c r="Y11" s="145">
        <f>IF('Alle Werte'!BI6="","",'Alle Werte'!BI6)</f>
        <v>9874</v>
      </c>
      <c r="Z11" s="145">
        <f>IF('Alle Werte'!CT6="","",'Alle Werte'!CT6)</f>
        <v>4261</v>
      </c>
      <c r="AA11" s="145">
        <f>IF('Alle Werte'!CU6="","",'Alle Werte'!CU6)</f>
        <v>3410</v>
      </c>
      <c r="AB11" s="145">
        <f>IF('Alle Werte'!BV6="","",'Alle Werte'!BV6)</f>
        <v>772</v>
      </c>
      <c r="AC11" s="145">
        <f>IF('Alle Werte'!BW6="","",'Alle Werte'!BW6)</f>
        <v>770</v>
      </c>
      <c r="AD11" s="145">
        <f>IF('Alle Werte'!DC6="","",'Alle Werte'!DC6)</f>
        <v>12136</v>
      </c>
      <c r="AE11" s="145">
        <f>IF('Alle Werte'!DE6="","",'Alle Werte'!DE6)</f>
        <v>720</v>
      </c>
      <c r="AF11" s="145">
        <f>IF('Alle Werte'!DF6="","",'Alle Werte'!DF6)</f>
        <v>648</v>
      </c>
      <c r="AG11" s="145">
        <f>IF('Alle Werte'!DG6="","",'Alle Werte'!DG6)</f>
        <v>711</v>
      </c>
      <c r="AH11" s="145">
        <f>IF('Alle Werte'!DH6="","",'Alle Werte'!DH6)</f>
        <v>769</v>
      </c>
      <c r="AI11" s="145">
        <f>IF('Alle Werte'!DI6="","",'Alle Werte'!DI6)</f>
        <v>807</v>
      </c>
      <c r="AJ11" s="145">
        <f>IF('Alle Werte'!DJ6="","",'Alle Werte'!DJ6)</f>
        <v>734</v>
      </c>
      <c r="AK11" s="145">
        <f>IF('Alle Werte'!DK6="","",'Alle Werte'!DK6)</f>
        <v>795</v>
      </c>
      <c r="AL11" s="145">
        <f>IF('Alle Werte'!DO6="","",'Alle Werte'!DO6)</f>
        <v>738</v>
      </c>
      <c r="AM11" s="145">
        <f>IF('Alle Werte'!DM6="","",'Alle Werte'!DM6)</f>
        <v>221</v>
      </c>
      <c r="AN11" s="145">
        <f>IF('Alle Werte'!DL6="","",'Alle Werte'!DL6)</f>
        <v>429</v>
      </c>
      <c r="AO11" s="145">
        <f>IF('Alle Werte'!DN6="","",'Alle Werte'!DN6)</f>
        <v>1210</v>
      </c>
      <c r="AP11" s="145">
        <f>IF('Alle Werte'!DP6="","",'Alle Werte'!DP6)</f>
        <v>1246</v>
      </c>
      <c r="AQ11" s="145">
        <f>IF('Alle Werte'!Y6="","",'Alle Werte'!Y6)</f>
        <v>2508</v>
      </c>
      <c r="AR11" s="145">
        <f>IF('Alle Werte'!Z6="","",'Alle Werte'!Z6)</f>
        <v>2591</v>
      </c>
      <c r="AS11" s="146"/>
      <c r="AT11" s="146"/>
      <c r="AU11" s="145">
        <f>IF('Alle Werte'!CV6="","",'Alle Werte'!CV6)</f>
        <v>148</v>
      </c>
      <c r="AV11" s="145">
        <f>IF('Alle Werte'!CW6="","",'Alle Werte'!CW6)</f>
        <v>0</v>
      </c>
      <c r="AW11" s="145">
        <f>IF('Alle Werte'!CX6="","",'Alle Werte'!CX6)</f>
        <v>0</v>
      </c>
      <c r="AX11" s="146"/>
      <c r="AY11" s="146"/>
      <c r="AZ11" s="146">
        <v>901263</v>
      </c>
      <c r="BA11" s="205"/>
    </row>
    <row r="12" spans="1:54" s="32" customFormat="1" ht="24.95" customHeight="1">
      <c r="A12" s="144">
        <v>5</v>
      </c>
      <c r="B12" s="145">
        <f>IF('Alle Werte'!E7="","",'Alle Werte'!E7)</f>
        <v>1644</v>
      </c>
      <c r="C12" s="145">
        <f>IF('Alle Werte'!F7="","",'Alle Werte'!F7)</f>
        <v>1015</v>
      </c>
      <c r="D12" s="145">
        <f>IF('Alle Werte'!V7="","",'Alle Werte'!V7)</f>
        <v>0</v>
      </c>
      <c r="E12" s="145">
        <f>IF('Alle Werte'!AF7="","",'Alle Werte'!AF7)</f>
        <v>293</v>
      </c>
      <c r="F12" s="145">
        <f>IF('Alle Werte'!AC7="","",'Alle Werte'!AC7)</f>
        <v>1719</v>
      </c>
      <c r="G12" s="145">
        <f>IF('Alle Werte'!AD7="","",'Alle Werte'!AD7)</f>
        <v>38</v>
      </c>
      <c r="H12" s="145">
        <f>IF('Alle Werte'!S7="","",'Alle Werte'!S7)</f>
        <v>3502</v>
      </c>
      <c r="I12" s="145">
        <f>IF('Alle Werte'!R7="","",'Alle Werte'!R7)</f>
        <v>0</v>
      </c>
      <c r="J12" s="145">
        <f>IF('Alle Werte'!AA7="","",'Alle Werte'!AA7)</f>
        <v>6358</v>
      </c>
      <c r="K12" s="145">
        <f>IF('Alle Werte'!AB7="","",'Alle Werte'!AB7)</f>
        <v>6569</v>
      </c>
      <c r="L12" s="145">
        <f>IF('Alle Werte'!AV7="","",'Alle Werte'!AV7)</f>
        <v>7791</v>
      </c>
      <c r="M12" s="145">
        <f>IF('Alle Werte'!AW7="","",'Alle Werte'!AW7)</f>
        <v>7921</v>
      </c>
      <c r="N12" s="155">
        <f>IF('Alle Werte'!K157="","",'Alle Werte'!K157)</f>
        <v>0.26606389880180359</v>
      </c>
      <c r="O12" s="145">
        <f>IF('Alle Werte'!BB7="","",'Alle Werte'!BB7)</f>
        <v>10875</v>
      </c>
      <c r="P12" s="145">
        <f>IF('Alle Werte'!BC7="","",'Alle Werte'!BC7)</f>
        <v>11535</v>
      </c>
      <c r="Q12" s="145">
        <f>IF('Alle Werte'!BD7="","",'Alle Werte'!BD7)</f>
        <v>11510</v>
      </c>
      <c r="R12" s="145">
        <f>IF('Alle Werte'!CR7="","",'Alle Werte'!CR7)</f>
        <v>3257</v>
      </c>
      <c r="S12" s="145">
        <f>IF('Alle Werte'!CS7="","",'Alle Werte'!CS7)</f>
        <v>4176</v>
      </c>
      <c r="T12" s="145">
        <f>IF('Alle Werte'!AX7="","",'Alle Werte'!AX7)</f>
        <v>7247</v>
      </c>
      <c r="U12" s="145">
        <f>IF('Alle Werte'!AY7="","",'Alle Werte'!AY7)</f>
        <v>7599</v>
      </c>
      <c r="V12" s="155">
        <f>IF('Alle Werte'!N157="","",'Alle Werte'!N157)</f>
        <v>0.26596111059188843</v>
      </c>
      <c r="W12" s="145">
        <f>IF('Alle Werte'!BG7="","",'Alle Werte'!BG7)</f>
        <v>8946</v>
      </c>
      <c r="X12" s="145">
        <f>IF('Alle Werte'!BH7="","",'Alle Werte'!BH7)</f>
        <v>9873</v>
      </c>
      <c r="Y12" s="145">
        <f>IF('Alle Werte'!BI7="","",'Alle Werte'!BI7)</f>
        <v>9874</v>
      </c>
      <c r="Z12" s="145">
        <f>IF('Alle Werte'!CT7="","",'Alle Werte'!CT7)</f>
        <v>4261</v>
      </c>
      <c r="AA12" s="145">
        <f>IF('Alle Werte'!CU7="","",'Alle Werte'!CU7)</f>
        <v>3410</v>
      </c>
      <c r="AB12" s="145">
        <f>IF('Alle Werte'!BV7="","",'Alle Werte'!BV7)</f>
        <v>774</v>
      </c>
      <c r="AC12" s="145">
        <f>IF('Alle Werte'!BW7="","",'Alle Werte'!BW7)</f>
        <v>770</v>
      </c>
      <c r="AD12" s="145">
        <f>IF('Alle Werte'!DC7="","",'Alle Werte'!DC7)</f>
        <v>12160</v>
      </c>
      <c r="AE12" s="145">
        <f>IF('Alle Werte'!DE7="","",'Alle Werte'!DE7)</f>
        <v>720</v>
      </c>
      <c r="AF12" s="145">
        <f>IF('Alle Werte'!DF7="","",'Alle Werte'!DF7)</f>
        <v>648</v>
      </c>
      <c r="AG12" s="145">
        <f>IF('Alle Werte'!DG7="","",'Alle Werte'!DG7)</f>
        <v>711</v>
      </c>
      <c r="AH12" s="145">
        <f>IF('Alle Werte'!DH7="","",'Alle Werte'!DH7)</f>
        <v>769</v>
      </c>
      <c r="AI12" s="145">
        <f>IF('Alle Werte'!DI7="","",'Alle Werte'!DI7)</f>
        <v>807</v>
      </c>
      <c r="AJ12" s="145">
        <f>IF('Alle Werte'!DJ7="","",'Alle Werte'!DJ7)</f>
        <v>734</v>
      </c>
      <c r="AK12" s="145">
        <f>IF('Alle Werte'!DK7="","",'Alle Werte'!DK7)</f>
        <v>795</v>
      </c>
      <c r="AL12" s="145">
        <f>IF('Alle Werte'!DO7="","",'Alle Werte'!DO7)</f>
        <v>738</v>
      </c>
      <c r="AM12" s="145">
        <f>IF('Alle Werte'!DM7="","",'Alle Werte'!DM7)</f>
        <v>221</v>
      </c>
      <c r="AN12" s="145">
        <f>IF('Alle Werte'!DL7="","",'Alle Werte'!DL7)</f>
        <v>429</v>
      </c>
      <c r="AO12" s="145">
        <f>IF('Alle Werte'!DN7="","",'Alle Werte'!DN7)</f>
        <v>1210</v>
      </c>
      <c r="AP12" s="145">
        <f>IF('Alle Werte'!DP7="","",'Alle Werte'!DP7)</f>
        <v>1246</v>
      </c>
      <c r="AQ12" s="145">
        <f>IF('Alle Werte'!Y7="","",'Alle Werte'!Y7)</f>
        <v>2514</v>
      </c>
      <c r="AR12" s="145">
        <f>IF('Alle Werte'!Z7="","",'Alle Werte'!Z7)</f>
        <v>2594</v>
      </c>
      <c r="AS12" s="146"/>
      <c r="AT12" s="146"/>
      <c r="AU12" s="145">
        <f>IF('Alle Werte'!CV7="","",'Alle Werte'!CV7)</f>
        <v>148</v>
      </c>
      <c r="AV12" s="145">
        <f>IF('Alle Werte'!CW7="","",'Alle Werte'!CW7)</f>
        <v>0</v>
      </c>
      <c r="AW12" s="145">
        <f>IF('Alle Werte'!CX7="","",'Alle Werte'!CX7)</f>
        <v>0</v>
      </c>
      <c r="AX12" s="146"/>
      <c r="AY12" s="146"/>
      <c r="AZ12" s="146">
        <v>902259</v>
      </c>
      <c r="BA12" s="205"/>
    </row>
    <row r="13" spans="1:54" s="32" customFormat="1" ht="24.95" customHeight="1">
      <c r="A13" s="144">
        <v>6</v>
      </c>
      <c r="B13" s="145">
        <f>IF('Alle Werte'!E8="","",'Alle Werte'!E8)</f>
        <v>1645</v>
      </c>
      <c r="C13" s="145">
        <f>IF('Alle Werte'!F8="","",'Alle Werte'!F8)</f>
        <v>1016</v>
      </c>
      <c r="D13" s="145">
        <f>IF('Alle Werte'!V8="","",'Alle Werte'!V8)</f>
        <v>0</v>
      </c>
      <c r="E13" s="145">
        <f>IF('Alle Werte'!AF8="","",'Alle Werte'!AF8)</f>
        <v>293</v>
      </c>
      <c r="F13" s="145">
        <f>IF('Alle Werte'!AC8="","",'Alle Werte'!AC8)</f>
        <v>1719</v>
      </c>
      <c r="G13" s="145">
        <f>IF('Alle Werte'!AD8="","",'Alle Werte'!AD8)</f>
        <v>38</v>
      </c>
      <c r="H13" s="145">
        <f>IF('Alle Werte'!S8="","",'Alle Werte'!S8)</f>
        <v>3515</v>
      </c>
      <c r="I13" s="145">
        <f>IF('Alle Werte'!R8="","",'Alle Werte'!R8)</f>
        <v>0</v>
      </c>
      <c r="J13" s="145">
        <f>IF('Alle Werte'!AA8="","",'Alle Werte'!AA8)</f>
        <v>6382</v>
      </c>
      <c r="K13" s="145">
        <f>IF('Alle Werte'!AB8="","",'Alle Werte'!AB8)</f>
        <v>6569</v>
      </c>
      <c r="L13" s="145">
        <f>IF('Alle Werte'!AV8="","",'Alle Werte'!AV8)</f>
        <v>7815</v>
      </c>
      <c r="M13" s="145">
        <f>IF('Alle Werte'!AW8="","",'Alle Werte'!AW8)</f>
        <v>7921</v>
      </c>
      <c r="N13" s="155">
        <f>IF('Alle Werte'!K158="","",'Alle Werte'!K158)</f>
        <v>0.46515318751335144</v>
      </c>
      <c r="O13" s="145">
        <f>IF('Alle Werte'!BB8="","",'Alle Werte'!BB8)</f>
        <v>10875</v>
      </c>
      <c r="P13" s="145">
        <f>IF('Alle Werte'!BC8="","",'Alle Werte'!BC8)</f>
        <v>11535</v>
      </c>
      <c r="Q13" s="145">
        <f>IF('Alle Werte'!BD8="","",'Alle Werte'!BD8)</f>
        <v>11510</v>
      </c>
      <c r="R13" s="145">
        <f>IF('Alle Werte'!CR8="","",'Alle Werte'!CR8)</f>
        <v>3257</v>
      </c>
      <c r="S13" s="145">
        <f>IF('Alle Werte'!CS8="","",'Alle Werte'!CS8)</f>
        <v>4176</v>
      </c>
      <c r="T13" s="145">
        <f>IF('Alle Werte'!AX8="","",'Alle Werte'!AX8)</f>
        <v>7247</v>
      </c>
      <c r="U13" s="145">
        <f>IF('Alle Werte'!AY8="","",'Alle Werte'!AY8)</f>
        <v>7623</v>
      </c>
      <c r="V13" s="155">
        <f>IF('Alle Werte'!N158="","",'Alle Werte'!N158)</f>
        <v>0.45603141188621521</v>
      </c>
      <c r="W13" s="145">
        <f>IF('Alle Werte'!BG8="","",'Alle Werte'!BG8)</f>
        <v>8946</v>
      </c>
      <c r="X13" s="145">
        <f>IF('Alle Werte'!BH8="","",'Alle Werte'!BH8)</f>
        <v>9873</v>
      </c>
      <c r="Y13" s="145">
        <f>IF('Alle Werte'!BI8="","",'Alle Werte'!BI8)</f>
        <v>9874</v>
      </c>
      <c r="Z13" s="145">
        <f>IF('Alle Werte'!CT8="","",'Alle Werte'!CT8)</f>
        <v>4261</v>
      </c>
      <c r="AA13" s="145">
        <f>IF('Alle Werte'!CU8="","",'Alle Werte'!CU8)</f>
        <v>3410</v>
      </c>
      <c r="AB13" s="145">
        <f>IF('Alle Werte'!BV8="","",'Alle Werte'!BV8)</f>
        <v>779</v>
      </c>
      <c r="AC13" s="145">
        <f>IF('Alle Werte'!BW8="","",'Alle Werte'!BW8)</f>
        <v>770</v>
      </c>
      <c r="AD13" s="145">
        <f>IF('Alle Werte'!DC8="","",'Alle Werte'!DC8)</f>
        <v>12184</v>
      </c>
      <c r="AE13" s="145">
        <f>IF('Alle Werte'!DE8="","",'Alle Werte'!DE8)</f>
        <v>720</v>
      </c>
      <c r="AF13" s="145">
        <f>IF('Alle Werte'!DF8="","",'Alle Werte'!DF8)</f>
        <v>648</v>
      </c>
      <c r="AG13" s="145">
        <f>IF('Alle Werte'!DG8="","",'Alle Werte'!DG8)</f>
        <v>711</v>
      </c>
      <c r="AH13" s="145">
        <f>IF('Alle Werte'!DH8="","",'Alle Werte'!DH8)</f>
        <v>769</v>
      </c>
      <c r="AI13" s="145">
        <f>IF('Alle Werte'!DI8="","",'Alle Werte'!DI8)</f>
        <v>807</v>
      </c>
      <c r="AJ13" s="145">
        <f>IF('Alle Werte'!DJ8="","",'Alle Werte'!DJ8)</f>
        <v>734</v>
      </c>
      <c r="AK13" s="145">
        <f>IF('Alle Werte'!DK8="","",'Alle Werte'!DK8)</f>
        <v>795</v>
      </c>
      <c r="AL13" s="145">
        <f>IF('Alle Werte'!DO8="","",'Alle Werte'!DO8)</f>
        <v>738</v>
      </c>
      <c r="AM13" s="145">
        <f>IF('Alle Werte'!DM8="","",'Alle Werte'!DM8)</f>
        <v>221</v>
      </c>
      <c r="AN13" s="145">
        <f>IF('Alle Werte'!DL8="","",'Alle Werte'!DL8)</f>
        <v>429</v>
      </c>
      <c r="AO13" s="145">
        <f>IF('Alle Werte'!DN8="","",'Alle Werte'!DN8)</f>
        <v>1210</v>
      </c>
      <c r="AP13" s="145">
        <f>IF('Alle Werte'!DP8="","",'Alle Werte'!DP8)</f>
        <v>1246</v>
      </c>
      <c r="AQ13" s="145">
        <f>IF('Alle Werte'!Y8="","",'Alle Werte'!Y8)</f>
        <v>2523</v>
      </c>
      <c r="AR13" s="145">
        <f>IF('Alle Werte'!Z8="","",'Alle Werte'!Z8)</f>
        <v>2600</v>
      </c>
      <c r="AS13" s="146"/>
      <c r="AT13" s="146"/>
      <c r="AU13" s="145">
        <f>IF('Alle Werte'!CV8="","",'Alle Werte'!CV8)</f>
        <v>148</v>
      </c>
      <c r="AV13" s="145">
        <f>IF('Alle Werte'!CW8="","",'Alle Werte'!CW8)</f>
        <v>0</v>
      </c>
      <c r="AW13" s="145">
        <f>IF('Alle Werte'!CX8="","",'Alle Werte'!CX8)</f>
        <v>0</v>
      </c>
      <c r="AX13" s="146"/>
      <c r="AY13" s="146"/>
      <c r="AZ13" s="146">
        <v>903512</v>
      </c>
      <c r="BA13" s="205"/>
    </row>
    <row r="14" spans="1:54" s="32" customFormat="1" ht="24.95" customHeight="1">
      <c r="A14" s="144">
        <v>7</v>
      </c>
      <c r="B14" s="145">
        <f>IF('Alle Werte'!E9="","",'Alle Werte'!E9)</f>
        <v>1646</v>
      </c>
      <c r="C14" s="145">
        <f>IF('Alle Werte'!F9="","",'Alle Werte'!F9)</f>
        <v>1017</v>
      </c>
      <c r="D14" s="145">
        <f>IF('Alle Werte'!V9="","",'Alle Werte'!V9)</f>
        <v>0</v>
      </c>
      <c r="E14" s="145">
        <f>IF('Alle Werte'!AF9="","",'Alle Werte'!AF9)</f>
        <v>293</v>
      </c>
      <c r="F14" s="145">
        <f>IF('Alle Werte'!AC9="","",'Alle Werte'!AC9)</f>
        <v>1719</v>
      </c>
      <c r="G14" s="145">
        <f>IF('Alle Werte'!AD9="","",'Alle Werte'!AD9)</f>
        <v>38</v>
      </c>
      <c r="H14" s="145">
        <f>IF('Alle Werte'!S9="","",'Alle Werte'!S9)</f>
        <v>3532</v>
      </c>
      <c r="I14" s="145">
        <f>IF('Alle Werte'!R9="","",'Alle Werte'!R9)</f>
        <v>0</v>
      </c>
      <c r="J14" s="145">
        <f>IF('Alle Werte'!AA9="","",'Alle Werte'!AA9)</f>
        <v>6406</v>
      </c>
      <c r="K14" s="145">
        <f>IF('Alle Werte'!AB9="","",'Alle Werte'!AB9)</f>
        <v>6569</v>
      </c>
      <c r="L14" s="145">
        <f>IF('Alle Werte'!AV9="","",'Alle Werte'!AV9)</f>
        <v>7839</v>
      </c>
      <c r="M14" s="145">
        <f>IF('Alle Werte'!AW9="","",'Alle Werte'!AW9)</f>
        <v>7921</v>
      </c>
      <c r="N14" s="155">
        <f>IF('Alle Werte'!K159="","",'Alle Werte'!K159)</f>
        <v>0.46293559670448303</v>
      </c>
      <c r="O14" s="145">
        <f>IF('Alle Werte'!BB9="","",'Alle Werte'!BB9)</f>
        <v>10875</v>
      </c>
      <c r="P14" s="145">
        <f>IF('Alle Werte'!BC9="","",'Alle Werte'!BC9)</f>
        <v>11535</v>
      </c>
      <c r="Q14" s="145">
        <f>IF('Alle Werte'!BD9="","",'Alle Werte'!BD9)</f>
        <v>11510</v>
      </c>
      <c r="R14" s="145">
        <f>IF('Alle Werte'!CR9="","",'Alle Werte'!CR9)</f>
        <v>3257</v>
      </c>
      <c r="S14" s="145">
        <f>IF('Alle Werte'!CS9="","",'Alle Werte'!CS9)</f>
        <v>4176</v>
      </c>
      <c r="T14" s="145">
        <f>IF('Alle Werte'!AX9="","",'Alle Werte'!AX9)</f>
        <v>7247</v>
      </c>
      <c r="U14" s="145">
        <f>IF('Alle Werte'!AY9="","",'Alle Werte'!AY9)</f>
        <v>7647</v>
      </c>
      <c r="V14" s="155">
        <f>IF('Alle Werte'!N159="","",'Alle Werte'!N159)</f>
        <v>0.46423959732055664</v>
      </c>
      <c r="W14" s="145">
        <f>IF('Alle Werte'!BG9="","",'Alle Werte'!BG9)</f>
        <v>8946</v>
      </c>
      <c r="X14" s="145">
        <f>IF('Alle Werte'!BH9="","",'Alle Werte'!BH9)</f>
        <v>9873</v>
      </c>
      <c r="Y14" s="145">
        <f>IF('Alle Werte'!BI9="","",'Alle Werte'!BI9)</f>
        <v>9874</v>
      </c>
      <c r="Z14" s="145">
        <f>IF('Alle Werte'!CT9="","",'Alle Werte'!CT9)</f>
        <v>4261</v>
      </c>
      <c r="AA14" s="145">
        <f>IF('Alle Werte'!CU9="","",'Alle Werte'!CU9)</f>
        <v>3410</v>
      </c>
      <c r="AB14" s="145">
        <f>IF('Alle Werte'!BV9="","",'Alle Werte'!BV9)</f>
        <v>787</v>
      </c>
      <c r="AC14" s="145">
        <f>IF('Alle Werte'!BW9="","",'Alle Werte'!BW9)</f>
        <v>770</v>
      </c>
      <c r="AD14" s="145">
        <f>IF('Alle Werte'!DC9="","",'Alle Werte'!DC9)</f>
        <v>12208</v>
      </c>
      <c r="AE14" s="145">
        <f>IF('Alle Werte'!DE9="","",'Alle Werte'!DE9)</f>
        <v>720</v>
      </c>
      <c r="AF14" s="145">
        <f>IF('Alle Werte'!DF9="","",'Alle Werte'!DF9)</f>
        <v>648</v>
      </c>
      <c r="AG14" s="145">
        <f>IF('Alle Werte'!DG9="","",'Alle Werte'!DG9)</f>
        <v>711</v>
      </c>
      <c r="AH14" s="145">
        <f>IF('Alle Werte'!DH9="","",'Alle Werte'!DH9)</f>
        <v>769</v>
      </c>
      <c r="AI14" s="145">
        <f>IF('Alle Werte'!DI9="","",'Alle Werte'!DI9)</f>
        <v>807</v>
      </c>
      <c r="AJ14" s="145">
        <f>IF('Alle Werte'!DJ9="","",'Alle Werte'!DJ9)</f>
        <v>734</v>
      </c>
      <c r="AK14" s="145">
        <f>IF('Alle Werte'!DK9="","",'Alle Werte'!DK9)</f>
        <v>795</v>
      </c>
      <c r="AL14" s="145">
        <f>IF('Alle Werte'!DO9="","",'Alle Werte'!DO9)</f>
        <v>738</v>
      </c>
      <c r="AM14" s="145">
        <f>IF('Alle Werte'!DM9="","",'Alle Werte'!DM9)</f>
        <v>221</v>
      </c>
      <c r="AN14" s="145">
        <f>IF('Alle Werte'!DL9="","",'Alle Werte'!DL9)</f>
        <v>429</v>
      </c>
      <c r="AO14" s="145">
        <f>IF('Alle Werte'!DN9="","",'Alle Werte'!DN9)</f>
        <v>1210</v>
      </c>
      <c r="AP14" s="145">
        <f>IF('Alle Werte'!DP9="","",'Alle Werte'!DP9)</f>
        <v>1246</v>
      </c>
      <c r="AQ14" s="145">
        <f>IF('Alle Werte'!Y9="","",'Alle Werte'!Y9)</f>
        <v>2532</v>
      </c>
      <c r="AR14" s="145">
        <f>IF('Alle Werte'!Z9="","",'Alle Werte'!Z9)</f>
        <v>2609</v>
      </c>
      <c r="AS14" s="146"/>
      <c r="AT14" s="146"/>
      <c r="AU14" s="145">
        <f>IF('Alle Werte'!CV9="","",'Alle Werte'!CV9)</f>
        <v>148</v>
      </c>
      <c r="AV14" s="145">
        <f>IF('Alle Werte'!CW9="","",'Alle Werte'!CW9)</f>
        <v>0</v>
      </c>
      <c r="AW14" s="145">
        <f>IF('Alle Werte'!CX9="","",'Alle Werte'!CX9)</f>
        <v>0</v>
      </c>
      <c r="AX14" s="146"/>
      <c r="AY14" s="146"/>
      <c r="AZ14" s="146">
        <v>904911</v>
      </c>
      <c r="BA14" s="205"/>
    </row>
    <row r="15" spans="1:54" s="32" customFormat="1" ht="24.95" customHeight="1">
      <c r="A15" s="144">
        <v>8</v>
      </c>
      <c r="B15" s="145">
        <f>IF('Alle Werte'!E10="","",'Alle Werte'!E10)</f>
        <v>1647</v>
      </c>
      <c r="C15" s="145">
        <f>IF('Alle Werte'!F10="","",'Alle Werte'!F10)</f>
        <v>1017</v>
      </c>
      <c r="D15" s="145">
        <f>IF('Alle Werte'!V10="","",'Alle Werte'!V10)</f>
        <v>0</v>
      </c>
      <c r="E15" s="145">
        <f>IF('Alle Werte'!AF10="","",'Alle Werte'!AF10)</f>
        <v>293</v>
      </c>
      <c r="F15" s="145">
        <f>IF('Alle Werte'!AC10="","",'Alle Werte'!AC10)</f>
        <v>1719</v>
      </c>
      <c r="G15" s="145">
        <f>IF('Alle Werte'!AD10="","",'Alle Werte'!AD10)</f>
        <v>38</v>
      </c>
      <c r="H15" s="145">
        <f>IF('Alle Werte'!S10="","",'Alle Werte'!S10)</f>
        <v>3548</v>
      </c>
      <c r="I15" s="145">
        <f>IF('Alle Werte'!R10="","",'Alle Werte'!R10)</f>
        <v>0</v>
      </c>
      <c r="J15" s="145">
        <f>IF('Alle Werte'!AA10="","",'Alle Werte'!AA10)</f>
        <v>6430</v>
      </c>
      <c r="K15" s="145">
        <f>IF('Alle Werte'!AB10="","",'Alle Werte'!AB10)</f>
        <v>6569</v>
      </c>
      <c r="L15" s="145">
        <f>IF('Alle Werte'!AV10="","",'Alle Werte'!AV10)</f>
        <v>7863</v>
      </c>
      <c r="M15" s="145">
        <f>IF('Alle Werte'!AW10="","",'Alle Werte'!AW10)</f>
        <v>7921</v>
      </c>
      <c r="N15" s="155">
        <f>IF('Alle Werte'!K160="","",'Alle Werte'!K160)</f>
        <v>0.45662468671798706</v>
      </c>
      <c r="O15" s="145">
        <f>IF('Alle Werte'!BB10="","",'Alle Werte'!BB10)</f>
        <v>10875</v>
      </c>
      <c r="P15" s="145">
        <f>IF('Alle Werte'!BC10="","",'Alle Werte'!BC10)</f>
        <v>11535</v>
      </c>
      <c r="Q15" s="145">
        <f>IF('Alle Werte'!BD10="","",'Alle Werte'!BD10)</f>
        <v>11510</v>
      </c>
      <c r="R15" s="145">
        <f>IF('Alle Werte'!CR10="","",'Alle Werte'!CR10)</f>
        <v>3257</v>
      </c>
      <c r="S15" s="145">
        <f>IF('Alle Werte'!CS10="","",'Alle Werte'!CS10)</f>
        <v>4176</v>
      </c>
      <c r="T15" s="145">
        <f>IF('Alle Werte'!AX10="","",'Alle Werte'!AX10)</f>
        <v>7247</v>
      </c>
      <c r="U15" s="145">
        <f>IF('Alle Werte'!AY10="","",'Alle Werte'!AY10)</f>
        <v>7671</v>
      </c>
      <c r="V15" s="155">
        <f>IF('Alle Werte'!N160="","",'Alle Werte'!N160)</f>
        <v>0.45917439460754395</v>
      </c>
      <c r="W15" s="145">
        <f>IF('Alle Werte'!BG10="","",'Alle Werte'!BG10)</f>
        <v>8946</v>
      </c>
      <c r="X15" s="145">
        <f>IF('Alle Werte'!BH10="","",'Alle Werte'!BH10)</f>
        <v>9873</v>
      </c>
      <c r="Y15" s="145">
        <f>IF('Alle Werte'!BI10="","",'Alle Werte'!BI10)</f>
        <v>9874</v>
      </c>
      <c r="Z15" s="145">
        <f>IF('Alle Werte'!CT10="","",'Alle Werte'!CT10)</f>
        <v>4261</v>
      </c>
      <c r="AA15" s="145">
        <f>IF('Alle Werte'!CU10="","",'Alle Werte'!CU10)</f>
        <v>3410</v>
      </c>
      <c r="AB15" s="145">
        <f>IF('Alle Werte'!BV10="","",'Alle Werte'!BV10)</f>
        <v>802</v>
      </c>
      <c r="AC15" s="145">
        <f>IF('Alle Werte'!BW10="","",'Alle Werte'!BW10)</f>
        <v>770</v>
      </c>
      <c r="AD15" s="145">
        <f>IF('Alle Werte'!DC10="","",'Alle Werte'!DC10)</f>
        <v>12232</v>
      </c>
      <c r="AE15" s="145">
        <f>IF('Alle Werte'!DE10="","",'Alle Werte'!DE10)</f>
        <v>720</v>
      </c>
      <c r="AF15" s="145">
        <f>IF('Alle Werte'!DF10="","",'Alle Werte'!DF10)</f>
        <v>648</v>
      </c>
      <c r="AG15" s="145">
        <f>IF('Alle Werte'!DG10="","",'Alle Werte'!DG10)</f>
        <v>711</v>
      </c>
      <c r="AH15" s="145">
        <f>IF('Alle Werte'!DH10="","",'Alle Werte'!DH10)</f>
        <v>769</v>
      </c>
      <c r="AI15" s="145">
        <f>IF('Alle Werte'!DI10="","",'Alle Werte'!DI10)</f>
        <v>807</v>
      </c>
      <c r="AJ15" s="145">
        <f>IF('Alle Werte'!DJ10="","",'Alle Werte'!DJ10)</f>
        <v>734</v>
      </c>
      <c r="AK15" s="145">
        <f>IF('Alle Werte'!DK10="","",'Alle Werte'!DK10)</f>
        <v>795</v>
      </c>
      <c r="AL15" s="145">
        <f>IF('Alle Werte'!DO10="","",'Alle Werte'!DO10)</f>
        <v>738</v>
      </c>
      <c r="AM15" s="145">
        <f>IF('Alle Werte'!DM10="","",'Alle Werte'!DM10)</f>
        <v>221</v>
      </c>
      <c r="AN15" s="145">
        <f>IF('Alle Werte'!DL10="","",'Alle Werte'!DL10)</f>
        <v>429</v>
      </c>
      <c r="AO15" s="145">
        <f>IF('Alle Werte'!DN10="","",'Alle Werte'!DN10)</f>
        <v>1210</v>
      </c>
      <c r="AP15" s="145">
        <f>IF('Alle Werte'!DP10="","",'Alle Werte'!DP10)</f>
        <v>1246</v>
      </c>
      <c r="AQ15" s="145">
        <f>IF('Alle Werte'!Y10="","",'Alle Werte'!Y10)</f>
        <v>2542</v>
      </c>
      <c r="AR15" s="145">
        <f>IF('Alle Werte'!Z10="","",'Alle Werte'!Z10)</f>
        <v>2619</v>
      </c>
      <c r="AS15" s="146"/>
      <c r="AT15" s="146"/>
      <c r="AU15" s="145">
        <f>IF('Alle Werte'!CV10="","",'Alle Werte'!CV10)</f>
        <v>148</v>
      </c>
      <c r="AV15" s="145">
        <f>IF('Alle Werte'!CW10="","",'Alle Werte'!CW10)</f>
        <v>0</v>
      </c>
      <c r="AW15" s="145">
        <f>IF('Alle Werte'!CX10="","",'Alle Werte'!CX10)</f>
        <v>0</v>
      </c>
      <c r="AX15" s="146"/>
      <c r="AY15" s="146"/>
      <c r="AZ15" s="146">
        <v>906209</v>
      </c>
      <c r="BA15" s="205"/>
    </row>
    <row r="16" spans="1:54" s="32" customFormat="1" ht="24.95" customHeight="1">
      <c r="A16" s="144">
        <v>9</v>
      </c>
      <c r="B16" s="145">
        <f>IF('Alle Werte'!E11="","",'Alle Werte'!E11)</f>
        <v>1649</v>
      </c>
      <c r="C16" s="145">
        <f>IF('Alle Werte'!F11="","",'Alle Werte'!F11)</f>
        <v>1018</v>
      </c>
      <c r="D16" s="145">
        <f>IF('Alle Werte'!V11="","",'Alle Werte'!V11)</f>
        <v>0</v>
      </c>
      <c r="E16" s="145">
        <f>IF('Alle Werte'!AF11="","",'Alle Werte'!AF11)</f>
        <v>293</v>
      </c>
      <c r="F16" s="145">
        <f>IF('Alle Werte'!AC11="","",'Alle Werte'!AC11)</f>
        <v>1719</v>
      </c>
      <c r="G16" s="145">
        <f>IF('Alle Werte'!AD11="","",'Alle Werte'!AD11)</f>
        <v>38</v>
      </c>
      <c r="H16" s="145">
        <f>IF('Alle Werte'!S11="","",'Alle Werte'!S11)</f>
        <v>3565</v>
      </c>
      <c r="I16" s="145">
        <f>IF('Alle Werte'!R11="","",'Alle Werte'!R11)</f>
        <v>0</v>
      </c>
      <c r="J16" s="145">
        <f>IF('Alle Werte'!AA11="","",'Alle Werte'!AA11)</f>
        <v>6454</v>
      </c>
      <c r="K16" s="145">
        <f>IF('Alle Werte'!AB11="","",'Alle Werte'!AB11)</f>
        <v>6569</v>
      </c>
      <c r="L16" s="145">
        <f>IF('Alle Werte'!AV11="","",'Alle Werte'!AV11)</f>
        <v>7887</v>
      </c>
      <c r="M16" s="145">
        <f>IF('Alle Werte'!AW11="","",'Alle Werte'!AW11)</f>
        <v>7921</v>
      </c>
      <c r="N16" s="155">
        <f>IF('Alle Werte'!K161="","",'Alle Werte'!K161)</f>
        <v>0.45115229487419128</v>
      </c>
      <c r="O16" s="145">
        <f>IF('Alle Werte'!BB11="","",'Alle Werte'!BB11)</f>
        <v>10875</v>
      </c>
      <c r="P16" s="145">
        <f>IF('Alle Werte'!BC11="","",'Alle Werte'!BC11)</f>
        <v>11535</v>
      </c>
      <c r="Q16" s="145">
        <f>IF('Alle Werte'!BD11="","",'Alle Werte'!BD11)</f>
        <v>11510</v>
      </c>
      <c r="R16" s="145">
        <f>IF('Alle Werte'!CR11="","",'Alle Werte'!CR11)</f>
        <v>3257</v>
      </c>
      <c r="S16" s="145">
        <f>IF('Alle Werte'!CS11="","",'Alle Werte'!CS11)</f>
        <v>4176</v>
      </c>
      <c r="T16" s="145">
        <f>IF('Alle Werte'!AX11="","",'Alle Werte'!AX11)</f>
        <v>7247</v>
      </c>
      <c r="U16" s="145">
        <f>IF('Alle Werte'!AY11="","",'Alle Werte'!AY11)</f>
        <v>7695</v>
      </c>
      <c r="V16" s="155">
        <f>IF('Alle Werte'!N161="","",'Alle Werte'!N161)</f>
        <v>0.45646610856056213</v>
      </c>
      <c r="W16" s="145">
        <f>IF('Alle Werte'!BG11="","",'Alle Werte'!BG11)</f>
        <v>8946</v>
      </c>
      <c r="X16" s="145">
        <f>IF('Alle Werte'!BH11="","",'Alle Werte'!BH11)</f>
        <v>9873</v>
      </c>
      <c r="Y16" s="145">
        <f>IF('Alle Werte'!BI11="","",'Alle Werte'!BI11)</f>
        <v>9874</v>
      </c>
      <c r="Z16" s="145">
        <f>IF('Alle Werte'!CT11="","",'Alle Werte'!CT11)</f>
        <v>4261</v>
      </c>
      <c r="AA16" s="145">
        <f>IF('Alle Werte'!CU11="","",'Alle Werte'!CU11)</f>
        <v>3410</v>
      </c>
      <c r="AB16" s="145">
        <f>IF('Alle Werte'!BV11="","",'Alle Werte'!BV11)</f>
        <v>816</v>
      </c>
      <c r="AC16" s="145">
        <f>IF('Alle Werte'!BW11="","",'Alle Werte'!BW11)</f>
        <v>770</v>
      </c>
      <c r="AD16" s="145">
        <f>IF('Alle Werte'!DC11="","",'Alle Werte'!DC11)</f>
        <v>12256</v>
      </c>
      <c r="AE16" s="145">
        <f>IF('Alle Werte'!DE11="","",'Alle Werte'!DE11)</f>
        <v>720</v>
      </c>
      <c r="AF16" s="145">
        <f>IF('Alle Werte'!DF11="","",'Alle Werte'!DF11)</f>
        <v>648</v>
      </c>
      <c r="AG16" s="145">
        <f>IF('Alle Werte'!DG11="","",'Alle Werte'!DG11)</f>
        <v>711</v>
      </c>
      <c r="AH16" s="145">
        <f>IF('Alle Werte'!DH11="","",'Alle Werte'!DH11)</f>
        <v>769</v>
      </c>
      <c r="AI16" s="145">
        <f>IF('Alle Werte'!DI11="","",'Alle Werte'!DI11)</f>
        <v>807</v>
      </c>
      <c r="AJ16" s="145">
        <f>IF('Alle Werte'!DJ11="","",'Alle Werte'!DJ11)</f>
        <v>734</v>
      </c>
      <c r="AK16" s="145">
        <f>IF('Alle Werte'!DK11="","",'Alle Werte'!DK11)</f>
        <v>795</v>
      </c>
      <c r="AL16" s="145">
        <f>IF('Alle Werte'!DO11="","",'Alle Werte'!DO11)</f>
        <v>738</v>
      </c>
      <c r="AM16" s="145">
        <f>IF('Alle Werte'!DM11="","",'Alle Werte'!DM11)</f>
        <v>221</v>
      </c>
      <c r="AN16" s="145">
        <f>IF('Alle Werte'!DL11="","",'Alle Werte'!DL11)</f>
        <v>429</v>
      </c>
      <c r="AO16" s="145">
        <f>IF('Alle Werte'!DN11="","",'Alle Werte'!DN11)</f>
        <v>1210</v>
      </c>
      <c r="AP16" s="145">
        <f>IF('Alle Werte'!DP11="","",'Alle Werte'!DP11)</f>
        <v>1246</v>
      </c>
      <c r="AQ16" s="145">
        <f>IF('Alle Werte'!Y11="","",'Alle Werte'!Y11)</f>
        <v>2551</v>
      </c>
      <c r="AR16" s="145">
        <f>IF('Alle Werte'!Z11="","",'Alle Werte'!Z11)</f>
        <v>2628</v>
      </c>
      <c r="AS16" s="146"/>
      <c r="AT16" s="146"/>
      <c r="AU16" s="145">
        <f>IF('Alle Werte'!CV11="","",'Alle Werte'!CV11)</f>
        <v>148</v>
      </c>
      <c r="AV16" s="145">
        <f>IF('Alle Werte'!CW11="","",'Alle Werte'!CW11)</f>
        <v>0</v>
      </c>
      <c r="AW16" s="145">
        <f>IF('Alle Werte'!CX11="","",'Alle Werte'!CX11)</f>
        <v>0</v>
      </c>
      <c r="AX16" s="146"/>
      <c r="AY16" s="146"/>
      <c r="AZ16" s="146">
        <v>907396</v>
      </c>
      <c r="BA16" s="205"/>
    </row>
    <row r="17" spans="1:53" s="32" customFormat="1" ht="24.95" customHeight="1">
      <c r="A17" s="144">
        <v>10</v>
      </c>
      <c r="B17" s="145">
        <f>IF('Alle Werte'!E12="","",'Alle Werte'!E12)</f>
        <v>1652</v>
      </c>
      <c r="C17" s="145">
        <f>IF('Alle Werte'!F12="","",'Alle Werte'!F12)</f>
        <v>1019</v>
      </c>
      <c r="D17" s="145">
        <f>IF('Alle Werte'!V12="","",'Alle Werte'!V12)</f>
        <v>0</v>
      </c>
      <c r="E17" s="145">
        <f>IF('Alle Werte'!AF12="","",'Alle Werte'!AF12)</f>
        <v>293</v>
      </c>
      <c r="F17" s="145">
        <f>IF('Alle Werte'!AC12="","",'Alle Werte'!AC12)</f>
        <v>1719</v>
      </c>
      <c r="G17" s="145">
        <f>IF('Alle Werte'!AD12="","",'Alle Werte'!AD12)</f>
        <v>38</v>
      </c>
      <c r="H17" s="145">
        <f>IF('Alle Werte'!S12="","",'Alle Werte'!S12)</f>
        <v>3581</v>
      </c>
      <c r="I17" s="145">
        <f>IF('Alle Werte'!R12="","",'Alle Werte'!R12)</f>
        <v>0</v>
      </c>
      <c r="J17" s="145">
        <f>IF('Alle Werte'!AA12="","",'Alle Werte'!AA12)</f>
        <v>6478</v>
      </c>
      <c r="K17" s="145">
        <f>IF('Alle Werte'!AB12="","",'Alle Werte'!AB12)</f>
        <v>6569</v>
      </c>
      <c r="L17" s="145">
        <f>IF('Alle Werte'!AV12="","",'Alle Werte'!AV12)</f>
        <v>7911</v>
      </c>
      <c r="M17" s="145">
        <f>IF('Alle Werte'!AW12="","",'Alle Werte'!AW12)</f>
        <v>7921</v>
      </c>
      <c r="N17" s="155">
        <f>IF('Alle Werte'!K162="","",'Alle Werte'!K162)</f>
        <v>0.45016580820083618</v>
      </c>
      <c r="O17" s="145">
        <f>IF('Alle Werte'!BB12="","",'Alle Werte'!BB12)</f>
        <v>10875</v>
      </c>
      <c r="P17" s="145">
        <f>IF('Alle Werte'!BC12="","",'Alle Werte'!BC12)</f>
        <v>11535</v>
      </c>
      <c r="Q17" s="145">
        <f>IF('Alle Werte'!BD12="","",'Alle Werte'!BD12)</f>
        <v>11510</v>
      </c>
      <c r="R17" s="145">
        <f>IF('Alle Werte'!CR12="","",'Alle Werte'!CR12)</f>
        <v>3257</v>
      </c>
      <c r="S17" s="145">
        <f>IF('Alle Werte'!CS12="","",'Alle Werte'!CS12)</f>
        <v>4176</v>
      </c>
      <c r="T17" s="145">
        <f>IF('Alle Werte'!AX12="","",'Alle Werte'!AX12)</f>
        <v>7247</v>
      </c>
      <c r="U17" s="145">
        <f>IF('Alle Werte'!AY12="","",'Alle Werte'!AY12)</f>
        <v>7719</v>
      </c>
      <c r="V17" s="155">
        <f>IF('Alle Werte'!N162="","",'Alle Werte'!N162)</f>
        <v>0.45605391263961792</v>
      </c>
      <c r="W17" s="145">
        <f>IF('Alle Werte'!BG12="","",'Alle Werte'!BG12)</f>
        <v>8946</v>
      </c>
      <c r="X17" s="145">
        <f>IF('Alle Werte'!BH12="","",'Alle Werte'!BH12)</f>
        <v>9873</v>
      </c>
      <c r="Y17" s="145">
        <f>IF('Alle Werte'!BI12="","",'Alle Werte'!BI12)</f>
        <v>9874</v>
      </c>
      <c r="Z17" s="145">
        <f>IF('Alle Werte'!CT12="","",'Alle Werte'!CT12)</f>
        <v>4261</v>
      </c>
      <c r="AA17" s="145">
        <f>IF('Alle Werte'!CU12="","",'Alle Werte'!CU12)</f>
        <v>3410</v>
      </c>
      <c r="AB17" s="145">
        <f>IF('Alle Werte'!BV12="","",'Alle Werte'!BV12)</f>
        <v>824</v>
      </c>
      <c r="AC17" s="145">
        <f>IF('Alle Werte'!BW12="","",'Alle Werte'!BW12)</f>
        <v>770</v>
      </c>
      <c r="AD17" s="145">
        <f>IF('Alle Werte'!DC12="","",'Alle Werte'!DC12)</f>
        <v>12280</v>
      </c>
      <c r="AE17" s="145">
        <f>IF('Alle Werte'!DE12="","",'Alle Werte'!DE12)</f>
        <v>720</v>
      </c>
      <c r="AF17" s="145">
        <f>IF('Alle Werte'!DF12="","",'Alle Werte'!DF12)</f>
        <v>648</v>
      </c>
      <c r="AG17" s="145">
        <f>IF('Alle Werte'!DG12="","",'Alle Werte'!DG12)</f>
        <v>711</v>
      </c>
      <c r="AH17" s="145">
        <f>IF('Alle Werte'!DH12="","",'Alle Werte'!DH12)</f>
        <v>769</v>
      </c>
      <c r="AI17" s="145">
        <f>IF('Alle Werte'!DI12="","",'Alle Werte'!DI12)</f>
        <v>807</v>
      </c>
      <c r="AJ17" s="145">
        <f>IF('Alle Werte'!DJ12="","",'Alle Werte'!DJ12)</f>
        <v>734</v>
      </c>
      <c r="AK17" s="145">
        <f>IF('Alle Werte'!DK12="","",'Alle Werte'!DK12)</f>
        <v>795</v>
      </c>
      <c r="AL17" s="145">
        <f>IF('Alle Werte'!DO12="","",'Alle Werte'!DO12)</f>
        <v>738</v>
      </c>
      <c r="AM17" s="145">
        <f>IF('Alle Werte'!DM12="","",'Alle Werte'!DM12)</f>
        <v>221</v>
      </c>
      <c r="AN17" s="145">
        <f>IF('Alle Werte'!DL12="","",'Alle Werte'!DL12)</f>
        <v>429</v>
      </c>
      <c r="AO17" s="145">
        <f>IF('Alle Werte'!DN12="","",'Alle Werte'!DN12)</f>
        <v>1210</v>
      </c>
      <c r="AP17" s="145">
        <f>IF('Alle Werte'!DP12="","",'Alle Werte'!DP12)</f>
        <v>1246</v>
      </c>
      <c r="AQ17" s="145">
        <f>IF('Alle Werte'!Y12="","",'Alle Werte'!Y12)</f>
        <v>2560</v>
      </c>
      <c r="AR17" s="145">
        <f>IF('Alle Werte'!Z12="","",'Alle Werte'!Z12)</f>
        <v>2638</v>
      </c>
      <c r="AS17" s="146"/>
      <c r="AT17" s="146"/>
      <c r="AU17" s="145">
        <f>IF('Alle Werte'!CV12="","",'Alle Werte'!CV12)</f>
        <v>148</v>
      </c>
      <c r="AV17" s="145">
        <f>IF('Alle Werte'!CW12="","",'Alle Werte'!CW12)</f>
        <v>0</v>
      </c>
      <c r="AW17" s="145">
        <f>IF('Alle Werte'!CX12="","",'Alle Werte'!CX12)</f>
        <v>0</v>
      </c>
      <c r="AX17" s="146"/>
      <c r="AY17" s="146"/>
      <c r="AZ17" s="146">
        <v>908460</v>
      </c>
      <c r="BA17" s="205"/>
    </row>
    <row r="18" spans="1:53" s="32" customFormat="1" ht="24.95" customHeight="1">
      <c r="A18" s="144">
        <v>11</v>
      </c>
      <c r="B18" s="145">
        <f>IF('Alle Werte'!E13="","",'Alle Werte'!E13)</f>
        <v>1654</v>
      </c>
      <c r="C18" s="145">
        <f>IF('Alle Werte'!F13="","",'Alle Werte'!F13)</f>
        <v>1020</v>
      </c>
      <c r="D18" s="145">
        <f>IF('Alle Werte'!V13="","",'Alle Werte'!V13)</f>
        <v>0</v>
      </c>
      <c r="E18" s="145">
        <f>IF('Alle Werte'!AF13="","",'Alle Werte'!AF13)</f>
        <v>293</v>
      </c>
      <c r="F18" s="145">
        <f>IF('Alle Werte'!AC13="","",'Alle Werte'!AC13)</f>
        <v>1719</v>
      </c>
      <c r="G18" s="145">
        <f>IF('Alle Werte'!AD13="","",'Alle Werte'!AD13)</f>
        <v>38</v>
      </c>
      <c r="H18" s="145">
        <f>IF('Alle Werte'!S13="","",'Alle Werte'!S13)</f>
        <v>3598</v>
      </c>
      <c r="I18" s="145">
        <f>IF('Alle Werte'!R13="","",'Alle Werte'!R13)</f>
        <v>0</v>
      </c>
      <c r="J18" s="145">
        <f>IF('Alle Werte'!AA13="","",'Alle Werte'!AA13)</f>
        <v>6502</v>
      </c>
      <c r="K18" s="145">
        <f>IF('Alle Werte'!AB13="","",'Alle Werte'!AB13)</f>
        <v>6569</v>
      </c>
      <c r="L18" s="145">
        <f>IF('Alle Werte'!AV13="","",'Alle Werte'!AV13)</f>
        <v>7935</v>
      </c>
      <c r="M18" s="145">
        <f>IF('Alle Werte'!AW13="","",'Alle Werte'!AW13)</f>
        <v>7921</v>
      </c>
      <c r="N18" s="155">
        <f>IF('Alle Werte'!K163="","",'Alle Werte'!K163)</f>
        <v>0.44693338871002197</v>
      </c>
      <c r="O18" s="145">
        <f>IF('Alle Werte'!BB13="","",'Alle Werte'!BB13)</f>
        <v>10875</v>
      </c>
      <c r="P18" s="145">
        <f>IF('Alle Werte'!BC13="","",'Alle Werte'!BC13)</f>
        <v>11535</v>
      </c>
      <c r="Q18" s="145">
        <f>IF('Alle Werte'!BD13="","",'Alle Werte'!BD13)</f>
        <v>11510</v>
      </c>
      <c r="R18" s="145">
        <f>IF('Alle Werte'!CR13="","",'Alle Werte'!CR13)</f>
        <v>3257</v>
      </c>
      <c r="S18" s="145">
        <f>IF('Alle Werte'!CS13="","",'Alle Werte'!CS13)</f>
        <v>4176</v>
      </c>
      <c r="T18" s="145">
        <f>IF('Alle Werte'!AX13="","",'Alle Werte'!AX13)</f>
        <v>7247</v>
      </c>
      <c r="U18" s="145">
        <f>IF('Alle Werte'!AY13="","",'Alle Werte'!AY13)</f>
        <v>7743</v>
      </c>
      <c r="V18" s="155">
        <f>IF('Alle Werte'!N163="","",'Alle Werte'!N163)</f>
        <v>0.45423659682273865</v>
      </c>
      <c r="W18" s="145">
        <f>IF('Alle Werte'!BG13="","",'Alle Werte'!BG13)</f>
        <v>8946</v>
      </c>
      <c r="X18" s="145">
        <f>IF('Alle Werte'!BH13="","",'Alle Werte'!BH13)</f>
        <v>9873</v>
      </c>
      <c r="Y18" s="145">
        <f>IF('Alle Werte'!BI13="","",'Alle Werte'!BI13)</f>
        <v>9874</v>
      </c>
      <c r="Z18" s="145">
        <f>IF('Alle Werte'!CT13="","",'Alle Werte'!CT13)</f>
        <v>4261</v>
      </c>
      <c r="AA18" s="145">
        <f>IF('Alle Werte'!CU13="","",'Alle Werte'!CU13)</f>
        <v>3410</v>
      </c>
      <c r="AB18" s="145">
        <f>IF('Alle Werte'!BV13="","",'Alle Werte'!BV13)</f>
        <v>837</v>
      </c>
      <c r="AC18" s="145">
        <f>IF('Alle Werte'!BW13="","",'Alle Werte'!BW13)</f>
        <v>770</v>
      </c>
      <c r="AD18" s="145">
        <f>IF('Alle Werte'!DC13="","",'Alle Werte'!DC13)</f>
        <v>12304</v>
      </c>
      <c r="AE18" s="145">
        <f>IF('Alle Werte'!DE13="","",'Alle Werte'!DE13)</f>
        <v>720</v>
      </c>
      <c r="AF18" s="145">
        <f>IF('Alle Werte'!DF13="","",'Alle Werte'!DF13)</f>
        <v>648</v>
      </c>
      <c r="AG18" s="145">
        <f>IF('Alle Werte'!DG13="","",'Alle Werte'!DG13)</f>
        <v>711</v>
      </c>
      <c r="AH18" s="145">
        <f>IF('Alle Werte'!DH13="","",'Alle Werte'!DH13)</f>
        <v>769</v>
      </c>
      <c r="AI18" s="145">
        <f>IF('Alle Werte'!DI13="","",'Alle Werte'!DI13)</f>
        <v>807</v>
      </c>
      <c r="AJ18" s="145">
        <f>IF('Alle Werte'!DJ13="","",'Alle Werte'!DJ13)</f>
        <v>734</v>
      </c>
      <c r="AK18" s="145">
        <f>IF('Alle Werte'!DK13="","",'Alle Werte'!DK13)</f>
        <v>795</v>
      </c>
      <c r="AL18" s="145">
        <f>IF('Alle Werte'!DO13="","",'Alle Werte'!DO13)</f>
        <v>738</v>
      </c>
      <c r="AM18" s="145">
        <f>IF('Alle Werte'!DM13="","",'Alle Werte'!DM13)</f>
        <v>221</v>
      </c>
      <c r="AN18" s="145">
        <f>IF('Alle Werte'!DL13="","",'Alle Werte'!DL13)</f>
        <v>429</v>
      </c>
      <c r="AO18" s="145">
        <f>IF('Alle Werte'!DN13="","",'Alle Werte'!DN13)</f>
        <v>1210</v>
      </c>
      <c r="AP18" s="145">
        <f>IF('Alle Werte'!DP13="","",'Alle Werte'!DP13)</f>
        <v>1246</v>
      </c>
      <c r="AQ18" s="145">
        <f>IF('Alle Werte'!Y13="","",'Alle Werte'!Y13)</f>
        <v>2570</v>
      </c>
      <c r="AR18" s="145">
        <f>IF('Alle Werte'!Z13="","",'Alle Werte'!Z13)</f>
        <v>2647</v>
      </c>
      <c r="AS18" s="146"/>
      <c r="AT18" s="146"/>
      <c r="AU18" s="145">
        <f>IF('Alle Werte'!CV13="","",'Alle Werte'!CV13)</f>
        <v>148</v>
      </c>
      <c r="AV18" s="145">
        <f>IF('Alle Werte'!CW13="","",'Alle Werte'!CW13)</f>
        <v>0</v>
      </c>
      <c r="AW18" s="145">
        <f>IF('Alle Werte'!CX13="","",'Alle Werte'!CX13)</f>
        <v>0</v>
      </c>
      <c r="AX18" s="146"/>
      <c r="AY18" s="146"/>
      <c r="AZ18" s="146">
        <v>909465</v>
      </c>
      <c r="BA18" s="205"/>
    </row>
    <row r="19" spans="1:53" s="32" customFormat="1" ht="24.95" customHeight="1">
      <c r="A19" s="144">
        <v>12</v>
      </c>
      <c r="B19" s="145">
        <f>IF('Alle Werte'!E14="","",'Alle Werte'!E14)</f>
        <v>1656</v>
      </c>
      <c r="C19" s="145">
        <f>IF('Alle Werte'!F14="","",'Alle Werte'!F14)</f>
        <v>1021</v>
      </c>
      <c r="D19" s="145">
        <f>IF('Alle Werte'!V14="","",'Alle Werte'!V14)</f>
        <v>0</v>
      </c>
      <c r="E19" s="145">
        <f>IF('Alle Werte'!AF14="","",'Alle Werte'!AF14)</f>
        <v>293</v>
      </c>
      <c r="F19" s="145">
        <f>IF('Alle Werte'!AC14="","",'Alle Werte'!AC14)</f>
        <v>1719</v>
      </c>
      <c r="G19" s="145">
        <f>IF('Alle Werte'!AD14="","",'Alle Werte'!AD14)</f>
        <v>38</v>
      </c>
      <c r="H19" s="145">
        <f>IF('Alle Werte'!S14="","",'Alle Werte'!S14)</f>
        <v>3610</v>
      </c>
      <c r="I19" s="145">
        <f>IF('Alle Werte'!R14="","",'Alle Werte'!R14)</f>
        <v>0</v>
      </c>
      <c r="J19" s="145">
        <f>IF('Alle Werte'!AA14="","",'Alle Werte'!AA14)</f>
        <v>6526</v>
      </c>
      <c r="K19" s="145">
        <f>IF('Alle Werte'!AB14="","",'Alle Werte'!AB14)</f>
        <v>6569</v>
      </c>
      <c r="L19" s="145">
        <f>IF('Alle Werte'!AV14="","",'Alle Werte'!AV14)</f>
        <v>7959</v>
      </c>
      <c r="M19" s="145">
        <f>IF('Alle Werte'!AW14="","",'Alle Werte'!AW14)</f>
        <v>7921</v>
      </c>
      <c r="N19" s="155">
        <f>IF('Alle Werte'!K164="","",'Alle Werte'!K164)</f>
        <v>0.4409576952457428</v>
      </c>
      <c r="O19" s="145">
        <f>IF('Alle Werte'!BB14="","",'Alle Werte'!BB14)</f>
        <v>10875</v>
      </c>
      <c r="P19" s="145">
        <f>IF('Alle Werte'!BC14="","",'Alle Werte'!BC14)</f>
        <v>11535</v>
      </c>
      <c r="Q19" s="145">
        <f>IF('Alle Werte'!BD14="","",'Alle Werte'!BD14)</f>
        <v>11510</v>
      </c>
      <c r="R19" s="145">
        <f>IF('Alle Werte'!CR14="","",'Alle Werte'!CR14)</f>
        <v>3257</v>
      </c>
      <c r="S19" s="145">
        <f>IF('Alle Werte'!CS14="","",'Alle Werte'!CS14)</f>
        <v>4176</v>
      </c>
      <c r="T19" s="145">
        <f>IF('Alle Werte'!AX14="","",'Alle Werte'!AX14)</f>
        <v>7247</v>
      </c>
      <c r="U19" s="145">
        <f>IF('Alle Werte'!AY14="","",'Alle Werte'!AY14)</f>
        <v>7767</v>
      </c>
      <c r="V19" s="155">
        <f>IF('Alle Werte'!N164="","",'Alle Werte'!N164)</f>
        <v>0.45252048969268799</v>
      </c>
      <c r="W19" s="145">
        <f>IF('Alle Werte'!BG14="","",'Alle Werte'!BG14)</f>
        <v>8946</v>
      </c>
      <c r="X19" s="145">
        <f>IF('Alle Werte'!BH14="","",'Alle Werte'!BH14)</f>
        <v>9873</v>
      </c>
      <c r="Y19" s="145">
        <f>IF('Alle Werte'!BI14="","",'Alle Werte'!BI14)</f>
        <v>9874</v>
      </c>
      <c r="Z19" s="145">
        <f>IF('Alle Werte'!CT14="","",'Alle Werte'!CT14)</f>
        <v>4261</v>
      </c>
      <c r="AA19" s="145">
        <f>IF('Alle Werte'!CU14="","",'Alle Werte'!CU14)</f>
        <v>3410</v>
      </c>
      <c r="AB19" s="145">
        <f>IF('Alle Werte'!BV14="","",'Alle Werte'!BV14)</f>
        <v>844</v>
      </c>
      <c r="AC19" s="145">
        <f>IF('Alle Werte'!BW14="","",'Alle Werte'!BW14)</f>
        <v>770</v>
      </c>
      <c r="AD19" s="145">
        <f>IF('Alle Werte'!DC14="","",'Alle Werte'!DC14)</f>
        <v>12328</v>
      </c>
      <c r="AE19" s="145">
        <f>IF('Alle Werte'!DE14="","",'Alle Werte'!DE14)</f>
        <v>720</v>
      </c>
      <c r="AF19" s="145">
        <f>IF('Alle Werte'!DF14="","",'Alle Werte'!DF14)</f>
        <v>648</v>
      </c>
      <c r="AG19" s="145">
        <f>IF('Alle Werte'!DG14="","",'Alle Werte'!DG14)</f>
        <v>711</v>
      </c>
      <c r="AH19" s="145">
        <f>IF('Alle Werte'!DH14="","",'Alle Werte'!DH14)</f>
        <v>769</v>
      </c>
      <c r="AI19" s="145">
        <f>IF('Alle Werte'!DI14="","",'Alle Werte'!DI14)</f>
        <v>807</v>
      </c>
      <c r="AJ19" s="145">
        <f>IF('Alle Werte'!DJ14="","",'Alle Werte'!DJ14)</f>
        <v>734</v>
      </c>
      <c r="AK19" s="145">
        <f>IF('Alle Werte'!DK14="","",'Alle Werte'!DK14)</f>
        <v>795</v>
      </c>
      <c r="AL19" s="145">
        <f>IF('Alle Werte'!DO14="","",'Alle Werte'!DO14)</f>
        <v>738</v>
      </c>
      <c r="AM19" s="145">
        <f>IF('Alle Werte'!DM14="","",'Alle Werte'!DM14)</f>
        <v>221</v>
      </c>
      <c r="AN19" s="145">
        <f>IF('Alle Werte'!DL14="","",'Alle Werte'!DL14)</f>
        <v>429</v>
      </c>
      <c r="AO19" s="145">
        <f>IF('Alle Werte'!DN14="","",'Alle Werte'!DN14)</f>
        <v>1210</v>
      </c>
      <c r="AP19" s="145">
        <f>IF('Alle Werte'!DP14="","",'Alle Werte'!DP14)</f>
        <v>1246</v>
      </c>
      <c r="AQ19" s="145">
        <f>IF('Alle Werte'!Y14="","",'Alle Werte'!Y14)</f>
        <v>2577</v>
      </c>
      <c r="AR19" s="145">
        <f>IF('Alle Werte'!Z14="","",'Alle Werte'!Z14)</f>
        <v>2654</v>
      </c>
      <c r="AS19" s="146"/>
      <c r="AT19" s="146"/>
      <c r="AU19" s="145">
        <f>IF('Alle Werte'!CV14="","",'Alle Werte'!CV14)</f>
        <v>148</v>
      </c>
      <c r="AV19" s="145">
        <f>IF('Alle Werte'!CW14="","",'Alle Werte'!CW14)</f>
        <v>0</v>
      </c>
      <c r="AW19" s="145">
        <f>IF('Alle Werte'!CX14="","",'Alle Werte'!CX14)</f>
        <v>0</v>
      </c>
      <c r="AX19" s="146"/>
      <c r="AY19" s="146"/>
      <c r="AZ19" s="146">
        <v>910405</v>
      </c>
      <c r="BA19" s="205"/>
    </row>
    <row r="20" spans="1:53" s="32" customFormat="1" ht="24.95" customHeight="1">
      <c r="A20" s="144">
        <v>13</v>
      </c>
      <c r="B20" s="145">
        <f>IF('Alle Werte'!E15="","",'Alle Werte'!E15)</f>
        <v>1657</v>
      </c>
      <c r="C20" s="145">
        <f>IF('Alle Werte'!F15="","",'Alle Werte'!F15)</f>
        <v>1022</v>
      </c>
      <c r="D20" s="145">
        <f>IF('Alle Werte'!V15="","",'Alle Werte'!V15)</f>
        <v>0</v>
      </c>
      <c r="E20" s="145">
        <f>IF('Alle Werte'!AF15="","",'Alle Werte'!AF15)</f>
        <v>293</v>
      </c>
      <c r="F20" s="145">
        <f>IF('Alle Werte'!AC15="","",'Alle Werte'!AC15)</f>
        <v>1719</v>
      </c>
      <c r="G20" s="145">
        <f>IF('Alle Werte'!AD15="","",'Alle Werte'!AD15)</f>
        <v>38</v>
      </c>
      <c r="H20" s="145">
        <f>IF('Alle Werte'!S15="","",'Alle Werte'!S15)</f>
        <v>3617</v>
      </c>
      <c r="I20" s="145">
        <f>IF('Alle Werte'!R15="","",'Alle Werte'!R15)</f>
        <v>0</v>
      </c>
      <c r="J20" s="145">
        <f>IF('Alle Werte'!AA15="","",'Alle Werte'!AA15)</f>
        <v>6548</v>
      </c>
      <c r="K20" s="145">
        <f>IF('Alle Werte'!AB15="","",'Alle Werte'!AB15)</f>
        <v>6569</v>
      </c>
      <c r="L20" s="145">
        <f>IF('Alle Werte'!AV15="","",'Alle Werte'!AV15)</f>
        <v>7969</v>
      </c>
      <c r="M20" s="145">
        <f>IF('Alle Werte'!AW15="","",'Alle Werte'!AW15)</f>
        <v>7935</v>
      </c>
      <c r="N20" s="155">
        <f>IF('Alle Werte'!K165="","",'Alle Werte'!K165)</f>
        <v>0.44858908653259277</v>
      </c>
      <c r="O20" s="145">
        <f>IF('Alle Werte'!BB15="","",'Alle Werte'!BB15)</f>
        <v>11448</v>
      </c>
      <c r="P20" s="145">
        <f>IF('Alle Werte'!BC15="","",'Alle Werte'!BC15)</f>
        <v>12186</v>
      </c>
      <c r="Q20" s="145">
        <f>IF('Alle Werte'!BD15="","",'Alle Werte'!BD15)</f>
        <v>12160</v>
      </c>
      <c r="R20" s="145">
        <f>IF('Alle Werte'!CR15="","",'Alle Werte'!CR15)</f>
        <v>3257</v>
      </c>
      <c r="S20" s="145">
        <f>IF('Alle Werte'!CS15="","",'Alle Werte'!CS15)</f>
        <v>4177</v>
      </c>
      <c r="T20" s="145">
        <f>IF('Alle Werte'!AX15="","",'Alle Werte'!AX15)</f>
        <v>7247</v>
      </c>
      <c r="U20" s="145">
        <f>IF('Alle Werte'!AY15="","",'Alle Werte'!AY15)</f>
        <v>7791</v>
      </c>
      <c r="V20" s="155">
        <f>IF('Alle Werte'!N165="","",'Alle Werte'!N165)</f>
        <v>0.45478639006614685</v>
      </c>
      <c r="W20" s="145">
        <f>IF('Alle Werte'!BG15="","",'Alle Werte'!BG15)</f>
        <v>8946</v>
      </c>
      <c r="X20" s="145">
        <f>IF('Alle Werte'!BH15="","",'Alle Werte'!BH15)</f>
        <v>9873</v>
      </c>
      <c r="Y20" s="145">
        <f>IF('Alle Werte'!BI15="","",'Alle Werte'!BI15)</f>
        <v>9874</v>
      </c>
      <c r="Z20" s="145">
        <f>IF('Alle Werte'!CT15="","",'Alle Werte'!CT15)</f>
        <v>4262</v>
      </c>
      <c r="AA20" s="145">
        <f>IF('Alle Werte'!CU15="","",'Alle Werte'!CU15)</f>
        <v>3410</v>
      </c>
      <c r="AB20" s="145">
        <f>IF('Alle Werte'!BV15="","",'Alle Werte'!BV15)</f>
        <v>844</v>
      </c>
      <c r="AC20" s="145">
        <f>IF('Alle Werte'!BW15="","",'Alle Werte'!BW15)</f>
        <v>770</v>
      </c>
      <c r="AD20" s="145">
        <f>IF('Alle Werte'!DC15="","",'Alle Werte'!DC15)</f>
        <v>12352</v>
      </c>
      <c r="AE20" s="145">
        <f>IF('Alle Werte'!DE15="","",'Alle Werte'!DE15)</f>
        <v>720</v>
      </c>
      <c r="AF20" s="145">
        <f>IF('Alle Werte'!DF15="","",'Alle Werte'!DF15)</f>
        <v>648</v>
      </c>
      <c r="AG20" s="145">
        <f>IF('Alle Werte'!DG15="","",'Alle Werte'!DG15)</f>
        <v>711</v>
      </c>
      <c r="AH20" s="145">
        <f>IF('Alle Werte'!DH15="","",'Alle Werte'!DH15)</f>
        <v>769</v>
      </c>
      <c r="AI20" s="145">
        <f>IF('Alle Werte'!DI15="","",'Alle Werte'!DI15)</f>
        <v>807</v>
      </c>
      <c r="AJ20" s="145">
        <f>IF('Alle Werte'!DJ15="","",'Alle Werte'!DJ15)</f>
        <v>734</v>
      </c>
      <c r="AK20" s="145">
        <f>IF('Alle Werte'!DK15="","",'Alle Werte'!DK15)</f>
        <v>795</v>
      </c>
      <c r="AL20" s="145">
        <f>IF('Alle Werte'!DO15="","",'Alle Werte'!DO15)</f>
        <v>738</v>
      </c>
      <c r="AM20" s="145">
        <f>IF('Alle Werte'!DM15="","",'Alle Werte'!DM15)</f>
        <v>221</v>
      </c>
      <c r="AN20" s="145">
        <f>IF('Alle Werte'!DL15="","",'Alle Werte'!DL15)</f>
        <v>429</v>
      </c>
      <c r="AO20" s="145">
        <f>IF('Alle Werte'!DN15="","",'Alle Werte'!DN15)</f>
        <v>1210</v>
      </c>
      <c r="AP20" s="145">
        <f>IF('Alle Werte'!DP15="","",'Alle Werte'!DP15)</f>
        <v>1246</v>
      </c>
      <c r="AQ20" s="145">
        <f>IF('Alle Werte'!Y15="","",'Alle Werte'!Y15)</f>
        <v>2581</v>
      </c>
      <c r="AR20" s="145">
        <f>IF('Alle Werte'!Z15="","",'Alle Werte'!Z15)</f>
        <v>2658</v>
      </c>
      <c r="AS20" s="146"/>
      <c r="AT20" s="146"/>
      <c r="AU20" s="145">
        <f>IF('Alle Werte'!CV15="","",'Alle Werte'!CV15)</f>
        <v>148</v>
      </c>
      <c r="AV20" s="145">
        <f>IF('Alle Werte'!CW15="","",'Alle Werte'!CW15)</f>
        <v>0</v>
      </c>
      <c r="AW20" s="145">
        <f>IF('Alle Werte'!CX15="","",'Alle Werte'!CX15)</f>
        <v>0</v>
      </c>
      <c r="AX20" s="146"/>
      <c r="AY20" s="146"/>
      <c r="AZ20" s="146">
        <v>911218</v>
      </c>
      <c r="BA20" s="205"/>
    </row>
    <row r="21" spans="1:53" s="32" customFormat="1" ht="24.95" customHeight="1">
      <c r="A21" s="144">
        <v>14</v>
      </c>
      <c r="B21" s="145">
        <f>IF('Alle Werte'!E16="","",'Alle Werte'!E16)</f>
        <v>1659</v>
      </c>
      <c r="C21" s="145">
        <f>IF('Alle Werte'!F16="","",'Alle Werte'!F16)</f>
        <v>1023</v>
      </c>
      <c r="D21" s="145">
        <f>IF('Alle Werte'!V16="","",'Alle Werte'!V16)</f>
        <v>0</v>
      </c>
      <c r="E21" s="145">
        <f>IF('Alle Werte'!AF16="","",'Alle Werte'!AF16)</f>
        <v>293</v>
      </c>
      <c r="F21" s="145">
        <f>IF('Alle Werte'!AC16="","",'Alle Werte'!AC16)</f>
        <v>1719</v>
      </c>
      <c r="G21" s="145">
        <f>IF('Alle Werte'!AD16="","",'Alle Werte'!AD16)</f>
        <v>38</v>
      </c>
      <c r="H21" s="145">
        <f>IF('Alle Werte'!S16="","",'Alle Werte'!S16)</f>
        <v>3623</v>
      </c>
      <c r="I21" s="145">
        <f>IF('Alle Werte'!R16="","",'Alle Werte'!R16)</f>
        <v>0</v>
      </c>
      <c r="J21" s="145">
        <f>IF('Alle Werte'!AA16="","",'Alle Werte'!AA16)</f>
        <v>6572</v>
      </c>
      <c r="K21" s="145">
        <f>IF('Alle Werte'!AB16="","",'Alle Werte'!AB16)</f>
        <v>6569</v>
      </c>
      <c r="L21" s="145">
        <f>IF('Alle Werte'!AV16="","",'Alle Werte'!AV16)</f>
        <v>7969</v>
      </c>
      <c r="M21" s="145">
        <f>IF('Alle Werte'!AW16="","",'Alle Werte'!AW16)</f>
        <v>7959</v>
      </c>
      <c r="N21" s="155">
        <f>IF('Alle Werte'!K166="","",'Alle Werte'!K166)</f>
        <v>0.45006591081619263</v>
      </c>
      <c r="O21" s="145">
        <f>IF('Alle Werte'!BB16="","",'Alle Werte'!BB16)</f>
        <v>11462</v>
      </c>
      <c r="P21" s="145">
        <f>IF('Alle Werte'!BC16="","",'Alle Werte'!BC16)</f>
        <v>12202</v>
      </c>
      <c r="Q21" s="145">
        <f>IF('Alle Werte'!BD16="","",'Alle Werte'!BD16)</f>
        <v>12176</v>
      </c>
      <c r="R21" s="145">
        <f>IF('Alle Werte'!CR16="","",'Alle Werte'!CR16)</f>
        <v>3261</v>
      </c>
      <c r="S21" s="145">
        <f>IF('Alle Werte'!CS16="","",'Alle Werte'!CS16)</f>
        <v>4186</v>
      </c>
      <c r="T21" s="145">
        <f>IF('Alle Werte'!AX16="","",'Alle Werte'!AX16)</f>
        <v>7247</v>
      </c>
      <c r="U21" s="145">
        <f>IF('Alle Werte'!AY16="","",'Alle Werte'!AY16)</f>
        <v>7815</v>
      </c>
      <c r="V21" s="155">
        <f>IF('Alle Werte'!N166="","",'Alle Werte'!N166)</f>
        <v>0.45022210478782654</v>
      </c>
      <c r="W21" s="145">
        <f>IF('Alle Werte'!BG16="","",'Alle Werte'!BG16)</f>
        <v>9522</v>
      </c>
      <c r="X21" s="145">
        <f>IF('Alle Werte'!BH16="","",'Alle Werte'!BH16)</f>
        <v>10525</v>
      </c>
      <c r="Y21" s="145">
        <f>IF('Alle Werte'!BI16="","",'Alle Werte'!BI16)</f>
        <v>10271</v>
      </c>
      <c r="Z21" s="145">
        <f>IF('Alle Werte'!CT16="","",'Alle Werte'!CT16)</f>
        <v>4265</v>
      </c>
      <c r="AA21" s="145">
        <f>IF('Alle Werte'!CU16="","",'Alle Werte'!CU16)</f>
        <v>3414</v>
      </c>
      <c r="AB21" s="145">
        <f>IF('Alle Werte'!BV16="","",'Alle Werte'!BV16)</f>
        <v>844</v>
      </c>
      <c r="AC21" s="145">
        <f>IF('Alle Werte'!BW16="","",'Alle Werte'!BW16)</f>
        <v>770</v>
      </c>
      <c r="AD21" s="145">
        <f>IF('Alle Werte'!DC16="","",'Alle Werte'!DC16)</f>
        <v>12376</v>
      </c>
      <c r="AE21" s="145">
        <f>IF('Alle Werte'!DE16="","",'Alle Werte'!DE16)</f>
        <v>720</v>
      </c>
      <c r="AF21" s="145">
        <f>IF('Alle Werte'!DF16="","",'Alle Werte'!DF16)</f>
        <v>648</v>
      </c>
      <c r="AG21" s="145">
        <f>IF('Alle Werte'!DG16="","",'Alle Werte'!DG16)</f>
        <v>711</v>
      </c>
      <c r="AH21" s="145">
        <f>IF('Alle Werte'!DH16="","",'Alle Werte'!DH16)</f>
        <v>769</v>
      </c>
      <c r="AI21" s="145">
        <f>IF('Alle Werte'!DI16="","",'Alle Werte'!DI16)</f>
        <v>807</v>
      </c>
      <c r="AJ21" s="145">
        <f>IF('Alle Werte'!DJ16="","",'Alle Werte'!DJ16)</f>
        <v>734</v>
      </c>
      <c r="AK21" s="145">
        <f>IF('Alle Werte'!DK16="","",'Alle Werte'!DK16)</f>
        <v>795</v>
      </c>
      <c r="AL21" s="145">
        <f>IF('Alle Werte'!DO16="","",'Alle Werte'!DO16)</f>
        <v>738</v>
      </c>
      <c r="AM21" s="145">
        <f>IF('Alle Werte'!DM16="","",'Alle Werte'!DM16)</f>
        <v>221</v>
      </c>
      <c r="AN21" s="145">
        <f>IF('Alle Werte'!DL16="","",'Alle Werte'!DL16)</f>
        <v>429</v>
      </c>
      <c r="AO21" s="145">
        <f>IF('Alle Werte'!DN16="","",'Alle Werte'!DN16)</f>
        <v>1210</v>
      </c>
      <c r="AP21" s="145">
        <f>IF('Alle Werte'!DP16="","",'Alle Werte'!DP16)</f>
        <v>1246</v>
      </c>
      <c r="AQ21" s="145">
        <f>IF('Alle Werte'!Y16="","",'Alle Werte'!Y16)</f>
        <v>2584</v>
      </c>
      <c r="AR21" s="145">
        <f>IF('Alle Werte'!Z16="","",'Alle Werte'!Z16)</f>
        <v>2662</v>
      </c>
      <c r="AS21" s="146"/>
      <c r="AT21" s="146"/>
      <c r="AU21" s="145">
        <f>IF('Alle Werte'!CV16="","",'Alle Werte'!CV16)</f>
        <v>148</v>
      </c>
      <c r="AV21" s="145">
        <f>IF('Alle Werte'!CW16="","",'Alle Werte'!CW16)</f>
        <v>0</v>
      </c>
      <c r="AW21" s="145">
        <f>IF('Alle Werte'!CX16="","",'Alle Werte'!CX16)</f>
        <v>0</v>
      </c>
      <c r="AX21" s="146"/>
      <c r="AY21" s="146"/>
      <c r="AZ21" s="146">
        <v>912168</v>
      </c>
      <c r="BA21" s="205"/>
    </row>
    <row r="22" spans="1:53" s="32" customFormat="1" ht="24.95" customHeight="1">
      <c r="A22" s="144">
        <v>15</v>
      </c>
      <c r="B22" s="145">
        <f>IF('Alle Werte'!E17="","",'Alle Werte'!E17)</f>
        <v>1661</v>
      </c>
      <c r="C22" s="145">
        <f>IF('Alle Werte'!F17="","",'Alle Werte'!F17)</f>
        <v>1024</v>
      </c>
      <c r="D22" s="145">
        <f>IF('Alle Werte'!V17="","",'Alle Werte'!V17)</f>
        <v>0</v>
      </c>
      <c r="E22" s="145">
        <f>IF('Alle Werte'!AF17="","",'Alle Werte'!AF17)</f>
        <v>293</v>
      </c>
      <c r="F22" s="145">
        <f>IF('Alle Werte'!AC17="","",'Alle Werte'!AC17)</f>
        <v>1719</v>
      </c>
      <c r="G22" s="145">
        <f>IF('Alle Werte'!AD17="","",'Alle Werte'!AD17)</f>
        <v>38</v>
      </c>
      <c r="H22" s="145">
        <f>IF('Alle Werte'!S17="","",'Alle Werte'!S17)</f>
        <v>3630</v>
      </c>
      <c r="I22" s="145">
        <f>IF('Alle Werte'!R17="","",'Alle Werte'!R17)</f>
        <v>0</v>
      </c>
      <c r="J22" s="145">
        <f>IF('Alle Werte'!AA17="","",'Alle Werte'!AA17)</f>
        <v>6596</v>
      </c>
      <c r="K22" s="145">
        <f>IF('Alle Werte'!AB17="","",'Alle Werte'!AB17)</f>
        <v>6569</v>
      </c>
      <c r="L22" s="145">
        <f>IF('Alle Werte'!AV17="","",'Alle Werte'!AV17)</f>
        <v>7969</v>
      </c>
      <c r="M22" s="145">
        <f>IF('Alle Werte'!AW17="","",'Alle Werte'!AW17)</f>
        <v>7983</v>
      </c>
      <c r="N22" s="155">
        <f>IF('Alle Werte'!K167="","",'Alle Werte'!K167)</f>
        <v>0.45080360770225525</v>
      </c>
      <c r="O22" s="145">
        <f>IF('Alle Werte'!BB17="","",'Alle Werte'!BB17)</f>
        <v>11477</v>
      </c>
      <c r="P22" s="145">
        <f>IF('Alle Werte'!BC17="","",'Alle Werte'!BC17)</f>
        <v>12218</v>
      </c>
      <c r="Q22" s="145">
        <f>IF('Alle Werte'!BD17="","",'Alle Werte'!BD17)</f>
        <v>12193</v>
      </c>
      <c r="R22" s="145">
        <f>IF('Alle Werte'!CR17="","",'Alle Werte'!CR17)</f>
        <v>3268</v>
      </c>
      <c r="S22" s="145">
        <f>IF('Alle Werte'!CS17="","",'Alle Werte'!CS17)</f>
        <v>4193</v>
      </c>
      <c r="T22" s="145">
        <f>IF('Alle Werte'!AX17="","",'Alle Werte'!AX17)</f>
        <v>7247</v>
      </c>
      <c r="U22" s="145">
        <f>IF('Alle Werte'!AY17="","",'Alle Werte'!AY17)</f>
        <v>7839</v>
      </c>
      <c r="V22" s="155">
        <f>IF('Alle Werte'!N167="","",'Alle Werte'!N167)</f>
        <v>0.45125371217727661</v>
      </c>
      <c r="W22" s="145">
        <f>IF('Alle Werte'!BG17="","",'Alle Werte'!BG17)</f>
        <v>9537</v>
      </c>
      <c r="X22" s="145">
        <f>IF('Alle Werte'!BH17="","",'Alle Werte'!BH17)</f>
        <v>10543</v>
      </c>
      <c r="Y22" s="145">
        <f>IF('Alle Werte'!BI17="","",'Alle Werte'!BI17)</f>
        <v>10271</v>
      </c>
      <c r="Z22" s="145">
        <f>IF('Alle Werte'!CT17="","",'Alle Werte'!CT17)</f>
        <v>4272</v>
      </c>
      <c r="AA22" s="145">
        <f>IF('Alle Werte'!CU17="","",'Alle Werte'!CU17)</f>
        <v>3421</v>
      </c>
      <c r="AB22" s="145">
        <f>IF('Alle Werte'!BV17="","",'Alle Werte'!BV17)</f>
        <v>844</v>
      </c>
      <c r="AC22" s="145">
        <f>IF('Alle Werte'!BW17="","",'Alle Werte'!BW17)</f>
        <v>770</v>
      </c>
      <c r="AD22" s="145">
        <f>IF('Alle Werte'!DC17="","",'Alle Werte'!DC17)</f>
        <v>12400</v>
      </c>
      <c r="AE22" s="145">
        <f>IF('Alle Werte'!DE17="","",'Alle Werte'!DE17)</f>
        <v>720</v>
      </c>
      <c r="AF22" s="145">
        <f>IF('Alle Werte'!DF17="","",'Alle Werte'!DF17)</f>
        <v>648</v>
      </c>
      <c r="AG22" s="145">
        <f>IF('Alle Werte'!DG17="","",'Alle Werte'!DG17)</f>
        <v>711</v>
      </c>
      <c r="AH22" s="145">
        <f>IF('Alle Werte'!DH17="","",'Alle Werte'!DH17)</f>
        <v>769</v>
      </c>
      <c r="AI22" s="145">
        <f>IF('Alle Werte'!DI17="","",'Alle Werte'!DI17)</f>
        <v>807</v>
      </c>
      <c r="AJ22" s="145">
        <f>IF('Alle Werte'!DJ17="","",'Alle Werte'!DJ17)</f>
        <v>734</v>
      </c>
      <c r="AK22" s="145">
        <f>IF('Alle Werte'!DK17="","",'Alle Werte'!DK17)</f>
        <v>795</v>
      </c>
      <c r="AL22" s="145">
        <f>IF('Alle Werte'!DO17="","",'Alle Werte'!DO17)</f>
        <v>738</v>
      </c>
      <c r="AM22" s="145">
        <f>IF('Alle Werte'!DM17="","",'Alle Werte'!DM17)</f>
        <v>221</v>
      </c>
      <c r="AN22" s="145">
        <f>IF('Alle Werte'!DL17="","",'Alle Werte'!DL17)</f>
        <v>429</v>
      </c>
      <c r="AO22" s="145">
        <f>IF('Alle Werte'!DN17="","",'Alle Werte'!DN17)</f>
        <v>1210</v>
      </c>
      <c r="AP22" s="145">
        <f>IF('Alle Werte'!DP17="","",'Alle Werte'!DP17)</f>
        <v>1246</v>
      </c>
      <c r="AQ22" s="145">
        <f>IF('Alle Werte'!Y17="","",'Alle Werte'!Y17)</f>
        <v>2588</v>
      </c>
      <c r="AR22" s="145">
        <f>IF('Alle Werte'!Z17="","",'Alle Werte'!Z17)</f>
        <v>2666</v>
      </c>
      <c r="AS22" s="146"/>
      <c r="AT22" s="146"/>
      <c r="AU22" s="145">
        <f>IF('Alle Werte'!CV17="","",'Alle Werte'!CV17)</f>
        <v>0</v>
      </c>
      <c r="AV22" s="145">
        <f>IF('Alle Werte'!CW17="","",'Alle Werte'!CW17)</f>
        <v>0</v>
      </c>
      <c r="AW22" s="145">
        <f>IF('Alle Werte'!CX17="","",'Alle Werte'!CX17)</f>
        <v>0</v>
      </c>
      <c r="AX22" s="146"/>
      <c r="AY22" s="146"/>
      <c r="AZ22" s="146">
        <v>913069</v>
      </c>
      <c r="BA22" s="205"/>
    </row>
    <row r="23" spans="1:53" s="32" customFormat="1" ht="24.95" customHeight="1">
      <c r="A23" s="144">
        <v>16</v>
      </c>
      <c r="B23" s="145">
        <f>IF('Alle Werte'!E18="","",'Alle Werte'!E18)</f>
        <v>1662</v>
      </c>
      <c r="C23" s="145">
        <f>IF('Alle Werte'!F18="","",'Alle Werte'!F18)</f>
        <v>1024</v>
      </c>
      <c r="D23" s="145">
        <f>IF('Alle Werte'!V18="","",'Alle Werte'!V18)</f>
        <v>0</v>
      </c>
      <c r="E23" s="145">
        <f>IF('Alle Werte'!AF18="","",'Alle Werte'!AF18)</f>
        <v>293</v>
      </c>
      <c r="F23" s="145">
        <f>IF('Alle Werte'!AC18="","",'Alle Werte'!AC18)</f>
        <v>1719</v>
      </c>
      <c r="G23" s="145">
        <f>IF('Alle Werte'!AD18="","",'Alle Werte'!AD18)</f>
        <v>38</v>
      </c>
      <c r="H23" s="145">
        <f>IF('Alle Werte'!S18="","",'Alle Werte'!S18)</f>
        <v>3637</v>
      </c>
      <c r="I23" s="145">
        <f>IF('Alle Werte'!R18="","",'Alle Werte'!R18)</f>
        <v>0</v>
      </c>
      <c r="J23" s="145">
        <f>IF('Alle Werte'!AA18="","",'Alle Werte'!AA18)</f>
        <v>6620</v>
      </c>
      <c r="K23" s="145">
        <f>IF('Alle Werte'!AB18="","",'Alle Werte'!AB18)</f>
        <v>6569</v>
      </c>
      <c r="L23" s="145">
        <f>IF('Alle Werte'!AV18="","",'Alle Werte'!AV18)</f>
        <v>7969</v>
      </c>
      <c r="M23" s="145">
        <f>IF('Alle Werte'!AW18="","",'Alle Werte'!AW18)</f>
        <v>8005</v>
      </c>
      <c r="N23" s="155">
        <f>IF('Alle Werte'!K168="","",'Alle Werte'!K168)</f>
        <v>0.40251851081848145</v>
      </c>
      <c r="O23" s="145">
        <f>IF('Alle Werte'!BB18="","",'Alle Werte'!BB18)</f>
        <v>11491</v>
      </c>
      <c r="P23" s="145">
        <f>IF('Alle Werte'!BC18="","",'Alle Werte'!BC18)</f>
        <v>12235</v>
      </c>
      <c r="Q23" s="145">
        <f>IF('Alle Werte'!BD18="","",'Alle Werte'!BD18)</f>
        <v>12209</v>
      </c>
      <c r="R23" s="145">
        <f>IF('Alle Werte'!CR18="","",'Alle Werte'!CR18)</f>
        <v>3274</v>
      </c>
      <c r="S23" s="145">
        <f>IF('Alle Werte'!CS18="","",'Alle Werte'!CS18)</f>
        <v>4199</v>
      </c>
      <c r="T23" s="145">
        <f>IF('Alle Werte'!AX18="","",'Alle Werte'!AX18)</f>
        <v>7247</v>
      </c>
      <c r="U23" s="145">
        <f>IF('Alle Werte'!AY18="","",'Alle Werte'!AY18)</f>
        <v>7861</v>
      </c>
      <c r="V23" s="155">
        <f>IF('Alle Werte'!N168="","",'Alle Werte'!N168)</f>
        <v>0.39963880181312561</v>
      </c>
      <c r="W23" s="145">
        <f>IF('Alle Werte'!BG18="","",'Alle Werte'!BG18)</f>
        <v>9553</v>
      </c>
      <c r="X23" s="145">
        <f>IF('Alle Werte'!BH18="","",'Alle Werte'!BH18)</f>
        <v>10561</v>
      </c>
      <c r="Y23" s="145">
        <f>IF('Alle Werte'!BI18="","",'Alle Werte'!BI18)</f>
        <v>10271</v>
      </c>
      <c r="Z23" s="145">
        <f>IF('Alle Werte'!CT18="","",'Alle Werte'!CT18)</f>
        <v>4279</v>
      </c>
      <c r="AA23" s="145">
        <f>IF('Alle Werte'!CU18="","",'Alle Werte'!CU18)</f>
        <v>3428</v>
      </c>
      <c r="AB23" s="145">
        <f>IF('Alle Werte'!BV18="","",'Alle Werte'!BV18)</f>
        <v>844</v>
      </c>
      <c r="AC23" s="145">
        <f>IF('Alle Werte'!BW18="","",'Alle Werte'!BW18)</f>
        <v>770</v>
      </c>
      <c r="AD23" s="145">
        <f>IF('Alle Werte'!DC18="","",'Alle Werte'!DC18)</f>
        <v>12424</v>
      </c>
      <c r="AE23" s="145">
        <f>IF('Alle Werte'!DE18="","",'Alle Werte'!DE18)</f>
        <v>720</v>
      </c>
      <c r="AF23" s="145">
        <f>IF('Alle Werte'!DF18="","",'Alle Werte'!DF18)</f>
        <v>648</v>
      </c>
      <c r="AG23" s="145">
        <f>IF('Alle Werte'!DG18="","",'Alle Werte'!DG18)</f>
        <v>711</v>
      </c>
      <c r="AH23" s="145">
        <f>IF('Alle Werte'!DH18="","",'Alle Werte'!DH18)</f>
        <v>769</v>
      </c>
      <c r="AI23" s="145">
        <f>IF('Alle Werte'!DI18="","",'Alle Werte'!DI18)</f>
        <v>807</v>
      </c>
      <c r="AJ23" s="145">
        <f>IF('Alle Werte'!DJ18="","",'Alle Werte'!DJ18)</f>
        <v>734</v>
      </c>
      <c r="AK23" s="145">
        <f>IF('Alle Werte'!DK18="","",'Alle Werte'!DK18)</f>
        <v>795</v>
      </c>
      <c r="AL23" s="145">
        <f>IF('Alle Werte'!DO18="","",'Alle Werte'!DO18)</f>
        <v>738</v>
      </c>
      <c r="AM23" s="145">
        <f>IF('Alle Werte'!DM18="","",'Alle Werte'!DM18)</f>
        <v>221</v>
      </c>
      <c r="AN23" s="145">
        <f>IF('Alle Werte'!DL18="","",'Alle Werte'!DL18)</f>
        <v>429</v>
      </c>
      <c r="AO23" s="145">
        <f>IF('Alle Werte'!DN18="","",'Alle Werte'!DN18)</f>
        <v>1210</v>
      </c>
      <c r="AP23" s="145">
        <f>IF('Alle Werte'!DP18="","",'Alle Werte'!DP18)</f>
        <v>1246</v>
      </c>
      <c r="AQ23" s="145">
        <f>IF('Alle Werte'!Y18="","",'Alle Werte'!Y18)</f>
        <v>2592</v>
      </c>
      <c r="AR23" s="145">
        <f>IF('Alle Werte'!Z18="","",'Alle Werte'!Z18)</f>
        <v>2669</v>
      </c>
      <c r="AS23" s="146"/>
      <c r="AT23" s="146"/>
      <c r="AU23" s="145">
        <f>IF('Alle Werte'!CV18="","",'Alle Werte'!CV18)</f>
        <v>0</v>
      </c>
      <c r="AV23" s="145">
        <f>IF('Alle Werte'!CW18="","",'Alle Werte'!CW18)</f>
        <v>0</v>
      </c>
      <c r="AW23" s="145">
        <f>IF('Alle Werte'!CX18="","",'Alle Werte'!CX18)</f>
        <v>0</v>
      </c>
      <c r="AX23" s="146"/>
      <c r="AY23" s="146"/>
      <c r="AZ23" s="146">
        <v>914014</v>
      </c>
      <c r="BA23" s="205"/>
    </row>
    <row r="24" spans="1:53" s="32" customFormat="1" ht="24.95" customHeight="1">
      <c r="A24" s="144">
        <v>17</v>
      </c>
      <c r="B24" s="145">
        <f>IF('Alle Werte'!E19="","",'Alle Werte'!E19)</f>
        <v>1663</v>
      </c>
      <c r="C24" s="145">
        <f>IF('Alle Werte'!F19="","",'Alle Werte'!F19)</f>
        <v>1025</v>
      </c>
      <c r="D24" s="145">
        <f>IF('Alle Werte'!V19="","",'Alle Werte'!V19)</f>
        <v>0</v>
      </c>
      <c r="E24" s="145">
        <f>IF('Alle Werte'!AF19="","",'Alle Werte'!AF19)</f>
        <v>293</v>
      </c>
      <c r="F24" s="145">
        <f>IF('Alle Werte'!AC19="","",'Alle Werte'!AC19)</f>
        <v>1719</v>
      </c>
      <c r="G24" s="145">
        <f>IF('Alle Werte'!AD19="","",'Alle Werte'!AD19)</f>
        <v>38</v>
      </c>
      <c r="H24" s="145">
        <f>IF('Alle Werte'!S19="","",'Alle Werte'!S19)</f>
        <v>3640</v>
      </c>
      <c r="I24" s="145">
        <f>IF('Alle Werte'!R19="","",'Alle Werte'!R19)</f>
        <v>0</v>
      </c>
      <c r="J24" s="145">
        <f>IF('Alle Werte'!AA19="","",'Alle Werte'!AA19)</f>
        <v>6644</v>
      </c>
      <c r="K24" s="145">
        <f>IF('Alle Werte'!AB19="","",'Alle Werte'!AB19)</f>
        <v>6569</v>
      </c>
      <c r="L24" s="145">
        <f>IF('Alle Werte'!AV19="","",'Alle Werte'!AV19)</f>
        <v>7969</v>
      </c>
      <c r="M24" s="145">
        <f>IF('Alle Werte'!AW19="","",'Alle Werte'!AW19)</f>
        <v>8029</v>
      </c>
      <c r="N24" s="155">
        <f>IF('Alle Werte'!K169="","",'Alle Werte'!K169)</f>
        <v>0.45333638787269592</v>
      </c>
      <c r="O24" s="145">
        <f>IF('Alle Werte'!BB19="","",'Alle Werte'!BB19)</f>
        <v>11505</v>
      </c>
      <c r="P24" s="145">
        <f>IF('Alle Werte'!BC19="","",'Alle Werte'!BC19)</f>
        <v>12251</v>
      </c>
      <c r="Q24" s="145">
        <f>IF('Alle Werte'!BD19="","",'Alle Werte'!BD19)</f>
        <v>12225</v>
      </c>
      <c r="R24" s="145">
        <f>IF('Alle Werte'!CR19="","",'Alle Werte'!CR19)</f>
        <v>3281</v>
      </c>
      <c r="S24" s="145">
        <f>IF('Alle Werte'!CS19="","",'Alle Werte'!CS19)</f>
        <v>4206</v>
      </c>
      <c r="T24" s="145">
        <f>IF('Alle Werte'!AX19="","",'Alle Werte'!AX19)</f>
        <v>7247</v>
      </c>
      <c r="U24" s="145">
        <f>IF('Alle Werte'!AY19="","",'Alle Werte'!AY19)</f>
        <v>7885</v>
      </c>
      <c r="V24" s="155">
        <f>IF('Alle Werte'!N169="","",'Alle Werte'!N169)</f>
        <v>0.45546078681945801</v>
      </c>
      <c r="W24" s="145">
        <f>IF('Alle Werte'!BG19="","",'Alle Werte'!BG19)</f>
        <v>9569</v>
      </c>
      <c r="X24" s="145">
        <f>IF('Alle Werte'!BH19="","",'Alle Werte'!BH19)</f>
        <v>10578</v>
      </c>
      <c r="Y24" s="145">
        <f>IF('Alle Werte'!BI19="","",'Alle Werte'!BI19)</f>
        <v>10271</v>
      </c>
      <c r="Z24" s="145">
        <f>IF('Alle Werte'!CT19="","",'Alle Werte'!CT19)</f>
        <v>4285</v>
      </c>
      <c r="AA24" s="145">
        <f>IF('Alle Werte'!CU19="","",'Alle Werte'!CU19)</f>
        <v>3435</v>
      </c>
      <c r="AB24" s="145">
        <f>IF('Alle Werte'!BV19="","",'Alle Werte'!BV19)</f>
        <v>844</v>
      </c>
      <c r="AC24" s="145">
        <f>IF('Alle Werte'!BW19="","",'Alle Werte'!BW19)</f>
        <v>770</v>
      </c>
      <c r="AD24" s="145">
        <f>IF('Alle Werte'!DC19="","",'Alle Werte'!DC19)</f>
        <v>12448</v>
      </c>
      <c r="AE24" s="145">
        <f>IF('Alle Werte'!DE19="","",'Alle Werte'!DE19)</f>
        <v>720</v>
      </c>
      <c r="AF24" s="145">
        <f>IF('Alle Werte'!DF19="","",'Alle Werte'!DF19)</f>
        <v>648</v>
      </c>
      <c r="AG24" s="145">
        <f>IF('Alle Werte'!DG19="","",'Alle Werte'!DG19)</f>
        <v>711</v>
      </c>
      <c r="AH24" s="145">
        <f>IF('Alle Werte'!DH19="","",'Alle Werte'!DH19)</f>
        <v>769</v>
      </c>
      <c r="AI24" s="145">
        <f>IF('Alle Werte'!DI19="","",'Alle Werte'!DI19)</f>
        <v>807</v>
      </c>
      <c r="AJ24" s="145">
        <f>IF('Alle Werte'!DJ19="","",'Alle Werte'!DJ19)</f>
        <v>734</v>
      </c>
      <c r="AK24" s="145">
        <f>IF('Alle Werte'!DK19="","",'Alle Werte'!DK19)</f>
        <v>795</v>
      </c>
      <c r="AL24" s="145">
        <f>IF('Alle Werte'!DO19="","",'Alle Werte'!DO19)</f>
        <v>738</v>
      </c>
      <c r="AM24" s="145">
        <f>IF('Alle Werte'!DM19="","",'Alle Werte'!DM19)</f>
        <v>221</v>
      </c>
      <c r="AN24" s="145">
        <f>IF('Alle Werte'!DL19="","",'Alle Werte'!DL19)</f>
        <v>429</v>
      </c>
      <c r="AO24" s="145">
        <f>IF('Alle Werte'!DN19="","",'Alle Werte'!DN19)</f>
        <v>1210</v>
      </c>
      <c r="AP24" s="145">
        <f>IF('Alle Werte'!DP19="","",'Alle Werte'!DP19)</f>
        <v>1246</v>
      </c>
      <c r="AQ24" s="145">
        <f>IF('Alle Werte'!Y19="","",'Alle Werte'!Y19)</f>
        <v>2594</v>
      </c>
      <c r="AR24" s="145">
        <f>IF('Alle Werte'!Z19="","",'Alle Werte'!Z19)</f>
        <v>2671</v>
      </c>
      <c r="AS24" s="146"/>
      <c r="AT24" s="146"/>
      <c r="AU24" s="145">
        <f>IF('Alle Werte'!CV19="","",'Alle Werte'!CV19)</f>
        <v>0</v>
      </c>
      <c r="AV24" s="145">
        <f>IF('Alle Werte'!CW19="","",'Alle Werte'!CW19)</f>
        <v>0</v>
      </c>
      <c r="AW24" s="145">
        <f>IF('Alle Werte'!CX19="","",'Alle Werte'!CX19)</f>
        <v>0</v>
      </c>
      <c r="AX24" s="146"/>
      <c r="AY24" s="146"/>
      <c r="AZ24" s="146">
        <v>914870</v>
      </c>
      <c r="BA24" s="205"/>
    </row>
    <row r="25" spans="1:53" s="32" customFormat="1" ht="24.95" customHeight="1">
      <c r="A25" s="144">
        <v>18</v>
      </c>
      <c r="B25" s="145">
        <f>IF('Alle Werte'!E20="","",'Alle Werte'!E20)</f>
        <v>1663</v>
      </c>
      <c r="C25" s="145">
        <f>IF('Alle Werte'!F20="","",'Alle Werte'!F20)</f>
        <v>1025</v>
      </c>
      <c r="D25" s="145">
        <f>IF('Alle Werte'!V20="","",'Alle Werte'!V20)</f>
        <v>0</v>
      </c>
      <c r="E25" s="145">
        <f>IF('Alle Werte'!AF20="","",'Alle Werte'!AF20)</f>
        <v>293</v>
      </c>
      <c r="F25" s="145">
        <f>IF('Alle Werte'!AC20="","",'Alle Werte'!AC20)</f>
        <v>1719</v>
      </c>
      <c r="G25" s="145">
        <f>IF('Alle Werte'!AD20="","",'Alle Werte'!AD20)</f>
        <v>38</v>
      </c>
      <c r="H25" s="145">
        <f>IF('Alle Werte'!S20="","",'Alle Werte'!S20)</f>
        <v>3643</v>
      </c>
      <c r="I25" s="145">
        <f>IF('Alle Werte'!R20="","",'Alle Werte'!R20)</f>
        <v>0</v>
      </c>
      <c r="J25" s="145">
        <f>IF('Alle Werte'!AA20="","",'Alle Werte'!AA20)</f>
        <v>6668</v>
      </c>
      <c r="K25" s="145">
        <f>IF('Alle Werte'!AB20="","",'Alle Werte'!AB20)</f>
        <v>6569</v>
      </c>
      <c r="L25" s="145">
        <f>IF('Alle Werte'!AV20="","",'Alle Werte'!AV20)</f>
        <v>7969</v>
      </c>
      <c r="M25" s="145">
        <f>IF('Alle Werte'!AW20="","",'Alle Werte'!AW20)</f>
        <v>8053</v>
      </c>
      <c r="N25" s="155">
        <f>IF('Alle Werte'!K170="","",'Alle Werte'!K170)</f>
        <v>0.45533651113510132</v>
      </c>
      <c r="O25" s="145">
        <f>IF('Alle Werte'!BB20="","",'Alle Werte'!BB20)</f>
        <v>11519</v>
      </c>
      <c r="P25" s="145">
        <f>IF('Alle Werte'!BC20="","",'Alle Werte'!BC20)</f>
        <v>12267</v>
      </c>
      <c r="Q25" s="145">
        <f>IF('Alle Werte'!BD20="","",'Alle Werte'!BD20)</f>
        <v>12241</v>
      </c>
      <c r="R25" s="145">
        <f>IF('Alle Werte'!CR20="","",'Alle Werte'!CR20)</f>
        <v>3287</v>
      </c>
      <c r="S25" s="145">
        <f>IF('Alle Werte'!CS20="","",'Alle Werte'!CS20)</f>
        <v>4212</v>
      </c>
      <c r="T25" s="145">
        <f>IF('Alle Werte'!AX20="","",'Alle Werte'!AX20)</f>
        <v>7247</v>
      </c>
      <c r="U25" s="145">
        <f>IF('Alle Werte'!AY20="","",'Alle Werte'!AY20)</f>
        <v>7909</v>
      </c>
      <c r="V25" s="155">
        <f>IF('Alle Werte'!N170="","",'Alle Werte'!N170)</f>
        <v>0.45439159870147705</v>
      </c>
      <c r="W25" s="145">
        <f>IF('Alle Werte'!BG20="","",'Alle Werte'!BG20)</f>
        <v>9584</v>
      </c>
      <c r="X25" s="145">
        <f>IF('Alle Werte'!BH20="","",'Alle Werte'!BH20)</f>
        <v>10596</v>
      </c>
      <c r="Y25" s="145">
        <f>IF('Alle Werte'!BI20="","",'Alle Werte'!BI20)</f>
        <v>10271</v>
      </c>
      <c r="Z25" s="145">
        <f>IF('Alle Werte'!CT20="","",'Alle Werte'!CT20)</f>
        <v>4291</v>
      </c>
      <c r="AA25" s="145">
        <f>IF('Alle Werte'!CU20="","",'Alle Werte'!CU20)</f>
        <v>3442</v>
      </c>
      <c r="AB25" s="145">
        <f>IF('Alle Werte'!BV20="","",'Alle Werte'!BV20)</f>
        <v>844</v>
      </c>
      <c r="AC25" s="145">
        <f>IF('Alle Werte'!BW20="","",'Alle Werte'!BW20)</f>
        <v>770</v>
      </c>
      <c r="AD25" s="145">
        <f>IF('Alle Werte'!DC20="","",'Alle Werte'!DC20)</f>
        <v>12472</v>
      </c>
      <c r="AE25" s="145">
        <f>IF('Alle Werte'!DE20="","",'Alle Werte'!DE20)</f>
        <v>720</v>
      </c>
      <c r="AF25" s="145">
        <f>IF('Alle Werte'!DF20="","",'Alle Werte'!DF20)</f>
        <v>648</v>
      </c>
      <c r="AG25" s="145">
        <f>IF('Alle Werte'!DG20="","",'Alle Werte'!DG20)</f>
        <v>711</v>
      </c>
      <c r="AH25" s="145">
        <f>IF('Alle Werte'!DH20="","",'Alle Werte'!DH20)</f>
        <v>769</v>
      </c>
      <c r="AI25" s="145">
        <f>IF('Alle Werte'!DI20="","",'Alle Werte'!DI20)</f>
        <v>807</v>
      </c>
      <c r="AJ25" s="145">
        <f>IF('Alle Werte'!DJ20="","",'Alle Werte'!DJ20)</f>
        <v>734</v>
      </c>
      <c r="AK25" s="145">
        <f>IF('Alle Werte'!DK20="","",'Alle Werte'!DK20)</f>
        <v>795</v>
      </c>
      <c r="AL25" s="145">
        <f>IF('Alle Werte'!DO20="","",'Alle Werte'!DO20)</f>
        <v>738</v>
      </c>
      <c r="AM25" s="145">
        <f>IF('Alle Werte'!DM20="","",'Alle Werte'!DM20)</f>
        <v>221</v>
      </c>
      <c r="AN25" s="145">
        <f>IF('Alle Werte'!DL20="","",'Alle Werte'!DL20)</f>
        <v>429</v>
      </c>
      <c r="AO25" s="145">
        <f>IF('Alle Werte'!DN20="","",'Alle Werte'!DN20)</f>
        <v>1210</v>
      </c>
      <c r="AP25" s="145">
        <f>IF('Alle Werte'!DP20="","",'Alle Werte'!DP20)</f>
        <v>1246</v>
      </c>
      <c r="AQ25" s="145">
        <f>IF('Alle Werte'!Y20="","",'Alle Werte'!Y20)</f>
        <v>2595</v>
      </c>
      <c r="AR25" s="145">
        <f>IF('Alle Werte'!Z20="","",'Alle Werte'!Z20)</f>
        <v>2673</v>
      </c>
      <c r="AS25" s="146"/>
      <c r="AT25" s="146"/>
      <c r="AU25" s="145">
        <f>IF('Alle Werte'!CV20="","",'Alle Werte'!CV20)</f>
        <v>0</v>
      </c>
      <c r="AV25" s="145">
        <f>IF('Alle Werte'!CW20="","",'Alle Werte'!CW20)</f>
        <v>0</v>
      </c>
      <c r="AW25" s="145">
        <f>IF('Alle Werte'!CX20="","",'Alle Werte'!CX20)</f>
        <v>0</v>
      </c>
      <c r="AX25" s="146"/>
      <c r="AY25" s="146"/>
      <c r="AZ25" s="146">
        <v>915926</v>
      </c>
      <c r="BA25" s="205"/>
    </row>
    <row r="26" spans="1:53" s="32" customFormat="1" ht="24.95" customHeight="1">
      <c r="A26" s="144">
        <v>19</v>
      </c>
      <c r="B26" s="145">
        <f>IF('Alle Werte'!E21="","",'Alle Werte'!E21)</f>
        <v>1665</v>
      </c>
      <c r="C26" s="145">
        <f>IF('Alle Werte'!F21="","",'Alle Werte'!F21)</f>
        <v>1026</v>
      </c>
      <c r="D26" s="145">
        <f>IF('Alle Werte'!V21="","",'Alle Werte'!V21)</f>
        <v>0</v>
      </c>
      <c r="E26" s="145">
        <f>IF('Alle Werte'!AF21="","",'Alle Werte'!AF21)</f>
        <v>293</v>
      </c>
      <c r="F26" s="145">
        <f>IF('Alle Werte'!AC21="","",'Alle Werte'!AC21)</f>
        <v>1719</v>
      </c>
      <c r="G26" s="145">
        <f>IF('Alle Werte'!AD21="","",'Alle Werte'!AD21)</f>
        <v>38</v>
      </c>
      <c r="H26" s="145">
        <f>IF('Alle Werte'!S21="","",'Alle Werte'!S21)</f>
        <v>3649</v>
      </c>
      <c r="I26" s="145">
        <f>IF('Alle Werte'!R21="","",'Alle Werte'!R21)</f>
        <v>0</v>
      </c>
      <c r="J26" s="145">
        <f>IF('Alle Werte'!AA21="","",'Alle Werte'!AA21)</f>
        <v>6692</v>
      </c>
      <c r="K26" s="145">
        <f>IF('Alle Werte'!AB21="","",'Alle Werte'!AB21)</f>
        <v>6569</v>
      </c>
      <c r="L26" s="145">
        <f>IF('Alle Werte'!AV21="","",'Alle Werte'!AV21)</f>
        <v>7969</v>
      </c>
      <c r="M26" s="145">
        <f>IF('Alle Werte'!AW21="","",'Alle Werte'!AW21)</f>
        <v>8073</v>
      </c>
      <c r="N26" s="155">
        <f>IF('Alle Werte'!K171="","",'Alle Werte'!K171)</f>
        <v>0.39192190766334534</v>
      </c>
      <c r="O26" s="145">
        <f>IF('Alle Werte'!BB21="","",'Alle Werte'!BB21)</f>
        <v>11534</v>
      </c>
      <c r="P26" s="145">
        <f>IF('Alle Werte'!BC21="","",'Alle Werte'!BC21)</f>
        <v>12283</v>
      </c>
      <c r="Q26" s="145">
        <f>IF('Alle Werte'!BD21="","",'Alle Werte'!BD21)</f>
        <v>12258</v>
      </c>
      <c r="R26" s="145">
        <f>IF('Alle Werte'!CR21="","",'Alle Werte'!CR21)</f>
        <v>3294</v>
      </c>
      <c r="S26" s="145">
        <f>IF('Alle Werte'!CS21="","",'Alle Werte'!CS21)</f>
        <v>4219</v>
      </c>
      <c r="T26" s="145">
        <f>IF('Alle Werte'!AX21="","",'Alle Werte'!AX21)</f>
        <v>7247</v>
      </c>
      <c r="U26" s="145">
        <f>IF('Alle Werte'!AY21="","",'Alle Werte'!AY21)</f>
        <v>7933</v>
      </c>
      <c r="V26" s="155">
        <f>IF('Alle Werte'!N171="","",'Alle Werte'!N171)</f>
        <v>0.45763480663299561</v>
      </c>
      <c r="W26" s="145">
        <f>IF('Alle Werte'!BG21="","",'Alle Werte'!BG21)</f>
        <v>9600</v>
      </c>
      <c r="X26" s="145">
        <f>IF('Alle Werte'!BH21="","",'Alle Werte'!BH21)</f>
        <v>10614</v>
      </c>
      <c r="Y26" s="145">
        <f>IF('Alle Werte'!BI21="","",'Alle Werte'!BI21)</f>
        <v>10271</v>
      </c>
      <c r="Z26" s="145">
        <f>IF('Alle Werte'!CT21="","",'Alle Werte'!CT21)</f>
        <v>4298</v>
      </c>
      <c r="AA26" s="145">
        <f>IF('Alle Werte'!CU21="","",'Alle Werte'!CU21)</f>
        <v>3449</v>
      </c>
      <c r="AB26" s="145">
        <f>IF('Alle Werte'!BV21="","",'Alle Werte'!BV21)</f>
        <v>844</v>
      </c>
      <c r="AC26" s="145">
        <f>IF('Alle Werte'!BW21="","",'Alle Werte'!BW21)</f>
        <v>770</v>
      </c>
      <c r="AD26" s="145">
        <f>IF('Alle Werte'!DC21="","",'Alle Werte'!DC21)</f>
        <v>12496</v>
      </c>
      <c r="AE26" s="145">
        <f>IF('Alle Werte'!DE21="","",'Alle Werte'!DE21)</f>
        <v>720</v>
      </c>
      <c r="AF26" s="145">
        <f>IF('Alle Werte'!DF21="","",'Alle Werte'!DF21)</f>
        <v>648</v>
      </c>
      <c r="AG26" s="145">
        <f>IF('Alle Werte'!DG21="","",'Alle Werte'!DG21)</f>
        <v>711</v>
      </c>
      <c r="AH26" s="145">
        <f>IF('Alle Werte'!DH21="","",'Alle Werte'!DH21)</f>
        <v>769</v>
      </c>
      <c r="AI26" s="145">
        <f>IF('Alle Werte'!DI21="","",'Alle Werte'!DI21)</f>
        <v>807</v>
      </c>
      <c r="AJ26" s="145">
        <f>IF('Alle Werte'!DJ21="","",'Alle Werte'!DJ21)</f>
        <v>734</v>
      </c>
      <c r="AK26" s="145">
        <f>IF('Alle Werte'!DK21="","",'Alle Werte'!DK21)</f>
        <v>795</v>
      </c>
      <c r="AL26" s="145">
        <f>IF('Alle Werte'!DO21="","",'Alle Werte'!DO21)</f>
        <v>738</v>
      </c>
      <c r="AM26" s="145">
        <f>IF('Alle Werte'!DM21="","",'Alle Werte'!DM21)</f>
        <v>221</v>
      </c>
      <c r="AN26" s="145">
        <f>IF('Alle Werte'!DL21="","",'Alle Werte'!DL21)</f>
        <v>429</v>
      </c>
      <c r="AO26" s="145">
        <f>IF('Alle Werte'!DN21="","",'Alle Werte'!DN21)</f>
        <v>1210</v>
      </c>
      <c r="AP26" s="145">
        <f>IF('Alle Werte'!DP21="","",'Alle Werte'!DP21)</f>
        <v>1246</v>
      </c>
      <c r="AQ26" s="145">
        <f>IF('Alle Werte'!Y21="","",'Alle Werte'!Y21)</f>
        <v>2599</v>
      </c>
      <c r="AR26" s="145">
        <f>IF('Alle Werte'!Z21="","",'Alle Werte'!Z21)</f>
        <v>2677</v>
      </c>
      <c r="AS26" s="146"/>
      <c r="AT26" s="146"/>
      <c r="AU26" s="145">
        <f>IF('Alle Werte'!CV21="","",'Alle Werte'!CV21)</f>
        <v>0</v>
      </c>
      <c r="AV26" s="145">
        <f>IF('Alle Werte'!CW21="","",'Alle Werte'!CW21)</f>
        <v>0</v>
      </c>
      <c r="AW26" s="145">
        <f>IF('Alle Werte'!CX21="","",'Alle Werte'!CX21)</f>
        <v>0</v>
      </c>
      <c r="AX26" s="146"/>
      <c r="AY26" s="146"/>
      <c r="AZ26" s="146">
        <v>917034</v>
      </c>
      <c r="BA26" s="205"/>
    </row>
    <row r="27" spans="1:53" s="32" customFormat="1" ht="24.95" customHeight="1">
      <c r="A27" s="144">
        <v>20</v>
      </c>
      <c r="B27" s="145">
        <f>IF('Alle Werte'!E22="","",'Alle Werte'!E22)</f>
        <v>1666</v>
      </c>
      <c r="C27" s="145">
        <f>IF('Alle Werte'!F22="","",'Alle Werte'!F22)</f>
        <v>1026</v>
      </c>
      <c r="D27" s="145">
        <f>IF('Alle Werte'!V22="","",'Alle Werte'!V22)</f>
        <v>0</v>
      </c>
      <c r="E27" s="145">
        <f>IF('Alle Werte'!AF22="","",'Alle Werte'!AF22)</f>
        <v>293</v>
      </c>
      <c r="F27" s="145">
        <f>IF('Alle Werte'!AC22="","",'Alle Werte'!AC22)</f>
        <v>1719</v>
      </c>
      <c r="G27" s="145">
        <f>IF('Alle Werte'!AD22="","",'Alle Werte'!AD22)</f>
        <v>38</v>
      </c>
      <c r="H27" s="145">
        <f>IF('Alle Werte'!S22="","",'Alle Werte'!S22)</f>
        <v>3660</v>
      </c>
      <c r="I27" s="145">
        <f>IF('Alle Werte'!R22="","",'Alle Werte'!R22)</f>
        <v>0</v>
      </c>
      <c r="J27" s="145">
        <f>IF('Alle Werte'!AA22="","",'Alle Werte'!AA22)</f>
        <v>6716</v>
      </c>
      <c r="K27" s="145">
        <f>IF('Alle Werte'!AB22="","",'Alle Werte'!AB22)</f>
        <v>6569</v>
      </c>
      <c r="L27" s="145">
        <f>IF('Alle Werte'!AV22="","",'Alle Werte'!AV22)</f>
        <v>7969</v>
      </c>
      <c r="M27" s="145">
        <f>IF('Alle Werte'!AW22="","",'Alle Werte'!AW22)</f>
        <v>8097</v>
      </c>
      <c r="N27" s="155">
        <f>IF('Alle Werte'!K172="","",'Alle Werte'!K172)</f>
        <v>0.45718309283256531</v>
      </c>
      <c r="O27" s="145">
        <f>IF('Alle Werte'!BB22="","",'Alle Werte'!BB22)</f>
        <v>11548</v>
      </c>
      <c r="P27" s="145">
        <f>IF('Alle Werte'!BC22="","",'Alle Werte'!BC22)</f>
        <v>12300</v>
      </c>
      <c r="Q27" s="145">
        <f>IF('Alle Werte'!BD22="","",'Alle Werte'!BD22)</f>
        <v>12274</v>
      </c>
      <c r="R27" s="145">
        <f>IF('Alle Werte'!CR22="","",'Alle Werte'!CR22)</f>
        <v>3300</v>
      </c>
      <c r="S27" s="145">
        <f>IF('Alle Werte'!CS22="","",'Alle Werte'!CS22)</f>
        <v>4225</v>
      </c>
      <c r="T27" s="145">
        <f>IF('Alle Werte'!AX22="","",'Alle Werte'!AX22)</f>
        <v>7247</v>
      </c>
      <c r="U27" s="145">
        <f>IF('Alle Werte'!AY22="","",'Alle Werte'!AY22)</f>
        <v>7957</v>
      </c>
      <c r="V27" s="155">
        <f>IF('Alle Werte'!N172="","",'Alle Werte'!N172)</f>
        <v>0.45865058898925781</v>
      </c>
      <c r="W27" s="145">
        <f>IF('Alle Werte'!BG22="","",'Alle Werte'!BG22)</f>
        <v>9614</v>
      </c>
      <c r="X27" s="145">
        <f>IF('Alle Werte'!BH22="","",'Alle Werte'!BH22)</f>
        <v>10630</v>
      </c>
      <c r="Y27" s="145">
        <f>IF('Alle Werte'!BI22="","",'Alle Werte'!BI22)</f>
        <v>10271</v>
      </c>
      <c r="Z27" s="145">
        <f>IF('Alle Werte'!CT22="","",'Alle Werte'!CT22)</f>
        <v>4304</v>
      </c>
      <c r="AA27" s="145">
        <f>IF('Alle Werte'!CU22="","",'Alle Werte'!CU22)</f>
        <v>3456</v>
      </c>
      <c r="AB27" s="145">
        <f>IF('Alle Werte'!BV22="","",'Alle Werte'!BV22)</f>
        <v>844</v>
      </c>
      <c r="AC27" s="145">
        <f>IF('Alle Werte'!BW22="","",'Alle Werte'!BW22)</f>
        <v>770</v>
      </c>
      <c r="AD27" s="145">
        <f>IF('Alle Werte'!DC22="","",'Alle Werte'!DC22)</f>
        <v>12520</v>
      </c>
      <c r="AE27" s="145">
        <f>IF('Alle Werte'!DE22="","",'Alle Werte'!DE22)</f>
        <v>720</v>
      </c>
      <c r="AF27" s="145">
        <f>IF('Alle Werte'!DF22="","",'Alle Werte'!DF22)</f>
        <v>648</v>
      </c>
      <c r="AG27" s="145">
        <f>IF('Alle Werte'!DG22="","",'Alle Werte'!DG22)</f>
        <v>711</v>
      </c>
      <c r="AH27" s="145">
        <f>IF('Alle Werte'!DH22="","",'Alle Werte'!DH22)</f>
        <v>769</v>
      </c>
      <c r="AI27" s="145">
        <f>IF('Alle Werte'!DI22="","",'Alle Werte'!DI22)</f>
        <v>807</v>
      </c>
      <c r="AJ27" s="145">
        <f>IF('Alle Werte'!DJ22="","",'Alle Werte'!DJ22)</f>
        <v>734</v>
      </c>
      <c r="AK27" s="145">
        <f>IF('Alle Werte'!DK22="","",'Alle Werte'!DK22)</f>
        <v>795</v>
      </c>
      <c r="AL27" s="145">
        <f>IF('Alle Werte'!DO22="","",'Alle Werte'!DO22)</f>
        <v>738</v>
      </c>
      <c r="AM27" s="145">
        <f>IF('Alle Werte'!DM22="","",'Alle Werte'!DM22)</f>
        <v>221</v>
      </c>
      <c r="AN27" s="145">
        <f>IF('Alle Werte'!DL22="","",'Alle Werte'!DL22)</f>
        <v>429</v>
      </c>
      <c r="AO27" s="145">
        <f>IF('Alle Werte'!DN22="","",'Alle Werte'!DN22)</f>
        <v>1210</v>
      </c>
      <c r="AP27" s="145">
        <f>IF('Alle Werte'!DP22="","",'Alle Werte'!DP22)</f>
        <v>1246</v>
      </c>
      <c r="AQ27" s="145">
        <f>IF('Alle Werte'!Y22="","",'Alle Werte'!Y22)</f>
        <v>2605</v>
      </c>
      <c r="AR27" s="145">
        <f>IF('Alle Werte'!Z22="","",'Alle Werte'!Z22)</f>
        <v>2683</v>
      </c>
      <c r="AS27" s="146"/>
      <c r="AT27" s="146"/>
      <c r="AU27" s="145">
        <f>IF('Alle Werte'!CV22="","",'Alle Werte'!CV22)</f>
        <v>149</v>
      </c>
      <c r="AV27" s="145">
        <f>IF('Alle Werte'!CW22="","",'Alle Werte'!CW22)</f>
        <v>0</v>
      </c>
      <c r="AW27" s="145">
        <f>IF('Alle Werte'!CX22="","",'Alle Werte'!CX22)</f>
        <v>0</v>
      </c>
      <c r="AX27" s="146"/>
      <c r="AY27" s="146"/>
      <c r="AZ27" s="146">
        <v>918185</v>
      </c>
      <c r="BA27" s="205"/>
    </row>
    <row r="28" spans="1:53" s="32" customFormat="1" ht="24.95" customHeight="1">
      <c r="A28" s="144">
        <v>21</v>
      </c>
      <c r="B28" s="145">
        <f>IF('Alle Werte'!E23="","",'Alle Werte'!E23)</f>
        <v>1666</v>
      </c>
      <c r="C28" s="145">
        <f>IF('Alle Werte'!F23="","",'Alle Werte'!F23)</f>
        <v>1027</v>
      </c>
      <c r="D28" s="145">
        <f>IF('Alle Werte'!V23="","",'Alle Werte'!V23)</f>
        <v>0</v>
      </c>
      <c r="E28" s="145">
        <f>IF('Alle Werte'!AF23="","",'Alle Werte'!AF23)</f>
        <v>293</v>
      </c>
      <c r="F28" s="145">
        <f>IF('Alle Werte'!AC23="","",'Alle Werte'!AC23)</f>
        <v>1719</v>
      </c>
      <c r="G28" s="145">
        <f>IF('Alle Werte'!AD23="","",'Alle Werte'!AD23)</f>
        <v>38</v>
      </c>
      <c r="H28" s="145">
        <f>IF('Alle Werte'!S23="","",'Alle Werte'!S23)</f>
        <v>3673</v>
      </c>
      <c r="I28" s="145">
        <f>IF('Alle Werte'!R23="","",'Alle Werte'!R23)</f>
        <v>0</v>
      </c>
      <c r="J28" s="145">
        <f>IF('Alle Werte'!AA23="","",'Alle Werte'!AA23)</f>
        <v>6740</v>
      </c>
      <c r="K28" s="145">
        <f>IF('Alle Werte'!AB23="","",'Alle Werte'!AB23)</f>
        <v>6569</v>
      </c>
      <c r="L28" s="145">
        <f>IF('Alle Werte'!AV23="","",'Alle Werte'!AV23)</f>
        <v>7969</v>
      </c>
      <c r="M28" s="145">
        <f>IF('Alle Werte'!AW23="","",'Alle Werte'!AW23)</f>
        <v>8121</v>
      </c>
      <c r="N28" s="155">
        <f>IF('Alle Werte'!K173="","",'Alle Werte'!K173)</f>
        <v>0.45786121487617493</v>
      </c>
      <c r="O28" s="145">
        <f>IF('Alle Werte'!BB23="","",'Alle Werte'!BB23)</f>
        <v>11562</v>
      </c>
      <c r="P28" s="145">
        <f>IF('Alle Werte'!BC23="","",'Alle Werte'!BC23)</f>
        <v>12316</v>
      </c>
      <c r="Q28" s="145">
        <f>IF('Alle Werte'!BD23="","",'Alle Werte'!BD23)</f>
        <v>12290</v>
      </c>
      <c r="R28" s="145">
        <f>IF('Alle Werte'!CR23="","",'Alle Werte'!CR23)</f>
        <v>3307</v>
      </c>
      <c r="S28" s="145">
        <f>IF('Alle Werte'!CS23="","",'Alle Werte'!CS23)</f>
        <v>4232</v>
      </c>
      <c r="T28" s="145">
        <f>IF('Alle Werte'!AX23="","",'Alle Werte'!AX23)</f>
        <v>7247</v>
      </c>
      <c r="U28" s="145">
        <f>IF('Alle Werte'!AY23="","",'Alle Werte'!AY23)</f>
        <v>7981</v>
      </c>
      <c r="V28" s="155">
        <f>IF('Alle Werte'!N173="","",'Alle Werte'!N173)</f>
        <v>0.45835641026496887</v>
      </c>
      <c r="W28" s="145">
        <f>IF('Alle Werte'!BG23="","",'Alle Werte'!BG23)</f>
        <v>9630</v>
      </c>
      <c r="X28" s="145">
        <f>IF('Alle Werte'!BH23="","",'Alle Werte'!BH23)</f>
        <v>10648</v>
      </c>
      <c r="Y28" s="145">
        <f>IF('Alle Werte'!BI23="","",'Alle Werte'!BI23)</f>
        <v>10271</v>
      </c>
      <c r="Z28" s="145">
        <f>IF('Alle Werte'!CT23="","",'Alle Werte'!CT23)</f>
        <v>4311</v>
      </c>
      <c r="AA28" s="145">
        <f>IF('Alle Werte'!CU23="","",'Alle Werte'!CU23)</f>
        <v>3463</v>
      </c>
      <c r="AB28" s="145">
        <f>IF('Alle Werte'!BV23="","",'Alle Werte'!BV23)</f>
        <v>844</v>
      </c>
      <c r="AC28" s="145">
        <f>IF('Alle Werte'!BW23="","",'Alle Werte'!BW23)</f>
        <v>770</v>
      </c>
      <c r="AD28" s="145">
        <f>IF('Alle Werte'!DC23="","",'Alle Werte'!DC23)</f>
        <v>12544</v>
      </c>
      <c r="AE28" s="145">
        <f>IF('Alle Werte'!DE23="","",'Alle Werte'!DE23)</f>
        <v>720</v>
      </c>
      <c r="AF28" s="145">
        <f>IF('Alle Werte'!DF23="","",'Alle Werte'!DF23)</f>
        <v>648</v>
      </c>
      <c r="AG28" s="145">
        <f>IF('Alle Werte'!DG23="","",'Alle Werte'!DG23)</f>
        <v>711</v>
      </c>
      <c r="AH28" s="145">
        <f>IF('Alle Werte'!DH23="","",'Alle Werte'!DH23)</f>
        <v>769</v>
      </c>
      <c r="AI28" s="145">
        <f>IF('Alle Werte'!DI23="","",'Alle Werte'!DI23)</f>
        <v>807</v>
      </c>
      <c r="AJ28" s="145">
        <f>IF('Alle Werte'!DJ23="","",'Alle Werte'!DJ23)</f>
        <v>734</v>
      </c>
      <c r="AK28" s="145">
        <f>IF('Alle Werte'!DK23="","",'Alle Werte'!DK23)</f>
        <v>795</v>
      </c>
      <c r="AL28" s="145">
        <f>IF('Alle Werte'!DO23="","",'Alle Werte'!DO23)</f>
        <v>738</v>
      </c>
      <c r="AM28" s="145">
        <f>IF('Alle Werte'!DM23="","",'Alle Werte'!DM23)</f>
        <v>221</v>
      </c>
      <c r="AN28" s="145">
        <f>IF('Alle Werte'!DL23="","",'Alle Werte'!DL23)</f>
        <v>429</v>
      </c>
      <c r="AO28" s="145">
        <f>IF('Alle Werte'!DN23="","",'Alle Werte'!DN23)</f>
        <v>1210</v>
      </c>
      <c r="AP28" s="145">
        <f>IF('Alle Werte'!DP23="","",'Alle Werte'!DP23)</f>
        <v>1246</v>
      </c>
      <c r="AQ28" s="145">
        <f>IF('Alle Werte'!Y23="","",'Alle Werte'!Y23)</f>
        <v>2612</v>
      </c>
      <c r="AR28" s="145">
        <f>IF('Alle Werte'!Z23="","",'Alle Werte'!Z23)</f>
        <v>2690</v>
      </c>
      <c r="AS28" s="146"/>
      <c r="AT28" s="146"/>
      <c r="AU28" s="145">
        <f>IF('Alle Werte'!CV23="","",'Alle Werte'!CV23)</f>
        <v>151</v>
      </c>
      <c r="AV28" s="145">
        <f>IF('Alle Werte'!CW23="","",'Alle Werte'!CW23)</f>
        <v>0</v>
      </c>
      <c r="AW28" s="145">
        <f>IF('Alle Werte'!CX23="","",'Alle Werte'!CX23)</f>
        <v>0</v>
      </c>
      <c r="AX28" s="146"/>
      <c r="AY28" s="146"/>
      <c r="AZ28" s="146">
        <v>919410</v>
      </c>
      <c r="BA28" s="205"/>
    </row>
    <row r="29" spans="1:53" s="32" customFormat="1" ht="24.95" customHeight="1">
      <c r="A29" s="144">
        <v>22</v>
      </c>
      <c r="B29" s="145">
        <f>IF('Alle Werte'!E24="","",'Alle Werte'!E24)</f>
        <v>1667</v>
      </c>
      <c r="C29" s="145">
        <f>IF('Alle Werte'!F24="","",'Alle Werte'!F24)</f>
        <v>1027</v>
      </c>
      <c r="D29" s="145">
        <f>IF('Alle Werte'!V24="","",'Alle Werte'!V24)</f>
        <v>0</v>
      </c>
      <c r="E29" s="145">
        <f>IF('Alle Werte'!AF24="","",'Alle Werte'!AF24)</f>
        <v>293</v>
      </c>
      <c r="F29" s="145">
        <f>IF('Alle Werte'!AC24="","",'Alle Werte'!AC24)</f>
        <v>1719</v>
      </c>
      <c r="G29" s="145">
        <f>IF('Alle Werte'!AD24="","",'Alle Werte'!AD24)</f>
        <v>38</v>
      </c>
      <c r="H29" s="145">
        <f>IF('Alle Werte'!S24="","",'Alle Werte'!S24)</f>
        <v>3681</v>
      </c>
      <c r="I29" s="145">
        <f>IF('Alle Werte'!R24="","",'Alle Werte'!R24)</f>
        <v>0</v>
      </c>
      <c r="J29" s="145">
        <f>IF('Alle Werte'!AA24="","",'Alle Werte'!AA24)</f>
        <v>6764</v>
      </c>
      <c r="K29" s="145">
        <f>IF('Alle Werte'!AB24="","",'Alle Werte'!AB24)</f>
        <v>6569</v>
      </c>
      <c r="L29" s="145">
        <f>IF('Alle Werte'!AV24="","",'Alle Werte'!AV24)</f>
        <v>7969</v>
      </c>
      <c r="M29" s="145">
        <f>IF('Alle Werte'!AW24="","",'Alle Werte'!AW24)</f>
        <v>8145</v>
      </c>
      <c r="N29" s="155">
        <f>IF('Alle Werte'!K174="","",'Alle Werte'!K174)</f>
        <v>0.45561149716377258</v>
      </c>
      <c r="O29" s="145">
        <f>IF('Alle Werte'!BB24="","",'Alle Werte'!BB24)</f>
        <v>11577</v>
      </c>
      <c r="P29" s="145">
        <f>IF('Alle Werte'!BC24="","",'Alle Werte'!BC24)</f>
        <v>12332</v>
      </c>
      <c r="Q29" s="145">
        <f>IF('Alle Werte'!BD24="","",'Alle Werte'!BD24)</f>
        <v>12306</v>
      </c>
      <c r="R29" s="145">
        <f>IF('Alle Werte'!CR24="","",'Alle Werte'!CR24)</f>
        <v>3313</v>
      </c>
      <c r="S29" s="145">
        <f>IF('Alle Werte'!CS24="","",'Alle Werte'!CS24)</f>
        <v>4238</v>
      </c>
      <c r="T29" s="145">
        <f>IF('Alle Werte'!AX24="","",'Alle Werte'!AX24)</f>
        <v>7247</v>
      </c>
      <c r="U29" s="145">
        <f>IF('Alle Werte'!AY24="","",'Alle Werte'!AY24)</f>
        <v>8005</v>
      </c>
      <c r="V29" s="155">
        <f>IF('Alle Werte'!N174="","",'Alle Werte'!N174)</f>
        <v>0.45665881037712097</v>
      </c>
      <c r="W29" s="145">
        <f>IF('Alle Werte'!BG24="","",'Alle Werte'!BG24)</f>
        <v>9645</v>
      </c>
      <c r="X29" s="145">
        <f>IF('Alle Werte'!BH24="","",'Alle Werte'!BH24)</f>
        <v>10665</v>
      </c>
      <c r="Y29" s="145">
        <f>IF('Alle Werte'!BI24="","",'Alle Werte'!BI24)</f>
        <v>10271</v>
      </c>
      <c r="Z29" s="145">
        <f>IF('Alle Werte'!CT24="","",'Alle Werte'!CT24)</f>
        <v>4318</v>
      </c>
      <c r="AA29" s="145">
        <f>IF('Alle Werte'!CU24="","",'Alle Werte'!CU24)</f>
        <v>3470</v>
      </c>
      <c r="AB29" s="145">
        <f>IF('Alle Werte'!BV24="","",'Alle Werte'!BV24)</f>
        <v>847</v>
      </c>
      <c r="AC29" s="145">
        <f>IF('Alle Werte'!BW24="","",'Alle Werte'!BW24)</f>
        <v>770</v>
      </c>
      <c r="AD29" s="145">
        <f>IF('Alle Werte'!DC24="","",'Alle Werte'!DC24)</f>
        <v>12568</v>
      </c>
      <c r="AE29" s="145">
        <f>IF('Alle Werte'!DE24="","",'Alle Werte'!DE24)</f>
        <v>720</v>
      </c>
      <c r="AF29" s="145">
        <f>IF('Alle Werte'!DF24="","",'Alle Werte'!DF24)</f>
        <v>648</v>
      </c>
      <c r="AG29" s="145">
        <f>IF('Alle Werte'!DG24="","",'Alle Werte'!DG24)</f>
        <v>711</v>
      </c>
      <c r="AH29" s="145">
        <f>IF('Alle Werte'!DH24="","",'Alle Werte'!DH24)</f>
        <v>769</v>
      </c>
      <c r="AI29" s="145">
        <f>IF('Alle Werte'!DI24="","",'Alle Werte'!DI24)</f>
        <v>807</v>
      </c>
      <c r="AJ29" s="145">
        <f>IF('Alle Werte'!DJ24="","",'Alle Werte'!DJ24)</f>
        <v>734</v>
      </c>
      <c r="AK29" s="145">
        <f>IF('Alle Werte'!DK24="","",'Alle Werte'!DK24)</f>
        <v>795</v>
      </c>
      <c r="AL29" s="145">
        <f>IF('Alle Werte'!DO24="","",'Alle Werte'!DO24)</f>
        <v>738</v>
      </c>
      <c r="AM29" s="145">
        <f>IF('Alle Werte'!DM24="","",'Alle Werte'!DM24)</f>
        <v>221</v>
      </c>
      <c r="AN29" s="145">
        <f>IF('Alle Werte'!DL24="","",'Alle Werte'!DL24)</f>
        <v>429</v>
      </c>
      <c r="AO29" s="145">
        <f>IF('Alle Werte'!DN24="","",'Alle Werte'!DN24)</f>
        <v>1210</v>
      </c>
      <c r="AP29" s="145">
        <f>IF('Alle Werte'!DP24="","",'Alle Werte'!DP24)</f>
        <v>1247</v>
      </c>
      <c r="AQ29" s="145">
        <f>IF('Alle Werte'!Y24="","",'Alle Werte'!Y24)</f>
        <v>2616</v>
      </c>
      <c r="AR29" s="145">
        <f>IF('Alle Werte'!Z24="","",'Alle Werte'!Z24)</f>
        <v>2694</v>
      </c>
      <c r="AS29" s="146"/>
      <c r="AT29" s="146"/>
      <c r="AU29" s="145">
        <f>IF('Alle Werte'!CV24="","",'Alle Werte'!CV24)</f>
        <v>151</v>
      </c>
      <c r="AV29" s="145">
        <f>IF('Alle Werte'!CW24="","",'Alle Werte'!CW24)</f>
        <v>0</v>
      </c>
      <c r="AW29" s="145">
        <f>IF('Alle Werte'!CX24="","",'Alle Werte'!CX24)</f>
        <v>0</v>
      </c>
      <c r="AX29" s="146"/>
      <c r="AY29" s="146"/>
      <c r="AZ29" s="146">
        <v>920681</v>
      </c>
      <c r="BA29" s="205"/>
    </row>
    <row r="30" spans="1:53" s="32" customFormat="1" ht="24.95" customHeight="1">
      <c r="A30" s="144">
        <v>23</v>
      </c>
      <c r="B30" s="145">
        <f>IF('Alle Werte'!E25="","",'Alle Werte'!E25)</f>
        <v>1668</v>
      </c>
      <c r="C30" s="145">
        <f>IF('Alle Werte'!F25="","",'Alle Werte'!F25)</f>
        <v>1028</v>
      </c>
      <c r="D30" s="145">
        <f>IF('Alle Werte'!V25="","",'Alle Werte'!V25)</f>
        <v>0</v>
      </c>
      <c r="E30" s="145">
        <f>IF('Alle Werte'!AF25="","",'Alle Werte'!AF25)</f>
        <v>293</v>
      </c>
      <c r="F30" s="145">
        <f>IF('Alle Werte'!AC25="","",'Alle Werte'!AC25)</f>
        <v>1719</v>
      </c>
      <c r="G30" s="145">
        <f>IF('Alle Werte'!AD25="","",'Alle Werte'!AD25)</f>
        <v>38</v>
      </c>
      <c r="H30" s="145">
        <f>IF('Alle Werte'!S25="","",'Alle Werte'!S25)</f>
        <v>3692</v>
      </c>
      <c r="I30" s="145">
        <f>IF('Alle Werte'!R25="","",'Alle Werte'!R25)</f>
        <v>0</v>
      </c>
      <c r="J30" s="145">
        <f>IF('Alle Werte'!AA25="","",'Alle Werte'!AA25)</f>
        <v>6788</v>
      </c>
      <c r="K30" s="145">
        <f>IF('Alle Werte'!AB25="","",'Alle Werte'!AB25)</f>
        <v>6569</v>
      </c>
      <c r="L30" s="145">
        <f>IF('Alle Werte'!AV25="","",'Alle Werte'!AV25)</f>
        <v>7969</v>
      </c>
      <c r="M30" s="145">
        <f>IF('Alle Werte'!AW25="","",'Alle Werte'!AW25)</f>
        <v>8169</v>
      </c>
      <c r="N30" s="155">
        <f>IF('Alle Werte'!K175="","",'Alle Werte'!K175)</f>
        <v>0.4569404125213623</v>
      </c>
      <c r="O30" s="145">
        <f>IF('Alle Werte'!BB25="","",'Alle Werte'!BB25)</f>
        <v>11591</v>
      </c>
      <c r="P30" s="145">
        <f>IF('Alle Werte'!BC25="","",'Alle Werte'!BC25)</f>
        <v>12348</v>
      </c>
      <c r="Q30" s="145">
        <f>IF('Alle Werte'!BD25="","",'Alle Werte'!BD25)</f>
        <v>12322</v>
      </c>
      <c r="R30" s="145">
        <f>IF('Alle Werte'!CR25="","",'Alle Werte'!CR25)</f>
        <v>3320</v>
      </c>
      <c r="S30" s="145">
        <f>IF('Alle Werte'!CS25="","",'Alle Werte'!CS25)</f>
        <v>4245</v>
      </c>
      <c r="T30" s="145">
        <f>IF('Alle Werte'!AX25="","",'Alle Werte'!AX25)</f>
        <v>7247</v>
      </c>
      <c r="U30" s="145">
        <f>IF('Alle Werte'!AY25="","",'Alle Werte'!AY25)</f>
        <v>8029</v>
      </c>
      <c r="V30" s="155">
        <f>IF('Alle Werte'!N175="","",'Alle Werte'!N175)</f>
        <v>0.45790040493011475</v>
      </c>
      <c r="W30" s="145">
        <f>IF('Alle Werte'!BG25="","",'Alle Werte'!BG25)</f>
        <v>9661</v>
      </c>
      <c r="X30" s="145">
        <f>IF('Alle Werte'!BH25="","",'Alle Werte'!BH25)</f>
        <v>10683</v>
      </c>
      <c r="Y30" s="145">
        <f>IF('Alle Werte'!BI25="","",'Alle Werte'!BI25)</f>
        <v>10271</v>
      </c>
      <c r="Z30" s="145">
        <f>IF('Alle Werte'!CT25="","",'Alle Werte'!CT25)</f>
        <v>4325</v>
      </c>
      <c r="AA30" s="145">
        <f>IF('Alle Werte'!CU25="","",'Alle Werte'!CU25)</f>
        <v>3477</v>
      </c>
      <c r="AB30" s="145">
        <f>IF('Alle Werte'!BV25="","",'Alle Werte'!BV25)</f>
        <v>847</v>
      </c>
      <c r="AC30" s="145">
        <f>IF('Alle Werte'!BW25="","",'Alle Werte'!BW25)</f>
        <v>770</v>
      </c>
      <c r="AD30" s="145">
        <f>IF('Alle Werte'!DC25="","",'Alle Werte'!DC25)</f>
        <v>12592</v>
      </c>
      <c r="AE30" s="145">
        <f>IF('Alle Werte'!DE25="","",'Alle Werte'!DE25)</f>
        <v>720</v>
      </c>
      <c r="AF30" s="145">
        <f>IF('Alle Werte'!DF25="","",'Alle Werte'!DF25)</f>
        <v>648</v>
      </c>
      <c r="AG30" s="145">
        <f>IF('Alle Werte'!DG25="","",'Alle Werte'!DG25)</f>
        <v>711</v>
      </c>
      <c r="AH30" s="145">
        <f>IF('Alle Werte'!DH25="","",'Alle Werte'!DH25)</f>
        <v>769</v>
      </c>
      <c r="AI30" s="145">
        <f>IF('Alle Werte'!DI25="","",'Alle Werte'!DI25)</f>
        <v>807</v>
      </c>
      <c r="AJ30" s="145">
        <f>IF('Alle Werte'!DJ25="","",'Alle Werte'!DJ25)</f>
        <v>734</v>
      </c>
      <c r="AK30" s="145">
        <f>IF('Alle Werte'!DK25="","",'Alle Werte'!DK25)</f>
        <v>795</v>
      </c>
      <c r="AL30" s="145">
        <f>IF('Alle Werte'!DO25="","",'Alle Werte'!DO25)</f>
        <v>738</v>
      </c>
      <c r="AM30" s="145">
        <f>IF('Alle Werte'!DM25="","",'Alle Werte'!DM25)</f>
        <v>221</v>
      </c>
      <c r="AN30" s="145">
        <f>IF('Alle Werte'!DL25="","",'Alle Werte'!DL25)</f>
        <v>429</v>
      </c>
      <c r="AO30" s="145">
        <f>IF('Alle Werte'!DN25="","",'Alle Werte'!DN25)</f>
        <v>1210</v>
      </c>
      <c r="AP30" s="145">
        <f>IF('Alle Werte'!DP25="","",'Alle Werte'!DP25)</f>
        <v>1247</v>
      </c>
      <c r="AQ30" s="145">
        <f>IF('Alle Werte'!Y25="","",'Alle Werte'!Y25)</f>
        <v>2623</v>
      </c>
      <c r="AR30" s="145">
        <f>IF('Alle Werte'!Z25="","",'Alle Werte'!Z25)</f>
        <v>2701</v>
      </c>
      <c r="AS30" s="146"/>
      <c r="AT30" s="146"/>
      <c r="AU30" s="145">
        <f>IF('Alle Werte'!CV25="","",'Alle Werte'!CV25)</f>
        <v>151</v>
      </c>
      <c r="AV30" s="145">
        <f>IF('Alle Werte'!CW25="","",'Alle Werte'!CW25)</f>
        <v>0</v>
      </c>
      <c r="AW30" s="145">
        <f>IF('Alle Werte'!CX25="","",'Alle Werte'!CX25)</f>
        <v>0</v>
      </c>
      <c r="AX30" s="146"/>
      <c r="AY30" s="146"/>
      <c r="AZ30" s="146">
        <v>921834</v>
      </c>
      <c r="BA30" s="205"/>
    </row>
    <row r="31" spans="1:53" s="32" customFormat="1" ht="24.95" customHeight="1">
      <c r="A31" s="144">
        <v>24</v>
      </c>
      <c r="B31" s="145">
        <f>IF('Alle Werte'!E26="","",'Alle Werte'!E26)</f>
        <v>1670</v>
      </c>
      <c r="C31" s="145">
        <f>IF('Alle Werte'!F26="","",'Alle Werte'!F26)</f>
        <v>1029</v>
      </c>
      <c r="D31" s="145">
        <f>IF('Alle Werte'!V26="","",'Alle Werte'!V26)</f>
        <v>0</v>
      </c>
      <c r="E31" s="145">
        <f>IF('Alle Werte'!AF26="","",'Alle Werte'!AF26)</f>
        <v>293</v>
      </c>
      <c r="F31" s="145">
        <f>IF('Alle Werte'!AC26="","",'Alle Werte'!AC26)</f>
        <v>1719</v>
      </c>
      <c r="G31" s="145">
        <f>IF('Alle Werte'!AD26="","",'Alle Werte'!AD26)</f>
        <v>38</v>
      </c>
      <c r="H31" s="145">
        <f>IF('Alle Werte'!S26="","",'Alle Werte'!S26)</f>
        <v>3709</v>
      </c>
      <c r="I31" s="145">
        <f>IF('Alle Werte'!R26="","",'Alle Werte'!R26)</f>
        <v>0</v>
      </c>
      <c r="J31" s="145">
        <f>IF('Alle Werte'!AA26="","",'Alle Werte'!AA26)</f>
        <v>6812</v>
      </c>
      <c r="K31" s="145">
        <f>IF('Alle Werte'!AB26="","",'Alle Werte'!AB26)</f>
        <v>6569</v>
      </c>
      <c r="L31" s="145">
        <f>IF('Alle Werte'!AV26="","",'Alle Werte'!AV26)</f>
        <v>7969</v>
      </c>
      <c r="M31" s="145">
        <f>IF('Alle Werte'!AW26="","",'Alle Werte'!AW26)</f>
        <v>8193</v>
      </c>
      <c r="N31" s="155">
        <f>IF('Alle Werte'!K176="","",'Alle Werte'!K176)</f>
        <v>0.46325290203094482</v>
      </c>
      <c r="O31" s="145">
        <f>IF('Alle Werte'!BB26="","",'Alle Werte'!BB26)</f>
        <v>11605</v>
      </c>
      <c r="P31" s="145">
        <f>IF('Alle Werte'!BC26="","",'Alle Werte'!BC26)</f>
        <v>12364</v>
      </c>
      <c r="Q31" s="145">
        <f>IF('Alle Werte'!BD26="","",'Alle Werte'!BD26)</f>
        <v>12339</v>
      </c>
      <c r="R31" s="145">
        <f>IF('Alle Werte'!CR26="","",'Alle Werte'!CR26)</f>
        <v>3326</v>
      </c>
      <c r="S31" s="145">
        <f>IF('Alle Werte'!CS26="","",'Alle Werte'!CS26)</f>
        <v>4251</v>
      </c>
      <c r="T31" s="145">
        <f>IF('Alle Werte'!AX26="","",'Alle Werte'!AX26)</f>
        <v>7247</v>
      </c>
      <c r="U31" s="145">
        <f>IF('Alle Werte'!AY26="","",'Alle Werte'!AY26)</f>
        <v>8053</v>
      </c>
      <c r="V31" s="155">
        <f>IF('Alle Werte'!N176="","",'Alle Werte'!N176)</f>
        <v>0.46328279376029968</v>
      </c>
      <c r="W31" s="145">
        <f>IF('Alle Werte'!BG26="","",'Alle Werte'!BG26)</f>
        <v>9677</v>
      </c>
      <c r="X31" s="145">
        <f>IF('Alle Werte'!BH26="","",'Alle Werte'!BH26)</f>
        <v>10701</v>
      </c>
      <c r="Y31" s="145">
        <f>IF('Alle Werte'!BI26="","",'Alle Werte'!BI26)</f>
        <v>10271</v>
      </c>
      <c r="Z31" s="145">
        <f>IF('Alle Werte'!CT26="","",'Alle Werte'!CT26)</f>
        <v>4331</v>
      </c>
      <c r="AA31" s="145">
        <f>IF('Alle Werte'!CU26="","",'Alle Werte'!CU26)</f>
        <v>3484</v>
      </c>
      <c r="AB31" s="145">
        <f>IF('Alle Werte'!BV26="","",'Alle Werte'!BV26)</f>
        <v>847</v>
      </c>
      <c r="AC31" s="145">
        <f>IF('Alle Werte'!BW26="","",'Alle Werte'!BW26)</f>
        <v>770</v>
      </c>
      <c r="AD31" s="145">
        <f>IF('Alle Werte'!DC26="","",'Alle Werte'!DC26)</f>
        <v>12616</v>
      </c>
      <c r="AE31" s="145">
        <f>IF('Alle Werte'!DE26="","",'Alle Werte'!DE26)</f>
        <v>720</v>
      </c>
      <c r="AF31" s="145">
        <f>IF('Alle Werte'!DF26="","",'Alle Werte'!DF26)</f>
        <v>648</v>
      </c>
      <c r="AG31" s="145">
        <f>IF('Alle Werte'!DG26="","",'Alle Werte'!DG26)</f>
        <v>711</v>
      </c>
      <c r="AH31" s="145">
        <f>IF('Alle Werte'!DH26="","",'Alle Werte'!DH26)</f>
        <v>769</v>
      </c>
      <c r="AI31" s="145">
        <f>IF('Alle Werte'!DI26="","",'Alle Werte'!DI26)</f>
        <v>807</v>
      </c>
      <c r="AJ31" s="145">
        <f>IF('Alle Werte'!DJ26="","",'Alle Werte'!DJ26)</f>
        <v>734</v>
      </c>
      <c r="AK31" s="145">
        <f>IF('Alle Werte'!DK26="","",'Alle Werte'!DK26)</f>
        <v>795</v>
      </c>
      <c r="AL31" s="145">
        <f>IF('Alle Werte'!DO26="","",'Alle Werte'!DO26)</f>
        <v>738</v>
      </c>
      <c r="AM31" s="145">
        <f>IF('Alle Werte'!DM26="","",'Alle Werte'!DM26)</f>
        <v>221</v>
      </c>
      <c r="AN31" s="145">
        <f>IF('Alle Werte'!DL26="","",'Alle Werte'!DL26)</f>
        <v>429</v>
      </c>
      <c r="AO31" s="145">
        <f>IF('Alle Werte'!DN26="","",'Alle Werte'!DN26)</f>
        <v>1210</v>
      </c>
      <c r="AP31" s="145">
        <f>IF('Alle Werte'!DP26="","",'Alle Werte'!DP26)</f>
        <v>1247</v>
      </c>
      <c r="AQ31" s="145">
        <f>IF('Alle Werte'!Y26="","",'Alle Werte'!Y26)</f>
        <v>2632</v>
      </c>
      <c r="AR31" s="145">
        <f>IF('Alle Werte'!Z26="","",'Alle Werte'!Z26)</f>
        <v>2710</v>
      </c>
      <c r="AS31" s="146"/>
      <c r="AT31" s="146"/>
      <c r="AU31" s="145">
        <f>IF('Alle Werte'!CV26="","",'Alle Werte'!CV26)</f>
        <v>151</v>
      </c>
      <c r="AV31" s="145">
        <f>IF('Alle Werte'!CW26="","",'Alle Werte'!CW26)</f>
        <v>0</v>
      </c>
      <c r="AW31" s="145">
        <f>IF('Alle Werte'!CX26="","",'Alle Werte'!CX26)</f>
        <v>0</v>
      </c>
      <c r="AX31" s="146"/>
      <c r="AY31" s="146"/>
      <c r="AZ31" s="146">
        <v>923173</v>
      </c>
      <c r="BA31" s="205"/>
    </row>
    <row r="32" spans="1:53" s="32" customFormat="1" ht="24.95" customHeight="1">
      <c r="A32" s="144">
        <v>25</v>
      </c>
      <c r="B32" s="145">
        <f>IF('Alle Werte'!E27="","",'Alle Werte'!E27)</f>
        <v>1672</v>
      </c>
      <c r="C32" s="145">
        <f>IF('Alle Werte'!F27="","",'Alle Werte'!F27)</f>
        <v>1030</v>
      </c>
      <c r="D32" s="145">
        <f>IF('Alle Werte'!V27="","",'Alle Werte'!V27)</f>
        <v>0</v>
      </c>
      <c r="E32" s="145">
        <f>IF('Alle Werte'!AF27="","",'Alle Werte'!AF27)</f>
        <v>293</v>
      </c>
      <c r="F32" s="145">
        <f>IF('Alle Werte'!AC27="","",'Alle Werte'!AC27)</f>
        <v>1719</v>
      </c>
      <c r="G32" s="145">
        <f>IF('Alle Werte'!AD27="","",'Alle Werte'!AD27)</f>
        <v>38</v>
      </c>
      <c r="H32" s="145">
        <f>IF('Alle Werte'!S27="","",'Alle Werte'!S27)</f>
        <v>3725</v>
      </c>
      <c r="I32" s="145">
        <f>IF('Alle Werte'!R27="","",'Alle Werte'!R27)</f>
        <v>0</v>
      </c>
      <c r="J32" s="145">
        <f>IF('Alle Werte'!AA27="","",'Alle Werte'!AA27)</f>
        <v>6836</v>
      </c>
      <c r="K32" s="145">
        <f>IF('Alle Werte'!AB27="","",'Alle Werte'!AB27)</f>
        <v>6569</v>
      </c>
      <c r="L32" s="145">
        <f>IF('Alle Werte'!AV27="","",'Alle Werte'!AV27)</f>
        <v>7969</v>
      </c>
      <c r="M32" s="145">
        <f>IF('Alle Werte'!AW27="","",'Alle Werte'!AW27)</f>
        <v>8217</v>
      </c>
      <c r="N32" s="155">
        <f>IF('Alle Werte'!K177="","",'Alle Werte'!K177)</f>
        <v>0.46521630883216858</v>
      </c>
      <c r="O32" s="145">
        <f>IF('Alle Werte'!BB27="","",'Alle Werte'!BB27)</f>
        <v>11619</v>
      </c>
      <c r="P32" s="145">
        <f>IF('Alle Werte'!BC27="","",'Alle Werte'!BC27)</f>
        <v>12381</v>
      </c>
      <c r="Q32" s="145">
        <f>IF('Alle Werte'!BD27="","",'Alle Werte'!BD27)</f>
        <v>12355</v>
      </c>
      <c r="R32" s="145">
        <f>IF('Alle Werte'!CR27="","",'Alle Werte'!CR27)</f>
        <v>3333</v>
      </c>
      <c r="S32" s="145">
        <f>IF('Alle Werte'!CS27="","",'Alle Werte'!CS27)</f>
        <v>4258</v>
      </c>
      <c r="T32" s="145">
        <f>IF('Alle Werte'!AX27="","",'Alle Werte'!AX27)</f>
        <v>7247</v>
      </c>
      <c r="U32" s="145">
        <f>IF('Alle Werte'!AY27="","",'Alle Werte'!AY27)</f>
        <v>8077</v>
      </c>
      <c r="V32" s="155">
        <f>IF('Alle Werte'!N177="","",'Alle Werte'!N177)</f>
        <v>0.46400940418243408</v>
      </c>
      <c r="W32" s="145">
        <f>IF('Alle Werte'!BG27="","",'Alle Werte'!BG27)</f>
        <v>9692</v>
      </c>
      <c r="X32" s="145">
        <f>IF('Alle Werte'!BH27="","",'Alle Werte'!BH27)</f>
        <v>10719</v>
      </c>
      <c r="Y32" s="145">
        <f>IF('Alle Werte'!BI27="","",'Alle Werte'!BI27)</f>
        <v>10271</v>
      </c>
      <c r="Z32" s="145">
        <f>IF('Alle Werte'!CT27="","",'Alle Werte'!CT27)</f>
        <v>4338</v>
      </c>
      <c r="AA32" s="145">
        <f>IF('Alle Werte'!CU27="","",'Alle Werte'!CU27)</f>
        <v>3491</v>
      </c>
      <c r="AB32" s="145">
        <f>IF('Alle Werte'!BV27="","",'Alle Werte'!BV27)</f>
        <v>847</v>
      </c>
      <c r="AC32" s="145">
        <f>IF('Alle Werte'!BW27="","",'Alle Werte'!BW27)</f>
        <v>770</v>
      </c>
      <c r="AD32" s="145">
        <f>IF('Alle Werte'!DC27="","",'Alle Werte'!DC27)</f>
        <v>12640</v>
      </c>
      <c r="AE32" s="145">
        <f>IF('Alle Werte'!DE27="","",'Alle Werte'!DE27)</f>
        <v>720</v>
      </c>
      <c r="AF32" s="145">
        <f>IF('Alle Werte'!DF27="","",'Alle Werte'!DF27)</f>
        <v>648</v>
      </c>
      <c r="AG32" s="145">
        <f>IF('Alle Werte'!DG27="","",'Alle Werte'!DG27)</f>
        <v>711</v>
      </c>
      <c r="AH32" s="145">
        <f>IF('Alle Werte'!DH27="","",'Alle Werte'!DH27)</f>
        <v>769</v>
      </c>
      <c r="AI32" s="145">
        <f>IF('Alle Werte'!DI27="","",'Alle Werte'!DI27)</f>
        <v>807</v>
      </c>
      <c r="AJ32" s="145">
        <f>IF('Alle Werte'!DJ27="","",'Alle Werte'!DJ27)</f>
        <v>734</v>
      </c>
      <c r="AK32" s="145">
        <f>IF('Alle Werte'!DK27="","",'Alle Werte'!DK27)</f>
        <v>795</v>
      </c>
      <c r="AL32" s="145">
        <f>IF('Alle Werte'!DO27="","",'Alle Werte'!DO27)</f>
        <v>738</v>
      </c>
      <c r="AM32" s="145">
        <f>IF('Alle Werte'!DM27="","",'Alle Werte'!DM27)</f>
        <v>221</v>
      </c>
      <c r="AN32" s="145">
        <f>IF('Alle Werte'!DL27="","",'Alle Werte'!DL27)</f>
        <v>429</v>
      </c>
      <c r="AO32" s="145">
        <f>IF('Alle Werte'!DN27="","",'Alle Werte'!DN27)</f>
        <v>1210</v>
      </c>
      <c r="AP32" s="145">
        <f>IF('Alle Werte'!DP27="","",'Alle Werte'!DP27)</f>
        <v>1247</v>
      </c>
      <c r="AQ32" s="145">
        <f>IF('Alle Werte'!Y27="","",'Alle Werte'!Y27)</f>
        <v>2641</v>
      </c>
      <c r="AR32" s="145">
        <f>IF('Alle Werte'!Z27="","",'Alle Werte'!Z27)</f>
        <v>2720</v>
      </c>
      <c r="AS32" s="146"/>
      <c r="AT32" s="146"/>
      <c r="AU32" s="145">
        <f>IF('Alle Werte'!CV27="","",'Alle Werte'!CV27)</f>
        <v>151</v>
      </c>
      <c r="AV32" s="145">
        <f>IF('Alle Werte'!CW27="","",'Alle Werte'!CW27)</f>
        <v>0</v>
      </c>
      <c r="AW32" s="145">
        <f>IF('Alle Werte'!CX27="","",'Alle Werte'!CX27)</f>
        <v>0</v>
      </c>
      <c r="AX32" s="146"/>
      <c r="AY32" s="146"/>
      <c r="AZ32" s="146">
        <v>924670</v>
      </c>
      <c r="BA32" s="205"/>
    </row>
    <row r="33" spans="1:53" s="32" customFormat="1" ht="24.95" customHeight="1">
      <c r="A33" s="144">
        <v>26</v>
      </c>
      <c r="B33" s="145">
        <f>IF('Alle Werte'!E28="","",'Alle Werte'!E28)</f>
        <v>1675</v>
      </c>
      <c r="C33" s="145">
        <f>IF('Alle Werte'!F28="","",'Alle Werte'!F28)</f>
        <v>1033</v>
      </c>
      <c r="D33" s="145">
        <f>IF('Alle Werte'!V28="","",'Alle Werte'!V28)</f>
        <v>0</v>
      </c>
      <c r="E33" s="145">
        <f>IF('Alle Werte'!AF28="","",'Alle Werte'!AF28)</f>
        <v>294</v>
      </c>
      <c r="F33" s="145">
        <f>IF('Alle Werte'!AC28="","",'Alle Werte'!AC28)</f>
        <v>1731</v>
      </c>
      <c r="G33" s="145">
        <f>IF('Alle Werte'!AD28="","",'Alle Werte'!AD28)</f>
        <v>38</v>
      </c>
      <c r="H33" s="145">
        <f>IF('Alle Werte'!S28="","",'Alle Werte'!S28)</f>
        <v>3737</v>
      </c>
      <c r="I33" s="145">
        <f>IF('Alle Werte'!R28="","",'Alle Werte'!R28)</f>
        <v>0</v>
      </c>
      <c r="J33" s="145">
        <f>IF('Alle Werte'!AA28="","",'Alle Werte'!AA28)</f>
        <v>6860</v>
      </c>
      <c r="K33" s="145">
        <f>IF('Alle Werte'!AB28="","",'Alle Werte'!AB28)</f>
        <v>6569</v>
      </c>
      <c r="L33" s="145">
        <f>IF('Alle Werte'!AV28="","",'Alle Werte'!AV28)</f>
        <v>7976</v>
      </c>
      <c r="M33" s="145">
        <f>IF('Alle Werte'!AW28="","",'Alle Werte'!AW28)</f>
        <v>8238</v>
      </c>
      <c r="N33" s="155">
        <f>IF('Alle Werte'!K178="","",'Alle Werte'!K178)</f>
        <v>0.45654010772705078</v>
      </c>
      <c r="O33" s="145">
        <f>IF('Alle Werte'!BB28="","",'Alle Werte'!BB28)</f>
        <v>11627</v>
      </c>
      <c r="P33" s="145">
        <f>IF('Alle Werte'!BC28="","",'Alle Werte'!BC28)</f>
        <v>12389</v>
      </c>
      <c r="Q33" s="145">
        <f>IF('Alle Werte'!BD28="","",'Alle Werte'!BD28)</f>
        <v>12363</v>
      </c>
      <c r="R33" s="145">
        <f>IF('Alle Werte'!CR28="","",'Alle Werte'!CR28)</f>
        <v>3336</v>
      </c>
      <c r="S33" s="145">
        <f>IF('Alle Werte'!CS28="","",'Alle Werte'!CS28)</f>
        <v>4261</v>
      </c>
      <c r="T33" s="145">
        <f>IF('Alle Werte'!AX28="","",'Alle Werte'!AX28)</f>
        <v>7247</v>
      </c>
      <c r="U33" s="145">
        <f>IF('Alle Werte'!AY28="","",'Alle Werte'!AY28)</f>
        <v>8094</v>
      </c>
      <c r="V33" s="155">
        <f>IF('Alle Werte'!N178="","",'Alle Werte'!N178)</f>
        <v>0.46128800511360168</v>
      </c>
      <c r="W33" s="145">
        <f>IF('Alle Werte'!BG28="","",'Alle Werte'!BG28)</f>
        <v>9700</v>
      </c>
      <c r="X33" s="145">
        <f>IF('Alle Werte'!BH28="","",'Alle Werte'!BH28)</f>
        <v>10728</v>
      </c>
      <c r="Y33" s="145">
        <f>IF('Alle Werte'!BI28="","",'Alle Werte'!BI28)</f>
        <v>10271</v>
      </c>
      <c r="Z33" s="145">
        <f>IF('Alle Werte'!CT28="","",'Alle Werte'!CT28)</f>
        <v>4342</v>
      </c>
      <c r="AA33" s="145">
        <f>IF('Alle Werte'!CU28="","",'Alle Werte'!CU28)</f>
        <v>3494</v>
      </c>
      <c r="AB33" s="145">
        <f>IF('Alle Werte'!BV28="","",'Alle Werte'!BV28)</f>
        <v>854</v>
      </c>
      <c r="AC33" s="145">
        <f>IF('Alle Werte'!BW28="","",'Alle Werte'!BW28)</f>
        <v>770</v>
      </c>
      <c r="AD33" s="145">
        <f>IF('Alle Werte'!DC28="","",'Alle Werte'!DC28)</f>
        <v>12663</v>
      </c>
      <c r="AE33" s="145">
        <f>IF('Alle Werte'!DE28="","",'Alle Werte'!DE28)</f>
        <v>720</v>
      </c>
      <c r="AF33" s="145">
        <f>IF('Alle Werte'!DF28="","",'Alle Werte'!DF28)</f>
        <v>648</v>
      </c>
      <c r="AG33" s="145">
        <f>IF('Alle Werte'!DG28="","",'Alle Werte'!DG28)</f>
        <v>711</v>
      </c>
      <c r="AH33" s="145">
        <f>IF('Alle Werte'!DH28="","",'Alle Werte'!DH28)</f>
        <v>769</v>
      </c>
      <c r="AI33" s="145">
        <f>IF('Alle Werte'!DI28="","",'Alle Werte'!DI28)</f>
        <v>807</v>
      </c>
      <c r="AJ33" s="145">
        <f>IF('Alle Werte'!DJ28="","",'Alle Werte'!DJ28)</f>
        <v>734</v>
      </c>
      <c r="AK33" s="145">
        <f>IF('Alle Werte'!DK28="","",'Alle Werte'!DK28)</f>
        <v>795</v>
      </c>
      <c r="AL33" s="145">
        <f>IF('Alle Werte'!DO28="","",'Alle Werte'!DO28)</f>
        <v>738</v>
      </c>
      <c r="AM33" s="145">
        <f>IF('Alle Werte'!DM28="","",'Alle Werte'!DM28)</f>
        <v>221</v>
      </c>
      <c r="AN33" s="145">
        <f>IF('Alle Werte'!DL28="","",'Alle Werte'!DL28)</f>
        <v>429</v>
      </c>
      <c r="AO33" s="145">
        <f>IF('Alle Werte'!DN28="","",'Alle Werte'!DN28)</f>
        <v>1210</v>
      </c>
      <c r="AP33" s="145">
        <f>IF('Alle Werte'!DP28="","",'Alle Werte'!DP28)</f>
        <v>1247</v>
      </c>
      <c r="AQ33" s="145">
        <f>IF('Alle Werte'!Y28="","",'Alle Werte'!Y28)</f>
        <v>2648</v>
      </c>
      <c r="AR33" s="145">
        <f>IF('Alle Werte'!Z28="","",'Alle Werte'!Z28)</f>
        <v>2727</v>
      </c>
      <c r="AS33" s="146"/>
      <c r="AT33" s="146"/>
      <c r="AU33" s="145">
        <f>IF('Alle Werte'!CV28="","",'Alle Werte'!CV28)</f>
        <v>0</v>
      </c>
      <c r="AV33" s="145">
        <f>IF('Alle Werte'!CW28="","",'Alle Werte'!CW28)</f>
        <v>0</v>
      </c>
      <c r="AW33" s="145">
        <f>IF('Alle Werte'!CX28="","",'Alle Werte'!CX28)</f>
        <v>0</v>
      </c>
      <c r="AX33" s="146"/>
      <c r="AY33" s="146"/>
      <c r="AZ33" s="146">
        <v>926130</v>
      </c>
      <c r="BA33" s="205"/>
    </row>
    <row r="34" spans="1:53" s="32" customFormat="1" ht="24.95" customHeight="1">
      <c r="A34" s="144">
        <v>27</v>
      </c>
      <c r="B34" s="145">
        <f>IF('Alle Werte'!E29="","",'Alle Werte'!E29)</f>
        <v>1676</v>
      </c>
      <c r="C34" s="145">
        <f>IF('Alle Werte'!F29="","",'Alle Werte'!F29)</f>
        <v>1035</v>
      </c>
      <c r="D34" s="145">
        <f>IF('Alle Werte'!V29="","",'Alle Werte'!V29)</f>
        <v>0</v>
      </c>
      <c r="E34" s="145">
        <f>IF('Alle Werte'!AF29="","",'Alle Werte'!AF29)</f>
        <v>307</v>
      </c>
      <c r="F34" s="145">
        <f>IF('Alle Werte'!AC29="","",'Alle Werte'!AC29)</f>
        <v>1755</v>
      </c>
      <c r="G34" s="145">
        <f>IF('Alle Werte'!AD29="","",'Alle Werte'!AD29)</f>
        <v>38</v>
      </c>
      <c r="H34" s="145">
        <f>IF('Alle Werte'!S29="","",'Alle Werte'!S29)</f>
        <v>3744</v>
      </c>
      <c r="I34" s="145">
        <f>IF('Alle Werte'!R29="","",'Alle Werte'!R29)</f>
        <v>0</v>
      </c>
      <c r="J34" s="145">
        <f>IF('Alle Werte'!AA29="","",'Alle Werte'!AA29)</f>
        <v>6884</v>
      </c>
      <c r="K34" s="145">
        <f>IF('Alle Werte'!AB29="","",'Alle Werte'!AB29)</f>
        <v>6569</v>
      </c>
      <c r="L34" s="145">
        <f>IF('Alle Werte'!AV29="","",'Alle Werte'!AV29)</f>
        <v>7976</v>
      </c>
      <c r="M34" s="145">
        <f>IF('Alle Werte'!AW29="","",'Alle Werte'!AW29)</f>
        <v>8262</v>
      </c>
      <c r="N34" s="155">
        <f>IF('Alle Werte'!K179="","",'Alle Werte'!K179)</f>
        <v>0.44123730063438416</v>
      </c>
      <c r="O34" s="145">
        <f>IF('Alle Werte'!BB29="","",'Alle Werte'!BB29)</f>
        <v>11627</v>
      </c>
      <c r="P34" s="145">
        <f>IF('Alle Werte'!BC29="","",'Alle Werte'!BC29)</f>
        <v>12389</v>
      </c>
      <c r="Q34" s="145">
        <f>IF('Alle Werte'!BD29="","",'Alle Werte'!BD29)</f>
        <v>12363</v>
      </c>
      <c r="R34" s="145">
        <f>IF('Alle Werte'!CR29="","",'Alle Werte'!CR29)</f>
        <v>3336</v>
      </c>
      <c r="S34" s="145">
        <f>IF('Alle Werte'!CS29="","",'Alle Werte'!CS29)</f>
        <v>4261</v>
      </c>
      <c r="T34" s="145">
        <f>IF('Alle Werte'!AX29="","",'Alle Werte'!AX29)</f>
        <v>7255</v>
      </c>
      <c r="U34" s="145">
        <f>IF('Alle Werte'!AY29="","",'Alle Werte'!AY29)</f>
        <v>8110</v>
      </c>
      <c r="V34" s="155">
        <f>IF('Alle Werte'!N179="","",'Alle Werte'!N179)</f>
        <v>0.45374968647956848</v>
      </c>
      <c r="W34" s="145">
        <f>IF('Alle Werte'!BG29="","",'Alle Werte'!BG29)</f>
        <v>9700</v>
      </c>
      <c r="X34" s="145">
        <f>IF('Alle Werte'!BH29="","",'Alle Werte'!BH29)</f>
        <v>10728</v>
      </c>
      <c r="Y34" s="145">
        <f>IF('Alle Werte'!BI29="","",'Alle Werte'!BI29)</f>
        <v>10271</v>
      </c>
      <c r="Z34" s="145">
        <f>IF('Alle Werte'!CT29="","",'Alle Werte'!CT29)</f>
        <v>4342</v>
      </c>
      <c r="AA34" s="145">
        <f>IF('Alle Werte'!CU29="","",'Alle Werte'!CU29)</f>
        <v>3494</v>
      </c>
      <c r="AB34" s="145">
        <f>IF('Alle Werte'!BV29="","",'Alle Werte'!BV29)</f>
        <v>859</v>
      </c>
      <c r="AC34" s="145">
        <f>IF('Alle Werte'!BW29="","",'Alle Werte'!BW29)</f>
        <v>770</v>
      </c>
      <c r="AD34" s="145">
        <f>IF('Alle Werte'!DC29="","",'Alle Werte'!DC29)</f>
        <v>12687</v>
      </c>
      <c r="AE34" s="145">
        <f>IF('Alle Werte'!DE29="","",'Alle Werte'!DE29)</f>
        <v>720</v>
      </c>
      <c r="AF34" s="145">
        <f>IF('Alle Werte'!DF29="","",'Alle Werte'!DF29)</f>
        <v>648</v>
      </c>
      <c r="AG34" s="145">
        <f>IF('Alle Werte'!DG29="","",'Alle Werte'!DG29)</f>
        <v>711</v>
      </c>
      <c r="AH34" s="145">
        <f>IF('Alle Werte'!DH29="","",'Alle Werte'!DH29)</f>
        <v>769</v>
      </c>
      <c r="AI34" s="145">
        <f>IF('Alle Werte'!DI29="","",'Alle Werte'!DI29)</f>
        <v>807</v>
      </c>
      <c r="AJ34" s="145">
        <f>IF('Alle Werte'!DJ29="","",'Alle Werte'!DJ29)</f>
        <v>734</v>
      </c>
      <c r="AK34" s="145">
        <f>IF('Alle Werte'!DK29="","",'Alle Werte'!DK29)</f>
        <v>795</v>
      </c>
      <c r="AL34" s="145">
        <f>IF('Alle Werte'!DO29="","",'Alle Werte'!DO29)</f>
        <v>738</v>
      </c>
      <c r="AM34" s="145">
        <f>IF('Alle Werte'!DM29="","",'Alle Werte'!DM29)</f>
        <v>221</v>
      </c>
      <c r="AN34" s="145">
        <f>IF('Alle Werte'!DL29="","",'Alle Werte'!DL29)</f>
        <v>429</v>
      </c>
      <c r="AO34" s="145">
        <f>IF('Alle Werte'!DN29="","",'Alle Werte'!DN29)</f>
        <v>1210</v>
      </c>
      <c r="AP34" s="145">
        <f>IF('Alle Werte'!DP29="","",'Alle Werte'!DP29)</f>
        <v>1247</v>
      </c>
      <c r="AQ34" s="145">
        <f>IF('Alle Werte'!Y29="","",'Alle Werte'!Y29)</f>
        <v>2652</v>
      </c>
      <c r="AR34" s="145">
        <f>IF('Alle Werte'!Z29="","",'Alle Werte'!Z29)</f>
        <v>2731</v>
      </c>
      <c r="AS34" s="146"/>
      <c r="AT34" s="146"/>
      <c r="AU34" s="145">
        <f>IF('Alle Werte'!CV29="","",'Alle Werte'!CV29)</f>
        <v>0</v>
      </c>
      <c r="AV34" s="145">
        <f>IF('Alle Werte'!CW29="","",'Alle Werte'!CW29)</f>
        <v>0</v>
      </c>
      <c r="AW34" s="145">
        <f>IF('Alle Werte'!CX29="","",'Alle Werte'!CX29)</f>
        <v>0</v>
      </c>
      <c r="AX34" s="146"/>
      <c r="AY34" s="146"/>
      <c r="AZ34" s="146">
        <v>927287</v>
      </c>
      <c r="BA34" s="205"/>
    </row>
    <row r="35" spans="1:53" s="32" customFormat="1" ht="24.95" customHeight="1">
      <c r="A35" s="144">
        <v>28</v>
      </c>
      <c r="B35" s="145" t="str">
        <f>IF('Alle Werte'!E30="","",'Alle Werte'!E30)</f>
        <v/>
      </c>
      <c r="C35" s="145" t="str">
        <f>IF('Alle Werte'!F30="","",'Alle Werte'!F30)</f>
        <v/>
      </c>
      <c r="D35" s="145" t="str">
        <f>IF('Alle Werte'!V30="","",'Alle Werte'!V30)</f>
        <v/>
      </c>
      <c r="E35" s="145" t="str">
        <f>IF('Alle Werte'!AF30="","",'Alle Werte'!AF30)</f>
        <v/>
      </c>
      <c r="F35" s="145" t="str">
        <f>IF('Alle Werte'!AC30="","",'Alle Werte'!AC30)</f>
        <v/>
      </c>
      <c r="G35" s="145" t="str">
        <f>IF('Alle Werte'!AD30="","",'Alle Werte'!AD30)</f>
        <v/>
      </c>
      <c r="H35" s="145" t="str">
        <f>IF('Alle Werte'!S30="","",'Alle Werte'!S30)</f>
        <v/>
      </c>
      <c r="I35" s="145" t="str">
        <f>IF('Alle Werte'!R30="","",'Alle Werte'!R30)</f>
        <v/>
      </c>
      <c r="J35" s="145" t="str">
        <f>IF('Alle Werte'!AA30="","",'Alle Werte'!AA30)</f>
        <v/>
      </c>
      <c r="K35" s="145" t="str">
        <f>IF('Alle Werte'!AB30="","",'Alle Werte'!AB30)</f>
        <v/>
      </c>
      <c r="L35" s="145" t="str">
        <f>IF('Alle Werte'!AV30="","",'Alle Werte'!AV30)</f>
        <v/>
      </c>
      <c r="M35" s="145" t="str">
        <f>IF('Alle Werte'!AW30="","",'Alle Werte'!AW30)</f>
        <v/>
      </c>
      <c r="N35" s="155" t="str">
        <f>IF('Alle Werte'!K180="","",'Alle Werte'!K180)</f>
        <v/>
      </c>
      <c r="O35" s="145" t="str">
        <f>IF('Alle Werte'!BB30="","",'Alle Werte'!BB30)</f>
        <v/>
      </c>
      <c r="P35" s="145" t="str">
        <f>IF('Alle Werte'!BC30="","",'Alle Werte'!BC30)</f>
        <v/>
      </c>
      <c r="Q35" s="145" t="str">
        <f>IF('Alle Werte'!BD30="","",'Alle Werte'!BD30)</f>
        <v/>
      </c>
      <c r="R35" s="145" t="str">
        <f>IF('Alle Werte'!CR30="","",'Alle Werte'!CR30)</f>
        <v/>
      </c>
      <c r="S35" s="145" t="str">
        <f>IF('Alle Werte'!CS30="","",'Alle Werte'!CS30)</f>
        <v/>
      </c>
      <c r="T35" s="145" t="str">
        <f>IF('Alle Werte'!AX30="","",'Alle Werte'!AX30)</f>
        <v/>
      </c>
      <c r="U35" s="145" t="str">
        <f>IF('Alle Werte'!AY30="","",'Alle Werte'!AY30)</f>
        <v/>
      </c>
      <c r="V35" s="155" t="str">
        <f>IF('Alle Werte'!N180="","",'Alle Werte'!N180)</f>
        <v/>
      </c>
      <c r="W35" s="145" t="str">
        <f>IF('Alle Werte'!BG30="","",'Alle Werte'!BG30)</f>
        <v/>
      </c>
      <c r="X35" s="145" t="str">
        <f>IF('Alle Werte'!BH30="","",'Alle Werte'!BH30)</f>
        <v/>
      </c>
      <c r="Y35" s="145" t="str">
        <f>IF('Alle Werte'!BI30="","",'Alle Werte'!BI30)</f>
        <v/>
      </c>
      <c r="Z35" s="145" t="str">
        <f>IF('Alle Werte'!CT30="","",'Alle Werte'!CT30)</f>
        <v/>
      </c>
      <c r="AA35" s="145" t="str">
        <f>IF('Alle Werte'!CU30="","",'Alle Werte'!CU30)</f>
        <v/>
      </c>
      <c r="AB35" s="145" t="str">
        <f>IF('Alle Werte'!BV30="","",'Alle Werte'!BV30)</f>
        <v/>
      </c>
      <c r="AC35" s="145" t="str">
        <f>IF('Alle Werte'!BW30="","",'Alle Werte'!BW30)</f>
        <v/>
      </c>
      <c r="AD35" s="145" t="str">
        <f>IF('Alle Werte'!DC30="","",'Alle Werte'!DC30)</f>
        <v/>
      </c>
      <c r="AE35" s="145" t="str">
        <f>IF('Alle Werte'!DE30="","",'Alle Werte'!DE30)</f>
        <v/>
      </c>
      <c r="AF35" s="145" t="str">
        <f>IF('Alle Werte'!DF30="","",'Alle Werte'!DF30)</f>
        <v/>
      </c>
      <c r="AG35" s="145" t="str">
        <f>IF('Alle Werte'!DG30="","",'Alle Werte'!DG30)</f>
        <v/>
      </c>
      <c r="AH35" s="145" t="str">
        <f>IF('Alle Werte'!DH30="","",'Alle Werte'!DH30)</f>
        <v/>
      </c>
      <c r="AI35" s="145" t="str">
        <f>IF('Alle Werte'!DI30="","",'Alle Werte'!DI30)</f>
        <v/>
      </c>
      <c r="AJ35" s="145" t="str">
        <f>IF('Alle Werte'!DJ30="","",'Alle Werte'!DJ30)</f>
        <v/>
      </c>
      <c r="AK35" s="145" t="str">
        <f>IF('Alle Werte'!DK30="","",'Alle Werte'!DK30)</f>
        <v/>
      </c>
      <c r="AL35" s="145" t="str">
        <f>IF('Alle Werte'!DO30="","",'Alle Werte'!DO30)</f>
        <v/>
      </c>
      <c r="AM35" s="145" t="str">
        <f>IF('Alle Werte'!DM30="","",'Alle Werte'!DM30)</f>
        <v/>
      </c>
      <c r="AN35" s="145" t="str">
        <f>IF('Alle Werte'!DL30="","",'Alle Werte'!DL30)</f>
        <v/>
      </c>
      <c r="AO35" s="145" t="str">
        <f>IF('Alle Werte'!DN30="","",'Alle Werte'!DN30)</f>
        <v/>
      </c>
      <c r="AP35" s="145" t="str">
        <f>IF('Alle Werte'!DP30="","",'Alle Werte'!DP30)</f>
        <v/>
      </c>
      <c r="AQ35" s="145" t="str">
        <f>IF('Alle Werte'!Y30="","",'Alle Werte'!Y30)</f>
        <v/>
      </c>
      <c r="AR35" s="145" t="str">
        <f>IF('Alle Werte'!Z30="","",'Alle Werte'!Z30)</f>
        <v/>
      </c>
      <c r="AS35" s="146"/>
      <c r="AT35" s="146"/>
      <c r="AU35" s="145" t="str">
        <f>IF('Alle Werte'!CV30="","",'Alle Werte'!CV30)</f>
        <v/>
      </c>
      <c r="AV35" s="145" t="str">
        <f>IF('Alle Werte'!CW30="","",'Alle Werte'!CW30)</f>
        <v/>
      </c>
      <c r="AW35" s="145" t="str">
        <f>IF('Alle Werte'!CX30="","",'Alle Werte'!CX30)</f>
        <v/>
      </c>
      <c r="AX35" s="146"/>
      <c r="AY35" s="146"/>
      <c r="AZ35" s="146">
        <v>928214</v>
      </c>
      <c r="BA35" s="205"/>
    </row>
    <row r="36" spans="1:53" s="32" customFormat="1" ht="24.95" customHeight="1">
      <c r="A36" s="144">
        <v>29</v>
      </c>
      <c r="B36" s="145" t="str">
        <f>IF('Alle Werte'!E31="","",'Alle Werte'!E31)</f>
        <v/>
      </c>
      <c r="C36" s="145" t="str">
        <f>IF('Alle Werte'!F31="","",'Alle Werte'!F31)</f>
        <v/>
      </c>
      <c r="D36" s="145" t="str">
        <f>IF('Alle Werte'!V31="","",'Alle Werte'!V31)</f>
        <v/>
      </c>
      <c r="E36" s="145" t="str">
        <f>IF('Alle Werte'!AF31="","",'Alle Werte'!AF31)</f>
        <v/>
      </c>
      <c r="F36" s="145" t="str">
        <f>IF('Alle Werte'!AC31="","",'Alle Werte'!AC31)</f>
        <v/>
      </c>
      <c r="G36" s="145" t="str">
        <f>IF('Alle Werte'!AD31="","",'Alle Werte'!AD31)</f>
        <v/>
      </c>
      <c r="H36" s="145" t="str">
        <f>IF('Alle Werte'!S31="","",'Alle Werte'!S31)</f>
        <v/>
      </c>
      <c r="I36" s="145" t="str">
        <f>IF('Alle Werte'!R31="","",'Alle Werte'!R31)</f>
        <v/>
      </c>
      <c r="J36" s="145" t="str">
        <f>IF('Alle Werte'!AA31="","",'Alle Werte'!AA31)</f>
        <v/>
      </c>
      <c r="K36" s="145" t="str">
        <f>IF('Alle Werte'!AB31="","",'Alle Werte'!AB31)</f>
        <v/>
      </c>
      <c r="L36" s="145" t="str">
        <f>IF('Alle Werte'!AV31="","",'Alle Werte'!AV31)</f>
        <v/>
      </c>
      <c r="M36" s="145" t="str">
        <f>IF('Alle Werte'!AW31="","",'Alle Werte'!AW31)</f>
        <v/>
      </c>
      <c r="N36" s="155" t="str">
        <f>IF('Alle Werte'!K181="","",'Alle Werte'!K181)</f>
        <v/>
      </c>
      <c r="O36" s="145" t="str">
        <f>IF('Alle Werte'!BB31="","",'Alle Werte'!BB31)</f>
        <v/>
      </c>
      <c r="P36" s="145" t="str">
        <f>IF('Alle Werte'!BC31="","",'Alle Werte'!BC31)</f>
        <v/>
      </c>
      <c r="Q36" s="145" t="str">
        <f>IF('Alle Werte'!BD31="","",'Alle Werte'!BD31)</f>
        <v/>
      </c>
      <c r="R36" s="145" t="str">
        <f>IF('Alle Werte'!CR31="","",'Alle Werte'!CR31)</f>
        <v/>
      </c>
      <c r="S36" s="145" t="str">
        <f>IF('Alle Werte'!CS31="","",'Alle Werte'!CS31)</f>
        <v/>
      </c>
      <c r="T36" s="145" t="str">
        <f>IF('Alle Werte'!AX31="","",'Alle Werte'!AX31)</f>
        <v/>
      </c>
      <c r="U36" s="145" t="str">
        <f>IF('Alle Werte'!AY31="","",'Alle Werte'!AY31)</f>
        <v/>
      </c>
      <c r="V36" s="155" t="str">
        <f>IF('Alle Werte'!N181="","",'Alle Werte'!N181)</f>
        <v/>
      </c>
      <c r="W36" s="145" t="str">
        <f>IF('Alle Werte'!BG31="","",'Alle Werte'!BG31)</f>
        <v/>
      </c>
      <c r="X36" s="145" t="str">
        <f>IF('Alle Werte'!BH31="","",'Alle Werte'!BH31)</f>
        <v/>
      </c>
      <c r="Y36" s="145" t="str">
        <f>IF('Alle Werte'!BI31="","",'Alle Werte'!BI31)</f>
        <v/>
      </c>
      <c r="Z36" s="145" t="str">
        <f>IF('Alle Werte'!CT31="","",'Alle Werte'!CT31)</f>
        <v/>
      </c>
      <c r="AA36" s="145" t="str">
        <f>IF('Alle Werte'!CU31="","",'Alle Werte'!CU31)</f>
        <v/>
      </c>
      <c r="AB36" s="145" t="str">
        <f>IF('Alle Werte'!BV31="","",'Alle Werte'!BV31)</f>
        <v/>
      </c>
      <c r="AC36" s="145" t="str">
        <f>IF('Alle Werte'!BW31="","",'Alle Werte'!BW31)</f>
        <v/>
      </c>
      <c r="AD36" s="145" t="str">
        <f>IF('Alle Werte'!DC31="","",'Alle Werte'!DC31)</f>
        <v/>
      </c>
      <c r="AE36" s="145" t="str">
        <f>IF('Alle Werte'!DE31="","",'Alle Werte'!DE31)</f>
        <v/>
      </c>
      <c r="AF36" s="145" t="str">
        <f>IF('Alle Werte'!DF31="","",'Alle Werte'!DF31)</f>
        <v/>
      </c>
      <c r="AG36" s="145" t="str">
        <f>IF('Alle Werte'!DG31="","",'Alle Werte'!DG31)</f>
        <v/>
      </c>
      <c r="AH36" s="145" t="str">
        <f>IF('Alle Werte'!DH31="","",'Alle Werte'!DH31)</f>
        <v/>
      </c>
      <c r="AI36" s="145" t="str">
        <f>IF('Alle Werte'!DI31="","",'Alle Werte'!DI31)</f>
        <v/>
      </c>
      <c r="AJ36" s="145" t="str">
        <f>IF('Alle Werte'!DJ31="","",'Alle Werte'!DJ31)</f>
        <v/>
      </c>
      <c r="AK36" s="145" t="str">
        <f>IF('Alle Werte'!DK31="","",'Alle Werte'!DK31)</f>
        <v/>
      </c>
      <c r="AL36" s="145" t="str">
        <f>IF('Alle Werte'!DO31="","",'Alle Werte'!DO31)</f>
        <v/>
      </c>
      <c r="AM36" s="145" t="str">
        <f>IF('Alle Werte'!DM31="","",'Alle Werte'!DM31)</f>
        <v/>
      </c>
      <c r="AN36" s="145" t="str">
        <f>IF('Alle Werte'!DL31="","",'Alle Werte'!DL31)</f>
        <v/>
      </c>
      <c r="AO36" s="145" t="str">
        <f>IF('Alle Werte'!DN31="","",'Alle Werte'!DN31)</f>
        <v/>
      </c>
      <c r="AP36" s="145" t="str">
        <f>IF('Alle Werte'!DP31="","",'Alle Werte'!DP31)</f>
        <v/>
      </c>
      <c r="AQ36" s="145" t="str">
        <f>IF('Alle Werte'!Y31="","",'Alle Werte'!Y31)</f>
        <v/>
      </c>
      <c r="AR36" s="145" t="str">
        <f>IF('Alle Werte'!Z31="","",'Alle Werte'!Z31)</f>
        <v/>
      </c>
      <c r="AS36" s="146"/>
      <c r="AT36" s="146"/>
      <c r="AU36" s="145" t="str">
        <f>IF('Alle Werte'!CV31="","",'Alle Werte'!CV31)</f>
        <v/>
      </c>
      <c r="AV36" s="145" t="str">
        <f>IF('Alle Werte'!CW31="","",'Alle Werte'!CW31)</f>
        <v/>
      </c>
      <c r="AW36" s="145" t="str">
        <f>IF('Alle Werte'!CX31="","",'Alle Werte'!CX31)</f>
        <v/>
      </c>
      <c r="AX36" s="146"/>
      <c r="AY36" s="146"/>
      <c r="AZ36" s="146"/>
      <c r="BA36" s="146"/>
    </row>
    <row r="37" spans="1:53" s="32" customFormat="1" ht="24.95" customHeight="1">
      <c r="A37" s="144">
        <v>30</v>
      </c>
      <c r="B37" s="145" t="str">
        <f>IF('Alle Werte'!E32="","",'Alle Werte'!E32)</f>
        <v/>
      </c>
      <c r="C37" s="145" t="str">
        <f>IF('Alle Werte'!F32="","",'Alle Werte'!F32)</f>
        <v/>
      </c>
      <c r="D37" s="145" t="str">
        <f>IF('Alle Werte'!V32="","",'Alle Werte'!V32)</f>
        <v/>
      </c>
      <c r="E37" s="145" t="str">
        <f>IF('Alle Werte'!AF32="","",'Alle Werte'!AF32)</f>
        <v/>
      </c>
      <c r="F37" s="145" t="str">
        <f>IF('Alle Werte'!AC32="","",'Alle Werte'!AC32)</f>
        <v/>
      </c>
      <c r="G37" s="145" t="str">
        <f>IF('Alle Werte'!AD32="","",'Alle Werte'!AD32)</f>
        <v/>
      </c>
      <c r="H37" s="145" t="str">
        <f>IF('Alle Werte'!S32="","",'Alle Werte'!S32)</f>
        <v/>
      </c>
      <c r="I37" s="145" t="str">
        <f>IF('Alle Werte'!R32="","",'Alle Werte'!R32)</f>
        <v/>
      </c>
      <c r="J37" s="145" t="str">
        <f>IF('Alle Werte'!AA32="","",'Alle Werte'!AA32)</f>
        <v/>
      </c>
      <c r="K37" s="145" t="str">
        <f>IF('Alle Werte'!AB32="","",'Alle Werte'!AB32)</f>
        <v/>
      </c>
      <c r="L37" s="145" t="str">
        <f>IF('Alle Werte'!AV32="","",'Alle Werte'!AV32)</f>
        <v/>
      </c>
      <c r="M37" s="145" t="str">
        <f>IF('Alle Werte'!AW32="","",'Alle Werte'!AW32)</f>
        <v/>
      </c>
      <c r="N37" s="155" t="str">
        <f>IF('Alle Werte'!K182="","",'Alle Werte'!K182)</f>
        <v/>
      </c>
      <c r="O37" s="145" t="str">
        <f>IF('Alle Werte'!BB32="","",'Alle Werte'!BB32)</f>
        <v/>
      </c>
      <c r="P37" s="145" t="str">
        <f>IF('Alle Werte'!BC32="","",'Alle Werte'!BC32)</f>
        <v/>
      </c>
      <c r="Q37" s="145" t="str">
        <f>IF('Alle Werte'!BD32="","",'Alle Werte'!BD32)</f>
        <v/>
      </c>
      <c r="R37" s="145" t="str">
        <f>IF('Alle Werte'!CR32="","",'Alle Werte'!CR32)</f>
        <v/>
      </c>
      <c r="S37" s="145" t="str">
        <f>IF('Alle Werte'!CS32="","",'Alle Werte'!CS32)</f>
        <v/>
      </c>
      <c r="T37" s="145" t="str">
        <f>IF('Alle Werte'!AX32="","",'Alle Werte'!AX32)</f>
        <v/>
      </c>
      <c r="U37" s="145" t="str">
        <f>IF('Alle Werte'!AY32="","",'Alle Werte'!AY32)</f>
        <v/>
      </c>
      <c r="V37" s="155" t="str">
        <f>IF('Alle Werte'!N182="","",'Alle Werte'!N182)</f>
        <v/>
      </c>
      <c r="W37" s="145" t="str">
        <f>IF('Alle Werte'!BG32="","",'Alle Werte'!BG32)</f>
        <v/>
      </c>
      <c r="X37" s="145" t="str">
        <f>IF('Alle Werte'!BH32="","",'Alle Werte'!BH32)</f>
        <v/>
      </c>
      <c r="Y37" s="145" t="str">
        <f>IF('Alle Werte'!BI32="","",'Alle Werte'!BI32)</f>
        <v/>
      </c>
      <c r="Z37" s="145" t="str">
        <f>IF('Alle Werte'!CT32="","",'Alle Werte'!CT32)</f>
        <v/>
      </c>
      <c r="AA37" s="145" t="str">
        <f>IF('Alle Werte'!CU32="","",'Alle Werte'!CU32)</f>
        <v/>
      </c>
      <c r="AB37" s="145" t="str">
        <f>IF('Alle Werte'!BV32="","",'Alle Werte'!BV32)</f>
        <v/>
      </c>
      <c r="AC37" s="145" t="str">
        <f>IF('Alle Werte'!BW32="","",'Alle Werte'!BW32)</f>
        <v/>
      </c>
      <c r="AD37" s="145" t="str">
        <f>IF('Alle Werte'!DC32="","",'Alle Werte'!DC32)</f>
        <v/>
      </c>
      <c r="AE37" s="145" t="str">
        <f>IF('Alle Werte'!DE32="","",'Alle Werte'!DE32)</f>
        <v/>
      </c>
      <c r="AF37" s="145" t="str">
        <f>IF('Alle Werte'!DF32="","",'Alle Werte'!DF32)</f>
        <v/>
      </c>
      <c r="AG37" s="145" t="str">
        <f>IF('Alle Werte'!DG32="","",'Alle Werte'!DG32)</f>
        <v/>
      </c>
      <c r="AH37" s="145" t="str">
        <f>IF('Alle Werte'!DH32="","",'Alle Werte'!DH32)</f>
        <v/>
      </c>
      <c r="AI37" s="145" t="str">
        <f>IF('Alle Werte'!DI32="","",'Alle Werte'!DI32)</f>
        <v/>
      </c>
      <c r="AJ37" s="145" t="str">
        <f>IF('Alle Werte'!DJ32="","",'Alle Werte'!DJ32)</f>
        <v/>
      </c>
      <c r="AK37" s="145" t="str">
        <f>IF('Alle Werte'!DK32="","",'Alle Werte'!DK32)</f>
        <v/>
      </c>
      <c r="AL37" s="145" t="str">
        <f>IF('Alle Werte'!DO32="","",'Alle Werte'!DO32)</f>
        <v/>
      </c>
      <c r="AM37" s="145" t="str">
        <f>IF('Alle Werte'!DM32="","",'Alle Werte'!DM32)</f>
        <v/>
      </c>
      <c r="AN37" s="145" t="str">
        <f>IF('Alle Werte'!DL32="","",'Alle Werte'!DL32)</f>
        <v/>
      </c>
      <c r="AO37" s="145" t="str">
        <f>IF('Alle Werte'!DN32="","",'Alle Werte'!DN32)</f>
        <v/>
      </c>
      <c r="AP37" s="145" t="str">
        <f>IF('Alle Werte'!DP32="","",'Alle Werte'!DP32)</f>
        <v/>
      </c>
      <c r="AQ37" s="145" t="str">
        <f>IF('Alle Werte'!Y32="","",'Alle Werte'!Y32)</f>
        <v/>
      </c>
      <c r="AR37" s="145" t="str">
        <f>IF('Alle Werte'!Z32="","",'Alle Werte'!Z32)</f>
        <v/>
      </c>
      <c r="AS37" s="146"/>
      <c r="AT37" s="146"/>
      <c r="AU37" s="145" t="str">
        <f>IF('Alle Werte'!CV32="","",'Alle Werte'!CV32)</f>
        <v/>
      </c>
      <c r="AV37" s="145" t="str">
        <f>IF('Alle Werte'!CW32="","",'Alle Werte'!CW32)</f>
        <v/>
      </c>
      <c r="AW37" s="145" t="str">
        <f>IF('Alle Werte'!CX32="","",'Alle Werte'!CX32)</f>
        <v/>
      </c>
      <c r="AX37" s="146"/>
      <c r="AY37" s="146"/>
      <c r="AZ37" s="146"/>
      <c r="BA37" s="146"/>
    </row>
    <row r="38" spans="1:53" s="32" customFormat="1" ht="24.95" customHeight="1">
      <c r="A38" s="144">
        <v>31</v>
      </c>
      <c r="B38" s="145" t="str">
        <f>IF('Alle Werte'!E33="","",'Alle Werte'!E33)</f>
        <v/>
      </c>
      <c r="C38" s="145" t="str">
        <f>IF('Alle Werte'!F33="","",'Alle Werte'!F33)</f>
        <v/>
      </c>
      <c r="D38" s="145" t="str">
        <f>IF('Alle Werte'!V33="","",'Alle Werte'!V33)</f>
        <v/>
      </c>
      <c r="E38" s="145" t="str">
        <f>IF('Alle Werte'!AF33="","",'Alle Werte'!AF33)</f>
        <v/>
      </c>
      <c r="F38" s="145" t="str">
        <f>IF('Alle Werte'!AC33="","",'Alle Werte'!AC33)</f>
        <v/>
      </c>
      <c r="G38" s="145" t="str">
        <f>IF('Alle Werte'!AD33="","",'Alle Werte'!AD33)</f>
        <v/>
      </c>
      <c r="H38" s="145" t="str">
        <f>IF('Alle Werte'!S33="","",'Alle Werte'!S33)</f>
        <v/>
      </c>
      <c r="I38" s="145" t="str">
        <f>IF('Alle Werte'!R33="","",'Alle Werte'!R33)</f>
        <v/>
      </c>
      <c r="J38" s="145" t="str">
        <f>IF('Alle Werte'!AA33="","",'Alle Werte'!AA33)</f>
        <v/>
      </c>
      <c r="K38" s="145" t="str">
        <f>IF('Alle Werte'!AB33="","",'Alle Werte'!AB33)</f>
        <v/>
      </c>
      <c r="L38" s="145" t="str">
        <f>IF('Alle Werte'!AV33="","",'Alle Werte'!AV33)</f>
        <v/>
      </c>
      <c r="M38" s="145" t="str">
        <f>IF('Alle Werte'!AW33="","",'Alle Werte'!AW33)</f>
        <v/>
      </c>
      <c r="N38" s="155" t="str">
        <f>IF('Alle Werte'!K183="","",'Alle Werte'!K183)</f>
        <v/>
      </c>
      <c r="O38" s="145" t="str">
        <f>IF('Alle Werte'!BB33="","",'Alle Werte'!BB33)</f>
        <v/>
      </c>
      <c r="P38" s="145" t="str">
        <f>IF('Alle Werte'!BC33="","",'Alle Werte'!BC33)</f>
        <v/>
      </c>
      <c r="Q38" s="145" t="str">
        <f>IF('Alle Werte'!BD33="","",'Alle Werte'!BD33)</f>
        <v/>
      </c>
      <c r="R38" s="145" t="str">
        <f>IF('Alle Werte'!CR33="","",'Alle Werte'!CR33)</f>
        <v/>
      </c>
      <c r="S38" s="145" t="str">
        <f>IF('Alle Werte'!CS33="","",'Alle Werte'!CS33)</f>
        <v/>
      </c>
      <c r="T38" s="145" t="str">
        <f>IF('Alle Werte'!AX33="","",'Alle Werte'!AX33)</f>
        <v/>
      </c>
      <c r="U38" s="145" t="str">
        <f>IF('Alle Werte'!AY33="","",'Alle Werte'!AY33)</f>
        <v/>
      </c>
      <c r="V38" s="155" t="str">
        <f>IF('Alle Werte'!N183="","",'Alle Werte'!N183)</f>
        <v/>
      </c>
      <c r="W38" s="145" t="str">
        <f>IF('Alle Werte'!BG33="","",'Alle Werte'!BG33)</f>
        <v/>
      </c>
      <c r="X38" s="145" t="str">
        <f>IF('Alle Werte'!BH33="","",'Alle Werte'!BH33)</f>
        <v/>
      </c>
      <c r="Y38" s="145" t="str">
        <f>IF('Alle Werte'!BI33="","",'Alle Werte'!BI33)</f>
        <v/>
      </c>
      <c r="Z38" s="145" t="str">
        <f>IF('Alle Werte'!CT33="","",'Alle Werte'!CT33)</f>
        <v/>
      </c>
      <c r="AA38" s="145" t="str">
        <f>IF('Alle Werte'!CU33="","",'Alle Werte'!CU33)</f>
        <v/>
      </c>
      <c r="AB38" s="145" t="str">
        <f>IF('Alle Werte'!BV33="","",'Alle Werte'!BV33)</f>
        <v/>
      </c>
      <c r="AC38" s="145" t="str">
        <f>IF('Alle Werte'!BW33="","",'Alle Werte'!BW33)</f>
        <v/>
      </c>
      <c r="AD38" s="145" t="str">
        <f>IF('Alle Werte'!DC33="","",'Alle Werte'!DC33)</f>
        <v/>
      </c>
      <c r="AE38" s="145" t="str">
        <f>IF('Alle Werte'!DE33="","",'Alle Werte'!DE33)</f>
        <v/>
      </c>
      <c r="AF38" s="145" t="str">
        <f>IF('Alle Werte'!DF33="","",'Alle Werte'!DF33)</f>
        <v/>
      </c>
      <c r="AG38" s="145" t="str">
        <f>IF('Alle Werte'!DG33="","",'Alle Werte'!DG33)</f>
        <v/>
      </c>
      <c r="AH38" s="145" t="str">
        <f>IF('Alle Werte'!DH33="","",'Alle Werte'!DH33)</f>
        <v/>
      </c>
      <c r="AI38" s="145" t="str">
        <f>IF('Alle Werte'!DI33="","",'Alle Werte'!DI33)</f>
        <v/>
      </c>
      <c r="AJ38" s="145" t="str">
        <f>IF('Alle Werte'!DJ33="","",'Alle Werte'!DJ33)</f>
        <v/>
      </c>
      <c r="AK38" s="145" t="str">
        <f>IF('Alle Werte'!DK33="","",'Alle Werte'!DK33)</f>
        <v/>
      </c>
      <c r="AL38" s="145" t="str">
        <f>IF('Alle Werte'!DO33="","",'Alle Werte'!DO33)</f>
        <v/>
      </c>
      <c r="AM38" s="145" t="str">
        <f>IF('Alle Werte'!DM33="","",'Alle Werte'!DM33)</f>
        <v/>
      </c>
      <c r="AN38" s="145" t="str">
        <f>IF('Alle Werte'!DL33="","",'Alle Werte'!DL33)</f>
        <v/>
      </c>
      <c r="AO38" s="145" t="str">
        <f>IF('Alle Werte'!DN33="","",'Alle Werte'!DN33)</f>
        <v/>
      </c>
      <c r="AP38" s="145" t="str">
        <f>IF('Alle Werte'!DP33="","",'Alle Werte'!DP33)</f>
        <v/>
      </c>
      <c r="AQ38" s="145" t="str">
        <f>IF('Alle Werte'!Y33="","",'Alle Werte'!Y33)</f>
        <v/>
      </c>
      <c r="AR38" s="145" t="str">
        <f>IF('Alle Werte'!Z33="","",'Alle Werte'!Z33)</f>
        <v/>
      </c>
      <c r="AS38" s="146"/>
      <c r="AT38" s="146"/>
      <c r="AU38" s="145" t="str">
        <f>IF('Alle Werte'!CV33="","",'Alle Werte'!CV33)</f>
        <v/>
      </c>
      <c r="AV38" s="145" t="str">
        <f>IF('Alle Werte'!CW33="","",'Alle Werte'!CW33)</f>
        <v/>
      </c>
      <c r="AW38" s="145" t="str">
        <f>IF('Alle Werte'!CX33="","",'Alle Werte'!CX33)</f>
        <v/>
      </c>
      <c r="AX38" s="146"/>
      <c r="AY38" s="146"/>
      <c r="AZ38" s="146"/>
      <c r="BA38" s="146"/>
    </row>
    <row r="40" spans="1:53">
      <c r="B40" s="14"/>
      <c r="C40" s="14"/>
    </row>
    <row r="41" spans="1:53">
      <c r="B41" s="14"/>
      <c r="C41" s="14"/>
    </row>
    <row r="42" spans="1:53">
      <c r="B42" s="14"/>
      <c r="C42" s="14"/>
    </row>
  </sheetData>
  <sheetProtection algorithmName="SHA-512" hashValue="ZUqpEx6Wv9K1ani+woN+nuGZtX5d0dL8+oI8chd0gJm77jURYcxBIG+Ey+1ZI5JFkGO1UZHCBjuHPOJE6Q/anA==" saltValue="Hp1IRWwIqKlxZxiv08iXmQ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5" fitToWidth="5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&amp;L&amp;"Arial,Standard"&amp;8&amp;Z&amp;R&amp;"Arial,Standard"&amp;8page &amp;P of &amp;N</oddFooter>
  </headerFooter>
  <colBreaks count="3" manualBreakCount="3">
    <brk id="11" max="37" man="1"/>
    <brk id="27" max="37" man="1"/>
    <brk id="42" max="37" man="1"/>
  </colBreaks>
  <legacyDrawingHF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EY300"/>
  <sheetViews>
    <sheetView topLeftCell="A136" zoomScale="75" workbookViewId="0">
      <selection activeCell="A153" sqref="A153:FZ184"/>
    </sheetView>
  </sheetViews>
  <sheetFormatPr defaultColWidth="11.42578125" defaultRowHeight="12.75"/>
  <cols>
    <col min="1" max="2" width="11.42578125" style="1"/>
    <col min="3" max="3" width="9.7109375" style="1" customWidth="1"/>
    <col min="4" max="4" width="14.5703125" style="1" customWidth="1"/>
    <col min="5" max="5" width="13.28515625" style="1" bestFit="1" customWidth="1"/>
    <col min="6" max="8" width="13.7109375" style="1" bestFit="1" customWidth="1"/>
    <col min="9" max="9" width="13.85546875" style="1" bestFit="1" customWidth="1"/>
    <col min="10" max="12" width="14.28515625" style="1" bestFit="1" customWidth="1"/>
    <col min="13" max="13" width="19.140625" style="1" bestFit="1" customWidth="1"/>
    <col min="14" max="14" width="16.140625" style="1" bestFit="1" customWidth="1"/>
    <col min="15" max="15" width="12.5703125" style="1" bestFit="1" customWidth="1"/>
    <col min="16" max="20" width="12.85546875" style="1" bestFit="1" customWidth="1"/>
    <col min="21" max="21" width="10.5703125" style="1" customWidth="1"/>
    <col min="22" max="26" width="11" style="1" customWidth="1"/>
    <col min="27" max="27" width="15.140625" style="1" bestFit="1" customWidth="1"/>
    <col min="28" max="28" width="18.42578125" style="1" bestFit="1" customWidth="1"/>
    <col min="29" max="31" width="18.85546875" style="1" bestFit="1" customWidth="1"/>
    <col min="32" max="32" width="15.5703125" style="1" bestFit="1" customWidth="1"/>
    <col min="33" max="33" width="18.85546875" style="1" bestFit="1" customWidth="1"/>
    <col min="34" max="36" width="19.140625" style="1" bestFit="1" customWidth="1"/>
    <col min="37" max="37" width="10.28515625" style="1" customWidth="1"/>
    <col min="38" max="38" width="10.5703125" style="1" customWidth="1"/>
    <col min="39" max="39" width="15.7109375" style="1" bestFit="1" customWidth="1"/>
    <col min="40" max="40" width="18.28515625" style="1" bestFit="1" customWidth="1"/>
    <col min="41" max="41" width="18.5703125" style="1" bestFit="1" customWidth="1"/>
    <col min="42" max="49" width="11.5703125" style="1" bestFit="1" customWidth="1"/>
    <col min="50" max="50" width="12.5703125" style="1" bestFit="1" customWidth="1"/>
    <col min="51" max="52" width="8.85546875" style="1" customWidth="1"/>
    <col min="53" max="54" width="10.5703125" style="1" customWidth="1"/>
    <col min="55" max="55" width="17.85546875" style="1" bestFit="1" customWidth="1"/>
    <col min="56" max="56" width="18.28515625" style="1" bestFit="1" customWidth="1"/>
    <col min="57" max="57" width="17.7109375" style="1" bestFit="1" customWidth="1"/>
    <col min="58" max="58" width="18" style="1" bestFit="1" customWidth="1"/>
    <col min="59" max="59" width="16.28515625" style="1" bestFit="1" customWidth="1"/>
    <col min="60" max="62" width="16.7109375" style="1" bestFit="1" customWidth="1"/>
    <col min="63" max="63" width="16" style="1" bestFit="1" customWidth="1"/>
    <col min="64" max="65" width="16.28515625" style="1" bestFit="1" customWidth="1"/>
    <col min="66" max="66" width="16.28515625" style="1" customWidth="1"/>
    <col min="67" max="67" width="11.42578125" style="1"/>
    <col min="68" max="68" width="10.85546875" style="1" customWidth="1"/>
    <col min="69" max="69" width="16.140625" style="1" customWidth="1"/>
    <col min="70" max="70" width="16.5703125" style="1" customWidth="1"/>
    <col min="71" max="71" width="16.7109375" style="1" customWidth="1"/>
    <col min="72" max="72" width="16.5703125" style="1" customWidth="1"/>
    <col min="73" max="73" width="9.7109375" style="1" customWidth="1"/>
    <col min="74" max="74" width="10.140625" style="1" customWidth="1"/>
    <col min="75" max="75" width="13.28515625" style="1" customWidth="1"/>
    <col min="76" max="78" width="13.7109375" style="1" customWidth="1"/>
    <col min="79" max="79" width="13.85546875" style="1" customWidth="1"/>
    <col min="80" max="82" width="14.28515625" style="1" customWidth="1"/>
    <col min="83" max="83" width="19.140625" style="1" customWidth="1"/>
    <col min="84" max="84" width="16.140625" style="1" customWidth="1"/>
    <col min="85" max="85" width="12.5703125" style="1" customWidth="1"/>
    <col min="86" max="90" width="12.85546875" style="1" customWidth="1"/>
    <col min="91" max="91" width="10.5703125" style="1" customWidth="1"/>
    <col min="92" max="96" width="11" style="1" customWidth="1"/>
    <col min="97" max="97" width="15.140625" style="1" customWidth="1"/>
    <col min="98" max="98" width="18.42578125" style="1" customWidth="1"/>
    <col min="99" max="101" width="18.85546875" style="1" customWidth="1"/>
    <col min="102" max="102" width="15.5703125" style="1" customWidth="1"/>
    <col min="103" max="103" width="18.85546875" style="1" customWidth="1"/>
    <col min="104" max="106" width="19.140625" style="1" customWidth="1"/>
    <col min="107" max="107" width="10.28515625" style="1" customWidth="1"/>
    <col min="108" max="108" width="10.5703125" style="1" customWidth="1"/>
    <col min="109" max="109" width="15.7109375" style="1" customWidth="1"/>
    <col min="110" max="110" width="18.28515625" style="1" customWidth="1"/>
    <col min="111" max="111" width="18.5703125" style="1" customWidth="1"/>
    <col min="112" max="112" width="11.5703125" style="1" bestFit="1" customWidth="1"/>
    <col min="113" max="113" width="11.5703125" style="1" customWidth="1"/>
    <col min="114" max="114" width="11.5703125" style="1" bestFit="1" customWidth="1"/>
    <col min="115" max="115" width="11.5703125" style="1" customWidth="1"/>
    <col min="116" max="116" width="11.5703125" style="1" bestFit="1" customWidth="1"/>
    <col min="117" max="117" width="11.5703125" style="1" customWidth="1"/>
    <col min="118" max="118" width="11.5703125" style="1" bestFit="1" customWidth="1"/>
    <col min="119" max="119" width="11.5703125" style="1" customWidth="1"/>
    <col min="120" max="120" width="12.5703125" style="1" customWidth="1"/>
    <col min="121" max="122" width="8.85546875" style="1" customWidth="1"/>
    <col min="123" max="124" width="10.5703125" style="1" customWidth="1"/>
    <col min="125" max="125" width="17.85546875" style="1" customWidth="1"/>
    <col min="126" max="126" width="18.28515625" style="1" customWidth="1"/>
    <col min="127" max="127" width="17.7109375" style="1" customWidth="1"/>
    <col min="128" max="128" width="18" style="1" customWidth="1"/>
    <col min="129" max="129" width="16.28515625" style="1" customWidth="1"/>
    <col min="130" max="132" width="16.7109375" style="1" customWidth="1"/>
    <col min="133" max="133" width="16" style="1" customWidth="1"/>
    <col min="134" max="136" width="16.28515625" style="1" customWidth="1"/>
    <col min="137" max="137" width="8.28515625" style="198" customWidth="1"/>
    <col min="138" max="138" width="10.85546875" style="198" customWidth="1"/>
    <col min="139" max="139" width="16.140625" style="198" customWidth="1"/>
    <col min="140" max="142" width="16.5703125" style="198" customWidth="1"/>
    <col min="143" max="143" width="16.7109375" style="198" customWidth="1"/>
    <col min="144" max="146" width="17.140625" style="198" customWidth="1"/>
    <col min="147" max="147" width="22" style="198" customWidth="1"/>
    <col min="148" max="148" width="19" style="198" customWidth="1"/>
    <col min="149" max="149" width="15.42578125" style="198" customWidth="1"/>
    <col min="150" max="154" width="15.7109375" style="198" customWidth="1"/>
    <col min="155" max="155" width="13.42578125" style="198" customWidth="1"/>
    <col min="156" max="16384" width="11.42578125" style="1"/>
  </cols>
  <sheetData>
    <row r="1" spans="1:155" s="20" customFormat="1" ht="15">
      <c r="A1" s="232" t="s">
        <v>206</v>
      </c>
      <c r="B1" s="232"/>
      <c r="C1" s="232"/>
      <c r="D1" s="232"/>
      <c r="E1" s="232" t="s">
        <v>8</v>
      </c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 t="s">
        <v>177</v>
      </c>
      <c r="AI1" s="232"/>
      <c r="AJ1" s="232" t="s">
        <v>16</v>
      </c>
      <c r="AK1" s="232"/>
      <c r="AL1" s="232"/>
      <c r="AM1" s="232"/>
      <c r="AN1" s="232"/>
      <c r="AO1" s="232"/>
      <c r="AP1" s="232" t="s">
        <v>10</v>
      </c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 t="s">
        <v>17</v>
      </c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 t="s">
        <v>84</v>
      </c>
      <c r="CA1" s="232"/>
      <c r="CB1" s="232"/>
      <c r="CC1" s="232"/>
      <c r="CD1" s="232"/>
      <c r="CE1" s="232"/>
      <c r="CF1" s="232"/>
      <c r="CG1" s="232" t="s">
        <v>102</v>
      </c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32"/>
      <c r="CS1" s="232"/>
      <c r="CT1" s="232"/>
      <c r="CU1" s="232"/>
      <c r="CV1" s="232" t="s">
        <v>188</v>
      </c>
      <c r="CW1" s="232"/>
      <c r="CX1" s="232"/>
      <c r="CY1" s="232"/>
      <c r="CZ1" s="232"/>
      <c r="DA1" s="232"/>
      <c r="DB1" s="232"/>
      <c r="DC1" s="232" t="s">
        <v>82</v>
      </c>
      <c r="DD1" s="232"/>
      <c r="DE1" s="232"/>
      <c r="DF1" s="232"/>
      <c r="DG1" s="232"/>
      <c r="DH1" s="232"/>
      <c r="DI1" s="232"/>
      <c r="DJ1" s="232"/>
      <c r="DK1" s="232"/>
      <c r="DL1" s="232" t="s">
        <v>158</v>
      </c>
      <c r="DM1" s="232"/>
      <c r="DN1" s="232"/>
      <c r="DO1" s="232"/>
      <c r="DP1" s="232"/>
      <c r="DQ1"/>
      <c r="DR1"/>
      <c r="DS1"/>
      <c r="DT1"/>
      <c r="DU1"/>
      <c r="DV1"/>
      <c r="DW1"/>
      <c r="DX1"/>
      <c r="DY1"/>
    </row>
    <row r="2" spans="1:155" s="21" customFormat="1" ht="48.75" customHeight="1">
      <c r="A2" s="21" t="s">
        <v>32</v>
      </c>
      <c r="B2" s="21" t="s">
        <v>207</v>
      </c>
      <c r="C2" s="21" t="s">
        <v>33</v>
      </c>
      <c r="D2" s="21" t="s">
        <v>34</v>
      </c>
      <c r="E2" s="21" t="s">
        <v>112</v>
      </c>
      <c r="F2" s="21" t="s">
        <v>113</v>
      </c>
      <c r="G2" s="21" t="s">
        <v>166</v>
      </c>
      <c r="H2" s="21" t="s">
        <v>167</v>
      </c>
      <c r="I2" s="21" t="s">
        <v>116</v>
      </c>
      <c r="J2" s="21" t="s">
        <v>117</v>
      </c>
      <c r="K2" s="21" t="s">
        <v>118</v>
      </c>
      <c r="L2" s="21" t="s">
        <v>119</v>
      </c>
      <c r="M2" s="21" t="s">
        <v>114</v>
      </c>
      <c r="N2" s="21" t="s">
        <v>115</v>
      </c>
      <c r="O2" s="21" t="s">
        <v>168</v>
      </c>
      <c r="P2" s="21" t="s">
        <v>129</v>
      </c>
      <c r="Q2" s="21" t="s">
        <v>130</v>
      </c>
      <c r="R2" s="21" t="s">
        <v>131</v>
      </c>
      <c r="S2" s="21" t="s">
        <v>132</v>
      </c>
      <c r="T2" s="21" t="s">
        <v>133</v>
      </c>
      <c r="U2" s="21" t="s">
        <v>134</v>
      </c>
      <c r="V2" s="21" t="s">
        <v>135</v>
      </c>
      <c r="W2" s="21" t="s">
        <v>58</v>
      </c>
      <c r="X2" s="21" t="s">
        <v>57</v>
      </c>
      <c r="Y2" s="21" t="s">
        <v>136</v>
      </c>
      <c r="Z2" s="21" t="s">
        <v>137</v>
      </c>
      <c r="AA2" s="21" t="s">
        <v>138</v>
      </c>
      <c r="AB2" s="21" t="s">
        <v>139</v>
      </c>
      <c r="AC2" s="21" t="s">
        <v>120</v>
      </c>
      <c r="AD2" s="21" t="s">
        <v>121</v>
      </c>
      <c r="AE2" s="21" t="s">
        <v>83</v>
      </c>
      <c r="AF2" s="21" t="s">
        <v>140</v>
      </c>
      <c r="AG2" s="21" t="s">
        <v>171</v>
      </c>
      <c r="AH2" s="21" t="s">
        <v>169</v>
      </c>
      <c r="AI2" s="21" t="s">
        <v>170</v>
      </c>
      <c r="AJ2" s="21" t="s">
        <v>169</v>
      </c>
      <c r="AK2" s="21" t="s">
        <v>170</v>
      </c>
      <c r="AL2" s="21" t="s">
        <v>191</v>
      </c>
      <c r="AM2" s="21" t="s">
        <v>192</v>
      </c>
      <c r="AN2" s="21" t="s">
        <v>193</v>
      </c>
      <c r="AO2" s="21" t="s">
        <v>194</v>
      </c>
      <c r="AP2" s="21" t="s">
        <v>149</v>
      </c>
      <c r="AQ2" s="21" t="s">
        <v>150</v>
      </c>
      <c r="AR2" s="21" t="s">
        <v>151</v>
      </c>
      <c r="AS2" s="21" t="s">
        <v>195</v>
      </c>
      <c r="AT2" s="21" t="s">
        <v>154</v>
      </c>
      <c r="AU2" s="21" t="s">
        <v>155</v>
      </c>
      <c r="AV2" s="21" t="s">
        <v>123</v>
      </c>
      <c r="AW2" s="21" t="s">
        <v>124</v>
      </c>
      <c r="AX2" s="21" t="s">
        <v>125</v>
      </c>
      <c r="AY2" s="21" t="s">
        <v>126</v>
      </c>
      <c r="AZ2" s="21" t="s">
        <v>127</v>
      </c>
      <c r="BA2" s="21" t="s">
        <v>128</v>
      </c>
      <c r="BB2" s="21" t="s">
        <v>59</v>
      </c>
      <c r="BC2" s="21" t="s">
        <v>60</v>
      </c>
      <c r="BD2" s="21" t="s">
        <v>61</v>
      </c>
      <c r="BE2" s="21" t="s">
        <v>62</v>
      </c>
      <c r="BF2" s="21" t="s">
        <v>63</v>
      </c>
      <c r="BG2" s="21" t="s">
        <v>85</v>
      </c>
      <c r="BH2" s="21" t="s">
        <v>64</v>
      </c>
      <c r="BI2" s="21" t="s">
        <v>65</v>
      </c>
      <c r="BJ2" s="21" t="s">
        <v>66</v>
      </c>
      <c r="BK2" s="21" t="s">
        <v>67</v>
      </c>
      <c r="BL2" s="21" t="s">
        <v>68</v>
      </c>
      <c r="BM2" s="21" t="s">
        <v>69</v>
      </c>
      <c r="BN2" s="21" t="s">
        <v>70</v>
      </c>
      <c r="BO2" s="21" t="s">
        <v>71</v>
      </c>
      <c r="BP2" s="21" t="s">
        <v>72</v>
      </c>
      <c r="BQ2" s="21" t="s">
        <v>73</v>
      </c>
      <c r="BR2" s="21" t="s">
        <v>74</v>
      </c>
      <c r="BS2" s="21" t="s">
        <v>75</v>
      </c>
      <c r="BT2" s="21" t="s">
        <v>76</v>
      </c>
      <c r="BU2" s="21" t="s">
        <v>77</v>
      </c>
      <c r="BV2" s="21" t="s">
        <v>78</v>
      </c>
      <c r="BW2" s="21" t="s">
        <v>79</v>
      </c>
      <c r="BX2" s="21" t="s">
        <v>80</v>
      </c>
      <c r="BY2" s="21" t="s">
        <v>81</v>
      </c>
      <c r="BZ2" s="21" t="s">
        <v>199</v>
      </c>
      <c r="CA2" s="21" t="s">
        <v>200</v>
      </c>
      <c r="CB2" s="21" t="s">
        <v>154</v>
      </c>
      <c r="CC2" s="21" t="s">
        <v>155</v>
      </c>
      <c r="CD2" s="21" t="s">
        <v>196</v>
      </c>
      <c r="CE2" s="21" t="s">
        <v>197</v>
      </c>
      <c r="CF2" s="21" t="s">
        <v>198</v>
      </c>
      <c r="CG2" s="21" t="s">
        <v>86</v>
      </c>
      <c r="CH2" s="21" t="s">
        <v>87</v>
      </c>
      <c r="CI2" s="21" t="s">
        <v>88</v>
      </c>
      <c r="CJ2" s="21" t="s">
        <v>89</v>
      </c>
      <c r="CK2" s="21" t="s">
        <v>90</v>
      </c>
      <c r="CL2" s="21" t="s">
        <v>91</v>
      </c>
      <c r="CM2" s="21" t="s">
        <v>92</v>
      </c>
      <c r="CN2" s="21" t="s">
        <v>93</v>
      </c>
      <c r="CO2" s="21" t="s">
        <v>94</v>
      </c>
      <c r="CP2" s="21" t="s">
        <v>95</v>
      </c>
      <c r="CQ2" s="21" t="s">
        <v>96</v>
      </c>
      <c r="CR2" s="21" t="s">
        <v>142</v>
      </c>
      <c r="CS2" s="21" t="s">
        <v>141</v>
      </c>
      <c r="CT2" s="21" t="s">
        <v>143</v>
      </c>
      <c r="CU2" s="21" t="s">
        <v>144</v>
      </c>
      <c r="CV2" s="21" t="s">
        <v>145</v>
      </c>
      <c r="CW2" s="21" t="s">
        <v>146</v>
      </c>
      <c r="CX2" s="21" t="s">
        <v>147</v>
      </c>
      <c r="CY2" s="21" t="s">
        <v>160</v>
      </c>
      <c r="CZ2" s="21" t="s">
        <v>161</v>
      </c>
      <c r="DA2" s="21" t="s">
        <v>162</v>
      </c>
      <c r="DB2" s="21" t="s">
        <v>122</v>
      </c>
      <c r="DC2" s="21" t="s">
        <v>97</v>
      </c>
      <c r="DD2" s="21" t="s">
        <v>171</v>
      </c>
      <c r="DE2" s="21" t="s">
        <v>152</v>
      </c>
      <c r="DF2" s="21" t="s">
        <v>153</v>
      </c>
      <c r="DG2" s="21" t="s">
        <v>154</v>
      </c>
      <c r="DH2" s="21" t="s">
        <v>155</v>
      </c>
      <c r="DI2" s="21" t="s">
        <v>156</v>
      </c>
      <c r="DJ2" s="21" t="s">
        <v>157</v>
      </c>
      <c r="DK2" s="21" t="s">
        <v>148</v>
      </c>
      <c r="DL2" s="21" t="s">
        <v>105</v>
      </c>
      <c r="DM2" s="21" t="s">
        <v>103</v>
      </c>
      <c r="DN2" s="21" t="s">
        <v>104</v>
      </c>
      <c r="DO2" s="21" t="s">
        <v>106</v>
      </c>
      <c r="DP2" s="21" t="s">
        <v>107</v>
      </c>
      <c r="EG2" s="196"/>
      <c r="EH2" s="196"/>
      <c r="EI2" s="196"/>
      <c r="EJ2" s="196"/>
      <c r="EK2" s="196"/>
      <c r="EL2" s="196"/>
      <c r="EM2" s="196"/>
      <c r="EN2" s="196"/>
      <c r="EO2" s="196"/>
      <c r="EP2" s="196"/>
      <c r="EQ2" s="196"/>
      <c r="ER2" s="196"/>
      <c r="ES2" s="196"/>
      <c r="ET2" s="196"/>
      <c r="EU2" s="196"/>
      <c r="EV2" s="196"/>
      <c r="EW2" s="196"/>
      <c r="EX2" s="196"/>
      <c r="EY2" s="196"/>
    </row>
    <row r="3" spans="1:155">
      <c r="A3" s="1">
        <v>1</v>
      </c>
      <c r="B3" s="1" t="b">
        <v>0</v>
      </c>
      <c r="C3" s="1" t="s">
        <v>545</v>
      </c>
      <c r="D3" s="1" t="s">
        <v>546</v>
      </c>
      <c r="E3" s="1">
        <v>1638</v>
      </c>
      <c r="F3" s="1">
        <v>1011</v>
      </c>
      <c r="G3" s="1">
        <v>0</v>
      </c>
      <c r="H3" s="1">
        <v>877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284</v>
      </c>
      <c r="P3" s="1">
        <v>0</v>
      </c>
      <c r="Q3" s="1">
        <v>0</v>
      </c>
      <c r="R3" s="1">
        <v>0</v>
      </c>
      <c r="S3" s="1">
        <v>3465</v>
      </c>
      <c r="T3" s="1">
        <v>1284</v>
      </c>
      <c r="U3" s="1">
        <v>0</v>
      </c>
      <c r="V3" s="1">
        <v>0</v>
      </c>
      <c r="W3" s="1">
        <v>0</v>
      </c>
      <c r="X3" s="1">
        <v>0</v>
      </c>
      <c r="Y3" s="1">
        <v>2481</v>
      </c>
      <c r="Z3" s="1">
        <v>2585</v>
      </c>
      <c r="AA3" s="1">
        <v>6262</v>
      </c>
      <c r="AB3" s="1">
        <v>6569</v>
      </c>
      <c r="AC3" s="1">
        <v>1695</v>
      </c>
      <c r="AD3" s="1">
        <v>38</v>
      </c>
      <c r="AE3" s="1">
        <v>0</v>
      </c>
      <c r="AF3" s="1">
        <v>284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7708</v>
      </c>
      <c r="AW3" s="1">
        <v>7921</v>
      </c>
      <c r="AX3" s="1">
        <v>7247</v>
      </c>
      <c r="AY3" s="1">
        <v>7516</v>
      </c>
      <c r="AZ3" s="1">
        <v>0</v>
      </c>
      <c r="BA3" s="1">
        <v>0</v>
      </c>
      <c r="BB3" s="1">
        <v>10875</v>
      </c>
      <c r="BC3" s="1">
        <v>11535</v>
      </c>
      <c r="BD3" s="1">
        <v>11510</v>
      </c>
      <c r="BE3" s="1">
        <v>0</v>
      </c>
      <c r="BF3" s="1">
        <v>0</v>
      </c>
      <c r="BG3" s="1">
        <v>8946</v>
      </c>
      <c r="BH3" s="1">
        <v>9873</v>
      </c>
      <c r="BI3" s="1">
        <v>9874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2">
        <v>0</v>
      </c>
      <c r="BV3" s="2">
        <v>772</v>
      </c>
      <c r="BW3" s="2">
        <v>770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3257</v>
      </c>
      <c r="CS3" s="2">
        <v>4176</v>
      </c>
      <c r="CT3" s="2">
        <v>4261</v>
      </c>
      <c r="CU3" s="2">
        <v>3398</v>
      </c>
      <c r="CV3" s="2">
        <v>148</v>
      </c>
      <c r="CW3" s="2">
        <v>0</v>
      </c>
      <c r="CX3" s="2">
        <v>0</v>
      </c>
      <c r="CY3" s="2">
        <v>149</v>
      </c>
      <c r="CZ3" s="2">
        <v>150</v>
      </c>
      <c r="DA3" s="2">
        <v>0</v>
      </c>
      <c r="DB3" s="2">
        <v>0</v>
      </c>
      <c r="DC3" s="2">
        <v>12064</v>
      </c>
      <c r="DD3" s="2">
        <v>431</v>
      </c>
      <c r="DE3" s="2">
        <v>720</v>
      </c>
      <c r="DF3" s="2">
        <v>648</v>
      </c>
      <c r="DG3" s="2">
        <v>711</v>
      </c>
      <c r="DH3" s="2">
        <v>769</v>
      </c>
      <c r="DI3" s="2">
        <v>807</v>
      </c>
      <c r="DJ3" s="2">
        <v>734</v>
      </c>
      <c r="DK3" s="2">
        <v>795</v>
      </c>
      <c r="DL3" s="2">
        <v>429</v>
      </c>
      <c r="DM3" s="2">
        <v>221</v>
      </c>
      <c r="DN3" s="2">
        <v>1210</v>
      </c>
      <c r="DO3" s="2">
        <v>738</v>
      </c>
      <c r="DP3" s="2">
        <v>1246</v>
      </c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197"/>
      <c r="EH3" s="197"/>
      <c r="EI3" s="197"/>
      <c r="EJ3" s="197"/>
      <c r="EK3" s="197"/>
      <c r="EL3" s="197"/>
      <c r="EM3" s="197"/>
      <c r="EN3" s="197"/>
      <c r="EO3" s="197"/>
      <c r="EP3" s="197"/>
      <c r="EQ3" s="197"/>
      <c r="ER3" s="197"/>
      <c r="ES3" s="197"/>
      <c r="ET3" s="197"/>
      <c r="EU3" s="197"/>
      <c r="EV3" s="197"/>
      <c r="EW3" s="197"/>
      <c r="EX3" s="197"/>
      <c r="EY3" s="197"/>
    </row>
    <row r="4" spans="1:155">
      <c r="A4" s="1">
        <v>2</v>
      </c>
      <c r="B4" s="1" t="b">
        <v>0</v>
      </c>
      <c r="C4" s="1" t="s">
        <v>549</v>
      </c>
      <c r="D4" s="1" t="s">
        <v>550</v>
      </c>
      <c r="E4" s="1">
        <v>1642</v>
      </c>
      <c r="F4" s="1">
        <v>1014</v>
      </c>
      <c r="G4" s="1">
        <v>0</v>
      </c>
      <c r="H4" s="1">
        <v>880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293</v>
      </c>
      <c r="P4" s="1">
        <v>0</v>
      </c>
      <c r="Q4" s="1">
        <v>0</v>
      </c>
      <c r="R4" s="1">
        <v>0</v>
      </c>
      <c r="S4" s="1">
        <v>3474</v>
      </c>
      <c r="T4" s="1">
        <v>1284</v>
      </c>
      <c r="U4" s="1">
        <v>0</v>
      </c>
      <c r="V4" s="1">
        <v>0</v>
      </c>
      <c r="W4" s="1">
        <v>0</v>
      </c>
      <c r="X4" s="1">
        <v>0</v>
      </c>
      <c r="Y4" s="1">
        <v>2490</v>
      </c>
      <c r="Z4" s="1">
        <v>2586</v>
      </c>
      <c r="AA4" s="1">
        <v>6286</v>
      </c>
      <c r="AB4" s="1">
        <v>6569</v>
      </c>
      <c r="AC4" s="1">
        <v>1696</v>
      </c>
      <c r="AD4" s="1">
        <v>38</v>
      </c>
      <c r="AE4" s="1">
        <v>0</v>
      </c>
      <c r="AF4" s="1">
        <v>293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7732</v>
      </c>
      <c r="AW4" s="1">
        <v>7921</v>
      </c>
      <c r="AX4" s="1">
        <v>7247</v>
      </c>
      <c r="AY4" s="1">
        <v>7540</v>
      </c>
      <c r="AZ4" s="1">
        <v>0</v>
      </c>
      <c r="BA4" s="1">
        <v>0</v>
      </c>
      <c r="BB4" s="1">
        <v>10875</v>
      </c>
      <c r="BC4" s="1">
        <v>11535</v>
      </c>
      <c r="BD4" s="1">
        <v>11510</v>
      </c>
      <c r="BE4" s="1">
        <v>0</v>
      </c>
      <c r="BF4" s="1">
        <v>0</v>
      </c>
      <c r="BG4" s="1">
        <v>8946</v>
      </c>
      <c r="BH4" s="1">
        <v>9873</v>
      </c>
      <c r="BI4" s="1">
        <v>9874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2">
        <v>0</v>
      </c>
      <c r="BV4" s="2">
        <v>772</v>
      </c>
      <c r="BW4" s="2">
        <v>770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3257</v>
      </c>
      <c r="CS4" s="2">
        <v>4176</v>
      </c>
      <c r="CT4" s="2">
        <v>4261</v>
      </c>
      <c r="CU4" s="2">
        <v>3410</v>
      </c>
      <c r="CV4" s="2">
        <v>148</v>
      </c>
      <c r="CW4" s="2">
        <v>0</v>
      </c>
      <c r="CX4" s="2">
        <v>0</v>
      </c>
      <c r="CY4" s="2">
        <v>149</v>
      </c>
      <c r="CZ4" s="2">
        <v>150</v>
      </c>
      <c r="DA4" s="2">
        <v>0</v>
      </c>
      <c r="DB4" s="2">
        <v>0</v>
      </c>
      <c r="DC4" s="2">
        <v>12088</v>
      </c>
      <c r="DD4" s="2">
        <v>431</v>
      </c>
      <c r="DE4" s="2">
        <v>720</v>
      </c>
      <c r="DF4" s="2">
        <v>648</v>
      </c>
      <c r="DG4" s="2">
        <v>711</v>
      </c>
      <c r="DH4" s="2">
        <v>769</v>
      </c>
      <c r="DI4" s="2">
        <v>807</v>
      </c>
      <c r="DJ4" s="2">
        <v>734</v>
      </c>
      <c r="DK4" s="2">
        <v>795</v>
      </c>
      <c r="DL4" s="2">
        <v>429</v>
      </c>
      <c r="DM4" s="2">
        <v>221</v>
      </c>
      <c r="DN4" s="2">
        <v>1210</v>
      </c>
      <c r="DO4" s="2">
        <v>738</v>
      </c>
      <c r="DP4" s="2">
        <v>1246</v>
      </c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197"/>
      <c r="EH4" s="197"/>
      <c r="EI4" s="197"/>
      <c r="EJ4" s="197"/>
      <c r="EK4" s="197"/>
      <c r="EL4" s="197"/>
      <c r="EM4" s="197"/>
      <c r="EN4" s="197"/>
      <c r="EO4" s="197"/>
      <c r="EP4" s="197"/>
      <c r="EQ4" s="197"/>
      <c r="ER4" s="197"/>
      <c r="ES4" s="197"/>
      <c r="ET4" s="197"/>
      <c r="EU4" s="197"/>
      <c r="EV4" s="197"/>
      <c r="EW4" s="197"/>
      <c r="EX4" s="197"/>
      <c r="EY4" s="197"/>
    </row>
    <row r="5" spans="1:155" ht="18" customHeight="1">
      <c r="A5" s="1">
        <v>3</v>
      </c>
      <c r="B5" s="1" t="b">
        <v>0</v>
      </c>
      <c r="C5" s="1" t="s">
        <v>545</v>
      </c>
      <c r="D5" s="1" t="s">
        <v>551</v>
      </c>
      <c r="E5" s="1">
        <v>1643</v>
      </c>
      <c r="F5" s="1">
        <v>1014</v>
      </c>
      <c r="G5" s="1">
        <v>0</v>
      </c>
      <c r="H5" s="1">
        <v>881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293</v>
      </c>
      <c r="P5" s="1">
        <v>0</v>
      </c>
      <c r="Q5" s="1">
        <v>0</v>
      </c>
      <c r="R5" s="1">
        <v>0</v>
      </c>
      <c r="S5" s="1">
        <v>3483</v>
      </c>
      <c r="T5" s="1">
        <v>1284</v>
      </c>
      <c r="U5" s="1">
        <v>0</v>
      </c>
      <c r="V5" s="1">
        <v>0</v>
      </c>
      <c r="W5" s="1">
        <v>0</v>
      </c>
      <c r="X5" s="1">
        <v>0</v>
      </c>
      <c r="Y5" s="1">
        <v>2500</v>
      </c>
      <c r="Z5" s="1">
        <v>2586</v>
      </c>
      <c r="AA5" s="1">
        <v>6310</v>
      </c>
      <c r="AB5" s="1">
        <v>6569</v>
      </c>
      <c r="AC5" s="1">
        <v>1696</v>
      </c>
      <c r="AD5" s="1">
        <v>38</v>
      </c>
      <c r="AE5" s="1">
        <v>0</v>
      </c>
      <c r="AF5" s="1">
        <v>293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7756</v>
      </c>
      <c r="AW5" s="1">
        <v>7921</v>
      </c>
      <c r="AX5" s="1">
        <v>7247</v>
      </c>
      <c r="AY5" s="1">
        <v>7564</v>
      </c>
      <c r="AZ5" s="1">
        <v>0</v>
      </c>
      <c r="BA5" s="1">
        <v>0</v>
      </c>
      <c r="BB5" s="1">
        <v>10875</v>
      </c>
      <c r="BC5" s="1">
        <v>11535</v>
      </c>
      <c r="BD5" s="1">
        <v>11510</v>
      </c>
      <c r="BE5" s="1">
        <v>0</v>
      </c>
      <c r="BF5" s="1">
        <v>0</v>
      </c>
      <c r="BG5" s="1">
        <v>8946</v>
      </c>
      <c r="BH5" s="1">
        <v>9873</v>
      </c>
      <c r="BI5" s="1">
        <v>9874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2">
        <v>0</v>
      </c>
      <c r="BV5" s="2">
        <v>772</v>
      </c>
      <c r="BW5" s="2">
        <v>770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3257</v>
      </c>
      <c r="CS5" s="2">
        <v>4176</v>
      </c>
      <c r="CT5" s="2">
        <v>4261</v>
      </c>
      <c r="CU5" s="2">
        <v>3410</v>
      </c>
      <c r="CV5" s="2">
        <v>148</v>
      </c>
      <c r="CW5" s="2">
        <v>0</v>
      </c>
      <c r="CX5" s="2">
        <v>0</v>
      </c>
      <c r="CY5" s="2">
        <v>149</v>
      </c>
      <c r="CZ5" s="2">
        <v>150</v>
      </c>
      <c r="DA5" s="2">
        <v>0</v>
      </c>
      <c r="DB5" s="2">
        <v>0</v>
      </c>
      <c r="DC5" s="2">
        <v>12112</v>
      </c>
      <c r="DD5" s="2">
        <v>431</v>
      </c>
      <c r="DE5" s="2">
        <v>720</v>
      </c>
      <c r="DF5" s="2">
        <v>648</v>
      </c>
      <c r="DG5" s="2">
        <v>711</v>
      </c>
      <c r="DH5" s="2">
        <v>769</v>
      </c>
      <c r="DI5" s="2">
        <v>807</v>
      </c>
      <c r="DJ5" s="2">
        <v>734</v>
      </c>
      <c r="DK5" s="2">
        <v>795</v>
      </c>
      <c r="DL5" s="2">
        <v>429</v>
      </c>
      <c r="DM5" s="2">
        <v>221</v>
      </c>
      <c r="DN5" s="2">
        <v>1210</v>
      </c>
      <c r="DO5" s="2">
        <v>738</v>
      </c>
      <c r="DP5" s="2">
        <v>1246</v>
      </c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197"/>
      <c r="EH5" s="197"/>
      <c r="EI5" s="197"/>
      <c r="EJ5" s="197"/>
      <c r="EK5" s="197"/>
      <c r="EL5" s="197"/>
      <c r="EM5" s="197"/>
      <c r="EN5" s="197"/>
      <c r="EO5" s="197"/>
      <c r="EP5" s="197"/>
      <c r="EQ5" s="197"/>
      <c r="ER5" s="197"/>
      <c r="ES5" s="197"/>
      <c r="ET5" s="197"/>
      <c r="EU5" s="197"/>
      <c r="EV5" s="197"/>
      <c r="EW5" s="197"/>
      <c r="EX5" s="197"/>
      <c r="EY5" s="197"/>
    </row>
    <row r="6" spans="1:155">
      <c r="A6" s="1">
        <v>4</v>
      </c>
      <c r="B6" s="1" t="b">
        <v>0</v>
      </c>
      <c r="C6" s="1" t="s">
        <v>545</v>
      </c>
      <c r="D6" s="1" t="s">
        <v>552</v>
      </c>
      <c r="E6" s="1">
        <v>1643</v>
      </c>
      <c r="F6" s="1">
        <v>1015</v>
      </c>
      <c r="G6" s="1">
        <v>0</v>
      </c>
      <c r="H6" s="1">
        <v>881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293</v>
      </c>
      <c r="P6" s="1">
        <v>0</v>
      </c>
      <c r="Q6" s="1">
        <v>0</v>
      </c>
      <c r="R6" s="1">
        <v>0</v>
      </c>
      <c r="S6" s="1">
        <v>3494</v>
      </c>
      <c r="T6" s="1">
        <v>1284</v>
      </c>
      <c r="U6" s="1">
        <v>0</v>
      </c>
      <c r="V6" s="1">
        <v>0</v>
      </c>
      <c r="W6" s="1">
        <v>0</v>
      </c>
      <c r="X6" s="1">
        <v>0</v>
      </c>
      <c r="Y6" s="1">
        <v>2508</v>
      </c>
      <c r="Z6" s="1">
        <v>2591</v>
      </c>
      <c r="AA6" s="1">
        <v>6334</v>
      </c>
      <c r="AB6" s="1">
        <v>6569</v>
      </c>
      <c r="AC6" s="1">
        <v>1707</v>
      </c>
      <c r="AD6" s="1">
        <v>38</v>
      </c>
      <c r="AE6" s="1">
        <v>0</v>
      </c>
      <c r="AF6" s="1">
        <v>293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7778</v>
      </c>
      <c r="AW6" s="1">
        <v>7921</v>
      </c>
      <c r="AX6" s="1">
        <v>7247</v>
      </c>
      <c r="AY6" s="1">
        <v>7586</v>
      </c>
      <c r="AZ6" s="1">
        <v>0</v>
      </c>
      <c r="BA6" s="1">
        <v>0</v>
      </c>
      <c r="BB6" s="1">
        <v>10875</v>
      </c>
      <c r="BC6" s="1">
        <v>11535</v>
      </c>
      <c r="BD6" s="1">
        <v>11510</v>
      </c>
      <c r="BE6" s="1">
        <v>0</v>
      </c>
      <c r="BF6" s="1">
        <v>0</v>
      </c>
      <c r="BG6" s="1">
        <v>8946</v>
      </c>
      <c r="BH6" s="1">
        <v>9873</v>
      </c>
      <c r="BI6" s="1">
        <v>9874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2">
        <v>0</v>
      </c>
      <c r="BV6" s="2">
        <v>772</v>
      </c>
      <c r="BW6" s="2">
        <v>770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3257</v>
      </c>
      <c r="CS6" s="2">
        <v>4176</v>
      </c>
      <c r="CT6" s="2">
        <v>4261</v>
      </c>
      <c r="CU6" s="2">
        <v>3410</v>
      </c>
      <c r="CV6" s="2">
        <v>148</v>
      </c>
      <c r="CW6" s="2">
        <v>0</v>
      </c>
      <c r="CX6" s="2">
        <v>0</v>
      </c>
      <c r="CY6" s="2">
        <v>149</v>
      </c>
      <c r="CZ6" s="2">
        <v>150</v>
      </c>
      <c r="DA6" s="2">
        <v>0</v>
      </c>
      <c r="DB6" s="2">
        <v>0</v>
      </c>
      <c r="DC6" s="2">
        <v>12136</v>
      </c>
      <c r="DD6" s="2">
        <v>431</v>
      </c>
      <c r="DE6" s="2">
        <v>720</v>
      </c>
      <c r="DF6" s="2">
        <v>648</v>
      </c>
      <c r="DG6" s="2">
        <v>711</v>
      </c>
      <c r="DH6" s="2">
        <v>769</v>
      </c>
      <c r="DI6" s="2">
        <v>807</v>
      </c>
      <c r="DJ6" s="2">
        <v>734</v>
      </c>
      <c r="DK6" s="2">
        <v>795</v>
      </c>
      <c r="DL6" s="2">
        <v>429</v>
      </c>
      <c r="DM6" s="2">
        <v>221</v>
      </c>
      <c r="DN6" s="2">
        <v>1210</v>
      </c>
      <c r="DO6" s="2">
        <v>738</v>
      </c>
      <c r="DP6" s="2">
        <v>1246</v>
      </c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197"/>
      <c r="EH6" s="197"/>
      <c r="EI6" s="197"/>
      <c r="EJ6" s="197"/>
      <c r="EK6" s="197"/>
      <c r="EL6" s="197"/>
      <c r="EM6" s="197"/>
      <c r="EN6" s="197"/>
      <c r="EO6" s="197"/>
      <c r="EP6" s="197"/>
      <c r="EQ6" s="197"/>
      <c r="ER6" s="197"/>
      <c r="ES6" s="197"/>
      <c r="ET6" s="197"/>
      <c r="EU6" s="197"/>
      <c r="EV6" s="197"/>
      <c r="EW6" s="197"/>
      <c r="EX6" s="197"/>
      <c r="EY6" s="197"/>
    </row>
    <row r="7" spans="1:155">
      <c r="A7" s="1">
        <v>5</v>
      </c>
      <c r="B7" s="1" t="b">
        <v>0</v>
      </c>
      <c r="C7" s="1" t="s">
        <v>545</v>
      </c>
      <c r="D7" s="1" t="s">
        <v>553</v>
      </c>
      <c r="E7" s="1">
        <v>1644</v>
      </c>
      <c r="F7" s="1">
        <v>1015</v>
      </c>
      <c r="G7" s="1">
        <v>0</v>
      </c>
      <c r="H7" s="1">
        <v>882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293</v>
      </c>
      <c r="P7" s="1">
        <v>0</v>
      </c>
      <c r="Q7" s="1">
        <v>0</v>
      </c>
      <c r="R7" s="1">
        <v>0</v>
      </c>
      <c r="S7" s="1">
        <v>3502</v>
      </c>
      <c r="T7" s="1">
        <v>1284</v>
      </c>
      <c r="U7" s="1">
        <v>0</v>
      </c>
      <c r="V7" s="1">
        <v>0</v>
      </c>
      <c r="W7" s="1">
        <v>0</v>
      </c>
      <c r="X7" s="1">
        <v>0</v>
      </c>
      <c r="Y7" s="1">
        <v>2514</v>
      </c>
      <c r="Z7" s="1">
        <v>2594</v>
      </c>
      <c r="AA7" s="1">
        <v>6358</v>
      </c>
      <c r="AB7" s="1">
        <v>6569</v>
      </c>
      <c r="AC7" s="1">
        <v>1719</v>
      </c>
      <c r="AD7" s="1">
        <v>38</v>
      </c>
      <c r="AE7" s="1">
        <v>0</v>
      </c>
      <c r="AF7" s="1">
        <v>293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7791</v>
      </c>
      <c r="AW7" s="1">
        <v>7921</v>
      </c>
      <c r="AX7" s="1">
        <v>7247</v>
      </c>
      <c r="AY7" s="1">
        <v>7599</v>
      </c>
      <c r="AZ7" s="1">
        <v>0</v>
      </c>
      <c r="BA7" s="1">
        <v>0</v>
      </c>
      <c r="BB7" s="1">
        <v>10875</v>
      </c>
      <c r="BC7" s="1">
        <v>11535</v>
      </c>
      <c r="BD7" s="1">
        <v>11510</v>
      </c>
      <c r="BE7" s="1">
        <v>0</v>
      </c>
      <c r="BF7" s="1">
        <v>0</v>
      </c>
      <c r="BG7" s="1">
        <v>8946</v>
      </c>
      <c r="BH7" s="1">
        <v>9873</v>
      </c>
      <c r="BI7" s="1">
        <v>9874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2">
        <v>0</v>
      </c>
      <c r="BV7" s="2">
        <v>774</v>
      </c>
      <c r="BW7" s="2">
        <v>770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3257</v>
      </c>
      <c r="CS7" s="2">
        <v>4176</v>
      </c>
      <c r="CT7" s="2">
        <v>4261</v>
      </c>
      <c r="CU7" s="2">
        <v>3410</v>
      </c>
      <c r="CV7" s="2">
        <v>148</v>
      </c>
      <c r="CW7" s="2">
        <v>0</v>
      </c>
      <c r="CX7" s="2">
        <v>0</v>
      </c>
      <c r="CY7" s="2">
        <v>149</v>
      </c>
      <c r="CZ7" s="2">
        <v>150</v>
      </c>
      <c r="DA7" s="2">
        <v>0</v>
      </c>
      <c r="DB7" s="2">
        <v>0</v>
      </c>
      <c r="DC7" s="2">
        <v>12160</v>
      </c>
      <c r="DD7" s="2">
        <v>431</v>
      </c>
      <c r="DE7" s="2">
        <v>720</v>
      </c>
      <c r="DF7" s="2">
        <v>648</v>
      </c>
      <c r="DG7" s="2">
        <v>711</v>
      </c>
      <c r="DH7" s="2">
        <v>769</v>
      </c>
      <c r="DI7" s="2">
        <v>807</v>
      </c>
      <c r="DJ7" s="2">
        <v>734</v>
      </c>
      <c r="DK7" s="2">
        <v>795</v>
      </c>
      <c r="DL7" s="2">
        <v>429</v>
      </c>
      <c r="DM7" s="2">
        <v>221</v>
      </c>
      <c r="DN7" s="2">
        <v>1210</v>
      </c>
      <c r="DO7" s="2">
        <v>738</v>
      </c>
      <c r="DP7" s="2">
        <v>1246</v>
      </c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197"/>
      <c r="EH7" s="197"/>
      <c r="EI7" s="197"/>
      <c r="EJ7" s="197"/>
      <c r="EK7" s="197"/>
      <c r="EL7" s="197"/>
      <c r="EM7" s="197"/>
      <c r="EN7" s="197"/>
      <c r="EO7" s="197"/>
      <c r="EP7" s="197"/>
      <c r="EQ7" s="197"/>
      <c r="ER7" s="197"/>
      <c r="ES7" s="197"/>
      <c r="ET7" s="197"/>
      <c r="EU7" s="197"/>
      <c r="EV7" s="197"/>
      <c r="EW7" s="197"/>
      <c r="EX7" s="197"/>
      <c r="EY7" s="197"/>
    </row>
    <row r="8" spans="1:155">
      <c r="A8" s="1">
        <v>6</v>
      </c>
      <c r="B8" s="1" t="b">
        <v>0</v>
      </c>
      <c r="C8" s="1" t="s">
        <v>545</v>
      </c>
      <c r="D8" s="1" t="s">
        <v>554</v>
      </c>
      <c r="E8" s="1">
        <v>1645</v>
      </c>
      <c r="F8" s="1">
        <v>1016</v>
      </c>
      <c r="G8" s="1">
        <v>0</v>
      </c>
      <c r="H8" s="1">
        <v>882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293</v>
      </c>
      <c r="P8" s="1">
        <v>0</v>
      </c>
      <c r="Q8" s="1">
        <v>0</v>
      </c>
      <c r="R8" s="1">
        <v>0</v>
      </c>
      <c r="S8" s="1">
        <v>3515</v>
      </c>
      <c r="T8" s="1">
        <v>1284</v>
      </c>
      <c r="U8" s="1">
        <v>0</v>
      </c>
      <c r="V8" s="1">
        <v>0</v>
      </c>
      <c r="W8" s="1">
        <v>0</v>
      </c>
      <c r="X8" s="1">
        <v>0</v>
      </c>
      <c r="Y8" s="1">
        <v>2523</v>
      </c>
      <c r="Z8" s="1">
        <v>2600</v>
      </c>
      <c r="AA8" s="1">
        <v>6382</v>
      </c>
      <c r="AB8" s="1">
        <v>6569</v>
      </c>
      <c r="AC8" s="1">
        <v>1719</v>
      </c>
      <c r="AD8" s="1">
        <v>38</v>
      </c>
      <c r="AE8" s="1">
        <v>0</v>
      </c>
      <c r="AF8" s="1">
        <v>293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7815</v>
      </c>
      <c r="AW8" s="1">
        <v>7921</v>
      </c>
      <c r="AX8" s="1">
        <v>7247</v>
      </c>
      <c r="AY8" s="1">
        <v>7623</v>
      </c>
      <c r="AZ8" s="1">
        <v>0</v>
      </c>
      <c r="BA8" s="1">
        <v>0</v>
      </c>
      <c r="BB8" s="1">
        <v>10875</v>
      </c>
      <c r="BC8" s="1">
        <v>11535</v>
      </c>
      <c r="BD8" s="1">
        <v>11510</v>
      </c>
      <c r="BE8" s="1">
        <v>0</v>
      </c>
      <c r="BF8" s="1">
        <v>0</v>
      </c>
      <c r="BG8" s="1">
        <v>8946</v>
      </c>
      <c r="BH8" s="1">
        <v>9873</v>
      </c>
      <c r="BI8" s="1">
        <v>9874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3">
        <v>0</v>
      </c>
      <c r="BV8" s="4">
        <v>779</v>
      </c>
      <c r="BW8" s="3">
        <v>770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3257</v>
      </c>
      <c r="CS8" s="3">
        <v>4176</v>
      </c>
      <c r="CT8" s="3">
        <v>4261</v>
      </c>
      <c r="CU8" s="3">
        <v>3410</v>
      </c>
      <c r="CV8" s="3">
        <v>148</v>
      </c>
      <c r="CW8" s="3">
        <v>0</v>
      </c>
      <c r="CX8" s="3">
        <v>0</v>
      </c>
      <c r="CY8" s="3">
        <v>149</v>
      </c>
      <c r="CZ8" s="3">
        <v>150</v>
      </c>
      <c r="DA8" s="3">
        <v>0</v>
      </c>
      <c r="DB8" s="3">
        <v>0</v>
      </c>
      <c r="DC8" s="3">
        <v>12184</v>
      </c>
      <c r="DD8" s="3">
        <v>431</v>
      </c>
      <c r="DE8" s="3">
        <v>720</v>
      </c>
      <c r="DF8" s="3">
        <v>648</v>
      </c>
      <c r="DG8" s="3">
        <v>711</v>
      </c>
      <c r="DH8" s="3">
        <v>769</v>
      </c>
      <c r="DI8" s="3">
        <v>807</v>
      </c>
      <c r="DJ8" s="3">
        <v>734</v>
      </c>
      <c r="DK8" s="3">
        <v>795</v>
      </c>
      <c r="DL8" s="3">
        <v>429</v>
      </c>
      <c r="DM8" s="3">
        <v>221</v>
      </c>
      <c r="DN8" s="3">
        <v>1210</v>
      </c>
      <c r="DO8" s="3">
        <v>738</v>
      </c>
      <c r="DP8" s="3">
        <v>1246</v>
      </c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197"/>
      <c r="EH8" s="197"/>
      <c r="EI8" s="197"/>
      <c r="EJ8" s="197"/>
      <c r="EK8" s="197"/>
      <c r="EL8" s="197"/>
      <c r="EM8" s="197"/>
      <c r="EN8" s="197"/>
      <c r="EO8" s="197"/>
      <c r="EP8" s="197"/>
      <c r="EQ8" s="197"/>
      <c r="ER8" s="197"/>
      <c r="ES8" s="197"/>
      <c r="ET8" s="197"/>
      <c r="EU8" s="197"/>
      <c r="EV8" s="197"/>
      <c r="EW8" s="197"/>
      <c r="EX8" s="197"/>
      <c r="EY8" s="197"/>
    </row>
    <row r="9" spans="1:155">
      <c r="A9" s="1">
        <v>7</v>
      </c>
      <c r="B9" s="1" t="b">
        <v>0</v>
      </c>
      <c r="C9" s="1" t="s">
        <v>545</v>
      </c>
      <c r="D9" s="1" t="s">
        <v>555</v>
      </c>
      <c r="E9" s="1">
        <v>1646</v>
      </c>
      <c r="F9" s="1">
        <v>1017</v>
      </c>
      <c r="G9" s="1">
        <v>0</v>
      </c>
      <c r="H9" s="1">
        <v>883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293</v>
      </c>
      <c r="P9" s="1">
        <v>0</v>
      </c>
      <c r="Q9" s="1">
        <v>0</v>
      </c>
      <c r="R9" s="1">
        <v>0</v>
      </c>
      <c r="S9" s="1">
        <v>3532</v>
      </c>
      <c r="T9" s="1">
        <v>1284</v>
      </c>
      <c r="U9" s="1">
        <v>0</v>
      </c>
      <c r="V9" s="1">
        <v>0</v>
      </c>
      <c r="W9" s="1">
        <v>0</v>
      </c>
      <c r="X9" s="1">
        <v>0</v>
      </c>
      <c r="Y9" s="1">
        <v>2532</v>
      </c>
      <c r="Z9" s="1">
        <v>2609</v>
      </c>
      <c r="AA9" s="1">
        <v>6406</v>
      </c>
      <c r="AB9" s="1">
        <v>6569</v>
      </c>
      <c r="AC9" s="1">
        <v>1719</v>
      </c>
      <c r="AD9" s="1">
        <v>38</v>
      </c>
      <c r="AE9" s="1">
        <v>0</v>
      </c>
      <c r="AF9" s="1">
        <v>293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7839</v>
      </c>
      <c r="AW9" s="1">
        <v>7921</v>
      </c>
      <c r="AX9" s="1">
        <v>7247</v>
      </c>
      <c r="AY9" s="1">
        <v>7647</v>
      </c>
      <c r="AZ9" s="1">
        <v>0</v>
      </c>
      <c r="BA9" s="1">
        <v>0</v>
      </c>
      <c r="BB9" s="1">
        <v>10875</v>
      </c>
      <c r="BC9" s="1">
        <v>11535</v>
      </c>
      <c r="BD9" s="1">
        <v>11510</v>
      </c>
      <c r="BE9" s="1">
        <v>0</v>
      </c>
      <c r="BF9" s="1">
        <v>0</v>
      </c>
      <c r="BG9" s="1">
        <v>8946</v>
      </c>
      <c r="BH9" s="1">
        <v>9873</v>
      </c>
      <c r="BI9" s="1">
        <v>9874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2">
        <v>0</v>
      </c>
      <c r="BV9" s="2">
        <v>787</v>
      </c>
      <c r="BW9" s="2">
        <v>770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3257</v>
      </c>
      <c r="CS9" s="2">
        <v>4176</v>
      </c>
      <c r="CT9" s="2">
        <v>4261</v>
      </c>
      <c r="CU9" s="2">
        <v>3410</v>
      </c>
      <c r="CV9" s="2">
        <v>148</v>
      </c>
      <c r="CW9" s="2">
        <v>0</v>
      </c>
      <c r="CX9" s="2">
        <v>0</v>
      </c>
      <c r="CY9" s="2">
        <v>149</v>
      </c>
      <c r="CZ9" s="2">
        <v>150</v>
      </c>
      <c r="DA9" s="2">
        <v>0</v>
      </c>
      <c r="DB9" s="2">
        <v>0</v>
      </c>
      <c r="DC9" s="2">
        <v>12208</v>
      </c>
      <c r="DD9" s="2">
        <v>431</v>
      </c>
      <c r="DE9" s="2">
        <v>720</v>
      </c>
      <c r="DF9" s="2">
        <v>648</v>
      </c>
      <c r="DG9" s="2">
        <v>711</v>
      </c>
      <c r="DH9" s="2">
        <v>769</v>
      </c>
      <c r="DI9" s="2">
        <v>807</v>
      </c>
      <c r="DJ9" s="2">
        <v>734</v>
      </c>
      <c r="DK9" s="2">
        <v>795</v>
      </c>
      <c r="DL9" s="2">
        <v>429</v>
      </c>
      <c r="DM9" s="2">
        <v>221</v>
      </c>
      <c r="DN9" s="2">
        <v>1210</v>
      </c>
      <c r="DO9" s="2">
        <v>738</v>
      </c>
      <c r="DP9" s="2">
        <v>1246</v>
      </c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197"/>
      <c r="EH9" s="197"/>
      <c r="EI9" s="197"/>
      <c r="EJ9" s="197"/>
      <c r="EK9" s="197"/>
      <c r="EL9" s="197"/>
      <c r="EM9" s="197"/>
      <c r="EN9" s="197"/>
      <c r="EO9" s="197"/>
      <c r="EP9" s="197"/>
      <c r="EQ9" s="197"/>
      <c r="ER9" s="197"/>
      <c r="ES9" s="197"/>
      <c r="ET9" s="197"/>
      <c r="EU9" s="197"/>
      <c r="EV9" s="197"/>
      <c r="EW9" s="197"/>
      <c r="EX9" s="197"/>
      <c r="EY9" s="197"/>
    </row>
    <row r="10" spans="1:155">
      <c r="A10" s="1">
        <v>8</v>
      </c>
      <c r="B10" s="1" t="b">
        <v>0</v>
      </c>
      <c r="C10" s="2" t="s">
        <v>545</v>
      </c>
      <c r="D10" s="2" t="s">
        <v>556</v>
      </c>
      <c r="E10" s="1">
        <v>1647</v>
      </c>
      <c r="F10" s="2">
        <v>1017</v>
      </c>
      <c r="G10" s="2">
        <v>0</v>
      </c>
      <c r="H10" s="2">
        <v>884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293</v>
      </c>
      <c r="P10" s="2">
        <v>0</v>
      </c>
      <c r="Q10" s="2">
        <v>0</v>
      </c>
      <c r="R10" s="2">
        <v>0</v>
      </c>
      <c r="S10" s="2">
        <v>3548</v>
      </c>
      <c r="T10" s="2">
        <v>1284</v>
      </c>
      <c r="U10" s="2">
        <v>0</v>
      </c>
      <c r="V10" s="2">
        <v>0</v>
      </c>
      <c r="W10" s="2">
        <v>0</v>
      </c>
      <c r="X10" s="2">
        <v>0</v>
      </c>
      <c r="Y10" s="2">
        <v>2542</v>
      </c>
      <c r="Z10" s="2">
        <v>2619</v>
      </c>
      <c r="AA10" s="2">
        <v>6430</v>
      </c>
      <c r="AB10" s="2">
        <v>6569</v>
      </c>
      <c r="AC10" s="2">
        <v>1719</v>
      </c>
      <c r="AD10" s="2">
        <v>38</v>
      </c>
      <c r="AE10" s="2">
        <v>0</v>
      </c>
      <c r="AF10" s="2">
        <v>293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1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7863</v>
      </c>
      <c r="AW10" s="2">
        <v>7921</v>
      </c>
      <c r="AX10" s="2">
        <v>7247</v>
      </c>
      <c r="AY10" s="2">
        <v>7671</v>
      </c>
      <c r="AZ10" s="2">
        <v>0</v>
      </c>
      <c r="BA10" s="2">
        <v>0</v>
      </c>
      <c r="BB10" s="2">
        <v>10875</v>
      </c>
      <c r="BC10" s="2">
        <v>11535</v>
      </c>
      <c r="BD10" s="2">
        <v>11510</v>
      </c>
      <c r="BE10" s="2">
        <v>0</v>
      </c>
      <c r="BF10" s="2">
        <v>0</v>
      </c>
      <c r="BG10" s="2">
        <v>8946</v>
      </c>
      <c r="BH10" s="2">
        <v>9873</v>
      </c>
      <c r="BI10" s="2">
        <v>9874</v>
      </c>
      <c r="BJ10" s="1">
        <v>0</v>
      </c>
      <c r="BK10" s="2">
        <v>0</v>
      </c>
      <c r="BL10" s="2">
        <v>0</v>
      </c>
      <c r="BM10" s="2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2">
        <v>0</v>
      </c>
      <c r="BV10" s="2">
        <v>802</v>
      </c>
      <c r="BW10" s="2">
        <v>770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3257</v>
      </c>
      <c r="CS10" s="2">
        <v>4176</v>
      </c>
      <c r="CT10" s="2">
        <v>4261</v>
      </c>
      <c r="CU10" s="2">
        <v>3410</v>
      </c>
      <c r="CV10" s="2">
        <v>148</v>
      </c>
      <c r="CW10" s="2">
        <v>0</v>
      </c>
      <c r="CX10" s="2">
        <v>0</v>
      </c>
      <c r="CY10" s="2">
        <v>149</v>
      </c>
      <c r="CZ10" s="2">
        <v>150</v>
      </c>
      <c r="DA10" s="2">
        <v>0</v>
      </c>
      <c r="DB10" s="2">
        <v>0</v>
      </c>
      <c r="DC10" s="2">
        <v>12232</v>
      </c>
      <c r="DD10" s="2">
        <v>431</v>
      </c>
      <c r="DE10" s="2">
        <v>720</v>
      </c>
      <c r="DF10" s="2">
        <v>648</v>
      </c>
      <c r="DG10" s="2">
        <v>711</v>
      </c>
      <c r="DH10" s="2">
        <v>769</v>
      </c>
      <c r="DI10" s="2">
        <v>807</v>
      </c>
      <c r="DJ10" s="2">
        <v>734</v>
      </c>
      <c r="DK10" s="2">
        <v>795</v>
      </c>
      <c r="DL10" s="2">
        <v>429</v>
      </c>
      <c r="DM10" s="2">
        <v>221</v>
      </c>
      <c r="DN10" s="2">
        <v>1210</v>
      </c>
      <c r="DO10" s="2">
        <v>738</v>
      </c>
      <c r="DP10" s="2">
        <v>1246</v>
      </c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197"/>
      <c r="EH10" s="197"/>
      <c r="EI10" s="197"/>
      <c r="EJ10" s="197"/>
      <c r="EK10" s="197"/>
      <c r="EL10" s="197"/>
      <c r="EM10" s="197"/>
      <c r="EN10" s="197"/>
      <c r="EO10" s="197"/>
      <c r="EP10" s="197"/>
      <c r="EQ10" s="197"/>
      <c r="ER10" s="197"/>
      <c r="ES10" s="197"/>
      <c r="ET10" s="197"/>
      <c r="EU10" s="197"/>
      <c r="EV10" s="197"/>
      <c r="EW10" s="197"/>
      <c r="EX10" s="197"/>
      <c r="EY10" s="197"/>
    </row>
    <row r="11" spans="1:155">
      <c r="A11" s="1">
        <v>9</v>
      </c>
      <c r="B11" s="1" t="b">
        <v>0</v>
      </c>
      <c r="C11" s="3" t="s">
        <v>545</v>
      </c>
      <c r="D11" s="3" t="s">
        <v>557</v>
      </c>
      <c r="E11" s="1">
        <v>1649</v>
      </c>
      <c r="F11" s="3">
        <v>1018</v>
      </c>
      <c r="G11" s="3">
        <v>0</v>
      </c>
      <c r="H11" s="3">
        <v>885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293</v>
      </c>
      <c r="P11" s="3">
        <v>0</v>
      </c>
      <c r="Q11" s="3">
        <v>0</v>
      </c>
      <c r="R11" s="3">
        <v>0</v>
      </c>
      <c r="S11" s="3">
        <v>3565</v>
      </c>
      <c r="T11" s="3">
        <v>1284</v>
      </c>
      <c r="U11" s="3">
        <v>0</v>
      </c>
      <c r="V11" s="3">
        <v>0</v>
      </c>
      <c r="W11" s="3">
        <v>0</v>
      </c>
      <c r="X11" s="3">
        <v>0</v>
      </c>
      <c r="Y11" s="3">
        <v>2551</v>
      </c>
      <c r="Z11" s="3">
        <v>2628</v>
      </c>
      <c r="AA11" s="3">
        <v>6454</v>
      </c>
      <c r="AB11" s="3">
        <v>6569</v>
      </c>
      <c r="AC11" s="3">
        <v>1719</v>
      </c>
      <c r="AD11" s="3">
        <v>38</v>
      </c>
      <c r="AE11" s="3">
        <v>0</v>
      </c>
      <c r="AF11" s="3">
        <v>293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1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7887</v>
      </c>
      <c r="AW11" s="3">
        <v>7921</v>
      </c>
      <c r="AX11" s="3">
        <v>7247</v>
      </c>
      <c r="AY11" s="3">
        <v>7695</v>
      </c>
      <c r="AZ11" s="3">
        <v>0</v>
      </c>
      <c r="BA11" s="3">
        <v>0</v>
      </c>
      <c r="BB11" s="3">
        <v>10875</v>
      </c>
      <c r="BC11" s="3">
        <v>11535</v>
      </c>
      <c r="BD11" s="3">
        <v>11510</v>
      </c>
      <c r="BE11" s="3">
        <v>0</v>
      </c>
      <c r="BF11" s="3">
        <v>0</v>
      </c>
      <c r="BG11" s="3">
        <v>8946</v>
      </c>
      <c r="BH11" s="3">
        <v>9873</v>
      </c>
      <c r="BI11" s="3">
        <v>9874</v>
      </c>
      <c r="BJ11" s="1">
        <v>0</v>
      </c>
      <c r="BK11" s="3">
        <v>0</v>
      </c>
      <c r="BL11" s="3">
        <v>0</v>
      </c>
      <c r="BM11" s="3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2">
        <v>0</v>
      </c>
      <c r="BV11" s="2">
        <v>816</v>
      </c>
      <c r="BW11" s="2">
        <v>770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3257</v>
      </c>
      <c r="CS11" s="2">
        <v>4176</v>
      </c>
      <c r="CT11" s="2">
        <v>4261</v>
      </c>
      <c r="CU11" s="2">
        <v>3410</v>
      </c>
      <c r="CV11" s="2">
        <v>148</v>
      </c>
      <c r="CW11" s="2">
        <v>0</v>
      </c>
      <c r="CX11" s="2">
        <v>0</v>
      </c>
      <c r="CY11" s="2">
        <v>149</v>
      </c>
      <c r="CZ11" s="2">
        <v>150</v>
      </c>
      <c r="DA11" s="2">
        <v>0</v>
      </c>
      <c r="DB11" s="2">
        <v>0</v>
      </c>
      <c r="DC11" s="2">
        <v>12256</v>
      </c>
      <c r="DD11" s="2">
        <v>431</v>
      </c>
      <c r="DE11" s="2">
        <v>720</v>
      </c>
      <c r="DF11" s="2">
        <v>648</v>
      </c>
      <c r="DG11" s="2">
        <v>711</v>
      </c>
      <c r="DH11" s="2">
        <v>769</v>
      </c>
      <c r="DI11" s="2">
        <v>807</v>
      </c>
      <c r="DJ11" s="2">
        <v>734</v>
      </c>
      <c r="DK11" s="2">
        <v>795</v>
      </c>
      <c r="DL11" s="2">
        <v>429</v>
      </c>
      <c r="DM11" s="2">
        <v>221</v>
      </c>
      <c r="DN11" s="2">
        <v>1210</v>
      </c>
      <c r="DO11" s="2">
        <v>738</v>
      </c>
      <c r="DP11" s="2">
        <v>1246</v>
      </c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197"/>
      <c r="EH11" s="197"/>
      <c r="EI11" s="197"/>
      <c r="EJ11" s="197"/>
      <c r="EK11" s="197"/>
      <c r="EL11" s="197"/>
      <c r="EM11" s="197"/>
      <c r="EN11" s="197"/>
      <c r="EO11" s="197"/>
      <c r="EP11" s="197"/>
      <c r="EQ11" s="197"/>
      <c r="ER11" s="197"/>
      <c r="ES11" s="197"/>
      <c r="ET11" s="197"/>
      <c r="EU11" s="197"/>
      <c r="EV11" s="197"/>
      <c r="EW11" s="197"/>
      <c r="EX11" s="197"/>
      <c r="EY11" s="197"/>
    </row>
    <row r="12" spans="1:155">
      <c r="A12" s="1">
        <v>10</v>
      </c>
      <c r="B12" s="1" t="b">
        <v>0</v>
      </c>
      <c r="C12" s="2" t="s">
        <v>545</v>
      </c>
      <c r="D12" s="2" t="s">
        <v>558</v>
      </c>
      <c r="E12" s="1">
        <v>1652</v>
      </c>
      <c r="F12" s="2">
        <v>1019</v>
      </c>
      <c r="G12" s="2">
        <v>0</v>
      </c>
      <c r="H12" s="2">
        <v>887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293</v>
      </c>
      <c r="P12" s="2">
        <v>0</v>
      </c>
      <c r="Q12" s="2">
        <v>0</v>
      </c>
      <c r="R12" s="2">
        <v>0</v>
      </c>
      <c r="S12" s="2">
        <v>3581</v>
      </c>
      <c r="T12" s="2">
        <v>1284</v>
      </c>
      <c r="U12" s="2">
        <v>0</v>
      </c>
      <c r="V12" s="2">
        <v>0</v>
      </c>
      <c r="W12" s="2">
        <v>0</v>
      </c>
      <c r="X12" s="2">
        <v>0</v>
      </c>
      <c r="Y12" s="2">
        <v>2560</v>
      </c>
      <c r="Z12" s="2">
        <v>2638</v>
      </c>
      <c r="AA12" s="2">
        <v>6478</v>
      </c>
      <c r="AB12" s="2">
        <v>6569</v>
      </c>
      <c r="AC12" s="2">
        <v>1719</v>
      </c>
      <c r="AD12" s="2">
        <v>38</v>
      </c>
      <c r="AE12" s="2">
        <v>0</v>
      </c>
      <c r="AF12" s="2">
        <v>293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1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7911</v>
      </c>
      <c r="AW12" s="2">
        <v>7921</v>
      </c>
      <c r="AX12" s="2">
        <v>7247</v>
      </c>
      <c r="AY12" s="2">
        <v>7719</v>
      </c>
      <c r="AZ12" s="2">
        <v>0</v>
      </c>
      <c r="BA12" s="2">
        <v>0</v>
      </c>
      <c r="BB12" s="2">
        <v>10875</v>
      </c>
      <c r="BC12" s="2">
        <v>11535</v>
      </c>
      <c r="BD12" s="2">
        <v>11510</v>
      </c>
      <c r="BE12" s="2">
        <v>0</v>
      </c>
      <c r="BF12" s="2">
        <v>0</v>
      </c>
      <c r="BG12" s="2">
        <v>8946</v>
      </c>
      <c r="BH12" s="2">
        <v>9873</v>
      </c>
      <c r="BI12" s="2">
        <v>9874</v>
      </c>
      <c r="BJ12" s="1">
        <v>0</v>
      </c>
      <c r="BK12" s="2">
        <v>0</v>
      </c>
      <c r="BL12" s="2">
        <v>0</v>
      </c>
      <c r="BM12" s="2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2">
        <v>0</v>
      </c>
      <c r="BV12" s="2">
        <v>824</v>
      </c>
      <c r="BW12" s="2">
        <v>770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3257</v>
      </c>
      <c r="CS12" s="2">
        <v>4176</v>
      </c>
      <c r="CT12" s="2">
        <v>4261</v>
      </c>
      <c r="CU12" s="2">
        <v>3410</v>
      </c>
      <c r="CV12" s="2">
        <v>148</v>
      </c>
      <c r="CW12" s="2">
        <v>0</v>
      </c>
      <c r="CX12" s="2">
        <v>0</v>
      </c>
      <c r="CY12" s="2">
        <v>149</v>
      </c>
      <c r="CZ12" s="2">
        <v>150</v>
      </c>
      <c r="DA12" s="2">
        <v>0</v>
      </c>
      <c r="DB12" s="2">
        <v>0</v>
      </c>
      <c r="DC12" s="2">
        <v>12280</v>
      </c>
      <c r="DD12" s="2">
        <v>431</v>
      </c>
      <c r="DE12" s="2">
        <v>720</v>
      </c>
      <c r="DF12" s="2">
        <v>648</v>
      </c>
      <c r="DG12" s="2">
        <v>711</v>
      </c>
      <c r="DH12" s="2">
        <v>769</v>
      </c>
      <c r="DI12" s="2">
        <v>807</v>
      </c>
      <c r="DJ12" s="2">
        <v>734</v>
      </c>
      <c r="DK12" s="2">
        <v>795</v>
      </c>
      <c r="DL12" s="2">
        <v>429</v>
      </c>
      <c r="DM12" s="2">
        <v>221</v>
      </c>
      <c r="DN12" s="2">
        <v>1210</v>
      </c>
      <c r="DO12" s="2">
        <v>738</v>
      </c>
      <c r="DP12" s="2">
        <v>1246</v>
      </c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197"/>
      <c r="EH12" s="197"/>
      <c r="EI12" s="197"/>
      <c r="EJ12" s="197"/>
      <c r="EK12" s="197"/>
      <c r="EL12" s="197"/>
      <c r="EM12" s="197"/>
      <c r="EN12" s="197"/>
      <c r="EO12" s="197"/>
      <c r="EP12" s="197"/>
      <c r="EQ12" s="197"/>
      <c r="ER12" s="197"/>
      <c r="ES12" s="197"/>
      <c r="ET12" s="197"/>
      <c r="EU12" s="197"/>
      <c r="EV12" s="197"/>
      <c r="EW12" s="197"/>
      <c r="EX12" s="197"/>
      <c r="EY12" s="197"/>
    </row>
    <row r="13" spans="1:155">
      <c r="A13" s="1">
        <v>11</v>
      </c>
      <c r="B13" s="1" t="b">
        <v>0</v>
      </c>
      <c r="C13" s="2" t="s">
        <v>545</v>
      </c>
      <c r="D13" s="2" t="s">
        <v>559</v>
      </c>
      <c r="E13" s="1">
        <v>1654</v>
      </c>
      <c r="F13" s="2">
        <v>1020</v>
      </c>
      <c r="G13" s="2">
        <v>0</v>
      </c>
      <c r="H13" s="2">
        <v>888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293</v>
      </c>
      <c r="P13" s="2">
        <v>0</v>
      </c>
      <c r="Q13" s="2">
        <v>0</v>
      </c>
      <c r="R13" s="2">
        <v>0</v>
      </c>
      <c r="S13" s="2">
        <v>3598</v>
      </c>
      <c r="T13" s="2">
        <v>1284</v>
      </c>
      <c r="U13" s="2">
        <v>0</v>
      </c>
      <c r="V13" s="2">
        <v>0</v>
      </c>
      <c r="W13" s="2">
        <v>0</v>
      </c>
      <c r="X13" s="2">
        <v>0</v>
      </c>
      <c r="Y13" s="2">
        <v>2570</v>
      </c>
      <c r="Z13" s="2">
        <v>2647</v>
      </c>
      <c r="AA13" s="2">
        <v>6502</v>
      </c>
      <c r="AB13" s="2">
        <v>6569</v>
      </c>
      <c r="AC13" s="2">
        <v>1719</v>
      </c>
      <c r="AD13" s="2">
        <v>38</v>
      </c>
      <c r="AE13" s="2">
        <v>0</v>
      </c>
      <c r="AF13" s="2">
        <v>293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1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7935</v>
      </c>
      <c r="AW13" s="2">
        <v>7921</v>
      </c>
      <c r="AX13" s="2">
        <v>7247</v>
      </c>
      <c r="AY13" s="2">
        <v>7743</v>
      </c>
      <c r="AZ13" s="2">
        <v>0</v>
      </c>
      <c r="BA13" s="2">
        <v>0</v>
      </c>
      <c r="BB13" s="2">
        <v>10875</v>
      </c>
      <c r="BC13" s="2">
        <v>11535</v>
      </c>
      <c r="BD13" s="2">
        <v>11510</v>
      </c>
      <c r="BE13" s="2">
        <v>0</v>
      </c>
      <c r="BF13" s="2">
        <v>0</v>
      </c>
      <c r="BG13" s="2">
        <v>8946</v>
      </c>
      <c r="BH13" s="2">
        <v>9873</v>
      </c>
      <c r="BI13" s="2">
        <v>9874</v>
      </c>
      <c r="BJ13" s="1">
        <v>0</v>
      </c>
      <c r="BK13" s="2">
        <v>0</v>
      </c>
      <c r="BL13" s="2">
        <v>0</v>
      </c>
      <c r="BM13" s="2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2">
        <v>0</v>
      </c>
      <c r="BV13" s="2">
        <v>837</v>
      </c>
      <c r="BW13" s="2">
        <v>770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3257</v>
      </c>
      <c r="CS13" s="2">
        <v>4176</v>
      </c>
      <c r="CT13" s="2">
        <v>4261</v>
      </c>
      <c r="CU13" s="2">
        <v>3410</v>
      </c>
      <c r="CV13" s="2">
        <v>148</v>
      </c>
      <c r="CW13" s="2">
        <v>0</v>
      </c>
      <c r="CX13" s="2">
        <v>0</v>
      </c>
      <c r="CY13" s="2">
        <v>149</v>
      </c>
      <c r="CZ13" s="2">
        <v>150</v>
      </c>
      <c r="DA13" s="2">
        <v>0</v>
      </c>
      <c r="DB13" s="2">
        <v>0</v>
      </c>
      <c r="DC13" s="2">
        <v>12304</v>
      </c>
      <c r="DD13" s="2">
        <v>431</v>
      </c>
      <c r="DE13" s="2">
        <v>720</v>
      </c>
      <c r="DF13" s="2">
        <v>648</v>
      </c>
      <c r="DG13" s="2">
        <v>711</v>
      </c>
      <c r="DH13" s="2">
        <v>769</v>
      </c>
      <c r="DI13" s="2">
        <v>807</v>
      </c>
      <c r="DJ13" s="2">
        <v>734</v>
      </c>
      <c r="DK13" s="2">
        <v>795</v>
      </c>
      <c r="DL13" s="2">
        <v>429</v>
      </c>
      <c r="DM13" s="2">
        <v>221</v>
      </c>
      <c r="DN13" s="2">
        <v>1210</v>
      </c>
      <c r="DO13" s="2">
        <v>738</v>
      </c>
      <c r="DP13" s="2">
        <v>1246</v>
      </c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197"/>
      <c r="EH13" s="197"/>
      <c r="EI13" s="197"/>
      <c r="EJ13" s="197"/>
      <c r="EK13" s="197"/>
      <c r="EL13" s="197"/>
      <c r="EM13" s="197"/>
      <c r="EN13" s="197"/>
      <c r="EO13" s="197"/>
      <c r="EP13" s="197"/>
      <c r="EQ13" s="197"/>
      <c r="ER13" s="197"/>
      <c r="ES13" s="197"/>
      <c r="ET13" s="197"/>
      <c r="EU13" s="197"/>
      <c r="EV13" s="197"/>
      <c r="EW13" s="197"/>
      <c r="EX13" s="197"/>
      <c r="EY13" s="197"/>
    </row>
    <row r="14" spans="1:155">
      <c r="A14" s="1">
        <v>12</v>
      </c>
      <c r="B14" s="1" t="b">
        <v>0</v>
      </c>
      <c r="C14" s="2" t="s">
        <v>545</v>
      </c>
      <c r="D14" s="2" t="s">
        <v>560</v>
      </c>
      <c r="E14" s="1">
        <v>1656</v>
      </c>
      <c r="F14" s="2">
        <v>1021</v>
      </c>
      <c r="G14" s="2">
        <v>0</v>
      </c>
      <c r="H14" s="2">
        <v>889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293</v>
      </c>
      <c r="P14" s="2">
        <v>0</v>
      </c>
      <c r="Q14" s="2">
        <v>0</v>
      </c>
      <c r="R14" s="2">
        <v>0</v>
      </c>
      <c r="S14" s="2">
        <v>3610</v>
      </c>
      <c r="T14" s="2">
        <v>1284</v>
      </c>
      <c r="U14" s="2">
        <v>0</v>
      </c>
      <c r="V14" s="2">
        <v>0</v>
      </c>
      <c r="W14" s="2">
        <v>0</v>
      </c>
      <c r="X14" s="2">
        <v>0</v>
      </c>
      <c r="Y14" s="2">
        <v>2577</v>
      </c>
      <c r="Z14" s="2">
        <v>2654</v>
      </c>
      <c r="AA14" s="2">
        <v>6526</v>
      </c>
      <c r="AB14" s="2">
        <v>6569</v>
      </c>
      <c r="AC14" s="2">
        <v>1719</v>
      </c>
      <c r="AD14" s="2">
        <v>38</v>
      </c>
      <c r="AE14" s="2">
        <v>0</v>
      </c>
      <c r="AF14" s="2">
        <v>293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1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7959</v>
      </c>
      <c r="AW14" s="2">
        <v>7921</v>
      </c>
      <c r="AX14" s="2">
        <v>7247</v>
      </c>
      <c r="AY14" s="2">
        <v>7767</v>
      </c>
      <c r="AZ14" s="2">
        <v>0</v>
      </c>
      <c r="BA14" s="2">
        <v>0</v>
      </c>
      <c r="BB14" s="2">
        <v>10875</v>
      </c>
      <c r="BC14" s="2">
        <v>11535</v>
      </c>
      <c r="BD14" s="2">
        <v>11510</v>
      </c>
      <c r="BE14" s="2">
        <v>0</v>
      </c>
      <c r="BF14" s="2">
        <v>0</v>
      </c>
      <c r="BG14" s="2">
        <v>8946</v>
      </c>
      <c r="BH14" s="2">
        <v>9873</v>
      </c>
      <c r="BI14" s="2">
        <v>9874</v>
      </c>
      <c r="BJ14" s="1">
        <v>0</v>
      </c>
      <c r="BK14" s="2">
        <v>0</v>
      </c>
      <c r="BL14" s="2">
        <v>0</v>
      </c>
      <c r="BM14" s="2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2">
        <v>0</v>
      </c>
      <c r="BV14" s="2">
        <v>844</v>
      </c>
      <c r="BW14" s="2">
        <v>770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3257</v>
      </c>
      <c r="CS14" s="2">
        <v>4176</v>
      </c>
      <c r="CT14" s="2">
        <v>4261</v>
      </c>
      <c r="CU14" s="2">
        <v>3410</v>
      </c>
      <c r="CV14" s="2">
        <v>148</v>
      </c>
      <c r="CW14" s="2">
        <v>0</v>
      </c>
      <c r="CX14" s="2">
        <v>0</v>
      </c>
      <c r="CY14" s="2">
        <v>149</v>
      </c>
      <c r="CZ14" s="2">
        <v>150</v>
      </c>
      <c r="DA14" s="2">
        <v>0</v>
      </c>
      <c r="DB14" s="2">
        <v>0</v>
      </c>
      <c r="DC14" s="2">
        <v>12328</v>
      </c>
      <c r="DD14" s="2">
        <v>431</v>
      </c>
      <c r="DE14" s="2">
        <v>720</v>
      </c>
      <c r="DF14" s="2">
        <v>648</v>
      </c>
      <c r="DG14" s="2">
        <v>711</v>
      </c>
      <c r="DH14" s="2">
        <v>769</v>
      </c>
      <c r="DI14" s="2">
        <v>807</v>
      </c>
      <c r="DJ14" s="2">
        <v>734</v>
      </c>
      <c r="DK14" s="2">
        <v>795</v>
      </c>
      <c r="DL14" s="2">
        <v>429</v>
      </c>
      <c r="DM14" s="2">
        <v>221</v>
      </c>
      <c r="DN14" s="2">
        <v>1210</v>
      </c>
      <c r="DO14" s="2">
        <v>738</v>
      </c>
      <c r="DP14" s="2">
        <v>1246</v>
      </c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197"/>
      <c r="EH14" s="197"/>
      <c r="EI14" s="197"/>
      <c r="EJ14" s="197"/>
      <c r="EK14" s="197"/>
      <c r="EL14" s="197"/>
      <c r="EM14" s="197"/>
      <c r="EN14" s="197"/>
      <c r="EO14" s="197"/>
      <c r="EP14" s="197"/>
      <c r="EQ14" s="197"/>
      <c r="ER14" s="197"/>
      <c r="ES14" s="197"/>
      <c r="ET14" s="197"/>
      <c r="EU14" s="197"/>
      <c r="EV14" s="197"/>
      <c r="EW14" s="197"/>
      <c r="EX14" s="197"/>
      <c r="EY14" s="197"/>
    </row>
    <row r="15" spans="1:155">
      <c r="A15" s="1">
        <v>13</v>
      </c>
      <c r="B15" s="1" t="b">
        <v>0</v>
      </c>
      <c r="C15" s="2" t="s">
        <v>545</v>
      </c>
      <c r="D15" s="2" t="s">
        <v>561</v>
      </c>
      <c r="E15" s="1">
        <v>1657</v>
      </c>
      <c r="F15" s="2">
        <v>1022</v>
      </c>
      <c r="G15" s="2">
        <v>0</v>
      </c>
      <c r="H15" s="2">
        <v>890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293</v>
      </c>
      <c r="P15" s="2">
        <v>0</v>
      </c>
      <c r="Q15" s="2">
        <v>0</v>
      </c>
      <c r="R15" s="2">
        <v>0</v>
      </c>
      <c r="S15" s="2">
        <v>3617</v>
      </c>
      <c r="T15" s="2">
        <v>1284</v>
      </c>
      <c r="U15" s="2">
        <v>0</v>
      </c>
      <c r="V15" s="2">
        <v>0</v>
      </c>
      <c r="W15" s="2">
        <v>0</v>
      </c>
      <c r="X15" s="2">
        <v>0</v>
      </c>
      <c r="Y15" s="2">
        <v>2581</v>
      </c>
      <c r="Z15" s="2">
        <v>2658</v>
      </c>
      <c r="AA15" s="2">
        <v>6548</v>
      </c>
      <c r="AB15" s="2">
        <v>6569</v>
      </c>
      <c r="AC15" s="2">
        <v>1719</v>
      </c>
      <c r="AD15" s="2">
        <v>38</v>
      </c>
      <c r="AE15" s="2">
        <v>0</v>
      </c>
      <c r="AF15" s="2">
        <v>293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1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7969</v>
      </c>
      <c r="AW15" s="2">
        <v>7935</v>
      </c>
      <c r="AX15" s="2">
        <v>7247</v>
      </c>
      <c r="AY15" s="2">
        <v>7791</v>
      </c>
      <c r="AZ15" s="2">
        <v>0</v>
      </c>
      <c r="BA15" s="2">
        <v>0</v>
      </c>
      <c r="BB15" s="2">
        <v>11448</v>
      </c>
      <c r="BC15" s="2">
        <v>12186</v>
      </c>
      <c r="BD15" s="2">
        <v>12160</v>
      </c>
      <c r="BE15" s="2">
        <v>0</v>
      </c>
      <c r="BF15" s="2">
        <v>0</v>
      </c>
      <c r="BG15" s="2">
        <v>8946</v>
      </c>
      <c r="BH15" s="2">
        <v>9873</v>
      </c>
      <c r="BI15" s="2">
        <v>9874</v>
      </c>
      <c r="BJ15" s="1">
        <v>0</v>
      </c>
      <c r="BK15" s="2">
        <v>0</v>
      </c>
      <c r="BL15" s="2">
        <v>0</v>
      </c>
      <c r="BM15" s="2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2">
        <v>0</v>
      </c>
      <c r="BV15" s="2">
        <v>844</v>
      </c>
      <c r="BW15" s="2">
        <v>770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3257</v>
      </c>
      <c r="CS15" s="2">
        <v>4177</v>
      </c>
      <c r="CT15" s="2">
        <v>4262</v>
      </c>
      <c r="CU15" s="2">
        <v>3410</v>
      </c>
      <c r="CV15" s="2">
        <v>148</v>
      </c>
      <c r="CW15" s="2">
        <v>0</v>
      </c>
      <c r="CX15" s="2">
        <v>0</v>
      </c>
      <c r="CY15" s="2">
        <v>149</v>
      </c>
      <c r="CZ15" s="2">
        <v>150</v>
      </c>
      <c r="DA15" s="2">
        <v>0</v>
      </c>
      <c r="DB15" s="2">
        <v>0</v>
      </c>
      <c r="DC15" s="2">
        <v>12352</v>
      </c>
      <c r="DD15" s="2">
        <v>431</v>
      </c>
      <c r="DE15" s="2">
        <v>720</v>
      </c>
      <c r="DF15" s="2">
        <v>648</v>
      </c>
      <c r="DG15" s="2">
        <v>711</v>
      </c>
      <c r="DH15" s="2">
        <v>769</v>
      </c>
      <c r="DI15" s="2">
        <v>807</v>
      </c>
      <c r="DJ15" s="2">
        <v>734</v>
      </c>
      <c r="DK15" s="2">
        <v>795</v>
      </c>
      <c r="DL15" s="2">
        <v>429</v>
      </c>
      <c r="DM15" s="2">
        <v>221</v>
      </c>
      <c r="DN15" s="2">
        <v>1210</v>
      </c>
      <c r="DO15" s="2">
        <v>738</v>
      </c>
      <c r="DP15" s="2">
        <v>1246</v>
      </c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197"/>
      <c r="EH15" s="197"/>
      <c r="EI15" s="197"/>
      <c r="EJ15" s="197"/>
      <c r="EK15" s="197"/>
      <c r="EL15" s="197"/>
      <c r="EM15" s="197"/>
      <c r="EN15" s="197"/>
      <c r="EO15" s="197"/>
      <c r="EP15" s="197"/>
      <c r="EQ15" s="197"/>
      <c r="ER15" s="197"/>
      <c r="ES15" s="197"/>
      <c r="ET15" s="197"/>
      <c r="EU15" s="197"/>
      <c r="EV15" s="197"/>
      <c r="EW15" s="197"/>
      <c r="EX15" s="197"/>
      <c r="EY15" s="197"/>
    </row>
    <row r="16" spans="1:155">
      <c r="A16" s="1">
        <v>14</v>
      </c>
      <c r="B16" s="1" t="b">
        <v>0</v>
      </c>
      <c r="C16" s="2" t="s">
        <v>545</v>
      </c>
      <c r="D16" s="2" t="s">
        <v>562</v>
      </c>
      <c r="E16" s="1">
        <v>1659</v>
      </c>
      <c r="F16" s="2">
        <v>1023</v>
      </c>
      <c r="G16" s="2">
        <v>0</v>
      </c>
      <c r="H16" s="2">
        <v>891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293</v>
      </c>
      <c r="P16" s="2">
        <v>0</v>
      </c>
      <c r="Q16" s="2">
        <v>0</v>
      </c>
      <c r="R16" s="2">
        <v>0</v>
      </c>
      <c r="S16" s="2">
        <v>3623</v>
      </c>
      <c r="T16" s="2">
        <v>1285</v>
      </c>
      <c r="U16" s="2">
        <v>0</v>
      </c>
      <c r="V16" s="2">
        <v>0</v>
      </c>
      <c r="W16" s="2">
        <v>0</v>
      </c>
      <c r="X16" s="2">
        <v>0</v>
      </c>
      <c r="Y16" s="2">
        <v>2584</v>
      </c>
      <c r="Z16" s="2">
        <v>2662</v>
      </c>
      <c r="AA16" s="2">
        <v>6572</v>
      </c>
      <c r="AB16" s="2">
        <v>6569</v>
      </c>
      <c r="AC16" s="2">
        <v>1719</v>
      </c>
      <c r="AD16" s="2">
        <v>38</v>
      </c>
      <c r="AE16" s="2">
        <v>0</v>
      </c>
      <c r="AF16" s="2">
        <v>293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7969</v>
      </c>
      <c r="AW16" s="2">
        <v>7959</v>
      </c>
      <c r="AX16" s="2">
        <v>7247</v>
      </c>
      <c r="AY16" s="2">
        <v>7815</v>
      </c>
      <c r="AZ16" s="2">
        <v>0</v>
      </c>
      <c r="BA16" s="2">
        <v>0</v>
      </c>
      <c r="BB16" s="2">
        <v>11462</v>
      </c>
      <c r="BC16" s="2">
        <v>12202</v>
      </c>
      <c r="BD16" s="2">
        <v>12176</v>
      </c>
      <c r="BE16" s="2">
        <v>0</v>
      </c>
      <c r="BF16" s="2">
        <v>0</v>
      </c>
      <c r="BG16" s="2">
        <v>9522</v>
      </c>
      <c r="BH16" s="2">
        <v>10525</v>
      </c>
      <c r="BI16" s="2">
        <v>10271</v>
      </c>
      <c r="BJ16" s="1">
        <v>0</v>
      </c>
      <c r="BK16" s="2">
        <v>0</v>
      </c>
      <c r="BL16" s="2">
        <v>0</v>
      </c>
      <c r="BM16" s="2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2">
        <v>0</v>
      </c>
      <c r="BV16" s="2">
        <v>844</v>
      </c>
      <c r="BW16" s="2">
        <v>770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3261</v>
      </c>
      <c r="CS16" s="2">
        <v>4186</v>
      </c>
      <c r="CT16" s="2">
        <v>4265</v>
      </c>
      <c r="CU16" s="2">
        <v>3414</v>
      </c>
      <c r="CV16" s="2">
        <v>148</v>
      </c>
      <c r="CW16" s="2">
        <v>0</v>
      </c>
      <c r="CX16" s="2">
        <v>0</v>
      </c>
      <c r="CY16" s="2">
        <v>149</v>
      </c>
      <c r="CZ16" s="2">
        <v>150</v>
      </c>
      <c r="DA16" s="2">
        <v>0</v>
      </c>
      <c r="DB16" s="2">
        <v>0</v>
      </c>
      <c r="DC16" s="2">
        <v>12376</v>
      </c>
      <c r="DD16" s="2">
        <v>431</v>
      </c>
      <c r="DE16" s="2">
        <v>720</v>
      </c>
      <c r="DF16" s="2">
        <v>648</v>
      </c>
      <c r="DG16" s="2">
        <v>711</v>
      </c>
      <c r="DH16" s="2">
        <v>769</v>
      </c>
      <c r="DI16" s="2">
        <v>807</v>
      </c>
      <c r="DJ16" s="2">
        <v>734</v>
      </c>
      <c r="DK16" s="2">
        <v>795</v>
      </c>
      <c r="DL16" s="2">
        <v>429</v>
      </c>
      <c r="DM16" s="2">
        <v>221</v>
      </c>
      <c r="DN16" s="2">
        <v>1210</v>
      </c>
      <c r="DO16" s="2">
        <v>738</v>
      </c>
      <c r="DP16" s="2">
        <v>1246</v>
      </c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197"/>
      <c r="EH16" s="197"/>
      <c r="EI16" s="197"/>
      <c r="EJ16" s="197"/>
      <c r="EK16" s="197"/>
      <c r="EL16" s="197"/>
      <c r="EM16" s="197"/>
      <c r="EN16" s="197"/>
      <c r="EO16" s="197"/>
      <c r="EP16" s="197"/>
      <c r="EQ16" s="197"/>
      <c r="ER16" s="197"/>
      <c r="ES16" s="197"/>
      <c r="ET16" s="197"/>
      <c r="EU16" s="197"/>
      <c r="EV16" s="197"/>
      <c r="EW16" s="197"/>
      <c r="EX16" s="197"/>
      <c r="EY16" s="197"/>
    </row>
    <row r="17" spans="1:155">
      <c r="A17" s="1">
        <v>15</v>
      </c>
      <c r="B17" s="1" t="b">
        <v>0</v>
      </c>
      <c r="C17" s="2" t="s">
        <v>545</v>
      </c>
      <c r="D17" s="2" t="s">
        <v>563</v>
      </c>
      <c r="E17" s="1">
        <v>1661</v>
      </c>
      <c r="F17" s="2">
        <v>1024</v>
      </c>
      <c r="G17" s="2">
        <v>0</v>
      </c>
      <c r="H17" s="2">
        <v>892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293</v>
      </c>
      <c r="P17" s="2">
        <v>0</v>
      </c>
      <c r="Q17" s="2">
        <v>0</v>
      </c>
      <c r="R17" s="2">
        <v>0</v>
      </c>
      <c r="S17" s="2">
        <v>3630</v>
      </c>
      <c r="T17" s="2">
        <v>1285</v>
      </c>
      <c r="U17" s="2">
        <v>0</v>
      </c>
      <c r="V17" s="2">
        <v>0</v>
      </c>
      <c r="W17" s="2">
        <v>0</v>
      </c>
      <c r="X17" s="2">
        <v>0</v>
      </c>
      <c r="Y17" s="2">
        <v>2588</v>
      </c>
      <c r="Z17" s="2">
        <v>2666</v>
      </c>
      <c r="AA17" s="2">
        <v>6596</v>
      </c>
      <c r="AB17" s="2">
        <v>6569</v>
      </c>
      <c r="AC17" s="2">
        <v>1719</v>
      </c>
      <c r="AD17" s="2">
        <v>38</v>
      </c>
      <c r="AE17" s="2">
        <v>0</v>
      </c>
      <c r="AF17" s="2">
        <v>293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1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7969</v>
      </c>
      <c r="AW17" s="2">
        <v>7983</v>
      </c>
      <c r="AX17" s="2">
        <v>7247</v>
      </c>
      <c r="AY17" s="2">
        <v>7839</v>
      </c>
      <c r="AZ17" s="2">
        <v>0</v>
      </c>
      <c r="BA17" s="2">
        <v>0</v>
      </c>
      <c r="BB17" s="2">
        <v>11477</v>
      </c>
      <c r="BC17" s="2">
        <v>12218</v>
      </c>
      <c r="BD17" s="2">
        <v>12193</v>
      </c>
      <c r="BE17" s="2">
        <v>0</v>
      </c>
      <c r="BF17" s="2">
        <v>0</v>
      </c>
      <c r="BG17" s="2">
        <v>9537</v>
      </c>
      <c r="BH17" s="2">
        <v>10543</v>
      </c>
      <c r="BI17" s="2">
        <v>10271</v>
      </c>
      <c r="BJ17" s="1">
        <v>0</v>
      </c>
      <c r="BK17" s="2">
        <v>0</v>
      </c>
      <c r="BL17" s="2">
        <v>0</v>
      </c>
      <c r="BM17" s="2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2">
        <v>0</v>
      </c>
      <c r="BV17" s="2">
        <v>844</v>
      </c>
      <c r="BW17" s="2">
        <v>770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3268</v>
      </c>
      <c r="CS17" s="2">
        <v>4193</v>
      </c>
      <c r="CT17" s="2">
        <v>4272</v>
      </c>
      <c r="CU17" s="2">
        <v>3421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12400</v>
      </c>
      <c r="DD17" s="2">
        <v>431</v>
      </c>
      <c r="DE17" s="2">
        <v>720</v>
      </c>
      <c r="DF17" s="2">
        <v>648</v>
      </c>
      <c r="DG17" s="2">
        <v>711</v>
      </c>
      <c r="DH17" s="2">
        <v>769</v>
      </c>
      <c r="DI17" s="2">
        <v>807</v>
      </c>
      <c r="DJ17" s="2">
        <v>734</v>
      </c>
      <c r="DK17" s="2">
        <v>795</v>
      </c>
      <c r="DL17" s="2">
        <v>429</v>
      </c>
      <c r="DM17" s="2">
        <v>221</v>
      </c>
      <c r="DN17" s="2">
        <v>1210</v>
      </c>
      <c r="DO17" s="2">
        <v>738</v>
      </c>
      <c r="DP17" s="2">
        <v>1246</v>
      </c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197"/>
      <c r="EH17" s="197"/>
      <c r="EI17" s="197"/>
      <c r="EJ17" s="197"/>
      <c r="EK17" s="197"/>
      <c r="EL17" s="197"/>
      <c r="EM17" s="197"/>
      <c r="EN17" s="197"/>
      <c r="EO17" s="197"/>
      <c r="EP17" s="197"/>
      <c r="EQ17" s="197"/>
      <c r="ER17" s="197"/>
      <c r="ES17" s="197"/>
      <c r="ET17" s="197"/>
      <c r="EU17" s="197"/>
      <c r="EV17" s="197"/>
      <c r="EW17" s="197"/>
      <c r="EX17" s="197"/>
      <c r="EY17" s="197"/>
    </row>
    <row r="18" spans="1:155">
      <c r="A18" s="1">
        <v>16</v>
      </c>
      <c r="B18" s="1" t="b">
        <v>0</v>
      </c>
      <c r="C18" s="2" t="s">
        <v>545</v>
      </c>
      <c r="D18" s="2" t="s">
        <v>564</v>
      </c>
      <c r="E18" s="1">
        <v>1662</v>
      </c>
      <c r="F18" s="2">
        <v>1024</v>
      </c>
      <c r="G18" s="2">
        <v>0</v>
      </c>
      <c r="H18" s="2">
        <v>893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293</v>
      </c>
      <c r="P18" s="2">
        <v>0</v>
      </c>
      <c r="Q18" s="2">
        <v>0</v>
      </c>
      <c r="R18" s="2">
        <v>0</v>
      </c>
      <c r="S18" s="2">
        <v>3637</v>
      </c>
      <c r="T18" s="2">
        <v>1285</v>
      </c>
      <c r="U18" s="2">
        <v>0</v>
      </c>
      <c r="V18" s="2">
        <v>0</v>
      </c>
      <c r="W18" s="2">
        <v>0</v>
      </c>
      <c r="X18" s="2">
        <v>0</v>
      </c>
      <c r="Y18" s="2">
        <v>2592</v>
      </c>
      <c r="Z18" s="2">
        <v>2669</v>
      </c>
      <c r="AA18" s="2">
        <v>6620</v>
      </c>
      <c r="AB18" s="2">
        <v>6569</v>
      </c>
      <c r="AC18" s="2">
        <v>1719</v>
      </c>
      <c r="AD18" s="2">
        <v>38</v>
      </c>
      <c r="AE18" s="2">
        <v>0</v>
      </c>
      <c r="AF18" s="2">
        <v>293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1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7969</v>
      </c>
      <c r="AW18" s="2">
        <v>8005</v>
      </c>
      <c r="AX18" s="2">
        <v>7247</v>
      </c>
      <c r="AY18" s="2">
        <v>7861</v>
      </c>
      <c r="AZ18" s="2">
        <v>0</v>
      </c>
      <c r="BA18" s="2">
        <v>0</v>
      </c>
      <c r="BB18" s="2">
        <v>11491</v>
      </c>
      <c r="BC18" s="2">
        <v>12235</v>
      </c>
      <c r="BD18" s="2">
        <v>12209</v>
      </c>
      <c r="BE18" s="2">
        <v>0</v>
      </c>
      <c r="BF18" s="2">
        <v>0</v>
      </c>
      <c r="BG18" s="2">
        <v>9553</v>
      </c>
      <c r="BH18" s="2">
        <v>10561</v>
      </c>
      <c r="BI18" s="2">
        <v>10271</v>
      </c>
      <c r="BJ18" s="1">
        <v>0</v>
      </c>
      <c r="BK18" s="2">
        <v>0</v>
      </c>
      <c r="BL18" s="2">
        <v>0</v>
      </c>
      <c r="BM18" s="2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2">
        <v>0</v>
      </c>
      <c r="BV18" s="2">
        <v>844</v>
      </c>
      <c r="BW18" s="2">
        <v>770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3274</v>
      </c>
      <c r="CS18" s="2">
        <v>4199</v>
      </c>
      <c r="CT18" s="2">
        <v>4279</v>
      </c>
      <c r="CU18" s="2">
        <v>3428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12424</v>
      </c>
      <c r="DD18" s="2">
        <v>431</v>
      </c>
      <c r="DE18" s="2">
        <v>720</v>
      </c>
      <c r="DF18" s="2">
        <v>648</v>
      </c>
      <c r="DG18" s="2">
        <v>711</v>
      </c>
      <c r="DH18" s="2">
        <v>769</v>
      </c>
      <c r="DI18" s="2">
        <v>807</v>
      </c>
      <c r="DJ18" s="2">
        <v>734</v>
      </c>
      <c r="DK18" s="2">
        <v>795</v>
      </c>
      <c r="DL18" s="2">
        <v>429</v>
      </c>
      <c r="DM18" s="2">
        <v>221</v>
      </c>
      <c r="DN18" s="2">
        <v>1210</v>
      </c>
      <c r="DO18" s="2">
        <v>738</v>
      </c>
      <c r="DP18" s="2">
        <v>1246</v>
      </c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197"/>
      <c r="EH18" s="197"/>
      <c r="EI18" s="197"/>
      <c r="EJ18" s="197"/>
      <c r="EK18" s="197"/>
      <c r="EL18" s="197"/>
      <c r="EM18" s="197"/>
      <c r="EN18" s="197"/>
      <c r="EO18" s="197"/>
      <c r="EP18" s="197"/>
      <c r="EQ18" s="197"/>
      <c r="ER18" s="197"/>
      <c r="ES18" s="197"/>
      <c r="ET18" s="197"/>
      <c r="EU18" s="197"/>
      <c r="EV18" s="197"/>
      <c r="EW18" s="197"/>
      <c r="EX18" s="197"/>
      <c r="EY18" s="197"/>
    </row>
    <row r="19" spans="1:155">
      <c r="A19" s="1">
        <v>17</v>
      </c>
      <c r="B19" s="1" t="b">
        <v>0</v>
      </c>
      <c r="C19" s="2" t="s">
        <v>545</v>
      </c>
      <c r="D19" s="2" t="s">
        <v>565</v>
      </c>
      <c r="E19" s="1">
        <v>1663</v>
      </c>
      <c r="F19" s="2">
        <v>1025</v>
      </c>
      <c r="G19" s="2">
        <v>0</v>
      </c>
      <c r="H19" s="2">
        <v>893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293</v>
      </c>
      <c r="P19" s="2">
        <v>0</v>
      </c>
      <c r="Q19" s="2">
        <v>0</v>
      </c>
      <c r="R19" s="2">
        <v>0</v>
      </c>
      <c r="S19" s="2">
        <v>3640</v>
      </c>
      <c r="T19" s="2">
        <v>1285</v>
      </c>
      <c r="U19" s="2">
        <v>0</v>
      </c>
      <c r="V19" s="2">
        <v>0</v>
      </c>
      <c r="W19" s="2">
        <v>0</v>
      </c>
      <c r="X19" s="2">
        <v>0</v>
      </c>
      <c r="Y19" s="2">
        <v>2594</v>
      </c>
      <c r="Z19" s="2">
        <v>2671</v>
      </c>
      <c r="AA19" s="2">
        <v>6644</v>
      </c>
      <c r="AB19" s="2">
        <v>6569</v>
      </c>
      <c r="AC19" s="2">
        <v>1719</v>
      </c>
      <c r="AD19" s="2">
        <v>38</v>
      </c>
      <c r="AE19" s="2">
        <v>0</v>
      </c>
      <c r="AF19" s="2">
        <v>293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1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7969</v>
      </c>
      <c r="AW19" s="2">
        <v>8029</v>
      </c>
      <c r="AX19" s="2">
        <v>7247</v>
      </c>
      <c r="AY19" s="2">
        <v>7885</v>
      </c>
      <c r="AZ19" s="2">
        <v>0</v>
      </c>
      <c r="BA19" s="2">
        <v>0</v>
      </c>
      <c r="BB19" s="2">
        <v>11505</v>
      </c>
      <c r="BC19" s="2">
        <v>12251</v>
      </c>
      <c r="BD19" s="2">
        <v>12225</v>
      </c>
      <c r="BE19" s="2">
        <v>0</v>
      </c>
      <c r="BF19" s="2">
        <v>0</v>
      </c>
      <c r="BG19" s="2">
        <v>9569</v>
      </c>
      <c r="BH19" s="2">
        <v>10578</v>
      </c>
      <c r="BI19" s="2">
        <v>10271</v>
      </c>
      <c r="BJ19" s="1">
        <v>0</v>
      </c>
      <c r="BK19" s="2">
        <v>0</v>
      </c>
      <c r="BL19" s="2">
        <v>0</v>
      </c>
      <c r="BM19" s="2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2">
        <v>0</v>
      </c>
      <c r="BV19" s="2">
        <v>844</v>
      </c>
      <c r="BW19" s="2">
        <v>770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3281</v>
      </c>
      <c r="CS19" s="2">
        <v>4206</v>
      </c>
      <c r="CT19" s="2">
        <v>4285</v>
      </c>
      <c r="CU19" s="2">
        <v>3435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12448</v>
      </c>
      <c r="DD19" s="2">
        <v>431</v>
      </c>
      <c r="DE19" s="2">
        <v>720</v>
      </c>
      <c r="DF19" s="2">
        <v>648</v>
      </c>
      <c r="DG19" s="2">
        <v>711</v>
      </c>
      <c r="DH19" s="2">
        <v>769</v>
      </c>
      <c r="DI19" s="2">
        <v>807</v>
      </c>
      <c r="DJ19" s="2">
        <v>734</v>
      </c>
      <c r="DK19" s="2">
        <v>795</v>
      </c>
      <c r="DL19" s="2">
        <v>429</v>
      </c>
      <c r="DM19" s="2">
        <v>221</v>
      </c>
      <c r="DN19" s="2">
        <v>1210</v>
      </c>
      <c r="DO19" s="2">
        <v>738</v>
      </c>
      <c r="DP19" s="2">
        <v>1246</v>
      </c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197"/>
      <c r="EH19" s="197"/>
      <c r="EI19" s="197"/>
      <c r="EJ19" s="197"/>
      <c r="EK19" s="197"/>
      <c r="EL19" s="197"/>
      <c r="EM19" s="197"/>
      <c r="EN19" s="197"/>
      <c r="EO19" s="197"/>
      <c r="EP19" s="197"/>
      <c r="EQ19" s="197"/>
      <c r="ER19" s="197"/>
      <c r="ES19" s="197"/>
      <c r="ET19" s="197"/>
      <c r="EU19" s="197"/>
      <c r="EV19" s="197"/>
      <c r="EW19" s="197"/>
      <c r="EX19" s="197"/>
      <c r="EY19" s="197"/>
    </row>
    <row r="20" spans="1:155">
      <c r="A20" s="1">
        <v>18</v>
      </c>
      <c r="B20" s="1" t="b">
        <v>0</v>
      </c>
      <c r="C20" s="2" t="s">
        <v>545</v>
      </c>
      <c r="D20" s="2" t="s">
        <v>566</v>
      </c>
      <c r="E20" s="1">
        <v>1663</v>
      </c>
      <c r="F20" s="2">
        <v>1025</v>
      </c>
      <c r="G20" s="2">
        <v>0</v>
      </c>
      <c r="H20" s="2">
        <v>894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293</v>
      </c>
      <c r="P20" s="2">
        <v>0</v>
      </c>
      <c r="Q20" s="2">
        <v>0</v>
      </c>
      <c r="R20" s="2">
        <v>0</v>
      </c>
      <c r="S20" s="2">
        <v>3643</v>
      </c>
      <c r="T20" s="2">
        <v>1285</v>
      </c>
      <c r="U20" s="2">
        <v>0</v>
      </c>
      <c r="V20" s="2">
        <v>0</v>
      </c>
      <c r="W20" s="2">
        <v>0</v>
      </c>
      <c r="X20" s="2">
        <v>0</v>
      </c>
      <c r="Y20" s="2">
        <v>2595</v>
      </c>
      <c r="Z20" s="2">
        <v>2673</v>
      </c>
      <c r="AA20" s="2">
        <v>6668</v>
      </c>
      <c r="AB20" s="2">
        <v>6569</v>
      </c>
      <c r="AC20" s="2">
        <v>1719</v>
      </c>
      <c r="AD20" s="2">
        <v>38</v>
      </c>
      <c r="AE20" s="2">
        <v>0</v>
      </c>
      <c r="AF20" s="2">
        <v>293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1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7969</v>
      </c>
      <c r="AW20" s="2">
        <v>8053</v>
      </c>
      <c r="AX20" s="2">
        <v>7247</v>
      </c>
      <c r="AY20" s="2">
        <v>7909</v>
      </c>
      <c r="AZ20" s="2">
        <v>0</v>
      </c>
      <c r="BA20" s="2">
        <v>0</v>
      </c>
      <c r="BB20" s="2">
        <v>11519</v>
      </c>
      <c r="BC20" s="2">
        <v>12267</v>
      </c>
      <c r="BD20" s="2">
        <v>12241</v>
      </c>
      <c r="BE20" s="2">
        <v>0</v>
      </c>
      <c r="BF20" s="2">
        <v>0</v>
      </c>
      <c r="BG20" s="2">
        <v>9584</v>
      </c>
      <c r="BH20" s="2">
        <v>10596</v>
      </c>
      <c r="BI20" s="2">
        <v>10271</v>
      </c>
      <c r="BJ20" s="1">
        <v>0</v>
      </c>
      <c r="BK20" s="2">
        <v>0</v>
      </c>
      <c r="BL20" s="2">
        <v>0</v>
      </c>
      <c r="BM20" s="2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2">
        <v>0</v>
      </c>
      <c r="BV20" s="2">
        <v>844</v>
      </c>
      <c r="BW20" s="2">
        <v>770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3287</v>
      </c>
      <c r="CS20" s="2">
        <v>4212</v>
      </c>
      <c r="CT20" s="2">
        <v>4291</v>
      </c>
      <c r="CU20" s="2">
        <v>3442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12472</v>
      </c>
      <c r="DD20" s="2">
        <v>431</v>
      </c>
      <c r="DE20" s="2">
        <v>720</v>
      </c>
      <c r="DF20" s="2">
        <v>648</v>
      </c>
      <c r="DG20" s="2">
        <v>711</v>
      </c>
      <c r="DH20" s="2">
        <v>769</v>
      </c>
      <c r="DI20" s="2">
        <v>807</v>
      </c>
      <c r="DJ20" s="2">
        <v>734</v>
      </c>
      <c r="DK20" s="2">
        <v>795</v>
      </c>
      <c r="DL20" s="2">
        <v>429</v>
      </c>
      <c r="DM20" s="2">
        <v>221</v>
      </c>
      <c r="DN20" s="2">
        <v>1210</v>
      </c>
      <c r="DO20" s="2">
        <v>738</v>
      </c>
      <c r="DP20" s="2">
        <v>1246</v>
      </c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197"/>
      <c r="EH20" s="197"/>
      <c r="EI20" s="197"/>
      <c r="EJ20" s="197"/>
      <c r="EK20" s="197"/>
      <c r="EL20" s="197"/>
      <c r="EM20" s="197"/>
      <c r="EN20" s="197"/>
      <c r="EO20" s="197"/>
      <c r="EP20" s="197"/>
      <c r="EQ20" s="197"/>
      <c r="ER20" s="197"/>
      <c r="ES20" s="197"/>
      <c r="ET20" s="197"/>
      <c r="EU20" s="197"/>
      <c r="EV20" s="197"/>
      <c r="EW20" s="197"/>
      <c r="EX20" s="197"/>
      <c r="EY20" s="197"/>
    </row>
    <row r="21" spans="1:155">
      <c r="A21" s="1">
        <v>19</v>
      </c>
      <c r="B21" s="1" t="b">
        <v>0</v>
      </c>
      <c r="C21" s="2" t="s">
        <v>545</v>
      </c>
      <c r="D21" s="2" t="s">
        <v>567</v>
      </c>
      <c r="E21" s="1">
        <v>1665</v>
      </c>
      <c r="F21" s="2">
        <v>1026</v>
      </c>
      <c r="G21" s="2">
        <v>0</v>
      </c>
      <c r="H21" s="2">
        <v>895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293</v>
      </c>
      <c r="P21" s="2">
        <v>0</v>
      </c>
      <c r="Q21" s="2">
        <v>0</v>
      </c>
      <c r="R21" s="2">
        <v>0</v>
      </c>
      <c r="S21" s="2">
        <v>3649</v>
      </c>
      <c r="T21" s="2">
        <v>1285</v>
      </c>
      <c r="U21" s="2">
        <v>0</v>
      </c>
      <c r="V21" s="2">
        <v>0</v>
      </c>
      <c r="W21" s="2">
        <v>0</v>
      </c>
      <c r="X21" s="2">
        <v>0</v>
      </c>
      <c r="Y21" s="2">
        <v>2599</v>
      </c>
      <c r="Z21" s="2">
        <v>2677</v>
      </c>
      <c r="AA21" s="2">
        <v>6692</v>
      </c>
      <c r="AB21" s="2">
        <v>6569</v>
      </c>
      <c r="AC21" s="2">
        <v>1719</v>
      </c>
      <c r="AD21" s="2">
        <v>38</v>
      </c>
      <c r="AE21" s="2">
        <v>0</v>
      </c>
      <c r="AF21" s="2">
        <v>293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1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7969</v>
      </c>
      <c r="AW21" s="2">
        <v>8073</v>
      </c>
      <c r="AX21" s="2">
        <v>7247</v>
      </c>
      <c r="AY21" s="2">
        <v>7933</v>
      </c>
      <c r="AZ21" s="2">
        <v>0</v>
      </c>
      <c r="BA21" s="2">
        <v>0</v>
      </c>
      <c r="BB21" s="2">
        <v>11534</v>
      </c>
      <c r="BC21" s="2">
        <v>12283</v>
      </c>
      <c r="BD21" s="2">
        <v>12258</v>
      </c>
      <c r="BE21" s="2">
        <v>0</v>
      </c>
      <c r="BF21" s="2">
        <v>0</v>
      </c>
      <c r="BG21" s="2">
        <v>9600</v>
      </c>
      <c r="BH21" s="2">
        <v>10614</v>
      </c>
      <c r="BI21" s="2">
        <v>10271</v>
      </c>
      <c r="BJ21" s="1">
        <v>0</v>
      </c>
      <c r="BK21" s="2">
        <v>0</v>
      </c>
      <c r="BL21" s="2">
        <v>0</v>
      </c>
      <c r="BM21" s="2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2">
        <v>0</v>
      </c>
      <c r="BV21" s="2">
        <v>844</v>
      </c>
      <c r="BW21" s="2">
        <v>770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3294</v>
      </c>
      <c r="CS21" s="2">
        <v>4219</v>
      </c>
      <c r="CT21" s="2">
        <v>4298</v>
      </c>
      <c r="CU21" s="2">
        <v>3449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12496</v>
      </c>
      <c r="DD21" s="2">
        <v>431</v>
      </c>
      <c r="DE21" s="2">
        <v>720</v>
      </c>
      <c r="DF21" s="2">
        <v>648</v>
      </c>
      <c r="DG21" s="2">
        <v>711</v>
      </c>
      <c r="DH21" s="2">
        <v>769</v>
      </c>
      <c r="DI21" s="2">
        <v>807</v>
      </c>
      <c r="DJ21" s="2">
        <v>734</v>
      </c>
      <c r="DK21" s="2">
        <v>795</v>
      </c>
      <c r="DL21" s="2">
        <v>429</v>
      </c>
      <c r="DM21" s="2">
        <v>221</v>
      </c>
      <c r="DN21" s="2">
        <v>1210</v>
      </c>
      <c r="DO21" s="2">
        <v>738</v>
      </c>
      <c r="DP21" s="2">
        <v>1246</v>
      </c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197"/>
      <c r="EH21" s="197"/>
      <c r="EI21" s="197"/>
      <c r="EJ21" s="197"/>
      <c r="EK21" s="197"/>
      <c r="EL21" s="197"/>
      <c r="EM21" s="197"/>
      <c r="EN21" s="197"/>
      <c r="EO21" s="197"/>
      <c r="EP21" s="197"/>
      <c r="EQ21" s="197"/>
      <c r="ER21" s="197"/>
      <c r="ES21" s="197"/>
      <c r="ET21" s="197"/>
      <c r="EU21" s="197"/>
      <c r="EV21" s="197"/>
      <c r="EW21" s="197"/>
      <c r="EX21" s="197"/>
      <c r="EY21" s="197"/>
    </row>
    <row r="22" spans="1:155">
      <c r="A22" s="1">
        <v>20</v>
      </c>
      <c r="B22" s="1" t="b">
        <v>0</v>
      </c>
      <c r="C22" s="2" t="s">
        <v>545</v>
      </c>
      <c r="D22" s="2" t="s">
        <v>569</v>
      </c>
      <c r="E22" s="1">
        <v>1666</v>
      </c>
      <c r="F22" s="2">
        <v>1026</v>
      </c>
      <c r="G22" s="2">
        <v>0</v>
      </c>
      <c r="H22" s="2">
        <v>895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293</v>
      </c>
      <c r="P22" s="2">
        <v>0</v>
      </c>
      <c r="Q22" s="2">
        <v>0</v>
      </c>
      <c r="R22" s="2">
        <v>0</v>
      </c>
      <c r="S22" s="2">
        <v>3660</v>
      </c>
      <c r="T22" s="2">
        <v>1285</v>
      </c>
      <c r="U22" s="2">
        <v>0</v>
      </c>
      <c r="V22" s="2">
        <v>0</v>
      </c>
      <c r="W22" s="2">
        <v>0</v>
      </c>
      <c r="X22" s="2">
        <v>0</v>
      </c>
      <c r="Y22" s="2">
        <v>2605</v>
      </c>
      <c r="Z22" s="2">
        <v>2683</v>
      </c>
      <c r="AA22" s="2">
        <v>6716</v>
      </c>
      <c r="AB22" s="2">
        <v>6569</v>
      </c>
      <c r="AC22" s="2">
        <v>1719</v>
      </c>
      <c r="AD22" s="2">
        <v>38</v>
      </c>
      <c r="AE22" s="2">
        <v>0</v>
      </c>
      <c r="AF22" s="2">
        <v>293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1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7969</v>
      </c>
      <c r="AW22" s="2">
        <v>8097</v>
      </c>
      <c r="AX22" s="2">
        <v>7247</v>
      </c>
      <c r="AY22" s="2">
        <v>7957</v>
      </c>
      <c r="AZ22" s="2">
        <v>0</v>
      </c>
      <c r="BA22" s="2">
        <v>0</v>
      </c>
      <c r="BB22" s="2">
        <v>11548</v>
      </c>
      <c r="BC22" s="2">
        <v>12300</v>
      </c>
      <c r="BD22" s="2">
        <v>12274</v>
      </c>
      <c r="BE22" s="2">
        <v>0</v>
      </c>
      <c r="BF22" s="2">
        <v>0</v>
      </c>
      <c r="BG22" s="2">
        <v>9614</v>
      </c>
      <c r="BH22" s="2">
        <v>10630</v>
      </c>
      <c r="BI22" s="2">
        <v>10271</v>
      </c>
      <c r="BJ22" s="1">
        <v>0</v>
      </c>
      <c r="BK22" s="2">
        <v>0</v>
      </c>
      <c r="BL22" s="2">
        <v>0</v>
      </c>
      <c r="BM22" s="2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2">
        <v>0</v>
      </c>
      <c r="BV22" s="2">
        <v>844</v>
      </c>
      <c r="BW22" s="2">
        <v>770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3300</v>
      </c>
      <c r="CS22" s="2">
        <v>4225</v>
      </c>
      <c r="CT22" s="2">
        <v>4304</v>
      </c>
      <c r="CU22" s="2">
        <v>3456</v>
      </c>
      <c r="CV22" s="2">
        <v>149</v>
      </c>
      <c r="CW22" s="2">
        <v>0</v>
      </c>
      <c r="CX22" s="2">
        <v>0</v>
      </c>
      <c r="CY22" s="2">
        <v>150</v>
      </c>
      <c r="CZ22" s="2">
        <v>151</v>
      </c>
      <c r="DA22" s="2">
        <v>0</v>
      </c>
      <c r="DB22" s="2">
        <v>0</v>
      </c>
      <c r="DC22" s="2">
        <v>12520</v>
      </c>
      <c r="DD22" s="2">
        <v>431</v>
      </c>
      <c r="DE22" s="2">
        <v>720</v>
      </c>
      <c r="DF22" s="2">
        <v>648</v>
      </c>
      <c r="DG22" s="2">
        <v>711</v>
      </c>
      <c r="DH22" s="2">
        <v>769</v>
      </c>
      <c r="DI22" s="2">
        <v>807</v>
      </c>
      <c r="DJ22" s="2">
        <v>734</v>
      </c>
      <c r="DK22" s="2">
        <v>795</v>
      </c>
      <c r="DL22" s="2">
        <v>429</v>
      </c>
      <c r="DM22" s="2">
        <v>221</v>
      </c>
      <c r="DN22" s="2">
        <v>1210</v>
      </c>
      <c r="DO22" s="2">
        <v>738</v>
      </c>
      <c r="DP22" s="2">
        <v>1246</v>
      </c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197"/>
      <c r="EH22" s="197"/>
      <c r="EI22" s="197"/>
      <c r="EJ22" s="197"/>
      <c r="EK22" s="197"/>
      <c r="EL22" s="197"/>
      <c r="EM22" s="197"/>
      <c r="EN22" s="197"/>
      <c r="EO22" s="197"/>
      <c r="EP22" s="197"/>
      <c r="EQ22" s="197"/>
      <c r="ER22" s="197"/>
      <c r="ES22" s="197"/>
      <c r="ET22" s="197"/>
      <c r="EU22" s="197"/>
      <c r="EV22" s="197"/>
      <c r="EW22" s="197"/>
      <c r="EX22" s="197"/>
      <c r="EY22" s="197"/>
    </row>
    <row r="23" spans="1:155">
      <c r="A23" s="1">
        <v>21</v>
      </c>
      <c r="B23" s="1" t="b">
        <v>0</v>
      </c>
      <c r="C23" s="2" t="s">
        <v>545</v>
      </c>
      <c r="D23" s="2" t="s">
        <v>570</v>
      </c>
      <c r="E23" s="1">
        <v>1666</v>
      </c>
      <c r="F23" s="2">
        <v>1027</v>
      </c>
      <c r="G23" s="2">
        <v>0</v>
      </c>
      <c r="H23" s="2">
        <v>896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293</v>
      </c>
      <c r="P23" s="2">
        <v>0</v>
      </c>
      <c r="Q23" s="2">
        <v>0</v>
      </c>
      <c r="R23" s="2">
        <v>0</v>
      </c>
      <c r="S23" s="2">
        <v>3673</v>
      </c>
      <c r="T23" s="2">
        <v>1285</v>
      </c>
      <c r="U23" s="2">
        <v>0</v>
      </c>
      <c r="V23" s="2">
        <v>0</v>
      </c>
      <c r="W23" s="2">
        <v>0</v>
      </c>
      <c r="X23" s="2">
        <v>0</v>
      </c>
      <c r="Y23" s="2">
        <v>2612</v>
      </c>
      <c r="Z23" s="2">
        <v>2690</v>
      </c>
      <c r="AA23" s="2">
        <v>6740</v>
      </c>
      <c r="AB23" s="2">
        <v>6569</v>
      </c>
      <c r="AC23" s="2">
        <v>1719</v>
      </c>
      <c r="AD23" s="2">
        <v>38</v>
      </c>
      <c r="AE23" s="2">
        <v>0</v>
      </c>
      <c r="AF23" s="2">
        <v>293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1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7969</v>
      </c>
      <c r="AW23" s="2">
        <v>8121</v>
      </c>
      <c r="AX23" s="2">
        <v>7247</v>
      </c>
      <c r="AY23" s="2">
        <v>7981</v>
      </c>
      <c r="AZ23" s="2">
        <v>0</v>
      </c>
      <c r="BA23" s="2">
        <v>0</v>
      </c>
      <c r="BB23" s="2">
        <v>11562</v>
      </c>
      <c r="BC23" s="2">
        <v>12316</v>
      </c>
      <c r="BD23" s="2">
        <v>12290</v>
      </c>
      <c r="BE23" s="2">
        <v>0</v>
      </c>
      <c r="BF23" s="2">
        <v>0</v>
      </c>
      <c r="BG23" s="2">
        <v>9630</v>
      </c>
      <c r="BH23" s="2">
        <v>10648</v>
      </c>
      <c r="BI23" s="2">
        <v>10271</v>
      </c>
      <c r="BJ23" s="1">
        <v>0</v>
      </c>
      <c r="BK23" s="2">
        <v>0</v>
      </c>
      <c r="BL23" s="2">
        <v>0</v>
      </c>
      <c r="BM23" s="2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2">
        <v>0</v>
      </c>
      <c r="BV23" s="2">
        <v>844</v>
      </c>
      <c r="BW23" s="2">
        <v>770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3307</v>
      </c>
      <c r="CS23" s="2">
        <v>4232</v>
      </c>
      <c r="CT23" s="2">
        <v>4311</v>
      </c>
      <c r="CU23" s="2">
        <v>3463</v>
      </c>
      <c r="CV23" s="2">
        <v>151</v>
      </c>
      <c r="CW23" s="2">
        <v>0</v>
      </c>
      <c r="CX23" s="2">
        <v>0</v>
      </c>
      <c r="CY23" s="2">
        <v>152</v>
      </c>
      <c r="CZ23" s="2">
        <v>154</v>
      </c>
      <c r="DA23" s="2">
        <v>0</v>
      </c>
      <c r="DB23" s="2">
        <v>0</v>
      </c>
      <c r="DC23" s="2">
        <v>12544</v>
      </c>
      <c r="DD23" s="2">
        <v>431</v>
      </c>
      <c r="DE23" s="2">
        <v>720</v>
      </c>
      <c r="DF23" s="2">
        <v>648</v>
      </c>
      <c r="DG23" s="2">
        <v>711</v>
      </c>
      <c r="DH23" s="2">
        <v>769</v>
      </c>
      <c r="DI23" s="2">
        <v>807</v>
      </c>
      <c r="DJ23" s="2">
        <v>734</v>
      </c>
      <c r="DK23" s="2">
        <v>795</v>
      </c>
      <c r="DL23" s="2">
        <v>429</v>
      </c>
      <c r="DM23" s="2">
        <v>221</v>
      </c>
      <c r="DN23" s="2">
        <v>1210</v>
      </c>
      <c r="DO23" s="2">
        <v>738</v>
      </c>
      <c r="DP23" s="2">
        <v>1246</v>
      </c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197"/>
      <c r="EH23" s="197"/>
      <c r="EI23" s="197"/>
      <c r="EJ23" s="197"/>
      <c r="EK23" s="197"/>
      <c r="EL23" s="197"/>
      <c r="EM23" s="197"/>
      <c r="EN23" s="197"/>
      <c r="EO23" s="197"/>
      <c r="EP23" s="197"/>
      <c r="EQ23" s="197"/>
      <c r="ER23" s="197"/>
      <c r="ES23" s="197"/>
      <c r="ET23" s="197"/>
      <c r="EU23" s="197"/>
      <c r="EV23" s="197"/>
      <c r="EW23" s="197"/>
      <c r="EX23" s="197"/>
      <c r="EY23" s="197"/>
    </row>
    <row r="24" spans="1:155">
      <c r="A24" s="1">
        <v>22</v>
      </c>
      <c r="B24" s="1" t="b">
        <v>0</v>
      </c>
      <c r="C24" s="2" t="s">
        <v>545</v>
      </c>
      <c r="D24" s="2" t="s">
        <v>571</v>
      </c>
      <c r="E24" s="1">
        <v>1667</v>
      </c>
      <c r="F24" s="2">
        <v>1027</v>
      </c>
      <c r="G24" s="2">
        <v>0</v>
      </c>
      <c r="H24" s="2">
        <v>897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293</v>
      </c>
      <c r="P24" s="2">
        <v>0</v>
      </c>
      <c r="Q24" s="2">
        <v>0</v>
      </c>
      <c r="R24" s="2">
        <v>0</v>
      </c>
      <c r="S24" s="2">
        <v>3681</v>
      </c>
      <c r="T24" s="2">
        <v>1285</v>
      </c>
      <c r="U24" s="2">
        <v>0</v>
      </c>
      <c r="V24" s="2">
        <v>0</v>
      </c>
      <c r="W24" s="2">
        <v>0</v>
      </c>
      <c r="X24" s="2">
        <v>0</v>
      </c>
      <c r="Y24" s="2">
        <v>2616</v>
      </c>
      <c r="Z24" s="2">
        <v>2694</v>
      </c>
      <c r="AA24" s="2">
        <v>6764</v>
      </c>
      <c r="AB24" s="2">
        <v>6569</v>
      </c>
      <c r="AC24" s="2">
        <v>1719</v>
      </c>
      <c r="AD24" s="2">
        <v>38</v>
      </c>
      <c r="AE24" s="2">
        <v>0</v>
      </c>
      <c r="AF24" s="2">
        <v>293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1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7969</v>
      </c>
      <c r="AW24" s="2">
        <v>8145</v>
      </c>
      <c r="AX24" s="2">
        <v>7247</v>
      </c>
      <c r="AY24" s="2">
        <v>8005</v>
      </c>
      <c r="AZ24" s="2">
        <v>0</v>
      </c>
      <c r="BA24" s="2">
        <v>0</v>
      </c>
      <c r="BB24" s="2">
        <v>11577</v>
      </c>
      <c r="BC24" s="2">
        <v>12332</v>
      </c>
      <c r="BD24" s="2">
        <v>12306</v>
      </c>
      <c r="BE24" s="2">
        <v>0</v>
      </c>
      <c r="BF24" s="2">
        <v>0</v>
      </c>
      <c r="BG24" s="2">
        <v>9645</v>
      </c>
      <c r="BH24" s="2">
        <v>10665</v>
      </c>
      <c r="BI24" s="2">
        <v>10271</v>
      </c>
      <c r="BJ24" s="1">
        <v>0</v>
      </c>
      <c r="BK24" s="2">
        <v>0</v>
      </c>
      <c r="BL24" s="2">
        <v>0</v>
      </c>
      <c r="BM24" s="2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2">
        <v>0</v>
      </c>
      <c r="BV24" s="2">
        <v>847</v>
      </c>
      <c r="BW24" s="2">
        <v>770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3313</v>
      </c>
      <c r="CS24" s="2">
        <v>4238</v>
      </c>
      <c r="CT24" s="2">
        <v>4318</v>
      </c>
      <c r="CU24" s="2">
        <v>3470</v>
      </c>
      <c r="CV24" s="2">
        <v>151</v>
      </c>
      <c r="CW24" s="2">
        <v>0</v>
      </c>
      <c r="CX24" s="2">
        <v>0</v>
      </c>
      <c r="CY24" s="2">
        <v>152</v>
      </c>
      <c r="CZ24" s="2">
        <v>154</v>
      </c>
      <c r="DA24" s="2">
        <v>0</v>
      </c>
      <c r="DB24" s="2">
        <v>0</v>
      </c>
      <c r="DC24" s="2">
        <v>12568</v>
      </c>
      <c r="DD24" s="2">
        <v>431</v>
      </c>
      <c r="DE24" s="2">
        <v>720</v>
      </c>
      <c r="DF24" s="2">
        <v>648</v>
      </c>
      <c r="DG24" s="2">
        <v>711</v>
      </c>
      <c r="DH24" s="2">
        <v>769</v>
      </c>
      <c r="DI24" s="2">
        <v>807</v>
      </c>
      <c r="DJ24" s="2">
        <v>734</v>
      </c>
      <c r="DK24" s="2">
        <v>795</v>
      </c>
      <c r="DL24" s="2">
        <v>429</v>
      </c>
      <c r="DM24" s="2">
        <v>221</v>
      </c>
      <c r="DN24" s="2">
        <v>1210</v>
      </c>
      <c r="DO24" s="2">
        <v>738</v>
      </c>
      <c r="DP24" s="2">
        <v>1247</v>
      </c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197"/>
      <c r="EH24" s="197"/>
      <c r="EI24" s="197"/>
      <c r="EJ24" s="197"/>
      <c r="EK24" s="197"/>
      <c r="EL24" s="197"/>
      <c r="EM24" s="197"/>
      <c r="EN24" s="197"/>
      <c r="EO24" s="197"/>
      <c r="EP24" s="197"/>
      <c r="EQ24" s="197"/>
      <c r="ER24" s="197"/>
      <c r="ES24" s="197"/>
      <c r="ET24" s="197"/>
      <c r="EU24" s="197"/>
      <c r="EV24" s="197"/>
      <c r="EW24" s="197"/>
      <c r="EX24" s="197"/>
      <c r="EY24" s="197"/>
    </row>
    <row r="25" spans="1:155">
      <c r="A25" s="1">
        <v>23</v>
      </c>
      <c r="B25" s="1" t="b">
        <v>0</v>
      </c>
      <c r="C25" s="2" t="s">
        <v>545</v>
      </c>
      <c r="D25" s="2" t="s">
        <v>572</v>
      </c>
      <c r="E25" s="1">
        <v>1668</v>
      </c>
      <c r="F25" s="2">
        <v>1028</v>
      </c>
      <c r="G25" s="2">
        <v>0</v>
      </c>
      <c r="H25" s="2">
        <v>897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293</v>
      </c>
      <c r="P25" s="2">
        <v>0</v>
      </c>
      <c r="Q25" s="2">
        <v>0</v>
      </c>
      <c r="R25" s="2">
        <v>0</v>
      </c>
      <c r="S25" s="2">
        <v>3692</v>
      </c>
      <c r="T25" s="2">
        <v>1285</v>
      </c>
      <c r="U25" s="2">
        <v>0</v>
      </c>
      <c r="V25" s="2">
        <v>0</v>
      </c>
      <c r="W25" s="2">
        <v>0</v>
      </c>
      <c r="X25" s="2">
        <v>0</v>
      </c>
      <c r="Y25" s="2">
        <v>2623</v>
      </c>
      <c r="Z25" s="2">
        <v>2701</v>
      </c>
      <c r="AA25" s="2">
        <v>6788</v>
      </c>
      <c r="AB25" s="2">
        <v>6569</v>
      </c>
      <c r="AC25" s="2">
        <v>1719</v>
      </c>
      <c r="AD25" s="2">
        <v>38</v>
      </c>
      <c r="AE25" s="2">
        <v>0</v>
      </c>
      <c r="AF25" s="2">
        <v>293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1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7969</v>
      </c>
      <c r="AW25" s="2">
        <v>8169</v>
      </c>
      <c r="AX25" s="2">
        <v>7247</v>
      </c>
      <c r="AY25" s="2">
        <v>8029</v>
      </c>
      <c r="AZ25" s="2">
        <v>0</v>
      </c>
      <c r="BA25" s="2">
        <v>0</v>
      </c>
      <c r="BB25" s="2">
        <v>11591</v>
      </c>
      <c r="BC25" s="2">
        <v>12348</v>
      </c>
      <c r="BD25" s="2">
        <v>12322</v>
      </c>
      <c r="BE25" s="2">
        <v>0</v>
      </c>
      <c r="BF25" s="2">
        <v>0</v>
      </c>
      <c r="BG25" s="2">
        <v>9661</v>
      </c>
      <c r="BH25" s="2">
        <v>10683</v>
      </c>
      <c r="BI25" s="2">
        <v>10271</v>
      </c>
      <c r="BJ25" s="1">
        <v>0</v>
      </c>
      <c r="BK25" s="2">
        <v>0</v>
      </c>
      <c r="BL25" s="2">
        <v>0</v>
      </c>
      <c r="BM25" s="2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2">
        <v>0</v>
      </c>
      <c r="BV25" s="2">
        <v>847</v>
      </c>
      <c r="BW25" s="2">
        <v>770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3320</v>
      </c>
      <c r="CS25" s="2">
        <v>4245</v>
      </c>
      <c r="CT25" s="2">
        <v>4325</v>
      </c>
      <c r="CU25" s="2">
        <v>3477</v>
      </c>
      <c r="CV25" s="2">
        <v>151</v>
      </c>
      <c r="CW25" s="2">
        <v>0</v>
      </c>
      <c r="CX25" s="2">
        <v>0</v>
      </c>
      <c r="CY25" s="2">
        <v>152</v>
      </c>
      <c r="CZ25" s="2">
        <v>154</v>
      </c>
      <c r="DA25" s="2">
        <v>0</v>
      </c>
      <c r="DB25" s="2">
        <v>0</v>
      </c>
      <c r="DC25" s="2">
        <v>12592</v>
      </c>
      <c r="DD25" s="2">
        <v>431</v>
      </c>
      <c r="DE25" s="2">
        <v>720</v>
      </c>
      <c r="DF25" s="2">
        <v>648</v>
      </c>
      <c r="DG25" s="2">
        <v>711</v>
      </c>
      <c r="DH25" s="2">
        <v>769</v>
      </c>
      <c r="DI25" s="2">
        <v>807</v>
      </c>
      <c r="DJ25" s="2">
        <v>734</v>
      </c>
      <c r="DK25" s="2">
        <v>795</v>
      </c>
      <c r="DL25" s="2">
        <v>429</v>
      </c>
      <c r="DM25" s="2">
        <v>221</v>
      </c>
      <c r="DN25" s="2">
        <v>1210</v>
      </c>
      <c r="DO25" s="2">
        <v>738</v>
      </c>
      <c r="DP25" s="2">
        <v>1247</v>
      </c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197"/>
      <c r="EH25" s="197"/>
      <c r="EI25" s="197"/>
      <c r="EJ25" s="197"/>
      <c r="EK25" s="197"/>
      <c r="EL25" s="197"/>
      <c r="EM25" s="197"/>
      <c r="EN25" s="197"/>
      <c r="EO25" s="197"/>
      <c r="EP25" s="197"/>
      <c r="EQ25" s="197"/>
      <c r="ER25" s="197"/>
      <c r="ES25" s="197"/>
      <c r="ET25" s="197"/>
      <c r="EU25" s="197"/>
      <c r="EV25" s="197"/>
      <c r="EW25" s="197"/>
      <c r="EX25" s="197"/>
      <c r="EY25" s="197"/>
    </row>
    <row r="26" spans="1:155">
      <c r="A26" s="1">
        <v>24</v>
      </c>
      <c r="B26" s="1" t="b">
        <v>0</v>
      </c>
      <c r="C26" s="2" t="s">
        <v>545</v>
      </c>
      <c r="D26" s="2" t="s">
        <v>573</v>
      </c>
      <c r="E26" s="1">
        <v>1670</v>
      </c>
      <c r="F26" s="2">
        <v>1029</v>
      </c>
      <c r="G26" s="2">
        <v>0</v>
      </c>
      <c r="H26" s="2">
        <v>899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293</v>
      </c>
      <c r="P26" s="2">
        <v>0</v>
      </c>
      <c r="Q26" s="2">
        <v>0</v>
      </c>
      <c r="R26" s="2">
        <v>0</v>
      </c>
      <c r="S26" s="2">
        <v>3709</v>
      </c>
      <c r="T26" s="2">
        <v>1285</v>
      </c>
      <c r="U26" s="2">
        <v>0</v>
      </c>
      <c r="V26" s="2">
        <v>0</v>
      </c>
      <c r="W26" s="2">
        <v>0</v>
      </c>
      <c r="X26" s="2">
        <v>0</v>
      </c>
      <c r="Y26" s="2">
        <v>2632</v>
      </c>
      <c r="Z26" s="2">
        <v>2710</v>
      </c>
      <c r="AA26" s="2">
        <v>6812</v>
      </c>
      <c r="AB26" s="2">
        <v>6569</v>
      </c>
      <c r="AC26" s="2">
        <v>1719</v>
      </c>
      <c r="AD26" s="2">
        <v>38</v>
      </c>
      <c r="AE26" s="2">
        <v>0</v>
      </c>
      <c r="AF26" s="2">
        <v>293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1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7969</v>
      </c>
      <c r="AW26" s="2">
        <v>8193</v>
      </c>
      <c r="AX26" s="2">
        <v>7247</v>
      </c>
      <c r="AY26" s="2">
        <v>8053</v>
      </c>
      <c r="AZ26" s="2">
        <v>0</v>
      </c>
      <c r="BA26" s="2">
        <v>0</v>
      </c>
      <c r="BB26" s="2">
        <v>11605</v>
      </c>
      <c r="BC26" s="2">
        <v>12364</v>
      </c>
      <c r="BD26" s="2">
        <v>12339</v>
      </c>
      <c r="BE26" s="2">
        <v>0</v>
      </c>
      <c r="BF26" s="2">
        <v>0</v>
      </c>
      <c r="BG26" s="2">
        <v>9677</v>
      </c>
      <c r="BH26" s="2">
        <v>10701</v>
      </c>
      <c r="BI26" s="2">
        <v>10271</v>
      </c>
      <c r="BJ26" s="1">
        <v>0</v>
      </c>
      <c r="BK26" s="2">
        <v>0</v>
      </c>
      <c r="BL26" s="2">
        <v>0</v>
      </c>
      <c r="BM26" s="2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2">
        <v>0</v>
      </c>
      <c r="BV26" s="2">
        <v>847</v>
      </c>
      <c r="BW26" s="2">
        <v>770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3326</v>
      </c>
      <c r="CS26" s="2">
        <v>4251</v>
      </c>
      <c r="CT26" s="2">
        <v>4331</v>
      </c>
      <c r="CU26" s="2">
        <v>3484</v>
      </c>
      <c r="CV26" s="2">
        <v>151</v>
      </c>
      <c r="CW26" s="2">
        <v>0</v>
      </c>
      <c r="CX26" s="2">
        <v>0</v>
      </c>
      <c r="CY26" s="2">
        <v>152</v>
      </c>
      <c r="CZ26" s="2">
        <v>154</v>
      </c>
      <c r="DA26" s="2">
        <v>0</v>
      </c>
      <c r="DB26" s="2">
        <v>0</v>
      </c>
      <c r="DC26" s="2">
        <v>12616</v>
      </c>
      <c r="DD26" s="2">
        <v>431</v>
      </c>
      <c r="DE26" s="2">
        <v>720</v>
      </c>
      <c r="DF26" s="2">
        <v>648</v>
      </c>
      <c r="DG26" s="2">
        <v>711</v>
      </c>
      <c r="DH26" s="2">
        <v>769</v>
      </c>
      <c r="DI26" s="2">
        <v>807</v>
      </c>
      <c r="DJ26" s="2">
        <v>734</v>
      </c>
      <c r="DK26" s="2">
        <v>795</v>
      </c>
      <c r="DL26" s="2">
        <v>429</v>
      </c>
      <c r="DM26" s="2">
        <v>221</v>
      </c>
      <c r="DN26" s="2">
        <v>1210</v>
      </c>
      <c r="DO26" s="2">
        <v>738</v>
      </c>
      <c r="DP26" s="2">
        <v>1247</v>
      </c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197"/>
      <c r="EH26" s="197"/>
      <c r="EI26" s="197"/>
      <c r="EJ26" s="197"/>
      <c r="EK26" s="197"/>
      <c r="EL26" s="197"/>
      <c r="EM26" s="197"/>
      <c r="EN26" s="197"/>
      <c r="EO26" s="197"/>
      <c r="EP26" s="197"/>
      <c r="EQ26" s="197"/>
      <c r="ER26" s="197"/>
      <c r="ES26" s="197"/>
      <c r="ET26" s="197"/>
      <c r="EU26" s="197"/>
      <c r="EV26" s="197"/>
      <c r="EW26" s="197"/>
      <c r="EX26" s="197"/>
      <c r="EY26" s="197"/>
    </row>
    <row r="27" spans="1:155">
      <c r="A27" s="1">
        <v>25</v>
      </c>
      <c r="B27" s="1" t="b">
        <v>0</v>
      </c>
      <c r="C27" s="2" t="s">
        <v>545</v>
      </c>
      <c r="D27" s="2" t="s">
        <v>574</v>
      </c>
      <c r="E27" s="1">
        <v>1672</v>
      </c>
      <c r="F27" s="2">
        <v>1030</v>
      </c>
      <c r="G27" s="2">
        <v>0</v>
      </c>
      <c r="H27" s="2">
        <v>900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293</v>
      </c>
      <c r="P27" s="2">
        <v>0</v>
      </c>
      <c r="Q27" s="2">
        <v>0</v>
      </c>
      <c r="R27" s="2">
        <v>0</v>
      </c>
      <c r="S27" s="2">
        <v>3725</v>
      </c>
      <c r="T27" s="2">
        <v>1285</v>
      </c>
      <c r="U27" s="2">
        <v>0</v>
      </c>
      <c r="V27" s="2">
        <v>0</v>
      </c>
      <c r="W27" s="2">
        <v>0</v>
      </c>
      <c r="X27" s="2">
        <v>0</v>
      </c>
      <c r="Y27" s="2">
        <v>2641</v>
      </c>
      <c r="Z27" s="2">
        <v>2720</v>
      </c>
      <c r="AA27" s="2">
        <v>6836</v>
      </c>
      <c r="AB27" s="2">
        <v>6569</v>
      </c>
      <c r="AC27" s="2">
        <v>1719</v>
      </c>
      <c r="AD27" s="2">
        <v>38</v>
      </c>
      <c r="AE27" s="2">
        <v>0</v>
      </c>
      <c r="AF27" s="2">
        <v>293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1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7969</v>
      </c>
      <c r="AW27" s="2">
        <v>8217</v>
      </c>
      <c r="AX27" s="2">
        <v>7247</v>
      </c>
      <c r="AY27" s="2">
        <v>8077</v>
      </c>
      <c r="AZ27" s="2">
        <v>0</v>
      </c>
      <c r="BA27" s="2">
        <v>0</v>
      </c>
      <c r="BB27" s="2">
        <v>11619</v>
      </c>
      <c r="BC27" s="2">
        <v>12381</v>
      </c>
      <c r="BD27" s="2">
        <v>12355</v>
      </c>
      <c r="BE27" s="2">
        <v>0</v>
      </c>
      <c r="BF27" s="2">
        <v>0</v>
      </c>
      <c r="BG27" s="2">
        <v>9692</v>
      </c>
      <c r="BH27" s="2">
        <v>10719</v>
      </c>
      <c r="BI27" s="2">
        <v>10271</v>
      </c>
      <c r="BJ27" s="1">
        <v>0</v>
      </c>
      <c r="BK27" s="2">
        <v>0</v>
      </c>
      <c r="BL27" s="2">
        <v>0</v>
      </c>
      <c r="BM27" s="2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2">
        <v>0</v>
      </c>
      <c r="BV27" s="2">
        <v>847</v>
      </c>
      <c r="BW27" s="2">
        <v>770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3333</v>
      </c>
      <c r="CS27" s="2">
        <v>4258</v>
      </c>
      <c r="CT27" s="2">
        <v>4338</v>
      </c>
      <c r="CU27" s="2">
        <v>3491</v>
      </c>
      <c r="CV27" s="2">
        <v>151</v>
      </c>
      <c r="CW27" s="2">
        <v>0</v>
      </c>
      <c r="CX27" s="2">
        <v>0</v>
      </c>
      <c r="CY27" s="2">
        <v>152</v>
      </c>
      <c r="CZ27" s="2">
        <v>154</v>
      </c>
      <c r="DA27" s="2">
        <v>0</v>
      </c>
      <c r="DB27" s="2">
        <v>0</v>
      </c>
      <c r="DC27" s="2">
        <v>12640</v>
      </c>
      <c r="DD27" s="2">
        <v>431</v>
      </c>
      <c r="DE27" s="2">
        <v>720</v>
      </c>
      <c r="DF27" s="2">
        <v>648</v>
      </c>
      <c r="DG27" s="2">
        <v>711</v>
      </c>
      <c r="DH27" s="2">
        <v>769</v>
      </c>
      <c r="DI27" s="2">
        <v>807</v>
      </c>
      <c r="DJ27" s="2">
        <v>734</v>
      </c>
      <c r="DK27" s="2">
        <v>795</v>
      </c>
      <c r="DL27" s="2">
        <v>429</v>
      </c>
      <c r="DM27" s="2">
        <v>221</v>
      </c>
      <c r="DN27" s="2">
        <v>1210</v>
      </c>
      <c r="DO27" s="2">
        <v>738</v>
      </c>
      <c r="DP27" s="2">
        <v>1247</v>
      </c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197"/>
      <c r="EH27" s="197"/>
      <c r="EI27" s="197"/>
      <c r="EJ27" s="197"/>
      <c r="EK27" s="197"/>
      <c r="EL27" s="197"/>
      <c r="EM27" s="197"/>
      <c r="EN27" s="197"/>
      <c r="EO27" s="197"/>
      <c r="EP27" s="197"/>
      <c r="EQ27" s="197"/>
      <c r="ER27" s="197"/>
      <c r="ES27" s="197"/>
      <c r="ET27" s="197"/>
      <c r="EU27" s="197"/>
      <c r="EV27" s="197"/>
      <c r="EW27" s="197"/>
      <c r="EX27" s="197"/>
      <c r="EY27" s="197"/>
    </row>
    <row r="28" spans="1:155">
      <c r="A28" s="1">
        <v>26</v>
      </c>
      <c r="B28" s="1" t="b">
        <v>0</v>
      </c>
      <c r="C28" s="2" t="s">
        <v>545</v>
      </c>
      <c r="D28" s="2" t="s">
        <v>575</v>
      </c>
      <c r="E28" s="1">
        <v>1675</v>
      </c>
      <c r="F28" s="2">
        <v>1033</v>
      </c>
      <c r="G28" s="2">
        <v>0</v>
      </c>
      <c r="H28" s="2">
        <v>902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294</v>
      </c>
      <c r="P28" s="2">
        <v>0</v>
      </c>
      <c r="Q28" s="2">
        <v>0</v>
      </c>
      <c r="R28" s="2">
        <v>0</v>
      </c>
      <c r="S28" s="2">
        <v>3737</v>
      </c>
      <c r="T28" s="2">
        <v>1285</v>
      </c>
      <c r="U28" s="2">
        <v>0</v>
      </c>
      <c r="V28" s="2">
        <v>0</v>
      </c>
      <c r="W28" s="2">
        <v>0</v>
      </c>
      <c r="X28" s="2">
        <v>0</v>
      </c>
      <c r="Y28" s="2">
        <v>2648</v>
      </c>
      <c r="Z28" s="2">
        <v>2727</v>
      </c>
      <c r="AA28" s="2">
        <v>6860</v>
      </c>
      <c r="AB28" s="2">
        <v>6569</v>
      </c>
      <c r="AC28" s="2">
        <v>1731</v>
      </c>
      <c r="AD28" s="2">
        <v>38</v>
      </c>
      <c r="AE28" s="2">
        <v>0</v>
      </c>
      <c r="AF28" s="2">
        <v>294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1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7976</v>
      </c>
      <c r="AW28" s="2">
        <v>8238</v>
      </c>
      <c r="AX28" s="2">
        <v>7247</v>
      </c>
      <c r="AY28" s="2">
        <v>8094</v>
      </c>
      <c r="AZ28" s="2">
        <v>0</v>
      </c>
      <c r="BA28" s="2">
        <v>0</v>
      </c>
      <c r="BB28" s="2">
        <v>11627</v>
      </c>
      <c r="BC28" s="2">
        <v>12389</v>
      </c>
      <c r="BD28" s="2">
        <v>12363</v>
      </c>
      <c r="BE28" s="2">
        <v>0</v>
      </c>
      <c r="BF28" s="2">
        <v>0</v>
      </c>
      <c r="BG28" s="2">
        <v>9700</v>
      </c>
      <c r="BH28" s="2">
        <v>10728</v>
      </c>
      <c r="BI28" s="2">
        <v>10271</v>
      </c>
      <c r="BJ28" s="1">
        <v>0</v>
      </c>
      <c r="BK28" s="2">
        <v>0</v>
      </c>
      <c r="BL28" s="2">
        <v>0</v>
      </c>
      <c r="BM28" s="2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2">
        <v>0</v>
      </c>
      <c r="BV28" s="2">
        <v>854</v>
      </c>
      <c r="BW28" s="2">
        <v>770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3336</v>
      </c>
      <c r="CS28" s="2">
        <v>4261</v>
      </c>
      <c r="CT28" s="2">
        <v>4342</v>
      </c>
      <c r="CU28" s="2">
        <v>3494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12663</v>
      </c>
      <c r="DD28" s="2">
        <v>431</v>
      </c>
      <c r="DE28" s="2">
        <v>720</v>
      </c>
      <c r="DF28" s="2">
        <v>648</v>
      </c>
      <c r="DG28" s="2">
        <v>711</v>
      </c>
      <c r="DH28" s="2">
        <v>769</v>
      </c>
      <c r="DI28" s="2">
        <v>807</v>
      </c>
      <c r="DJ28" s="2">
        <v>734</v>
      </c>
      <c r="DK28" s="2">
        <v>795</v>
      </c>
      <c r="DL28" s="2">
        <v>429</v>
      </c>
      <c r="DM28" s="2">
        <v>221</v>
      </c>
      <c r="DN28" s="2">
        <v>1210</v>
      </c>
      <c r="DO28" s="2">
        <v>738</v>
      </c>
      <c r="DP28" s="2">
        <v>1247</v>
      </c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197"/>
      <c r="EH28" s="197"/>
      <c r="EI28" s="197"/>
      <c r="EJ28" s="197"/>
      <c r="EK28" s="197"/>
      <c r="EL28" s="197"/>
      <c r="EM28" s="197"/>
      <c r="EN28" s="197"/>
      <c r="EO28" s="197"/>
      <c r="EP28" s="197"/>
      <c r="EQ28" s="197"/>
      <c r="ER28" s="197"/>
      <c r="ES28" s="197"/>
      <c r="ET28" s="197"/>
      <c r="EU28" s="197"/>
      <c r="EV28" s="197"/>
      <c r="EW28" s="197"/>
      <c r="EX28" s="197"/>
      <c r="EY28" s="197"/>
    </row>
    <row r="29" spans="1:155">
      <c r="A29" s="1">
        <v>27</v>
      </c>
      <c r="B29" s="1" t="b">
        <v>0</v>
      </c>
      <c r="C29" s="2" t="s">
        <v>545</v>
      </c>
      <c r="D29" s="2" t="s">
        <v>576</v>
      </c>
      <c r="E29" s="1">
        <v>1676</v>
      </c>
      <c r="F29" s="2">
        <v>1035</v>
      </c>
      <c r="G29" s="2">
        <v>0</v>
      </c>
      <c r="H29" s="2">
        <v>904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307</v>
      </c>
      <c r="P29" s="2">
        <v>0</v>
      </c>
      <c r="Q29" s="2">
        <v>0</v>
      </c>
      <c r="R29" s="2">
        <v>0</v>
      </c>
      <c r="S29" s="2">
        <v>3744</v>
      </c>
      <c r="T29" s="2">
        <v>1285</v>
      </c>
      <c r="U29" s="2">
        <v>0</v>
      </c>
      <c r="V29" s="2">
        <v>0</v>
      </c>
      <c r="W29" s="2">
        <v>0</v>
      </c>
      <c r="X29" s="2">
        <v>0</v>
      </c>
      <c r="Y29" s="2">
        <v>2652</v>
      </c>
      <c r="Z29" s="2">
        <v>2731</v>
      </c>
      <c r="AA29" s="2">
        <v>6884</v>
      </c>
      <c r="AB29" s="2">
        <v>6569</v>
      </c>
      <c r="AC29" s="2">
        <v>1755</v>
      </c>
      <c r="AD29" s="2">
        <v>38</v>
      </c>
      <c r="AE29" s="2">
        <v>0</v>
      </c>
      <c r="AF29" s="2">
        <v>307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7976</v>
      </c>
      <c r="AW29" s="2">
        <v>8262</v>
      </c>
      <c r="AX29" s="2">
        <v>7255</v>
      </c>
      <c r="AY29" s="2">
        <v>8110</v>
      </c>
      <c r="AZ29" s="2">
        <v>0</v>
      </c>
      <c r="BA29" s="2">
        <v>0</v>
      </c>
      <c r="BB29" s="2">
        <v>11627</v>
      </c>
      <c r="BC29" s="2">
        <v>12389</v>
      </c>
      <c r="BD29" s="2">
        <v>12363</v>
      </c>
      <c r="BE29" s="2">
        <v>0</v>
      </c>
      <c r="BF29" s="2">
        <v>0</v>
      </c>
      <c r="BG29" s="2">
        <v>9700</v>
      </c>
      <c r="BH29" s="2">
        <v>10728</v>
      </c>
      <c r="BI29" s="2">
        <v>10271</v>
      </c>
      <c r="BJ29" s="1">
        <v>0</v>
      </c>
      <c r="BK29" s="2">
        <v>0</v>
      </c>
      <c r="BL29" s="2">
        <v>0</v>
      </c>
      <c r="BM29" s="2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2">
        <v>0</v>
      </c>
      <c r="BV29" s="2">
        <v>859</v>
      </c>
      <c r="BW29" s="2">
        <v>770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3336</v>
      </c>
      <c r="CS29" s="2">
        <v>4261</v>
      </c>
      <c r="CT29" s="2">
        <v>4342</v>
      </c>
      <c r="CU29" s="2">
        <v>3494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12687</v>
      </c>
      <c r="DD29" s="2">
        <v>431</v>
      </c>
      <c r="DE29" s="2">
        <v>720</v>
      </c>
      <c r="DF29" s="2">
        <v>648</v>
      </c>
      <c r="DG29" s="2">
        <v>711</v>
      </c>
      <c r="DH29" s="2">
        <v>769</v>
      </c>
      <c r="DI29" s="2">
        <v>807</v>
      </c>
      <c r="DJ29" s="2">
        <v>734</v>
      </c>
      <c r="DK29" s="2">
        <v>795</v>
      </c>
      <c r="DL29" s="2">
        <v>429</v>
      </c>
      <c r="DM29" s="2">
        <v>221</v>
      </c>
      <c r="DN29" s="2">
        <v>1210</v>
      </c>
      <c r="DO29" s="2">
        <v>738</v>
      </c>
      <c r="DP29" s="2">
        <v>1247</v>
      </c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197"/>
      <c r="EH29" s="197"/>
      <c r="EI29" s="197"/>
      <c r="EJ29" s="197"/>
      <c r="EK29" s="197"/>
      <c r="EL29" s="197"/>
      <c r="EM29" s="197"/>
      <c r="EN29" s="197"/>
      <c r="EO29" s="197"/>
      <c r="EP29" s="197"/>
      <c r="EQ29" s="197"/>
      <c r="ER29" s="197"/>
      <c r="ES29" s="197"/>
      <c r="ET29" s="197"/>
      <c r="EU29" s="197"/>
      <c r="EV29" s="197"/>
      <c r="EW29" s="197"/>
      <c r="EX29" s="197"/>
      <c r="EY29" s="197"/>
    </row>
    <row r="30" spans="1:155">
      <c r="C30" s="2"/>
      <c r="D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K30" s="2"/>
      <c r="BL30" s="2"/>
      <c r="BM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</row>
    <row r="31" spans="1:155">
      <c r="C31" s="2"/>
      <c r="D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K31" s="2"/>
      <c r="BL31" s="2"/>
      <c r="BM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</row>
    <row r="32" spans="1:155">
      <c r="C32" s="2"/>
      <c r="D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K32" s="2"/>
      <c r="BL32" s="2"/>
      <c r="BM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</row>
    <row r="33" spans="3:155">
      <c r="C33" s="2"/>
      <c r="D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K33" s="2"/>
      <c r="BL33" s="2"/>
      <c r="BM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</row>
    <row r="34" spans="3:155">
      <c r="C34" s="2"/>
      <c r="D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K34" s="2"/>
      <c r="BL34" s="2"/>
      <c r="BM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</row>
    <row r="35" spans="3:155" ht="15">
      <c r="C35" s="2"/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K35" s="2"/>
      <c r="BL35" s="2"/>
      <c r="BM35" s="2"/>
      <c r="BN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199"/>
      <c r="EH35" s="199"/>
      <c r="EI35" s="199"/>
      <c r="EJ35" s="199"/>
      <c r="EK35" s="199"/>
      <c r="EL35" s="199"/>
      <c r="EM35" s="199"/>
      <c r="EN35" s="199"/>
      <c r="EO35" s="199"/>
      <c r="EP35" s="199"/>
      <c r="EQ35" s="199"/>
      <c r="ER35" s="199"/>
      <c r="ES35" s="199"/>
      <c r="ET35" s="199"/>
      <c r="EU35" s="199"/>
      <c r="EV35" s="199"/>
      <c r="EW35" s="199"/>
      <c r="EX35" s="199"/>
      <c r="EY35" s="199"/>
    </row>
    <row r="36" spans="3:15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K36" s="2"/>
      <c r="BL36" s="2"/>
      <c r="BM36" s="2"/>
      <c r="BN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</row>
    <row r="37" spans="3:15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K37" s="2"/>
      <c r="BL37" s="2"/>
      <c r="BM37" s="2"/>
      <c r="BN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</row>
    <row r="38" spans="3:15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K38" s="2"/>
      <c r="BL38" s="2"/>
      <c r="BM38" s="2"/>
      <c r="BN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</row>
    <row r="39" spans="3:15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K39" s="2"/>
      <c r="BL39" s="2"/>
      <c r="BM39" s="2"/>
      <c r="BN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</row>
    <row r="40" spans="3:15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K40" s="2"/>
      <c r="BL40" s="2"/>
      <c r="BM40" s="2"/>
      <c r="BN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</row>
    <row r="41" spans="3:15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K41" s="2"/>
      <c r="BL41" s="2"/>
      <c r="BM41" s="2"/>
      <c r="BN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</row>
    <row r="42" spans="3:15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K42" s="2"/>
      <c r="BL42" s="2"/>
      <c r="BM42" s="2"/>
      <c r="BN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</row>
    <row r="43" spans="3:15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K43" s="2"/>
      <c r="BL43" s="2"/>
      <c r="BM43" s="2"/>
      <c r="BN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</row>
    <row r="44" spans="3:15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K44" s="2"/>
      <c r="BL44" s="2"/>
      <c r="BM44" s="2"/>
      <c r="BN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</row>
    <row r="45" spans="3:15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K45" s="2"/>
      <c r="BL45" s="2"/>
      <c r="BM45" s="2"/>
      <c r="BN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</row>
    <row r="46" spans="3:15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K46" s="2"/>
      <c r="BL46" s="2"/>
      <c r="BM46" s="2"/>
      <c r="BN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</row>
    <row r="47" spans="3:15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K47" s="2"/>
      <c r="BL47" s="2"/>
      <c r="BM47" s="2"/>
      <c r="BN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00"/>
    </row>
    <row r="48" spans="3:15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K48" s="2"/>
      <c r="BL48" s="2"/>
      <c r="BM48" s="2"/>
      <c r="BN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</row>
    <row r="49" spans="3:136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K49" s="2"/>
      <c r="BL49" s="2"/>
      <c r="BM49" s="2"/>
      <c r="BN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</row>
    <row r="50" spans="3:136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K50" s="2"/>
      <c r="BL50" s="2"/>
      <c r="BM50" s="2"/>
      <c r="BN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</row>
    <row r="51" spans="3:136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K51" s="2"/>
      <c r="BL51" s="2"/>
      <c r="BM51" s="2"/>
      <c r="BN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</row>
    <row r="52" spans="3:136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K52" s="2"/>
      <c r="BL52" s="2"/>
      <c r="BM52" s="2"/>
      <c r="BN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</row>
    <row r="53" spans="3:136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K53" s="2"/>
      <c r="BL53" s="2"/>
      <c r="BM53" s="2"/>
      <c r="BN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</row>
    <row r="54" spans="3:136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</row>
    <row r="55" spans="3:136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</row>
    <row r="56" spans="3:136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</row>
    <row r="57" spans="3:136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</row>
    <row r="58" spans="3:136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</row>
    <row r="59" spans="3:136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</row>
    <row r="60" spans="3:136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</row>
    <row r="61" spans="3:136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</row>
    <row r="62" spans="3:136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</row>
    <row r="63" spans="3:136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</row>
    <row r="64" spans="3:136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</row>
    <row r="65" spans="3:136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</row>
    <row r="66" spans="3:13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</row>
    <row r="67" spans="3:136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</row>
    <row r="68" spans="3:136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</row>
    <row r="69" spans="3:136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</row>
    <row r="70" spans="3:136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</row>
    <row r="71" spans="3:136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</row>
    <row r="72" spans="3:136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</row>
    <row r="73" spans="3:136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</row>
    <row r="74" spans="3:136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</row>
    <row r="75" spans="3:136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</row>
    <row r="76" spans="3:136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</row>
    <row r="77" spans="3:136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</row>
    <row r="78" spans="3:136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</row>
    <row r="79" spans="3:136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</row>
    <row r="80" spans="3:136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</row>
    <row r="81" spans="3:136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</row>
    <row r="82" spans="3:136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</row>
    <row r="83" spans="3:136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</row>
    <row r="84" spans="3:136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</row>
    <row r="85" spans="3:136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</row>
    <row r="86" spans="3:136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</row>
    <row r="87" spans="3:136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</row>
    <row r="88" spans="3:136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</row>
    <row r="89" spans="3:136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</row>
    <row r="90" spans="3:136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</row>
    <row r="91" spans="3:136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</row>
    <row r="92" spans="3:136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</row>
    <row r="93" spans="3:136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</row>
    <row r="94" spans="3:136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</row>
    <row r="95" spans="3:136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</row>
    <row r="96" spans="3:136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</row>
    <row r="97" spans="1:15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</row>
    <row r="98" spans="1:15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</row>
    <row r="99" spans="1:15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</row>
    <row r="100" spans="1:15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</row>
    <row r="101" spans="1:155" customFormat="1" ht="15">
      <c r="A101" s="232" t="s">
        <v>208</v>
      </c>
      <c r="B101" s="232"/>
      <c r="C101" s="232"/>
      <c r="D101" s="232"/>
      <c r="E101" s="232" t="s">
        <v>8</v>
      </c>
      <c r="F101" s="232"/>
      <c r="G101" s="232"/>
      <c r="H101" s="232"/>
      <c r="I101" s="232"/>
      <c r="J101" s="232"/>
      <c r="K101" s="232"/>
      <c r="L101" s="232"/>
      <c r="M101" s="232"/>
      <c r="N101" s="232"/>
      <c r="O101" s="232"/>
      <c r="P101" s="232"/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32" t="s">
        <v>177</v>
      </c>
      <c r="AI101" s="232"/>
      <c r="AJ101" s="232" t="s">
        <v>16</v>
      </c>
      <c r="AK101" s="232"/>
      <c r="AL101" s="232"/>
      <c r="AM101" s="232"/>
      <c r="AN101" s="232"/>
      <c r="AO101" s="232"/>
      <c r="AP101" s="232" t="s">
        <v>10</v>
      </c>
      <c r="AQ101" s="232"/>
      <c r="AR101" s="232"/>
      <c r="AS101" s="232"/>
      <c r="AT101" s="232"/>
      <c r="AU101" s="232"/>
      <c r="AV101" s="232"/>
      <c r="AW101" s="232"/>
      <c r="AX101" s="232"/>
      <c r="AY101" s="232"/>
      <c r="AZ101" s="232"/>
      <c r="BA101" s="232"/>
      <c r="BB101" s="232" t="s">
        <v>17</v>
      </c>
      <c r="BC101" s="232"/>
      <c r="BD101" s="232"/>
      <c r="BE101" s="232"/>
      <c r="BF101" s="232"/>
      <c r="BG101" s="232"/>
      <c r="BH101" s="232"/>
      <c r="BI101" s="232"/>
      <c r="BJ101" s="232"/>
      <c r="BK101" s="232"/>
      <c r="BL101" s="232"/>
      <c r="BM101" s="232"/>
      <c r="BN101" s="232"/>
      <c r="BO101" s="232"/>
      <c r="BP101" s="232"/>
      <c r="BQ101" s="232"/>
      <c r="BR101" s="232"/>
      <c r="BS101" s="232"/>
      <c r="BT101" s="232"/>
      <c r="BU101" s="232"/>
      <c r="BV101" s="232"/>
      <c r="BW101" s="232"/>
      <c r="BX101" s="232"/>
      <c r="BY101" s="232"/>
      <c r="BZ101" s="232" t="s">
        <v>84</v>
      </c>
      <c r="CA101" s="232"/>
      <c r="CB101" s="232"/>
      <c r="CC101" s="232"/>
      <c r="CD101" s="232"/>
      <c r="CE101" s="232"/>
      <c r="CF101" s="232"/>
      <c r="CG101" s="232" t="s">
        <v>102</v>
      </c>
      <c r="CH101" s="232"/>
      <c r="CI101" s="232"/>
      <c r="CJ101" s="232"/>
      <c r="CK101" s="232"/>
      <c r="CL101" s="232"/>
      <c r="CM101" s="232"/>
      <c r="CN101" s="232"/>
      <c r="CO101" s="232"/>
      <c r="CP101" s="232"/>
      <c r="CQ101" s="232"/>
      <c r="CR101" s="232"/>
      <c r="CS101" s="232"/>
      <c r="CT101" s="232"/>
      <c r="CU101" s="232"/>
      <c r="CV101" s="232" t="s">
        <v>188</v>
      </c>
      <c r="CW101" s="232"/>
      <c r="CX101" s="232"/>
      <c r="CY101" s="232"/>
      <c r="CZ101" s="232"/>
      <c r="DA101" s="232"/>
      <c r="DB101" s="232"/>
      <c r="DC101" s="232" t="s">
        <v>82</v>
      </c>
      <c r="DD101" s="232"/>
      <c r="DE101" s="232"/>
      <c r="DF101" s="232"/>
      <c r="DG101" s="232"/>
      <c r="DH101" s="232"/>
      <c r="DI101" s="232"/>
      <c r="DJ101" s="232"/>
      <c r="DK101" s="232"/>
      <c r="DL101" s="232" t="s">
        <v>158</v>
      </c>
      <c r="DM101" s="232"/>
      <c r="DN101" s="232"/>
      <c r="DO101" s="232"/>
      <c r="DP101" s="232"/>
      <c r="EG101" s="201"/>
      <c r="EH101" s="201"/>
      <c r="EI101" s="201"/>
      <c r="EJ101" s="201"/>
      <c r="EK101" s="201"/>
      <c r="EL101" s="201"/>
      <c r="EM101" s="201"/>
      <c r="EN101" s="201"/>
      <c r="EO101" s="201"/>
      <c r="EP101" s="201"/>
      <c r="EQ101" s="201"/>
      <c r="ER101" s="201"/>
      <c r="ES101" s="201"/>
      <c r="ET101" s="201"/>
      <c r="EU101" s="201"/>
      <c r="EV101" s="201"/>
      <c r="EW101" s="201"/>
      <c r="EX101" s="201"/>
      <c r="EY101" s="201"/>
    </row>
    <row r="102" spans="1:155" customFormat="1" ht="39">
      <c r="A102" s="21" t="s">
        <v>32</v>
      </c>
      <c r="B102" s="21" t="s">
        <v>207</v>
      </c>
      <c r="C102" s="21" t="s">
        <v>33</v>
      </c>
      <c r="D102" s="21" t="s">
        <v>34</v>
      </c>
      <c r="E102" s="21" t="s">
        <v>112</v>
      </c>
      <c r="F102" s="21" t="s">
        <v>113</v>
      </c>
      <c r="G102" s="21" t="s">
        <v>166</v>
      </c>
      <c r="H102" s="21" t="s">
        <v>167</v>
      </c>
      <c r="I102" s="21" t="s">
        <v>116</v>
      </c>
      <c r="J102" s="21" t="s">
        <v>117</v>
      </c>
      <c r="K102" s="21" t="s">
        <v>118</v>
      </c>
      <c r="L102" s="21" t="s">
        <v>119</v>
      </c>
      <c r="M102" s="21" t="s">
        <v>114</v>
      </c>
      <c r="N102" s="21" t="s">
        <v>115</v>
      </c>
      <c r="O102" s="21" t="s">
        <v>168</v>
      </c>
      <c r="P102" s="21" t="s">
        <v>129</v>
      </c>
      <c r="Q102" s="21" t="s">
        <v>130</v>
      </c>
      <c r="R102" s="21" t="s">
        <v>131</v>
      </c>
      <c r="S102" s="21" t="s">
        <v>132</v>
      </c>
      <c r="T102" s="21" t="s">
        <v>133</v>
      </c>
      <c r="U102" s="21" t="s">
        <v>134</v>
      </c>
      <c r="V102" s="21" t="s">
        <v>135</v>
      </c>
      <c r="W102" s="21" t="s">
        <v>58</v>
      </c>
      <c r="X102" s="21" t="s">
        <v>57</v>
      </c>
      <c r="Y102" s="21" t="s">
        <v>136</v>
      </c>
      <c r="Z102" s="21" t="s">
        <v>137</v>
      </c>
      <c r="AA102" s="21" t="s">
        <v>138</v>
      </c>
      <c r="AB102" s="21" t="s">
        <v>139</v>
      </c>
      <c r="AC102" s="21" t="s">
        <v>120</v>
      </c>
      <c r="AD102" s="21" t="s">
        <v>121</v>
      </c>
      <c r="AE102" s="21" t="s">
        <v>83</v>
      </c>
      <c r="AF102" s="21" t="s">
        <v>140</v>
      </c>
      <c r="AG102" s="21" t="s">
        <v>171</v>
      </c>
      <c r="AH102" s="21" t="s">
        <v>169</v>
      </c>
      <c r="AI102" s="21" t="s">
        <v>170</v>
      </c>
      <c r="AJ102" s="21" t="s">
        <v>169</v>
      </c>
      <c r="AK102" s="21" t="s">
        <v>170</v>
      </c>
      <c r="AL102" s="21" t="s">
        <v>191</v>
      </c>
      <c r="AM102" s="21" t="s">
        <v>192</v>
      </c>
      <c r="AN102" s="21" t="s">
        <v>193</v>
      </c>
      <c r="AO102" s="21" t="s">
        <v>194</v>
      </c>
      <c r="AP102" s="21" t="s">
        <v>149</v>
      </c>
      <c r="AQ102" s="21" t="s">
        <v>150</v>
      </c>
      <c r="AR102" s="21" t="s">
        <v>151</v>
      </c>
      <c r="AS102" s="21" t="s">
        <v>195</v>
      </c>
      <c r="AT102" s="21" t="s">
        <v>154</v>
      </c>
      <c r="AU102" s="21" t="s">
        <v>155</v>
      </c>
      <c r="AV102" s="21" t="s">
        <v>123</v>
      </c>
      <c r="AW102" s="21" t="s">
        <v>124</v>
      </c>
      <c r="AX102" s="21" t="s">
        <v>125</v>
      </c>
      <c r="AY102" s="21" t="s">
        <v>126</v>
      </c>
      <c r="AZ102" s="21" t="s">
        <v>127</v>
      </c>
      <c r="BA102" s="21" t="s">
        <v>128</v>
      </c>
      <c r="BB102" s="21" t="s">
        <v>59</v>
      </c>
      <c r="BC102" s="21" t="s">
        <v>60</v>
      </c>
      <c r="BD102" s="21" t="s">
        <v>61</v>
      </c>
      <c r="BE102" s="21" t="s">
        <v>62</v>
      </c>
      <c r="BF102" s="21" t="s">
        <v>63</v>
      </c>
      <c r="BG102" s="21" t="s">
        <v>85</v>
      </c>
      <c r="BH102" s="21" t="s">
        <v>64</v>
      </c>
      <c r="BI102" s="21" t="s">
        <v>65</v>
      </c>
      <c r="BJ102" s="21" t="s">
        <v>66</v>
      </c>
      <c r="BK102" s="21" t="s">
        <v>67</v>
      </c>
      <c r="BL102" s="21" t="s">
        <v>68</v>
      </c>
      <c r="BM102" s="21" t="s">
        <v>69</v>
      </c>
      <c r="BN102" s="21" t="s">
        <v>70</v>
      </c>
      <c r="BO102" s="21" t="s">
        <v>71</v>
      </c>
      <c r="BP102" s="21" t="s">
        <v>72</v>
      </c>
      <c r="BQ102" s="21" t="s">
        <v>73</v>
      </c>
      <c r="BR102" s="21" t="s">
        <v>74</v>
      </c>
      <c r="BS102" s="21" t="s">
        <v>75</v>
      </c>
      <c r="BT102" s="21" t="s">
        <v>76</v>
      </c>
      <c r="BU102" s="21" t="s">
        <v>77</v>
      </c>
      <c r="BV102" s="21" t="s">
        <v>78</v>
      </c>
      <c r="BW102" s="21" t="s">
        <v>79</v>
      </c>
      <c r="BX102" s="21" t="s">
        <v>80</v>
      </c>
      <c r="BY102" s="21" t="s">
        <v>81</v>
      </c>
      <c r="BZ102" s="21" t="s">
        <v>199</v>
      </c>
      <c r="CA102" s="21" t="s">
        <v>200</v>
      </c>
      <c r="CB102" s="21" t="s">
        <v>154</v>
      </c>
      <c r="CC102" s="21" t="s">
        <v>155</v>
      </c>
      <c r="CD102" s="21" t="s">
        <v>196</v>
      </c>
      <c r="CE102" s="21" t="s">
        <v>197</v>
      </c>
      <c r="CF102" s="21" t="s">
        <v>198</v>
      </c>
      <c r="CG102" s="21" t="s">
        <v>86</v>
      </c>
      <c r="CH102" s="21" t="s">
        <v>87</v>
      </c>
      <c r="CI102" s="21" t="s">
        <v>88</v>
      </c>
      <c r="CJ102" s="21" t="s">
        <v>89</v>
      </c>
      <c r="CK102" s="21" t="s">
        <v>90</v>
      </c>
      <c r="CL102" s="21" t="s">
        <v>91</v>
      </c>
      <c r="CM102" s="21" t="s">
        <v>92</v>
      </c>
      <c r="CN102" s="21" t="s">
        <v>93</v>
      </c>
      <c r="CO102" s="21" t="s">
        <v>94</v>
      </c>
      <c r="CP102" s="21" t="s">
        <v>95</v>
      </c>
      <c r="CQ102" s="21" t="s">
        <v>96</v>
      </c>
      <c r="CR102" s="21" t="s">
        <v>142</v>
      </c>
      <c r="CS102" s="21" t="s">
        <v>141</v>
      </c>
      <c r="CT102" s="21" t="s">
        <v>143</v>
      </c>
      <c r="CU102" s="21" t="s">
        <v>144</v>
      </c>
      <c r="CV102" s="21" t="s">
        <v>145</v>
      </c>
      <c r="CW102" s="21" t="s">
        <v>146</v>
      </c>
      <c r="CX102" s="21" t="s">
        <v>147</v>
      </c>
      <c r="CY102" s="21" t="s">
        <v>160</v>
      </c>
      <c r="CZ102" s="21" t="s">
        <v>161</v>
      </c>
      <c r="DA102" s="21" t="s">
        <v>162</v>
      </c>
      <c r="DB102" s="21" t="s">
        <v>122</v>
      </c>
      <c r="DC102" s="21" t="s">
        <v>97</v>
      </c>
      <c r="DD102" s="21" t="s">
        <v>171</v>
      </c>
      <c r="DE102" s="21" t="s">
        <v>152</v>
      </c>
      <c r="DF102" s="21" t="s">
        <v>153</v>
      </c>
      <c r="DG102" s="21" t="s">
        <v>154</v>
      </c>
      <c r="DH102" s="21" t="s">
        <v>155</v>
      </c>
      <c r="DI102" s="21" t="s">
        <v>156</v>
      </c>
      <c r="DJ102" s="21" t="s">
        <v>157</v>
      </c>
      <c r="DK102" s="21" t="s">
        <v>148</v>
      </c>
      <c r="DL102" s="21" t="s">
        <v>105</v>
      </c>
      <c r="DM102" s="21" t="s">
        <v>103</v>
      </c>
      <c r="DN102" s="21" t="s">
        <v>104</v>
      </c>
      <c r="DO102" s="21" t="s">
        <v>106</v>
      </c>
      <c r="DP102" s="21" t="s">
        <v>107</v>
      </c>
      <c r="EG102" s="201"/>
      <c r="EH102" s="201"/>
      <c r="EI102" s="201"/>
      <c r="EJ102" s="201"/>
      <c r="EK102" s="201"/>
      <c r="EL102" s="201"/>
      <c r="EM102" s="201"/>
      <c r="EN102" s="201"/>
      <c r="EO102" s="201"/>
      <c r="EP102" s="201"/>
      <c r="EQ102" s="201"/>
      <c r="ER102" s="201"/>
      <c r="ES102" s="201"/>
      <c r="ET102" s="201"/>
      <c r="EU102" s="201"/>
      <c r="EV102" s="201"/>
      <c r="EW102" s="201"/>
      <c r="EX102" s="201"/>
      <c r="EY102" s="201"/>
    </row>
    <row r="103" spans="1:155">
      <c r="A103" s="1">
        <v>31</v>
      </c>
      <c r="B103" s="1" t="b">
        <v>0</v>
      </c>
      <c r="C103" s="2" t="s">
        <v>547</v>
      </c>
      <c r="D103" s="2" t="s">
        <v>548</v>
      </c>
      <c r="E103" s="2">
        <v>1636</v>
      </c>
      <c r="F103" s="2">
        <v>1011</v>
      </c>
      <c r="G103" s="2">
        <v>0</v>
      </c>
      <c r="H103" s="2">
        <v>877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284</v>
      </c>
      <c r="P103" s="2">
        <v>0</v>
      </c>
      <c r="Q103" s="2">
        <v>0</v>
      </c>
      <c r="R103" s="2">
        <v>0</v>
      </c>
      <c r="S103" s="2">
        <v>3457</v>
      </c>
      <c r="T103" s="2">
        <v>1284</v>
      </c>
      <c r="U103" s="2">
        <v>0</v>
      </c>
      <c r="V103" s="2">
        <v>0</v>
      </c>
      <c r="W103" s="2">
        <v>0</v>
      </c>
      <c r="X103" s="2">
        <v>0</v>
      </c>
      <c r="Y103" s="2">
        <v>2474</v>
      </c>
      <c r="Z103" s="2">
        <v>2584</v>
      </c>
      <c r="AA103" s="2">
        <v>6238</v>
      </c>
      <c r="AB103" s="2">
        <v>6569</v>
      </c>
      <c r="AC103" s="2">
        <v>1695</v>
      </c>
      <c r="AD103" s="2">
        <v>38</v>
      </c>
      <c r="AE103" s="2">
        <v>0</v>
      </c>
      <c r="AF103" s="2">
        <v>284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7684</v>
      </c>
      <c r="AW103" s="2">
        <v>7921</v>
      </c>
      <c r="AX103" s="2">
        <v>7238</v>
      </c>
      <c r="AY103" s="2">
        <v>7501</v>
      </c>
      <c r="AZ103" s="2">
        <v>0</v>
      </c>
      <c r="BA103" s="2">
        <v>0</v>
      </c>
      <c r="BB103" s="2">
        <v>10875</v>
      </c>
      <c r="BC103" s="2">
        <v>11535</v>
      </c>
      <c r="BD103" s="2">
        <v>11510</v>
      </c>
      <c r="BE103" s="2">
        <v>0</v>
      </c>
      <c r="BF103" s="2">
        <v>0</v>
      </c>
      <c r="BG103" s="2">
        <v>8946</v>
      </c>
      <c r="BH103" s="2">
        <v>9873</v>
      </c>
      <c r="BI103" s="2">
        <v>9874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2">
        <v>0</v>
      </c>
      <c r="BV103" s="2">
        <v>772</v>
      </c>
      <c r="BW103" s="2">
        <v>770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3257</v>
      </c>
      <c r="CS103" s="2">
        <v>4176</v>
      </c>
      <c r="CT103" s="2">
        <v>4251</v>
      </c>
      <c r="CU103" s="2">
        <v>3374</v>
      </c>
      <c r="CV103" s="2">
        <v>148</v>
      </c>
      <c r="CW103" s="2">
        <v>0</v>
      </c>
      <c r="CX103" s="2">
        <v>0</v>
      </c>
      <c r="CY103" s="2">
        <v>149</v>
      </c>
      <c r="CZ103" s="2">
        <v>150</v>
      </c>
      <c r="DA103" s="2">
        <v>0</v>
      </c>
      <c r="DB103" s="2">
        <v>0</v>
      </c>
      <c r="DC103" s="2">
        <v>12040</v>
      </c>
      <c r="DD103" s="2">
        <v>431</v>
      </c>
      <c r="DE103" s="2">
        <v>720</v>
      </c>
      <c r="DF103" s="2">
        <v>648</v>
      </c>
      <c r="DG103" s="2">
        <v>711</v>
      </c>
      <c r="DH103" s="2">
        <v>769</v>
      </c>
      <c r="DI103" s="2">
        <v>807</v>
      </c>
      <c r="DJ103" s="2">
        <v>734</v>
      </c>
      <c r="DK103" s="2">
        <v>795</v>
      </c>
      <c r="DL103" s="2">
        <v>429</v>
      </c>
      <c r="DM103" s="2">
        <v>221</v>
      </c>
      <c r="DN103" s="2">
        <v>1210</v>
      </c>
      <c r="DO103" s="2">
        <v>738</v>
      </c>
      <c r="DP103" s="2">
        <v>1246</v>
      </c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</row>
    <row r="104" spans="1:15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</row>
    <row r="105" spans="1:15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</row>
    <row r="106" spans="1:15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</row>
    <row r="107" spans="1:15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</row>
    <row r="108" spans="1:15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</row>
    <row r="109" spans="1:15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</row>
    <row r="110" spans="1:15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</row>
    <row r="111" spans="1:15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</row>
    <row r="112" spans="1:15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</row>
    <row r="113" spans="3:136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</row>
    <row r="114" spans="3:136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</row>
    <row r="115" spans="3:136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</row>
    <row r="116" spans="3:136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</row>
    <row r="117" spans="3:136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</row>
    <row r="118" spans="3:136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</row>
    <row r="119" spans="3:136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</row>
    <row r="120" spans="3:136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</row>
    <row r="121" spans="3:136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</row>
    <row r="122" spans="3:136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</row>
    <row r="123" spans="3:136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</row>
    <row r="124" spans="3:136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</row>
    <row r="125" spans="3:136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</row>
    <row r="126" spans="3:136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</row>
    <row r="127" spans="3:136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</row>
    <row r="128" spans="3:136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</row>
    <row r="129" spans="3:136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</row>
    <row r="130" spans="3:136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</row>
    <row r="131" spans="3:136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</row>
    <row r="132" spans="3:136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</row>
    <row r="133" spans="3:136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</row>
    <row r="134" spans="3:136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</row>
    <row r="135" spans="3:136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</row>
    <row r="136" spans="3:136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</row>
    <row r="137" spans="3:136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</row>
    <row r="138" spans="3:136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</row>
    <row r="139" spans="3:136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</row>
    <row r="140" spans="3:136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</row>
    <row r="141" spans="3:136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</row>
    <row r="142" spans="3:136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</row>
    <row r="143" spans="3:136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</row>
    <row r="144" spans="3:136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</row>
    <row r="145" spans="1:140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</row>
    <row r="146" spans="1:140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</row>
    <row r="147" spans="1:140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</row>
    <row r="148" spans="1:140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</row>
    <row r="149" spans="1:140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</row>
    <row r="150" spans="1:140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</row>
    <row r="151" spans="1:140" ht="15">
      <c r="A151" s="22" t="s">
        <v>209</v>
      </c>
      <c r="B151" s="22"/>
      <c r="C151" s="22"/>
      <c r="D151" s="22"/>
      <c r="E151" s="23" t="s">
        <v>8</v>
      </c>
      <c r="F151" s="23"/>
      <c r="G151" s="23"/>
      <c r="H151" s="23"/>
      <c r="I151" s="23" t="s">
        <v>210</v>
      </c>
      <c r="J151" s="23"/>
      <c r="K151" s="23"/>
      <c r="L151" s="23" t="s">
        <v>211</v>
      </c>
      <c r="M151" s="23"/>
      <c r="N151" s="23"/>
      <c r="O151" s="23" t="s">
        <v>212</v>
      </c>
      <c r="P151" s="23"/>
      <c r="Q151" s="23"/>
      <c r="R151" s="23" t="s">
        <v>213</v>
      </c>
      <c r="S151" s="23"/>
      <c r="T151" s="23"/>
      <c r="U151" s="23" t="s">
        <v>202</v>
      </c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 t="s">
        <v>8</v>
      </c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 t="s">
        <v>28</v>
      </c>
      <c r="BC151" s="23"/>
      <c r="BD151" s="23"/>
      <c r="BE151" s="23"/>
      <c r="BF151" s="23"/>
      <c r="BG151" s="23"/>
      <c r="BH151" s="23" t="s">
        <v>29</v>
      </c>
      <c r="BI151" s="23"/>
      <c r="BJ151" s="23" t="s">
        <v>36</v>
      </c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 t="s">
        <v>27</v>
      </c>
      <c r="BV151" s="23"/>
      <c r="BW151" s="23"/>
      <c r="BX151" s="23"/>
      <c r="BY151" s="23"/>
      <c r="BZ151" s="23"/>
      <c r="CA151" s="23" t="s">
        <v>30</v>
      </c>
      <c r="CB151" s="23"/>
      <c r="CC151" s="23" t="s">
        <v>46</v>
      </c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 t="s">
        <v>47</v>
      </c>
      <c r="CO151" s="23"/>
      <c r="CP151" s="23"/>
      <c r="CQ151" s="23"/>
      <c r="CR151" s="23"/>
      <c r="CS151" s="23"/>
      <c r="CT151" s="23" t="s">
        <v>48</v>
      </c>
      <c r="CU151" s="23"/>
      <c r="CV151" s="23" t="s">
        <v>49</v>
      </c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 t="s">
        <v>50</v>
      </c>
      <c r="DH151" s="23"/>
      <c r="DI151" s="23"/>
      <c r="DJ151" s="23"/>
      <c r="DK151" s="23"/>
      <c r="DL151" s="23"/>
      <c r="DM151" s="23" t="s">
        <v>51</v>
      </c>
      <c r="DN151" s="23"/>
      <c r="DO151" s="23" t="s">
        <v>52</v>
      </c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 t="s">
        <v>214</v>
      </c>
      <c r="EA151" s="23"/>
      <c r="EB151" s="23"/>
      <c r="EC151" s="23"/>
      <c r="ED151" s="23"/>
      <c r="EE151" s="23"/>
      <c r="EF151" s="23"/>
      <c r="EG151" s="202"/>
      <c r="EH151" s="202"/>
      <c r="EI151" s="202"/>
      <c r="EJ151" s="202"/>
    </row>
    <row r="152" spans="1:140" ht="15">
      <c r="A152" s="24" t="s">
        <v>32</v>
      </c>
      <c r="B152" s="24" t="s">
        <v>207</v>
      </c>
      <c r="C152" s="24" t="s">
        <v>33</v>
      </c>
      <c r="D152" s="24" t="s">
        <v>34</v>
      </c>
      <c r="E152" s="24" t="s">
        <v>37</v>
      </c>
      <c r="F152" s="24" t="s">
        <v>38</v>
      </c>
      <c r="G152" s="24" t="s">
        <v>39</v>
      </c>
      <c r="H152" s="24" t="s">
        <v>40</v>
      </c>
      <c r="I152" s="24" t="s">
        <v>98</v>
      </c>
      <c r="J152" s="24" t="s">
        <v>215</v>
      </c>
      <c r="K152" s="24" t="s">
        <v>216</v>
      </c>
      <c r="L152" s="24" t="s">
        <v>99</v>
      </c>
      <c r="M152" s="24" t="s">
        <v>217</v>
      </c>
      <c r="N152" s="24" t="s">
        <v>218</v>
      </c>
      <c r="O152" s="24" t="s">
        <v>100</v>
      </c>
      <c r="P152" s="24" t="s">
        <v>219</v>
      </c>
      <c r="Q152" s="24" t="s">
        <v>220</v>
      </c>
      <c r="R152" s="24" t="s">
        <v>101</v>
      </c>
      <c r="S152" s="24" t="s">
        <v>221</v>
      </c>
      <c r="T152" s="24" t="s">
        <v>222</v>
      </c>
      <c r="U152" s="24" t="s">
        <v>203</v>
      </c>
      <c r="V152" s="24" t="s">
        <v>204</v>
      </c>
      <c r="W152" s="24" t="s">
        <v>165</v>
      </c>
      <c r="X152" s="24" t="s">
        <v>164</v>
      </c>
      <c r="Y152" s="24" t="s">
        <v>173</v>
      </c>
      <c r="Z152" s="24" t="s">
        <v>174</v>
      </c>
      <c r="AA152" s="24" t="s">
        <v>183</v>
      </c>
      <c r="AB152" s="24" t="s">
        <v>189</v>
      </c>
      <c r="AC152" s="24" t="s">
        <v>184</v>
      </c>
      <c r="AD152" s="24" t="s">
        <v>185</v>
      </c>
      <c r="AE152" s="24" t="s">
        <v>186</v>
      </c>
      <c r="AF152" s="24" t="s">
        <v>187</v>
      </c>
      <c r="AG152" s="24" t="s">
        <v>175</v>
      </c>
      <c r="AH152" s="24" t="s">
        <v>176</v>
      </c>
      <c r="AI152" s="24" t="s">
        <v>159</v>
      </c>
      <c r="AJ152" s="24" t="s">
        <v>190</v>
      </c>
      <c r="AK152" s="24" t="s">
        <v>181</v>
      </c>
      <c r="AL152" s="24" t="s">
        <v>182</v>
      </c>
      <c r="AM152" s="24" t="s">
        <v>178</v>
      </c>
      <c r="AN152" s="24" t="s">
        <v>179</v>
      </c>
      <c r="AO152" s="24" t="s">
        <v>180</v>
      </c>
      <c r="AP152" s="24" t="s">
        <v>2</v>
      </c>
      <c r="AQ152" s="24" t="s">
        <v>41</v>
      </c>
      <c r="AR152" s="24" t="s">
        <v>42</v>
      </c>
      <c r="AS152" s="24" t="s">
        <v>3</v>
      </c>
      <c r="AT152" s="24" t="s">
        <v>44</v>
      </c>
      <c r="AU152" s="24" t="s">
        <v>45</v>
      </c>
      <c r="AV152" s="24" t="s">
        <v>5</v>
      </c>
      <c r="AW152" s="24" t="s">
        <v>163</v>
      </c>
      <c r="AX152" s="24" t="s">
        <v>22</v>
      </c>
      <c r="AY152" s="24" t="s">
        <v>6</v>
      </c>
      <c r="AZ152" s="24" t="s">
        <v>108</v>
      </c>
      <c r="BA152" s="24" t="s">
        <v>109</v>
      </c>
      <c r="BB152" s="24" t="s">
        <v>43</v>
      </c>
      <c r="BC152" s="24" t="s">
        <v>110</v>
      </c>
      <c r="BD152" s="24" t="s">
        <v>111</v>
      </c>
      <c r="BE152" s="24" t="s">
        <v>172</v>
      </c>
      <c r="BF152" s="24" t="s">
        <v>11</v>
      </c>
      <c r="BG152" s="24" t="s">
        <v>14</v>
      </c>
      <c r="BH152" s="24" t="s">
        <v>11</v>
      </c>
      <c r="BI152" s="24" t="s">
        <v>14</v>
      </c>
      <c r="BJ152" s="24" t="s">
        <v>2</v>
      </c>
      <c r="BK152" s="24" t="s">
        <v>41</v>
      </c>
      <c r="BL152" s="24" t="s">
        <v>42</v>
      </c>
      <c r="BM152" s="24" t="s">
        <v>3</v>
      </c>
      <c r="BN152" s="24" t="s">
        <v>44</v>
      </c>
      <c r="BO152" s="24" t="s">
        <v>45</v>
      </c>
      <c r="BP152" s="24" t="s">
        <v>5</v>
      </c>
      <c r="BQ152" s="24" t="s">
        <v>6</v>
      </c>
      <c r="BR152" s="24" t="s">
        <v>9</v>
      </c>
      <c r="BS152" s="24" t="s">
        <v>31</v>
      </c>
      <c r="BT152" s="24" t="s">
        <v>35</v>
      </c>
      <c r="BU152" s="24" t="s">
        <v>43</v>
      </c>
      <c r="BV152" s="24" t="s">
        <v>110</v>
      </c>
      <c r="BW152" s="24" t="s">
        <v>111</v>
      </c>
      <c r="BX152" s="24" t="s">
        <v>172</v>
      </c>
      <c r="BY152" s="24" t="s">
        <v>11</v>
      </c>
      <c r="BZ152" s="24" t="s">
        <v>14</v>
      </c>
      <c r="CA152" s="24" t="s">
        <v>11</v>
      </c>
      <c r="CB152" s="24" t="s">
        <v>14</v>
      </c>
      <c r="CC152" s="24" t="s">
        <v>2</v>
      </c>
      <c r="CD152" s="24" t="s">
        <v>41</v>
      </c>
      <c r="CE152" s="24" t="s">
        <v>42</v>
      </c>
      <c r="CF152" s="24" t="s">
        <v>3</v>
      </c>
      <c r="CG152" s="24" t="s">
        <v>44</v>
      </c>
      <c r="CH152" s="24" t="s">
        <v>45</v>
      </c>
      <c r="CI152" s="24" t="s">
        <v>5</v>
      </c>
      <c r="CJ152" s="24" t="s">
        <v>6</v>
      </c>
      <c r="CK152" s="24" t="s">
        <v>9</v>
      </c>
      <c r="CL152" s="24" t="s">
        <v>31</v>
      </c>
      <c r="CM152" s="24" t="s">
        <v>35</v>
      </c>
      <c r="CN152" s="24" t="s">
        <v>43</v>
      </c>
      <c r="CO152" s="24" t="s">
        <v>110</v>
      </c>
      <c r="CP152" s="24" t="s">
        <v>111</v>
      </c>
      <c r="CQ152" s="24" t="s">
        <v>172</v>
      </c>
      <c r="CR152" s="24" t="s">
        <v>11</v>
      </c>
      <c r="CS152" s="24" t="s">
        <v>14</v>
      </c>
      <c r="CT152" s="24" t="s">
        <v>11</v>
      </c>
      <c r="CU152" s="24" t="s">
        <v>14</v>
      </c>
      <c r="CV152" s="24" t="s">
        <v>2</v>
      </c>
      <c r="CW152" s="24" t="s">
        <v>41</v>
      </c>
      <c r="CX152" s="24" t="s">
        <v>42</v>
      </c>
      <c r="CY152" s="24" t="s">
        <v>3</v>
      </c>
      <c r="CZ152" s="24" t="s">
        <v>44</v>
      </c>
      <c r="DA152" s="24" t="s">
        <v>45</v>
      </c>
      <c r="DB152" s="24" t="s">
        <v>5</v>
      </c>
      <c r="DC152" s="24" t="s">
        <v>6</v>
      </c>
      <c r="DD152" s="24" t="s">
        <v>9</v>
      </c>
      <c r="DE152" s="24" t="s">
        <v>31</v>
      </c>
      <c r="DF152" s="24" t="s">
        <v>35</v>
      </c>
      <c r="DG152" s="24" t="s">
        <v>43</v>
      </c>
      <c r="DH152" s="24" t="s">
        <v>110</v>
      </c>
      <c r="DI152" s="24" t="s">
        <v>111</v>
      </c>
      <c r="DJ152" s="24" t="s">
        <v>172</v>
      </c>
      <c r="DK152" s="24" t="s">
        <v>11</v>
      </c>
      <c r="DL152" s="24" t="s">
        <v>14</v>
      </c>
      <c r="DM152" s="24" t="s">
        <v>11</v>
      </c>
      <c r="DN152" s="24" t="s">
        <v>14</v>
      </c>
      <c r="DO152" s="24" t="s">
        <v>2</v>
      </c>
      <c r="DP152" s="24" t="s">
        <v>41</v>
      </c>
      <c r="DQ152" s="24" t="s">
        <v>42</v>
      </c>
      <c r="DR152" s="24" t="s">
        <v>3</v>
      </c>
      <c r="DS152" s="24" t="s">
        <v>44</v>
      </c>
      <c r="DT152" s="24" t="s">
        <v>45</v>
      </c>
      <c r="DU152" s="24" t="s">
        <v>5</v>
      </c>
      <c r="DV152" s="24" t="s">
        <v>6</v>
      </c>
      <c r="DW152" s="24" t="s">
        <v>9</v>
      </c>
      <c r="DX152" s="24" t="s">
        <v>31</v>
      </c>
      <c r="DY152" s="24" t="s">
        <v>35</v>
      </c>
      <c r="DZ152" s="24" t="s">
        <v>2</v>
      </c>
      <c r="EA152" s="24" t="s">
        <v>41</v>
      </c>
      <c r="EB152" s="24" t="s">
        <v>42</v>
      </c>
      <c r="EC152" s="24" t="s">
        <v>3</v>
      </c>
      <c r="ED152" s="24" t="s">
        <v>44</v>
      </c>
      <c r="EE152" s="24" t="s">
        <v>45</v>
      </c>
      <c r="EF152" s="24" t="s">
        <v>5</v>
      </c>
      <c r="EG152" s="203" t="s">
        <v>6</v>
      </c>
      <c r="EH152" s="203" t="s">
        <v>9</v>
      </c>
      <c r="EI152" s="203" t="s">
        <v>31</v>
      </c>
      <c r="EJ152" s="203" t="s">
        <v>35</v>
      </c>
    </row>
    <row r="153" spans="1:140">
      <c r="A153" s="1">
        <v>1</v>
      </c>
      <c r="B153" s="1" t="b">
        <v>0</v>
      </c>
      <c r="C153" s="2" t="s">
        <v>545</v>
      </c>
      <c r="D153" s="25" t="s">
        <v>546</v>
      </c>
      <c r="E153" s="2">
        <v>4356</v>
      </c>
      <c r="F153" s="2">
        <v>0</v>
      </c>
      <c r="G153" s="2">
        <v>0</v>
      </c>
      <c r="H153" s="2">
        <v>0</v>
      </c>
      <c r="I153" s="2">
        <v>22797</v>
      </c>
      <c r="J153" s="2">
        <v>0</v>
      </c>
      <c r="K153" s="2">
        <v>0.46776878833770752</v>
      </c>
      <c r="L153" s="2">
        <v>17529</v>
      </c>
      <c r="M153" s="2">
        <v>1</v>
      </c>
      <c r="N153" s="2">
        <v>0.28779050707817078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8683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4136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8.3626928329467773</v>
      </c>
      <c r="BA153" s="2">
        <v>10.123410224914551</v>
      </c>
      <c r="BB153" s="2">
        <v>0.55752277374267578</v>
      </c>
      <c r="BC153" s="2">
        <v>8.0354747772216797</v>
      </c>
      <c r="BD153" s="2">
        <v>9.0499210357666016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0.58953392505645752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0.27378350496292114</v>
      </c>
      <c r="BV153" s="2">
        <v>7.5153617858886719</v>
      </c>
      <c r="BW153" s="2">
        <v>8.8020467758178711</v>
      </c>
      <c r="BX153" s="2">
        <v>0</v>
      </c>
      <c r="BY153" s="2">
        <v>0</v>
      </c>
      <c r="BZ153" s="2">
        <v>3.0430600643157959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3">
        <v>0</v>
      </c>
      <c r="EH153" s="3">
        <v>0</v>
      </c>
      <c r="EI153" s="3">
        <v>0</v>
      </c>
      <c r="EJ153" s="3">
        <v>0</v>
      </c>
    </row>
    <row r="154" spans="1:140">
      <c r="A154" s="1">
        <v>2</v>
      </c>
      <c r="B154" s="1" t="b">
        <v>0</v>
      </c>
      <c r="C154" s="2" t="s">
        <v>549</v>
      </c>
      <c r="D154" s="25" t="s">
        <v>550</v>
      </c>
      <c r="E154" s="2">
        <v>5575</v>
      </c>
      <c r="F154" s="2">
        <v>0</v>
      </c>
      <c r="G154" s="2">
        <v>0</v>
      </c>
      <c r="H154" s="2">
        <v>0</v>
      </c>
      <c r="I154" s="2">
        <v>25306</v>
      </c>
      <c r="J154" s="2">
        <v>0</v>
      </c>
      <c r="K154" s="2">
        <v>0.47227808833122253</v>
      </c>
      <c r="L154" s="2">
        <v>28000</v>
      </c>
      <c r="M154" s="2">
        <v>1</v>
      </c>
      <c r="N154" s="2">
        <v>0.47132250666618347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8983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5268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8.3229837417602539</v>
      </c>
      <c r="BA154" s="2">
        <v>9.2085103988647461</v>
      </c>
      <c r="BB154" s="2">
        <v>0.34055879712104797</v>
      </c>
      <c r="BC154" s="2">
        <v>7.9816231727600098</v>
      </c>
      <c r="BD154" s="2">
        <v>8.9238557815551758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0.4083017110824585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0.44876670837402344</v>
      </c>
      <c r="BV154" s="2">
        <v>7.3870530128479004</v>
      </c>
      <c r="BW154" s="2">
        <v>8.9328031539916992</v>
      </c>
      <c r="BX154" s="2">
        <v>0</v>
      </c>
      <c r="BY154" s="2">
        <v>0</v>
      </c>
      <c r="BZ154" s="2">
        <v>2.818166971206665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3">
        <v>0</v>
      </c>
      <c r="EH154" s="3">
        <v>0</v>
      </c>
      <c r="EI154" s="3">
        <v>0</v>
      </c>
      <c r="EJ154" s="3">
        <v>0</v>
      </c>
    </row>
    <row r="155" spans="1:140">
      <c r="A155" s="1">
        <v>3</v>
      </c>
      <c r="B155" s="1" t="b">
        <v>0</v>
      </c>
      <c r="C155" s="2" t="s">
        <v>545</v>
      </c>
      <c r="D155" s="25" t="s">
        <v>551</v>
      </c>
      <c r="E155" s="2">
        <v>4035</v>
      </c>
      <c r="F155" s="2">
        <v>0</v>
      </c>
      <c r="G155" s="2">
        <v>0</v>
      </c>
      <c r="H155" s="2">
        <v>0</v>
      </c>
      <c r="I155" s="2">
        <v>24458</v>
      </c>
      <c r="J155" s="2">
        <v>0</v>
      </c>
      <c r="K155" s="2">
        <v>0.46938538551330566</v>
      </c>
      <c r="L155" s="2">
        <v>26963</v>
      </c>
      <c r="M155" s="2">
        <v>1</v>
      </c>
      <c r="N155" s="2">
        <v>0.46817690134048462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9250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3814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8.4506473541259766</v>
      </c>
      <c r="BA155" s="2">
        <v>9.521082878112793</v>
      </c>
      <c r="BB155" s="2">
        <v>0.29252779483795166</v>
      </c>
      <c r="BC155" s="2">
        <v>7.9028658866882324</v>
      </c>
      <c r="BD155" s="2">
        <v>8.5468988418579102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0.33779048919677734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0.4584985077381134</v>
      </c>
      <c r="BV155" s="2">
        <v>7.2945218086242676</v>
      </c>
      <c r="BW155" s="2">
        <v>8.5617637634277344</v>
      </c>
      <c r="BX155" s="2">
        <v>0</v>
      </c>
      <c r="BY155" s="2">
        <v>0</v>
      </c>
      <c r="BZ155" s="2">
        <v>2.7560009956359863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3">
        <v>0</v>
      </c>
      <c r="EH155" s="3">
        <v>0</v>
      </c>
      <c r="EI155" s="3">
        <v>0</v>
      </c>
      <c r="EJ155" s="3">
        <v>0</v>
      </c>
    </row>
    <row r="156" spans="1:140">
      <c r="A156" s="1">
        <v>4</v>
      </c>
      <c r="B156" s="1" t="b">
        <v>0</v>
      </c>
      <c r="C156" s="2" t="s">
        <v>545</v>
      </c>
      <c r="D156" s="25" t="s">
        <v>552</v>
      </c>
      <c r="E156" s="2">
        <v>3866</v>
      </c>
      <c r="F156" s="2">
        <v>0</v>
      </c>
      <c r="G156" s="2">
        <v>0</v>
      </c>
      <c r="H156" s="2">
        <v>0</v>
      </c>
      <c r="I156" s="2">
        <v>23489</v>
      </c>
      <c r="J156" s="2">
        <v>0</v>
      </c>
      <c r="K156" s="2">
        <v>0.43400409817695618</v>
      </c>
      <c r="L156" s="2">
        <v>25063</v>
      </c>
      <c r="M156" s="2">
        <v>0</v>
      </c>
      <c r="N156" s="2">
        <v>0.43146190047264099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9663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3526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8.4152669906616211</v>
      </c>
      <c r="BA156" s="2">
        <v>9.6390209197998047</v>
      </c>
      <c r="BB156" s="2">
        <v>0.21187199652194977</v>
      </c>
      <c r="BC156" s="2">
        <v>7.922853946685791</v>
      </c>
      <c r="BD156" s="2">
        <v>8.3034162521362305</v>
      </c>
      <c r="BE156" s="2">
        <v>0</v>
      </c>
      <c r="BF156" s="2">
        <v>0</v>
      </c>
      <c r="BG156" s="2">
        <v>2.6574170216917992E-2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0.23983539640903473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0.41635829210281372</v>
      </c>
      <c r="BV156" s="2">
        <v>7.3082489967346191</v>
      </c>
      <c r="BW156" s="2">
        <v>8.3144016265869141</v>
      </c>
      <c r="BX156" s="2">
        <v>0</v>
      </c>
      <c r="BY156" s="2">
        <v>0</v>
      </c>
      <c r="BZ156" s="2">
        <v>2.8441359996795654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3">
        <v>0</v>
      </c>
      <c r="EH156" s="3">
        <v>0</v>
      </c>
      <c r="EI156" s="3">
        <v>0</v>
      </c>
      <c r="EJ156" s="3">
        <v>0</v>
      </c>
    </row>
    <row r="157" spans="1:140">
      <c r="A157" s="1">
        <v>5</v>
      </c>
      <c r="B157" s="1" t="b">
        <v>0</v>
      </c>
      <c r="C157" s="2" t="s">
        <v>545</v>
      </c>
      <c r="D157" s="25" t="s">
        <v>553</v>
      </c>
      <c r="E157" s="2">
        <v>3621</v>
      </c>
      <c r="F157" s="2">
        <v>0</v>
      </c>
      <c r="G157" s="2">
        <v>0</v>
      </c>
      <c r="H157" s="2">
        <v>0</v>
      </c>
      <c r="I157" s="2">
        <v>13533</v>
      </c>
      <c r="J157" s="2">
        <v>0</v>
      </c>
      <c r="K157" s="2">
        <v>0.26606389880180359</v>
      </c>
      <c r="L157" s="2">
        <v>15047</v>
      </c>
      <c r="M157" s="2">
        <v>1</v>
      </c>
      <c r="N157" s="2">
        <v>0.26596111059188843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9510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3332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8.3637714385986328</v>
      </c>
      <c r="BA157" s="2">
        <v>9.0787630081176758</v>
      </c>
      <c r="BB157" s="2">
        <v>0.41704121232032776</v>
      </c>
      <c r="BC157" s="2">
        <v>8.0652446746826172</v>
      </c>
      <c r="BD157" s="2">
        <v>7.8301072120666504</v>
      </c>
      <c r="BE157" s="2">
        <v>0</v>
      </c>
      <c r="BF157" s="2">
        <v>0</v>
      </c>
      <c r="BG157" s="2">
        <v>0.57510387897491455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0.32231289148330688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0.37450629472732544</v>
      </c>
      <c r="BV157" s="2">
        <v>7.4667778015136719</v>
      </c>
      <c r="BW157" s="2">
        <v>7.7851438522338867</v>
      </c>
      <c r="BX157" s="2">
        <v>0</v>
      </c>
      <c r="BY157" s="2">
        <v>0</v>
      </c>
      <c r="BZ157" s="2">
        <v>4.0334677696228027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3">
        <v>0</v>
      </c>
      <c r="EH157" s="3">
        <v>0</v>
      </c>
      <c r="EI157" s="3">
        <v>0</v>
      </c>
      <c r="EJ157" s="3">
        <v>0</v>
      </c>
    </row>
    <row r="158" spans="1:140">
      <c r="A158" s="1">
        <v>6</v>
      </c>
      <c r="B158" s="1" t="b">
        <v>0</v>
      </c>
      <c r="C158" s="2" t="s">
        <v>545</v>
      </c>
      <c r="D158" s="25" t="s">
        <v>554</v>
      </c>
      <c r="E158" s="2">
        <v>3607</v>
      </c>
      <c r="F158" s="2">
        <v>0</v>
      </c>
      <c r="G158" s="2">
        <v>0</v>
      </c>
      <c r="H158" s="2">
        <v>0</v>
      </c>
      <c r="I158" s="2">
        <v>23208</v>
      </c>
      <c r="J158" s="2">
        <v>0</v>
      </c>
      <c r="K158" s="2">
        <v>0.46515318751335144</v>
      </c>
      <c r="L158" s="2">
        <v>22127</v>
      </c>
      <c r="M158" s="2">
        <v>1</v>
      </c>
      <c r="N158" s="2">
        <v>0.45603141188621521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6867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3182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8.3864574432373047</v>
      </c>
      <c r="BA158" s="2">
        <v>8.8531389236450195</v>
      </c>
      <c r="BB158" s="2">
        <v>0.60534322261810303</v>
      </c>
      <c r="BC158" s="2">
        <v>7.9516282081604004</v>
      </c>
      <c r="BD158" s="2">
        <v>7.6338009834289551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0.55715358257293701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0.79121667146682739</v>
      </c>
      <c r="BV158" s="2">
        <v>7.3812189102172852</v>
      </c>
      <c r="BW158" s="2">
        <v>7.494297981262207</v>
      </c>
      <c r="BX158" s="2">
        <v>0</v>
      </c>
      <c r="BY158" s="2">
        <v>0</v>
      </c>
      <c r="BZ158" s="2">
        <v>2.3187549114227295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3">
        <v>0</v>
      </c>
      <c r="EH158" s="3">
        <v>0</v>
      </c>
      <c r="EI158" s="3">
        <v>0</v>
      </c>
      <c r="EJ158" s="3">
        <v>0</v>
      </c>
    </row>
    <row r="159" spans="1:140">
      <c r="A159" s="1">
        <v>7</v>
      </c>
      <c r="B159" s="1" t="b">
        <v>0</v>
      </c>
      <c r="C159" s="2" t="s">
        <v>545</v>
      </c>
      <c r="D159" s="25" t="s">
        <v>555</v>
      </c>
      <c r="E159" s="2">
        <v>4073</v>
      </c>
      <c r="F159" s="2">
        <v>0</v>
      </c>
      <c r="G159" s="2">
        <v>0</v>
      </c>
      <c r="H159" s="2">
        <v>0</v>
      </c>
      <c r="I159" s="2">
        <v>22195</v>
      </c>
      <c r="J159" s="2">
        <v>0</v>
      </c>
      <c r="K159" s="2">
        <v>0.46293559670448303</v>
      </c>
      <c r="L159" s="2">
        <v>25742</v>
      </c>
      <c r="M159" s="2">
        <v>1</v>
      </c>
      <c r="N159" s="2">
        <v>0.46423959732055664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8810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3444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8.3673000335693359</v>
      </c>
      <c r="BA159" s="2">
        <v>8.718592643737793</v>
      </c>
      <c r="BB159" s="2">
        <v>0.61986637115478516</v>
      </c>
      <c r="BC159" s="2">
        <v>7.9029908180236816</v>
      </c>
      <c r="BD159" s="2">
        <v>7.5515999794006348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0.50626659393310547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0.65578502416610718</v>
      </c>
      <c r="BV159" s="2">
        <v>7.3169670104980469</v>
      </c>
      <c r="BW159" s="2">
        <v>7.4261021614074707</v>
      </c>
      <c r="BX159" s="2">
        <v>0</v>
      </c>
      <c r="BY159" s="2">
        <v>0</v>
      </c>
      <c r="BZ159" s="2">
        <v>2.744110107421875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3">
        <v>0</v>
      </c>
      <c r="EH159" s="3">
        <v>0</v>
      </c>
      <c r="EI159" s="3">
        <v>0</v>
      </c>
      <c r="EJ159" s="3">
        <v>0</v>
      </c>
    </row>
    <row r="160" spans="1:140">
      <c r="A160" s="1">
        <v>8</v>
      </c>
      <c r="B160" s="1" t="b">
        <v>0</v>
      </c>
      <c r="C160" s="2" t="s">
        <v>545</v>
      </c>
      <c r="D160" s="25" t="s">
        <v>556</v>
      </c>
      <c r="E160" s="2">
        <v>4335</v>
      </c>
      <c r="F160" s="2">
        <v>0</v>
      </c>
      <c r="G160" s="2">
        <v>0</v>
      </c>
      <c r="H160" s="2">
        <v>0</v>
      </c>
      <c r="I160" s="2">
        <v>18235</v>
      </c>
      <c r="J160" s="2">
        <v>0</v>
      </c>
      <c r="K160" s="2">
        <v>0.45662468671798706</v>
      </c>
      <c r="L160" s="2">
        <v>22655</v>
      </c>
      <c r="M160" s="2">
        <v>1</v>
      </c>
      <c r="N160" s="2">
        <v>0.45917439460754395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8845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3492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8.4016151428222656</v>
      </c>
      <c r="BA160" s="2">
        <v>8.9328327178955078</v>
      </c>
      <c r="BB160" s="2">
        <v>0.75731062889099121</v>
      </c>
      <c r="BC160" s="2">
        <v>7.895571231842041</v>
      </c>
      <c r="BD160" s="2">
        <v>7.7098040580749512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0.55058461427688599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0.77110308408737183</v>
      </c>
      <c r="BV160" s="2">
        <v>7.2973971366882324</v>
      </c>
      <c r="BW160" s="2">
        <v>7.6381068229675293</v>
      </c>
      <c r="BX160" s="2">
        <v>0</v>
      </c>
      <c r="BY160" s="2">
        <v>0</v>
      </c>
      <c r="BZ160" s="2">
        <v>2.1537539958953857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3">
        <v>0</v>
      </c>
      <c r="EH160" s="3">
        <v>0</v>
      </c>
      <c r="EI160" s="3">
        <v>0</v>
      </c>
      <c r="EJ160" s="3">
        <v>0</v>
      </c>
    </row>
    <row r="161" spans="1:140">
      <c r="A161" s="1">
        <v>9</v>
      </c>
      <c r="B161" s="1" t="b">
        <v>0</v>
      </c>
      <c r="C161" s="2" t="s">
        <v>545</v>
      </c>
      <c r="D161" s="25" t="s">
        <v>557</v>
      </c>
      <c r="E161" s="2">
        <v>4643</v>
      </c>
      <c r="F161" s="2">
        <v>0</v>
      </c>
      <c r="G161" s="2">
        <v>0</v>
      </c>
      <c r="H161" s="2">
        <v>0</v>
      </c>
      <c r="I161" s="2">
        <v>15217</v>
      </c>
      <c r="J161" s="2">
        <v>0</v>
      </c>
      <c r="K161" s="2">
        <v>0.45115229487419128</v>
      </c>
      <c r="L161" s="2">
        <v>20470</v>
      </c>
      <c r="M161" s="2">
        <v>1</v>
      </c>
      <c r="N161" s="2">
        <v>0.45646610856056213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9085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3773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8.4144477844238281</v>
      </c>
      <c r="BA161" s="2">
        <v>8.9924211502075195</v>
      </c>
      <c r="BB161" s="2">
        <v>0.85061252117156982</v>
      </c>
      <c r="BC161" s="2">
        <v>7.9019031524658203</v>
      </c>
      <c r="BD161" s="2">
        <v>7.8758721351623535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0.53973817825317383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0.8649858832359314</v>
      </c>
      <c r="BV161" s="2">
        <v>7.3023757934570313</v>
      </c>
      <c r="BW161" s="2">
        <v>7.8315157890319824</v>
      </c>
      <c r="BX161" s="2">
        <v>0</v>
      </c>
      <c r="BY161" s="2">
        <v>0</v>
      </c>
      <c r="BZ161" s="2">
        <v>1.4808189868927002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3">
        <v>0</v>
      </c>
      <c r="EH161" s="3">
        <v>0</v>
      </c>
      <c r="EI161" s="3">
        <v>0</v>
      </c>
      <c r="EJ161" s="3">
        <v>0</v>
      </c>
    </row>
    <row r="162" spans="1:140">
      <c r="A162" s="1">
        <v>10</v>
      </c>
      <c r="B162" s="1" t="b">
        <v>0</v>
      </c>
      <c r="C162" s="2" t="s">
        <v>545</v>
      </c>
      <c r="D162" s="25" t="s">
        <v>558</v>
      </c>
      <c r="E162" s="2">
        <v>4829</v>
      </c>
      <c r="F162" s="2">
        <v>0</v>
      </c>
      <c r="G162" s="2">
        <v>0</v>
      </c>
      <c r="H162" s="2">
        <v>0</v>
      </c>
      <c r="I162" s="2">
        <v>14782</v>
      </c>
      <c r="J162" s="2">
        <v>0</v>
      </c>
      <c r="K162" s="2">
        <v>0.45016580820083618</v>
      </c>
      <c r="L162" s="2">
        <v>20114</v>
      </c>
      <c r="M162" s="2">
        <v>1</v>
      </c>
      <c r="N162" s="2">
        <v>0.45605391263961792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9282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4184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8.4040994644165039</v>
      </c>
      <c r="BA162" s="2">
        <v>8.7761163711547852</v>
      </c>
      <c r="BB162" s="2">
        <v>0.86831510066986084</v>
      </c>
      <c r="BC162" s="2">
        <v>7.9028019905090332</v>
      </c>
      <c r="BD162" s="2">
        <v>7.8865771293640137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0.53427881002426147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0.87237060070037842</v>
      </c>
      <c r="BV162" s="2">
        <v>7.3047971725463867</v>
      </c>
      <c r="BW162" s="2">
        <v>7.84185791015625</v>
      </c>
      <c r="BX162" s="2">
        <v>0</v>
      </c>
      <c r="BY162" s="2">
        <v>0</v>
      </c>
      <c r="BZ162" s="2">
        <v>1.4661979675292969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3">
        <v>0</v>
      </c>
      <c r="EH162" s="3">
        <v>0</v>
      </c>
      <c r="EI162" s="3">
        <v>0</v>
      </c>
      <c r="EJ162" s="3">
        <v>0</v>
      </c>
    </row>
    <row r="163" spans="1:140">
      <c r="A163" s="1">
        <v>11</v>
      </c>
      <c r="B163" s="1" t="b">
        <v>0</v>
      </c>
      <c r="C163" s="2" t="s">
        <v>545</v>
      </c>
      <c r="D163" s="25" t="s">
        <v>559</v>
      </c>
      <c r="E163" s="2">
        <v>5110</v>
      </c>
      <c r="F163" s="2">
        <v>0</v>
      </c>
      <c r="G163" s="2">
        <v>0</v>
      </c>
      <c r="H163" s="2">
        <v>0</v>
      </c>
      <c r="I163" s="2">
        <v>12647</v>
      </c>
      <c r="J163" s="2">
        <v>0</v>
      </c>
      <c r="K163" s="2">
        <v>0.44693338871002197</v>
      </c>
      <c r="L163" s="2">
        <v>19618</v>
      </c>
      <c r="M163" s="2">
        <v>1</v>
      </c>
      <c r="N163" s="2">
        <v>0.45423659682273865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9027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4218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8.4115819931030273</v>
      </c>
      <c r="BA163" s="2">
        <v>8.8270435333251953</v>
      </c>
      <c r="BB163" s="2">
        <v>0.96268361806869507</v>
      </c>
      <c r="BC163" s="2">
        <v>7.9054851531982422</v>
      </c>
      <c r="BD163" s="2">
        <v>8.091914176940918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0.58404797315597534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0.93437439203262329</v>
      </c>
      <c r="BV163" s="2">
        <v>7.3038539886474609</v>
      </c>
      <c r="BW163" s="2">
        <v>8.0894260406494141</v>
      </c>
      <c r="BX163" s="2">
        <v>0</v>
      </c>
      <c r="BY163" s="2">
        <v>0</v>
      </c>
      <c r="BZ163" s="2">
        <v>1.2229330539703369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3">
        <v>0</v>
      </c>
      <c r="EH163" s="3">
        <v>0</v>
      </c>
      <c r="EI163" s="3">
        <v>0</v>
      </c>
      <c r="EJ163" s="3">
        <v>0</v>
      </c>
    </row>
    <row r="164" spans="1:140">
      <c r="A164" s="1">
        <v>12</v>
      </c>
      <c r="B164" s="1" t="b">
        <v>0</v>
      </c>
      <c r="C164" s="2" t="s">
        <v>545</v>
      </c>
      <c r="D164" s="25" t="s">
        <v>560</v>
      </c>
      <c r="E164" s="2">
        <v>4789</v>
      </c>
      <c r="F164" s="2">
        <v>0</v>
      </c>
      <c r="G164" s="2">
        <v>0</v>
      </c>
      <c r="H164" s="2">
        <v>0</v>
      </c>
      <c r="I164" s="2">
        <v>8230</v>
      </c>
      <c r="J164" s="2">
        <v>0</v>
      </c>
      <c r="K164" s="2">
        <v>0.4409576952457428</v>
      </c>
      <c r="L164" s="2">
        <v>18154</v>
      </c>
      <c r="M164" s="2">
        <v>1</v>
      </c>
      <c r="N164" s="2">
        <v>0.45252048969268799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9291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4197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8.4146528244018555</v>
      </c>
      <c r="BA164" s="2">
        <v>8.9804916381835938</v>
      </c>
      <c r="BB164" s="2">
        <v>1.5556279420852661</v>
      </c>
      <c r="BC164" s="2">
        <v>7.9439311027526855</v>
      </c>
      <c r="BD164" s="2">
        <v>8.2646732330322266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1.0327329635620117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1.0797380208969116</v>
      </c>
      <c r="BV164" s="2">
        <v>7.3312878608703613</v>
      </c>
      <c r="BW164" s="2">
        <v>8.2789154052734375</v>
      </c>
      <c r="BX164" s="2">
        <v>0</v>
      </c>
      <c r="BY164" s="2">
        <v>0</v>
      </c>
      <c r="BZ164" s="2">
        <v>1.1991980075836182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3">
        <v>0</v>
      </c>
      <c r="EH164" s="3">
        <v>0</v>
      </c>
      <c r="EI164" s="3">
        <v>0</v>
      </c>
      <c r="EJ164" s="3">
        <v>0</v>
      </c>
    </row>
    <row r="165" spans="1:140">
      <c r="A165" s="1">
        <v>13</v>
      </c>
      <c r="B165" s="1" t="b">
        <v>0</v>
      </c>
      <c r="C165" s="2" t="s">
        <v>545</v>
      </c>
      <c r="D165" s="25" t="s">
        <v>561</v>
      </c>
      <c r="E165" s="2">
        <v>4543</v>
      </c>
      <c r="F165" s="2">
        <v>0</v>
      </c>
      <c r="G165" s="2">
        <v>0</v>
      </c>
      <c r="H165" s="2">
        <v>0</v>
      </c>
      <c r="I165" s="2">
        <v>10893</v>
      </c>
      <c r="J165" s="2">
        <v>0</v>
      </c>
      <c r="K165" s="2">
        <v>0.44858908653259277</v>
      </c>
      <c r="L165" s="2">
        <v>19935</v>
      </c>
      <c r="M165" s="2">
        <v>1</v>
      </c>
      <c r="N165" s="2">
        <v>0.45478639006614685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8336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4312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8.4180431365966797</v>
      </c>
      <c r="BA165" s="2">
        <v>9.1054849624633789</v>
      </c>
      <c r="BB165" s="2">
        <v>1.0059119462966919</v>
      </c>
      <c r="BC165" s="2">
        <v>7.917661190032959</v>
      </c>
      <c r="BD165" s="2">
        <v>8.4219465255737305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0.5308682918548584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0.96138948202133179</v>
      </c>
      <c r="BV165" s="2">
        <v>7.3317861557006836</v>
      </c>
      <c r="BW165" s="2">
        <v>8.4473381042480469</v>
      </c>
      <c r="BX165" s="2">
        <v>0</v>
      </c>
      <c r="BY165" s="2">
        <v>0</v>
      </c>
      <c r="BZ165" s="2">
        <v>1.3070119619369507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3">
        <v>0</v>
      </c>
      <c r="EH165" s="3">
        <v>0</v>
      </c>
      <c r="EI165" s="3">
        <v>0</v>
      </c>
      <c r="EJ165" s="3">
        <v>0</v>
      </c>
    </row>
    <row r="166" spans="1:140">
      <c r="A166" s="1">
        <v>14</v>
      </c>
      <c r="B166" s="1" t="b">
        <v>0</v>
      </c>
      <c r="C166" s="2" t="s">
        <v>545</v>
      </c>
      <c r="D166" s="25" t="s">
        <v>562</v>
      </c>
      <c r="E166" s="2">
        <v>4440</v>
      </c>
      <c r="F166" s="2">
        <v>0</v>
      </c>
      <c r="G166" s="2">
        <v>0</v>
      </c>
      <c r="H166" s="2">
        <v>0</v>
      </c>
      <c r="I166" s="2">
        <v>10936</v>
      </c>
      <c r="J166" s="2">
        <v>0</v>
      </c>
      <c r="K166" s="2">
        <v>0.45006591081619263</v>
      </c>
      <c r="L166" s="2">
        <v>17272</v>
      </c>
      <c r="M166" s="2">
        <v>1</v>
      </c>
      <c r="N166" s="2">
        <v>0.45022210478782654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7617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4182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8.4314002990722656</v>
      </c>
      <c r="BA166" s="2">
        <v>9.3468360900878906</v>
      </c>
      <c r="BB166" s="2">
        <v>0.94241940975189209</v>
      </c>
      <c r="BC166" s="2">
        <v>7.9254021644592285</v>
      </c>
      <c r="BD166" s="2">
        <v>8.6112508773803711</v>
      </c>
      <c r="BE166" s="2">
        <v>0</v>
      </c>
      <c r="BF166" s="2">
        <v>0</v>
      </c>
      <c r="BG166" s="2">
        <v>0.4878670871257782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0.70134419202804565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1.3230719566345215</v>
      </c>
      <c r="BV166" s="2">
        <v>7.330143928527832</v>
      </c>
      <c r="BW166" s="2">
        <v>8.6699981689453125</v>
      </c>
      <c r="BX166" s="2">
        <v>0</v>
      </c>
      <c r="BY166" s="2">
        <v>0</v>
      </c>
      <c r="BZ166" s="2">
        <v>1.0791720151901245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3">
        <v>0</v>
      </c>
      <c r="EH166" s="3">
        <v>0</v>
      </c>
      <c r="EI166" s="3">
        <v>0</v>
      </c>
      <c r="EJ166" s="3">
        <v>0</v>
      </c>
    </row>
    <row r="167" spans="1:140">
      <c r="A167" s="1">
        <v>15</v>
      </c>
      <c r="B167" s="1" t="b">
        <v>0</v>
      </c>
      <c r="C167" s="2" t="s">
        <v>545</v>
      </c>
      <c r="D167" s="25" t="s">
        <v>563</v>
      </c>
      <c r="E167" s="2">
        <v>4530</v>
      </c>
      <c r="F167" s="2">
        <v>0</v>
      </c>
      <c r="G167" s="2">
        <v>0</v>
      </c>
      <c r="H167" s="2">
        <v>0</v>
      </c>
      <c r="I167" s="2">
        <v>11342</v>
      </c>
      <c r="J167" s="2">
        <v>0</v>
      </c>
      <c r="K167" s="2">
        <v>0.45080360770225525</v>
      </c>
      <c r="L167" s="2">
        <v>17870</v>
      </c>
      <c r="M167" s="2">
        <v>1</v>
      </c>
      <c r="N167" s="2">
        <v>0.45125371217727661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7868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4245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8.4656209945678711</v>
      </c>
      <c r="BA167" s="2">
        <v>9.4191274642944336</v>
      </c>
      <c r="BB167" s="2">
        <v>0.87383711338043213</v>
      </c>
      <c r="BC167" s="2">
        <v>7.9323668479919434</v>
      </c>
      <c r="BD167" s="2">
        <v>8.8567476272583008</v>
      </c>
      <c r="BE167" s="2">
        <v>0</v>
      </c>
      <c r="BF167" s="2">
        <v>0</v>
      </c>
      <c r="BG167" s="2">
        <v>0.92398107051849365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0.77372831106185913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1.2205729484558105</v>
      </c>
      <c r="BV167" s="2">
        <v>7.291344165802002</v>
      </c>
      <c r="BW167" s="2">
        <v>8.8871250152587891</v>
      </c>
      <c r="BX167" s="2">
        <v>0</v>
      </c>
      <c r="BY167" s="2">
        <v>0</v>
      </c>
      <c r="BZ167" s="2">
        <v>1.0777089595794678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3">
        <v>0</v>
      </c>
      <c r="EH167" s="3">
        <v>0</v>
      </c>
      <c r="EI167" s="3">
        <v>0</v>
      </c>
      <c r="EJ167" s="3">
        <v>0</v>
      </c>
    </row>
    <row r="168" spans="1:140">
      <c r="A168" s="1">
        <v>16</v>
      </c>
      <c r="B168" s="1" t="b">
        <v>0</v>
      </c>
      <c r="C168" s="2" t="s">
        <v>545</v>
      </c>
      <c r="D168" s="25" t="s">
        <v>564</v>
      </c>
      <c r="E168" s="2">
        <v>4392</v>
      </c>
      <c r="F168" s="2">
        <v>0</v>
      </c>
      <c r="G168" s="2">
        <v>0</v>
      </c>
      <c r="H168" s="2">
        <v>0</v>
      </c>
      <c r="I168" s="2">
        <v>10127</v>
      </c>
      <c r="J168" s="2">
        <v>0</v>
      </c>
      <c r="K168" s="2">
        <v>0.40251851081848145</v>
      </c>
      <c r="L168" s="2">
        <v>14220</v>
      </c>
      <c r="M168" s="2">
        <v>1</v>
      </c>
      <c r="N168" s="2">
        <v>0.39963880181312561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9449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4147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8.4208698272705078</v>
      </c>
      <c r="BA168" s="2">
        <v>9.7697696685791016</v>
      </c>
      <c r="BB168" s="2">
        <v>0.82835441827774048</v>
      </c>
      <c r="BC168" s="2">
        <v>7.9669671058654785</v>
      </c>
      <c r="BD168" s="2">
        <v>9.0920734405517578</v>
      </c>
      <c r="BE168" s="2">
        <v>0</v>
      </c>
      <c r="BF168" s="2">
        <v>0</v>
      </c>
      <c r="BG168" s="2">
        <v>1.5586240291595459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0.76103031635284424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1.3429750204086304</v>
      </c>
      <c r="BV168" s="2">
        <v>7.3304648399353027</v>
      </c>
      <c r="BW168" s="2">
        <v>9.168248176574707</v>
      </c>
      <c r="BX168" s="2">
        <v>0</v>
      </c>
      <c r="BY168" s="2">
        <v>0</v>
      </c>
      <c r="BZ168" s="2">
        <v>0.71329158544540405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3">
        <v>0</v>
      </c>
      <c r="EH168" s="3">
        <v>0</v>
      </c>
      <c r="EI168" s="3">
        <v>0</v>
      </c>
      <c r="EJ168" s="3">
        <v>0</v>
      </c>
    </row>
    <row r="169" spans="1:140">
      <c r="A169" s="1">
        <v>17</v>
      </c>
      <c r="B169" s="1" t="b">
        <v>0</v>
      </c>
      <c r="C169" s="2" t="s">
        <v>545</v>
      </c>
      <c r="D169" s="2" t="s">
        <v>565</v>
      </c>
      <c r="E169" s="2">
        <v>4264</v>
      </c>
      <c r="F169" s="2">
        <v>0</v>
      </c>
      <c r="G169" s="2">
        <v>0</v>
      </c>
      <c r="H169" s="2">
        <v>0</v>
      </c>
      <c r="I169" s="2">
        <v>11978</v>
      </c>
      <c r="J169" s="2">
        <v>0</v>
      </c>
      <c r="K169" s="2">
        <v>0.45333638787269592</v>
      </c>
      <c r="L169" s="2">
        <v>20591</v>
      </c>
      <c r="M169" s="2">
        <v>1</v>
      </c>
      <c r="N169" s="2">
        <v>0.45546078681945801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8453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4066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8.3860387802124023</v>
      </c>
      <c r="BA169" s="2">
        <v>9.8409414291381836</v>
      </c>
      <c r="BB169" s="2">
        <v>0.82070279121398926</v>
      </c>
      <c r="BC169" s="2">
        <v>7.9520440101623535</v>
      </c>
      <c r="BD169" s="2">
        <v>9.2516679763793945</v>
      </c>
      <c r="BE169" s="2">
        <v>0</v>
      </c>
      <c r="BF169" s="2">
        <v>0</v>
      </c>
      <c r="BG169" s="2">
        <v>0.80494791269302368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0.78211319446563721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2">
        <v>0.84557318687438965</v>
      </c>
      <c r="BV169" s="2">
        <v>7.308265209197998</v>
      </c>
      <c r="BW169" s="2">
        <v>9.3080463409423828</v>
      </c>
      <c r="BX169" s="2">
        <v>0</v>
      </c>
      <c r="BY169" s="2">
        <v>0</v>
      </c>
      <c r="BZ169" s="2">
        <v>1.1057950258255005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198">
        <v>0</v>
      </c>
      <c r="EH169" s="198">
        <v>0</v>
      </c>
      <c r="EI169" s="198">
        <v>0</v>
      </c>
      <c r="EJ169" s="198">
        <v>0</v>
      </c>
    </row>
    <row r="170" spans="1:140">
      <c r="A170" s="1">
        <v>18</v>
      </c>
      <c r="B170" s="1" t="b">
        <v>0</v>
      </c>
      <c r="C170" s="2" t="s">
        <v>545</v>
      </c>
      <c r="D170" s="2" t="s">
        <v>566</v>
      </c>
      <c r="E170" s="2">
        <v>4270</v>
      </c>
      <c r="F170" s="2">
        <v>0</v>
      </c>
      <c r="G170" s="2">
        <v>0</v>
      </c>
      <c r="H170" s="2">
        <v>0</v>
      </c>
      <c r="I170" s="2">
        <v>12570</v>
      </c>
      <c r="J170" s="2">
        <v>0</v>
      </c>
      <c r="K170" s="2">
        <v>0.45533651113510132</v>
      </c>
      <c r="L170" s="2">
        <v>20187</v>
      </c>
      <c r="M170" s="2">
        <v>1</v>
      </c>
      <c r="N170" s="2">
        <v>0.45439159870147705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8493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4073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8.3604621887207031</v>
      </c>
      <c r="BA170" s="2">
        <v>10.028530120849609</v>
      </c>
      <c r="BB170" s="2">
        <v>0.80547231435775757</v>
      </c>
      <c r="BC170" s="2">
        <v>7.9637579917907715</v>
      </c>
      <c r="BD170" s="2">
        <v>9.4205646514892578</v>
      </c>
      <c r="BE170" s="2">
        <v>0</v>
      </c>
      <c r="BF170" s="2">
        <v>0</v>
      </c>
      <c r="BG170" s="2">
        <v>0.73289912939071655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0.76261979341506958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2">
        <v>0.93710571527481079</v>
      </c>
      <c r="BV170" s="2">
        <v>7.3169717788696289</v>
      </c>
      <c r="BW170" s="2">
        <v>9.5202922821044922</v>
      </c>
      <c r="BX170" s="2">
        <v>0</v>
      </c>
      <c r="BY170" s="2">
        <v>0</v>
      </c>
      <c r="BZ170" s="2">
        <v>1.03062903881073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198">
        <v>0</v>
      </c>
      <c r="EH170" s="198">
        <v>0</v>
      </c>
      <c r="EI170" s="198">
        <v>0</v>
      </c>
      <c r="EJ170" s="198">
        <v>0</v>
      </c>
    </row>
    <row r="171" spans="1:140">
      <c r="A171" s="1">
        <v>19</v>
      </c>
      <c r="B171" s="1" t="b">
        <v>0</v>
      </c>
      <c r="C171" s="2" t="s">
        <v>545</v>
      </c>
      <c r="D171" s="2" t="s">
        <v>567</v>
      </c>
      <c r="E171" s="2">
        <v>4362</v>
      </c>
      <c r="F171" s="2">
        <v>0</v>
      </c>
      <c r="G171" s="2">
        <v>0</v>
      </c>
      <c r="H171" s="2">
        <v>0</v>
      </c>
      <c r="I171" s="2">
        <v>11905</v>
      </c>
      <c r="J171" s="2">
        <v>0</v>
      </c>
      <c r="K171" s="2">
        <v>0.39192190766334534</v>
      </c>
      <c r="L171" s="2">
        <v>21344</v>
      </c>
      <c r="M171" s="2">
        <v>1</v>
      </c>
      <c r="N171" s="2">
        <v>0.45763480663299561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10172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4112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8.3718347549438477</v>
      </c>
      <c r="BA171" s="2">
        <v>10.139960289001465</v>
      </c>
      <c r="BB171" s="2">
        <v>0.59436261653900146</v>
      </c>
      <c r="BC171" s="2">
        <v>7.9947528839111328</v>
      </c>
      <c r="BD171" s="2">
        <v>9.5884170532226562</v>
      </c>
      <c r="BE171" s="2">
        <v>0</v>
      </c>
      <c r="BF171" s="2">
        <v>0</v>
      </c>
      <c r="BG171" s="2">
        <v>0.90256017446517944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0.57758307456970215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2">
        <v>0.81912118196487427</v>
      </c>
      <c r="BV171" s="2">
        <v>7.3249850273132324</v>
      </c>
      <c r="BW171" s="2">
        <v>9.6879358291625977</v>
      </c>
      <c r="BX171" s="2">
        <v>0</v>
      </c>
      <c r="BY171" s="2">
        <v>0</v>
      </c>
      <c r="BZ171" s="2">
        <v>1.253911018371582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198">
        <v>0</v>
      </c>
      <c r="EH171" s="198">
        <v>0</v>
      </c>
      <c r="EI171" s="198">
        <v>0</v>
      </c>
      <c r="EJ171" s="198">
        <v>0</v>
      </c>
    </row>
    <row r="172" spans="1:140">
      <c r="A172" s="1">
        <v>20</v>
      </c>
      <c r="B172" s="1" t="b">
        <v>0</v>
      </c>
      <c r="C172" s="2" t="s">
        <v>545</v>
      </c>
      <c r="D172" s="2" t="s">
        <v>569</v>
      </c>
      <c r="E172" s="2">
        <v>4400</v>
      </c>
      <c r="F172" s="2">
        <v>0</v>
      </c>
      <c r="G172" s="2">
        <v>0</v>
      </c>
      <c r="H172" s="2">
        <v>0</v>
      </c>
      <c r="I172" s="2">
        <v>13338</v>
      </c>
      <c r="J172" s="2">
        <v>0</v>
      </c>
      <c r="K172" s="2">
        <v>0.45718309283256531</v>
      </c>
      <c r="L172" s="2">
        <v>21792</v>
      </c>
      <c r="M172" s="2">
        <v>1</v>
      </c>
      <c r="N172" s="2">
        <v>0.45865058898925781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8867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4076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8.4031486511230469</v>
      </c>
      <c r="BA172" s="2">
        <v>10.115249633789062</v>
      </c>
      <c r="BB172" s="2">
        <v>0.74057990312576294</v>
      </c>
      <c r="BC172" s="2">
        <v>7.9905381202697754</v>
      </c>
      <c r="BD172" s="2">
        <v>9.7208681106567383</v>
      </c>
      <c r="BE172" s="2">
        <v>0</v>
      </c>
      <c r="BF172" s="2">
        <v>0</v>
      </c>
      <c r="BG172" s="2">
        <v>0.7108420729637146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0.69500672817230225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2">
        <v>0.76447170972824097</v>
      </c>
      <c r="BV172" s="2">
        <v>7.3372559547424316</v>
      </c>
      <c r="BW172" s="2">
        <v>9.8281946182250977</v>
      </c>
      <c r="BX172" s="2">
        <v>0</v>
      </c>
      <c r="BY172" s="2">
        <v>0</v>
      </c>
      <c r="BZ172" s="2">
        <v>1.3114479780197144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198">
        <v>0</v>
      </c>
      <c r="EH172" s="198">
        <v>0</v>
      </c>
      <c r="EI172" s="198">
        <v>0</v>
      </c>
      <c r="EJ172" s="198">
        <v>0</v>
      </c>
    </row>
    <row r="173" spans="1:140">
      <c r="A173" s="1">
        <v>21</v>
      </c>
      <c r="B173" s="1" t="b">
        <v>0</v>
      </c>
      <c r="C173" s="2" t="s">
        <v>545</v>
      </c>
      <c r="D173" s="2" t="s">
        <v>570</v>
      </c>
      <c r="E173" s="2">
        <v>4150</v>
      </c>
      <c r="F173" s="2">
        <v>0</v>
      </c>
      <c r="G173" s="2">
        <v>0</v>
      </c>
      <c r="H173" s="2">
        <v>0</v>
      </c>
      <c r="I173" s="2">
        <v>13380</v>
      </c>
      <c r="J173" s="2">
        <v>0</v>
      </c>
      <c r="K173" s="2">
        <v>0.45786121487617493</v>
      </c>
      <c r="L173" s="2">
        <v>21518</v>
      </c>
      <c r="M173" s="2">
        <v>1</v>
      </c>
      <c r="N173" s="2">
        <v>0.45835641026496887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10650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3865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8.4157657623291016</v>
      </c>
      <c r="BA173" s="2">
        <v>10.226449966430664</v>
      </c>
      <c r="BB173" s="2">
        <v>0.71168488264083862</v>
      </c>
      <c r="BC173" s="2">
        <v>8.0041399002075195</v>
      </c>
      <c r="BD173" s="2">
        <v>9.8222856521606445</v>
      </c>
      <c r="BE173" s="2">
        <v>0</v>
      </c>
      <c r="BF173" s="2">
        <v>0</v>
      </c>
      <c r="BG173" s="2">
        <v>0.86083137989044189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0.70584940910339355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2">
        <v>0.8188214898109436</v>
      </c>
      <c r="BV173" s="2">
        <v>7.3479418754577637</v>
      </c>
      <c r="BW173" s="2">
        <v>9.9356899261474609</v>
      </c>
      <c r="BX173" s="2">
        <v>0</v>
      </c>
      <c r="BY173" s="2">
        <v>0</v>
      </c>
      <c r="BZ173" s="2">
        <v>1.4540779590606689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198">
        <v>0</v>
      </c>
      <c r="EH173" s="198">
        <v>0</v>
      </c>
      <c r="EI173" s="198">
        <v>0</v>
      </c>
      <c r="EJ173" s="198">
        <v>0</v>
      </c>
    </row>
    <row r="174" spans="1:140">
      <c r="A174" s="1">
        <v>22</v>
      </c>
      <c r="B174" s="1" t="b">
        <v>0</v>
      </c>
      <c r="C174" s="2" t="s">
        <v>545</v>
      </c>
      <c r="D174" s="2" t="s">
        <v>571</v>
      </c>
      <c r="E174" s="2">
        <v>3962</v>
      </c>
      <c r="F174" s="2">
        <v>0</v>
      </c>
      <c r="G174" s="2">
        <v>0</v>
      </c>
      <c r="H174" s="2">
        <v>0</v>
      </c>
      <c r="I174" s="2">
        <v>12891</v>
      </c>
      <c r="J174" s="2">
        <v>0</v>
      </c>
      <c r="K174" s="2">
        <v>0.45561149716377258</v>
      </c>
      <c r="L174" s="2">
        <v>20567</v>
      </c>
      <c r="M174" s="2">
        <v>1</v>
      </c>
      <c r="N174" s="2">
        <v>0.45665881037712097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9868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3628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8.4273195266723633</v>
      </c>
      <c r="BA174" s="2">
        <v>10.256739616394043</v>
      </c>
      <c r="BB174" s="2">
        <v>0.7642819881439209</v>
      </c>
      <c r="BC174" s="2">
        <v>8.0167627334594727</v>
      </c>
      <c r="BD174" s="2">
        <v>9.8539743423461914</v>
      </c>
      <c r="BE174" s="2">
        <v>0</v>
      </c>
      <c r="BF174" s="2">
        <v>0</v>
      </c>
      <c r="BG174" s="2">
        <v>0.8493238091468811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0.72254860401153564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2">
        <v>0.83974021673202515</v>
      </c>
      <c r="BV174" s="2">
        <v>7.3544878959655762</v>
      </c>
      <c r="BW174" s="2">
        <v>9.9851922988891602</v>
      </c>
      <c r="BX174" s="2">
        <v>0</v>
      </c>
      <c r="BY174" s="2">
        <v>0</v>
      </c>
      <c r="BZ174" s="2">
        <v>1.5070559978485107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198">
        <v>0</v>
      </c>
      <c r="EH174" s="198">
        <v>0</v>
      </c>
      <c r="EI174" s="198">
        <v>0</v>
      </c>
      <c r="EJ174" s="198">
        <v>0</v>
      </c>
    </row>
    <row r="175" spans="1:140">
      <c r="A175" s="1">
        <v>23</v>
      </c>
      <c r="B175" s="1" t="b">
        <v>0</v>
      </c>
      <c r="C175" s="2" t="s">
        <v>545</v>
      </c>
      <c r="D175" s="2" t="s">
        <v>572</v>
      </c>
      <c r="E175" s="2">
        <v>4144</v>
      </c>
      <c r="F175" s="2">
        <v>0</v>
      </c>
      <c r="G175" s="2">
        <v>0</v>
      </c>
      <c r="H175" s="2">
        <v>0</v>
      </c>
      <c r="I175" s="2">
        <v>13429</v>
      </c>
      <c r="J175" s="2">
        <v>0</v>
      </c>
      <c r="K175" s="2">
        <v>0.4569404125213623</v>
      </c>
      <c r="L175" s="2">
        <v>21810</v>
      </c>
      <c r="M175" s="2">
        <v>1</v>
      </c>
      <c r="N175" s="2">
        <v>0.45790040493011475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10684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3823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8.4000644683837891</v>
      </c>
      <c r="BA175" s="2">
        <v>10.317569732666016</v>
      </c>
      <c r="BB175" s="2">
        <v>0.74098861217498779</v>
      </c>
      <c r="BC175" s="2">
        <v>8.0118865966796875</v>
      </c>
      <c r="BD175" s="2">
        <v>9.8055553436279297</v>
      </c>
      <c r="BE175" s="2">
        <v>0</v>
      </c>
      <c r="BF175" s="2">
        <v>0</v>
      </c>
      <c r="BG175" s="2">
        <v>0.78324317932128906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0.6798902153968811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2">
        <v>0.80641007423400879</v>
      </c>
      <c r="BV175" s="2">
        <v>7.3486289978027344</v>
      </c>
      <c r="BW175" s="2">
        <v>9.9165916442871094</v>
      </c>
      <c r="BX175" s="2">
        <v>0</v>
      </c>
      <c r="BY175" s="2">
        <v>0</v>
      </c>
      <c r="BZ175" s="2">
        <v>1.4704550504684448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198">
        <v>0</v>
      </c>
      <c r="EH175" s="198">
        <v>0</v>
      </c>
      <c r="EI175" s="198">
        <v>0</v>
      </c>
      <c r="EJ175" s="198">
        <v>0</v>
      </c>
    </row>
    <row r="176" spans="1:140">
      <c r="A176" s="1">
        <v>24</v>
      </c>
      <c r="B176" s="1" t="b">
        <v>0</v>
      </c>
      <c r="C176" s="2" t="s">
        <v>545</v>
      </c>
      <c r="D176" s="2" t="s">
        <v>573</v>
      </c>
      <c r="E176" s="2">
        <v>4383</v>
      </c>
      <c r="F176" s="2">
        <v>0</v>
      </c>
      <c r="G176" s="2">
        <v>0</v>
      </c>
      <c r="H176" s="2">
        <v>0</v>
      </c>
      <c r="I176" s="2">
        <v>15189</v>
      </c>
      <c r="J176" s="2">
        <v>0</v>
      </c>
      <c r="K176" s="2">
        <v>0.46325290203094482</v>
      </c>
      <c r="L176" s="2">
        <v>23946</v>
      </c>
      <c r="M176" s="2">
        <v>1</v>
      </c>
      <c r="N176" s="2">
        <v>0.46328279376029968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12820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4046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8.3913660049438477</v>
      </c>
      <c r="BA176" s="2">
        <v>10.310580253601074</v>
      </c>
      <c r="BB176" s="2">
        <v>0.54221951961517334</v>
      </c>
      <c r="BC176" s="2">
        <v>8.0111379623413086</v>
      </c>
      <c r="BD176" s="2">
        <v>9.9391794204711914</v>
      </c>
      <c r="BE176" s="2">
        <v>0</v>
      </c>
      <c r="BF176" s="2">
        <v>0</v>
      </c>
      <c r="BG176" s="2">
        <v>1.0185699462890625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0.54880732297897339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2">
        <v>0.69920587539672852</v>
      </c>
      <c r="BV176" s="2">
        <v>7.3514609336853027</v>
      </c>
      <c r="BW176" s="2">
        <v>10.07174015045166</v>
      </c>
      <c r="BX176" s="2">
        <v>0</v>
      </c>
      <c r="BY176" s="2">
        <v>0</v>
      </c>
      <c r="BZ176" s="2">
        <v>1.7629510164260864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198">
        <v>0</v>
      </c>
      <c r="EH176" s="198">
        <v>0</v>
      </c>
      <c r="EI176" s="198">
        <v>0</v>
      </c>
      <c r="EJ176" s="198">
        <v>0</v>
      </c>
    </row>
    <row r="177" spans="1:140">
      <c r="A177" s="1">
        <v>25</v>
      </c>
      <c r="B177" s="1" t="b">
        <v>0</v>
      </c>
      <c r="C177" s="2" t="s">
        <v>545</v>
      </c>
      <c r="D177" s="2" t="s">
        <v>574</v>
      </c>
      <c r="E177" s="2">
        <v>4499</v>
      </c>
      <c r="F177" s="2">
        <v>0</v>
      </c>
      <c r="G177" s="2">
        <v>0</v>
      </c>
      <c r="H177" s="2">
        <v>0</v>
      </c>
      <c r="I177" s="2">
        <v>16156</v>
      </c>
      <c r="J177" s="2">
        <v>0</v>
      </c>
      <c r="K177" s="2">
        <v>0.46521630883216858</v>
      </c>
      <c r="L177" s="2">
        <v>24364</v>
      </c>
      <c r="M177" s="2">
        <v>1</v>
      </c>
      <c r="N177" s="2">
        <v>0.46400940418243408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13413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3959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8.4470081329345703</v>
      </c>
      <c r="BA177" s="2">
        <v>10.494990348815918</v>
      </c>
      <c r="BB177" s="2">
        <v>0.50034868717193604</v>
      </c>
      <c r="BC177" s="2">
        <v>8.0063962936401367</v>
      </c>
      <c r="BD177" s="2">
        <v>10.097840309143066</v>
      </c>
      <c r="BE177" s="2">
        <v>0</v>
      </c>
      <c r="BF177" s="2">
        <v>0</v>
      </c>
      <c r="BG177" s="2">
        <v>1.2924660444259644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0.55587178468704224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2">
        <v>0.70586007833480835</v>
      </c>
      <c r="BV177" s="2">
        <v>7.3465280532836914</v>
      </c>
      <c r="BW177" s="2">
        <v>10.201689720153809</v>
      </c>
      <c r="BX177" s="2">
        <v>0</v>
      </c>
      <c r="BY177" s="2">
        <v>0</v>
      </c>
      <c r="BZ177" s="2">
        <v>1.8495620489120483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198">
        <v>0</v>
      </c>
      <c r="EH177" s="198">
        <v>0</v>
      </c>
      <c r="EI177" s="198">
        <v>0</v>
      </c>
      <c r="EJ177" s="198">
        <v>0</v>
      </c>
    </row>
    <row r="178" spans="1:140">
      <c r="A178" s="1">
        <v>26</v>
      </c>
      <c r="B178" s="1" t="b">
        <v>0</v>
      </c>
      <c r="C178" s="2" t="s">
        <v>545</v>
      </c>
      <c r="D178" s="2" t="s">
        <v>575</v>
      </c>
      <c r="E178" s="2">
        <v>5680</v>
      </c>
      <c r="F178" s="2">
        <v>0</v>
      </c>
      <c r="G178" s="2">
        <v>0</v>
      </c>
      <c r="H178" s="2">
        <v>0</v>
      </c>
      <c r="I178" s="2">
        <v>19100</v>
      </c>
      <c r="J178" s="2">
        <v>0</v>
      </c>
      <c r="K178" s="2">
        <v>0.45654010772705078</v>
      </c>
      <c r="L178" s="2">
        <v>18193</v>
      </c>
      <c r="M178" s="2">
        <v>1</v>
      </c>
      <c r="N178" s="2">
        <v>0.46128800511360168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11133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4993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8.3522024154663086</v>
      </c>
      <c r="BA178" s="2">
        <v>10.080249786376953</v>
      </c>
      <c r="BB178" s="2">
        <v>0.73216372728347778</v>
      </c>
      <c r="BC178" s="2">
        <v>8.0070056915283203</v>
      </c>
      <c r="BD178" s="2">
        <v>10.148859977722168</v>
      </c>
      <c r="BE178" s="2">
        <v>0</v>
      </c>
      <c r="BF178" s="2">
        <v>0</v>
      </c>
      <c r="BG178" s="2">
        <v>1.3966180086135864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0.67352229356765747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2">
        <v>0.67103958129882813</v>
      </c>
      <c r="BV178" s="2">
        <v>7.3485198020935059</v>
      </c>
      <c r="BW178" s="2">
        <v>10.244999885559082</v>
      </c>
      <c r="BX178" s="2">
        <v>0</v>
      </c>
      <c r="BY178" s="2">
        <v>0</v>
      </c>
      <c r="BZ178" s="2">
        <v>1.8701740503311157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198">
        <v>0</v>
      </c>
      <c r="EH178" s="198">
        <v>0</v>
      </c>
      <c r="EI178" s="198">
        <v>0</v>
      </c>
      <c r="EJ178" s="198">
        <v>0</v>
      </c>
    </row>
    <row r="179" spans="1:140">
      <c r="A179" s="1">
        <v>27</v>
      </c>
      <c r="B179" s="1" t="b">
        <v>0</v>
      </c>
      <c r="C179" s="2" t="s">
        <v>545</v>
      </c>
      <c r="D179" s="2" t="s">
        <v>576</v>
      </c>
      <c r="E179" s="2">
        <v>5766</v>
      </c>
      <c r="F179" s="2">
        <v>0</v>
      </c>
      <c r="G179" s="2">
        <v>0</v>
      </c>
      <c r="H179" s="2">
        <v>0</v>
      </c>
      <c r="I179" s="2">
        <v>9776</v>
      </c>
      <c r="J179" s="2">
        <v>0</v>
      </c>
      <c r="K179" s="2">
        <v>0.44123730063438416</v>
      </c>
      <c r="L179" s="2">
        <v>17642</v>
      </c>
      <c r="M179" s="2">
        <v>1</v>
      </c>
      <c r="N179" s="2">
        <v>0.45374968647956848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10058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5408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8.4428863525390625</v>
      </c>
      <c r="BA179" s="2">
        <v>9.1167697906494141</v>
      </c>
      <c r="BB179" s="2">
        <v>1.0503909587860107</v>
      </c>
      <c r="BC179" s="2">
        <v>7.9558892250061035</v>
      </c>
      <c r="BD179" s="2">
        <v>9.3404760360717773</v>
      </c>
      <c r="BE179" s="2">
        <v>0</v>
      </c>
      <c r="BF179" s="2">
        <v>0</v>
      </c>
      <c r="BG179" s="2">
        <v>0.99113339185714722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0.84424698352813721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2">
        <v>1.0941770076751709</v>
      </c>
      <c r="BV179" s="2">
        <v>7.2940158843994141</v>
      </c>
      <c r="BW179" s="2">
        <v>9.4743537902832031</v>
      </c>
      <c r="BX179" s="2">
        <v>0</v>
      </c>
      <c r="BY179" s="2">
        <v>0</v>
      </c>
      <c r="BZ179" s="2">
        <v>1.3812899589538574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198">
        <v>0</v>
      </c>
      <c r="EH179" s="198">
        <v>0</v>
      </c>
      <c r="EI179" s="198">
        <v>0</v>
      </c>
      <c r="EJ179" s="198">
        <v>0</v>
      </c>
    </row>
    <row r="180" spans="1:140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</row>
    <row r="181" spans="1:140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</row>
    <row r="182" spans="1:140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</row>
    <row r="183" spans="1:140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</row>
    <row r="184" spans="1:140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</row>
    <row r="185" spans="1:140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</row>
    <row r="186" spans="1:140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</row>
    <row r="187" spans="1:140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</row>
    <row r="188" spans="1:140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</row>
    <row r="189" spans="1:140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</row>
    <row r="190" spans="1:140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</row>
    <row r="191" spans="1:140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</row>
    <row r="192" spans="1:140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</row>
    <row r="193" spans="3:136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</row>
    <row r="194" spans="3:136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</row>
    <row r="195" spans="3:136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</row>
    <row r="196" spans="3:136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</row>
    <row r="197" spans="3:136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</row>
    <row r="198" spans="3:136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</row>
    <row r="199" spans="3:136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</row>
    <row r="200" spans="3:136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</row>
    <row r="201" spans="3:136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</row>
    <row r="202" spans="3:136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</row>
    <row r="203" spans="3:136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</row>
    <row r="204" spans="3:136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</row>
    <row r="205" spans="3:136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</row>
    <row r="206" spans="3:136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</row>
    <row r="207" spans="3:136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</row>
    <row r="208" spans="3:136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</row>
    <row r="209" spans="3:136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</row>
    <row r="210" spans="3:136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</row>
    <row r="211" spans="3:136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</row>
    <row r="212" spans="3:136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</row>
    <row r="213" spans="3:136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</row>
    <row r="214" spans="3:136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</row>
    <row r="215" spans="3:136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</row>
    <row r="216" spans="3:136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</row>
    <row r="217" spans="3:136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</row>
    <row r="218" spans="3:136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</row>
    <row r="219" spans="3:136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</row>
    <row r="220" spans="3:136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</row>
    <row r="221" spans="3:136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</row>
    <row r="222" spans="3:136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</row>
    <row r="223" spans="3:136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</row>
    <row r="224" spans="3:136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</row>
    <row r="225" spans="3:136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</row>
    <row r="226" spans="3:136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</row>
    <row r="227" spans="3:136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</row>
    <row r="228" spans="3:136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</row>
    <row r="229" spans="3:136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</row>
    <row r="230" spans="3:136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</row>
    <row r="231" spans="3:136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</row>
    <row r="232" spans="3:136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</row>
    <row r="233" spans="3:136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</row>
    <row r="234" spans="3:136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</row>
    <row r="235" spans="3:136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</row>
    <row r="236" spans="3:136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</row>
    <row r="237" spans="3:136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</row>
    <row r="238" spans="3:136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</row>
    <row r="239" spans="3:136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</row>
    <row r="240" spans="3:136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</row>
    <row r="241" spans="3:136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</row>
    <row r="242" spans="3:136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</row>
    <row r="243" spans="3:136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</row>
    <row r="244" spans="3:136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</row>
    <row r="245" spans="3:136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</row>
    <row r="246" spans="3:136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</row>
    <row r="247" spans="3:136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</row>
    <row r="248" spans="3:136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</row>
    <row r="249" spans="3:136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</row>
    <row r="250" spans="3:136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</row>
    <row r="251" spans="3:136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</row>
    <row r="252" spans="3:136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</row>
    <row r="253" spans="3:136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</row>
    <row r="254" spans="3:136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</row>
    <row r="255" spans="3:136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</row>
    <row r="256" spans="3:136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</row>
    <row r="257" spans="3:136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</row>
    <row r="258" spans="3:136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</row>
    <row r="259" spans="3:136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</row>
    <row r="260" spans="3:136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</row>
    <row r="261" spans="3:136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</row>
    <row r="262" spans="3:136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</row>
    <row r="263" spans="3:136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</row>
    <row r="264" spans="3:136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</row>
    <row r="265" spans="3:136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</row>
    <row r="266" spans="3:136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</row>
    <row r="267" spans="3:136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</row>
    <row r="268" spans="3:136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</row>
    <row r="269" spans="3:136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</row>
    <row r="270" spans="3:136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</row>
    <row r="271" spans="3:136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</row>
    <row r="272" spans="3:136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</row>
    <row r="273" spans="3:136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</row>
    <row r="274" spans="3:136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</row>
    <row r="275" spans="3:136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</row>
    <row r="276" spans="3:136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</row>
    <row r="277" spans="3:136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</row>
    <row r="278" spans="3:136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</row>
    <row r="279" spans="3:136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</row>
    <row r="280" spans="3:136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</row>
    <row r="281" spans="3:136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</row>
    <row r="282" spans="3:136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</row>
    <row r="283" spans="3:136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</row>
    <row r="284" spans="3:136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</row>
    <row r="285" spans="3:136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</row>
    <row r="286" spans="3:136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</row>
    <row r="287" spans="3:136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</row>
    <row r="288" spans="3:136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</row>
    <row r="289" spans="3:136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</row>
    <row r="290" spans="3:136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</row>
    <row r="291" spans="3:136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</row>
    <row r="292" spans="3:136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</row>
    <row r="293" spans="3:136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</row>
    <row r="294" spans="3:136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</row>
    <row r="295" spans="3:136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</row>
    <row r="296" spans="3:136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</row>
    <row r="297" spans="3:136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</row>
    <row r="298" spans="3:136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</row>
    <row r="299" spans="3:136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</row>
    <row r="300" spans="3:136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</row>
  </sheetData>
  <sheetProtection algorithmName="SHA-512" hashValue="A213cO//IGGOqpOw5KsHFYL3XfduIt1vIhTPY5yHWdbrlw/wV8NQWvAxPfasCbDRiLdOSlXZo6/c3gTxoWZ0Sw==" saltValue="SUW9pm2ANGTyIWHLo30/GA==" spinCount="100000" sheet="1" objects="1" scenarios="1"/>
  <mergeCells count="22">
    <mergeCell ref="BB101:BY101"/>
    <mergeCell ref="BZ101:CF101"/>
    <mergeCell ref="CG101:CU101"/>
    <mergeCell ref="CV101:DB101"/>
    <mergeCell ref="A101:D101"/>
    <mergeCell ref="E101:AG101"/>
    <mergeCell ref="AH101:AI101"/>
    <mergeCell ref="AJ101:AO101"/>
    <mergeCell ref="AP101:BA101"/>
    <mergeCell ref="DC101:DK101"/>
    <mergeCell ref="DL101:DP101"/>
    <mergeCell ref="BZ1:CF1"/>
    <mergeCell ref="CG1:CU1"/>
    <mergeCell ref="CV1:DB1"/>
    <mergeCell ref="DC1:DK1"/>
    <mergeCell ref="DL1:DP1"/>
    <mergeCell ref="BB1:BY1"/>
    <mergeCell ref="A1:D1"/>
    <mergeCell ref="E1:AG1"/>
    <mergeCell ref="AH1:AI1"/>
    <mergeCell ref="AJ1:AO1"/>
    <mergeCell ref="AP1:BA1"/>
  </mergeCells>
  <pageMargins left="0.75" right="0.75" top="1" bottom="1" header="0.4921259845" footer="0.4921259845"/>
  <pageSetup paperSize="9" orientation="portrait" horizontalDpi="200" verticalDpi="2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Q35"/>
  <sheetViews>
    <sheetView workbookViewId="0">
      <selection activeCell="B5" sqref="B5"/>
    </sheetView>
  </sheetViews>
  <sheetFormatPr defaultColWidth="9.140625" defaultRowHeight="12.75"/>
  <cols>
    <col min="1" max="1" width="11.42578125" style="174" customWidth="1"/>
    <col min="2" max="2" width="12.7109375" style="174" customWidth="1"/>
    <col min="3" max="3" width="11.42578125" style="190" customWidth="1"/>
    <col min="4" max="4" width="11.42578125" style="174" customWidth="1"/>
    <col min="5" max="6" width="11.42578125" style="190" customWidth="1"/>
    <col min="7" max="7" width="13.5703125" style="190" customWidth="1"/>
    <col min="8" max="9" width="11.42578125" style="174" customWidth="1"/>
    <col min="10" max="11" width="11.42578125" style="190" customWidth="1"/>
    <col min="12" max="12" width="13.5703125" style="190" customWidth="1"/>
    <col min="13" max="15" width="11.42578125" style="174" customWidth="1"/>
    <col min="16" max="16" width="13.7109375" style="174" customWidth="1"/>
    <col min="17" max="252" width="11.42578125" style="174" customWidth="1"/>
    <col min="253" max="253" width="12.7109375" style="174" customWidth="1"/>
    <col min="254" max="254" width="13.140625" style="174" customWidth="1"/>
    <col min="255" max="258" width="11.42578125" style="174" customWidth="1"/>
    <col min="259" max="259" width="13.5703125" style="174" customWidth="1"/>
    <col min="260" max="263" width="11.42578125" style="174" customWidth="1"/>
    <col min="264" max="264" width="13.5703125" style="174" customWidth="1"/>
    <col min="265" max="267" width="11.42578125" style="174" customWidth="1"/>
    <col min="268" max="268" width="18.42578125" style="174" customWidth="1"/>
    <col min="269" max="269" width="13.7109375" style="174" customWidth="1"/>
    <col min="270" max="270" width="22.28515625" style="174" customWidth="1"/>
    <col min="271" max="271" width="16.28515625" style="174" customWidth="1"/>
    <col min="272" max="272" width="11.42578125" style="174" customWidth="1"/>
    <col min="273" max="273" width="13.42578125" style="174" customWidth="1"/>
    <col min="274" max="508" width="11.42578125" style="174" customWidth="1"/>
    <col min="509" max="509" width="12.7109375" style="174" customWidth="1"/>
    <col min="510" max="510" width="13.140625" style="174" customWidth="1"/>
    <col min="511" max="514" width="11.42578125" style="174" customWidth="1"/>
    <col min="515" max="515" width="13.5703125" style="174" customWidth="1"/>
    <col min="516" max="519" width="11.42578125" style="174" customWidth="1"/>
    <col min="520" max="520" width="13.5703125" style="174" customWidth="1"/>
    <col min="521" max="523" width="11.42578125" style="174" customWidth="1"/>
    <col min="524" max="524" width="18.42578125" style="174" customWidth="1"/>
    <col min="525" max="525" width="13.7109375" style="174" customWidth="1"/>
    <col min="526" max="526" width="22.28515625" style="174" customWidth="1"/>
    <col min="527" max="527" width="16.28515625" style="174" customWidth="1"/>
    <col min="528" max="528" width="11.42578125" style="174" customWidth="1"/>
    <col min="529" max="529" width="13.42578125" style="174" customWidth="1"/>
    <col min="530" max="764" width="11.42578125" style="174" customWidth="1"/>
    <col min="765" max="765" width="12.7109375" style="174" customWidth="1"/>
    <col min="766" max="766" width="13.140625" style="174" customWidth="1"/>
    <col min="767" max="770" width="11.42578125" style="174" customWidth="1"/>
    <col min="771" max="771" width="13.5703125" style="174" customWidth="1"/>
    <col min="772" max="775" width="11.42578125" style="174" customWidth="1"/>
    <col min="776" max="776" width="13.5703125" style="174" customWidth="1"/>
    <col min="777" max="779" width="11.42578125" style="174" customWidth="1"/>
    <col min="780" max="780" width="18.42578125" style="174" customWidth="1"/>
    <col min="781" max="781" width="13.7109375" style="174" customWidth="1"/>
    <col min="782" max="782" width="22.28515625" style="174" customWidth="1"/>
    <col min="783" max="783" width="16.28515625" style="174" customWidth="1"/>
    <col min="784" max="784" width="11.42578125" style="174" customWidth="1"/>
    <col min="785" max="785" width="13.42578125" style="174" customWidth="1"/>
    <col min="786" max="1020" width="11.42578125" style="174" customWidth="1"/>
    <col min="1021" max="1021" width="12.7109375" style="174" customWidth="1"/>
    <col min="1022" max="1022" width="13.140625" style="174" customWidth="1"/>
    <col min="1023" max="1026" width="11.42578125" style="174" customWidth="1"/>
    <col min="1027" max="1027" width="13.5703125" style="174" customWidth="1"/>
    <col min="1028" max="1031" width="11.42578125" style="174" customWidth="1"/>
    <col min="1032" max="1032" width="13.5703125" style="174" customWidth="1"/>
    <col min="1033" max="1035" width="11.42578125" style="174" customWidth="1"/>
    <col min="1036" max="1036" width="18.42578125" style="174" customWidth="1"/>
    <col min="1037" max="1037" width="13.7109375" style="174" customWidth="1"/>
    <col min="1038" max="1038" width="22.28515625" style="174" customWidth="1"/>
    <col min="1039" max="1039" width="16.28515625" style="174" customWidth="1"/>
    <col min="1040" max="1040" width="11.42578125" style="174" customWidth="1"/>
    <col min="1041" max="1041" width="13.42578125" style="174" customWidth="1"/>
    <col min="1042" max="1276" width="11.42578125" style="174" customWidth="1"/>
    <col min="1277" max="1277" width="12.7109375" style="174" customWidth="1"/>
    <col min="1278" max="1278" width="13.140625" style="174" customWidth="1"/>
    <col min="1279" max="1282" width="11.42578125" style="174" customWidth="1"/>
    <col min="1283" max="1283" width="13.5703125" style="174" customWidth="1"/>
    <col min="1284" max="1287" width="11.42578125" style="174" customWidth="1"/>
    <col min="1288" max="1288" width="13.5703125" style="174" customWidth="1"/>
    <col min="1289" max="1291" width="11.42578125" style="174" customWidth="1"/>
    <col min="1292" max="1292" width="18.42578125" style="174" customWidth="1"/>
    <col min="1293" max="1293" width="13.7109375" style="174" customWidth="1"/>
    <col min="1294" max="1294" width="22.28515625" style="174" customWidth="1"/>
    <col min="1295" max="1295" width="16.28515625" style="174" customWidth="1"/>
    <col min="1296" max="1296" width="11.42578125" style="174" customWidth="1"/>
    <col min="1297" max="1297" width="13.42578125" style="174" customWidth="1"/>
    <col min="1298" max="1532" width="11.42578125" style="174" customWidth="1"/>
    <col min="1533" max="1533" width="12.7109375" style="174" customWidth="1"/>
    <col min="1534" max="1534" width="13.140625" style="174" customWidth="1"/>
    <col min="1535" max="1538" width="11.42578125" style="174" customWidth="1"/>
    <col min="1539" max="1539" width="13.5703125" style="174" customWidth="1"/>
    <col min="1540" max="1543" width="11.42578125" style="174" customWidth="1"/>
    <col min="1544" max="1544" width="13.5703125" style="174" customWidth="1"/>
    <col min="1545" max="1547" width="11.42578125" style="174" customWidth="1"/>
    <col min="1548" max="1548" width="18.42578125" style="174" customWidth="1"/>
    <col min="1549" max="1549" width="13.7109375" style="174" customWidth="1"/>
    <col min="1550" max="1550" width="22.28515625" style="174" customWidth="1"/>
    <col min="1551" max="1551" width="16.28515625" style="174" customWidth="1"/>
    <col min="1552" max="1552" width="11.42578125" style="174" customWidth="1"/>
    <col min="1553" max="1553" width="13.42578125" style="174" customWidth="1"/>
    <col min="1554" max="1788" width="11.42578125" style="174" customWidth="1"/>
    <col min="1789" max="1789" width="12.7109375" style="174" customWidth="1"/>
    <col min="1790" max="1790" width="13.140625" style="174" customWidth="1"/>
    <col min="1791" max="1794" width="11.42578125" style="174" customWidth="1"/>
    <col min="1795" max="1795" width="13.5703125" style="174" customWidth="1"/>
    <col min="1796" max="1799" width="11.42578125" style="174" customWidth="1"/>
    <col min="1800" max="1800" width="13.5703125" style="174" customWidth="1"/>
    <col min="1801" max="1803" width="11.42578125" style="174" customWidth="1"/>
    <col min="1804" max="1804" width="18.42578125" style="174" customWidth="1"/>
    <col min="1805" max="1805" width="13.7109375" style="174" customWidth="1"/>
    <col min="1806" max="1806" width="22.28515625" style="174" customWidth="1"/>
    <col min="1807" max="1807" width="16.28515625" style="174" customWidth="1"/>
    <col min="1808" max="1808" width="11.42578125" style="174" customWidth="1"/>
    <col min="1809" max="1809" width="13.42578125" style="174" customWidth="1"/>
    <col min="1810" max="2044" width="11.42578125" style="174" customWidth="1"/>
    <col min="2045" max="2045" width="12.7109375" style="174" customWidth="1"/>
    <col min="2046" max="2046" width="13.140625" style="174" customWidth="1"/>
    <col min="2047" max="2050" width="11.42578125" style="174" customWidth="1"/>
    <col min="2051" max="2051" width="13.5703125" style="174" customWidth="1"/>
    <col min="2052" max="2055" width="11.42578125" style="174" customWidth="1"/>
    <col min="2056" max="2056" width="13.5703125" style="174" customWidth="1"/>
    <col min="2057" max="2059" width="11.42578125" style="174" customWidth="1"/>
    <col min="2060" max="2060" width="18.42578125" style="174" customWidth="1"/>
    <col min="2061" max="2061" width="13.7109375" style="174" customWidth="1"/>
    <col min="2062" max="2062" width="22.28515625" style="174" customWidth="1"/>
    <col min="2063" max="2063" width="16.28515625" style="174" customWidth="1"/>
    <col min="2064" max="2064" width="11.42578125" style="174" customWidth="1"/>
    <col min="2065" max="2065" width="13.42578125" style="174" customWidth="1"/>
    <col min="2066" max="2300" width="11.42578125" style="174" customWidth="1"/>
    <col min="2301" max="2301" width="12.7109375" style="174" customWidth="1"/>
    <col min="2302" max="2302" width="13.140625" style="174" customWidth="1"/>
    <col min="2303" max="2306" width="11.42578125" style="174" customWidth="1"/>
    <col min="2307" max="2307" width="13.5703125" style="174" customWidth="1"/>
    <col min="2308" max="2311" width="11.42578125" style="174" customWidth="1"/>
    <col min="2312" max="2312" width="13.5703125" style="174" customWidth="1"/>
    <col min="2313" max="2315" width="11.42578125" style="174" customWidth="1"/>
    <col min="2316" max="2316" width="18.42578125" style="174" customWidth="1"/>
    <col min="2317" max="2317" width="13.7109375" style="174" customWidth="1"/>
    <col min="2318" max="2318" width="22.28515625" style="174" customWidth="1"/>
    <col min="2319" max="2319" width="16.28515625" style="174" customWidth="1"/>
    <col min="2320" max="2320" width="11.42578125" style="174" customWidth="1"/>
    <col min="2321" max="2321" width="13.42578125" style="174" customWidth="1"/>
    <col min="2322" max="2556" width="11.42578125" style="174" customWidth="1"/>
    <col min="2557" max="2557" width="12.7109375" style="174" customWidth="1"/>
    <col min="2558" max="2558" width="13.140625" style="174" customWidth="1"/>
    <col min="2559" max="2562" width="11.42578125" style="174" customWidth="1"/>
    <col min="2563" max="2563" width="13.5703125" style="174" customWidth="1"/>
    <col min="2564" max="2567" width="11.42578125" style="174" customWidth="1"/>
    <col min="2568" max="2568" width="13.5703125" style="174" customWidth="1"/>
    <col min="2569" max="2571" width="11.42578125" style="174" customWidth="1"/>
    <col min="2572" max="2572" width="18.42578125" style="174" customWidth="1"/>
    <col min="2573" max="2573" width="13.7109375" style="174" customWidth="1"/>
    <col min="2574" max="2574" width="22.28515625" style="174" customWidth="1"/>
    <col min="2575" max="2575" width="16.28515625" style="174" customWidth="1"/>
    <col min="2576" max="2576" width="11.42578125" style="174" customWidth="1"/>
    <col min="2577" max="2577" width="13.42578125" style="174" customWidth="1"/>
    <col min="2578" max="2812" width="11.42578125" style="174" customWidth="1"/>
    <col min="2813" max="2813" width="12.7109375" style="174" customWidth="1"/>
    <col min="2814" max="2814" width="13.140625" style="174" customWidth="1"/>
    <col min="2815" max="2818" width="11.42578125" style="174" customWidth="1"/>
    <col min="2819" max="2819" width="13.5703125" style="174" customWidth="1"/>
    <col min="2820" max="2823" width="11.42578125" style="174" customWidth="1"/>
    <col min="2824" max="2824" width="13.5703125" style="174" customWidth="1"/>
    <col min="2825" max="2827" width="11.42578125" style="174" customWidth="1"/>
    <col min="2828" max="2828" width="18.42578125" style="174" customWidth="1"/>
    <col min="2829" max="2829" width="13.7109375" style="174" customWidth="1"/>
    <col min="2830" max="2830" width="22.28515625" style="174" customWidth="1"/>
    <col min="2831" max="2831" width="16.28515625" style="174" customWidth="1"/>
    <col min="2832" max="2832" width="11.42578125" style="174" customWidth="1"/>
    <col min="2833" max="2833" width="13.42578125" style="174" customWidth="1"/>
    <col min="2834" max="3068" width="11.42578125" style="174" customWidth="1"/>
    <col min="3069" max="3069" width="12.7109375" style="174" customWidth="1"/>
    <col min="3070" max="3070" width="13.140625" style="174" customWidth="1"/>
    <col min="3071" max="3074" width="11.42578125" style="174" customWidth="1"/>
    <col min="3075" max="3075" width="13.5703125" style="174" customWidth="1"/>
    <col min="3076" max="3079" width="11.42578125" style="174" customWidth="1"/>
    <col min="3080" max="3080" width="13.5703125" style="174" customWidth="1"/>
    <col min="3081" max="3083" width="11.42578125" style="174" customWidth="1"/>
    <col min="3084" max="3084" width="18.42578125" style="174" customWidth="1"/>
    <col min="3085" max="3085" width="13.7109375" style="174" customWidth="1"/>
    <col min="3086" max="3086" width="22.28515625" style="174" customWidth="1"/>
    <col min="3087" max="3087" width="16.28515625" style="174" customWidth="1"/>
    <col min="3088" max="3088" width="11.42578125" style="174" customWidth="1"/>
    <col min="3089" max="3089" width="13.42578125" style="174" customWidth="1"/>
    <col min="3090" max="3324" width="11.42578125" style="174" customWidth="1"/>
    <col min="3325" max="3325" width="12.7109375" style="174" customWidth="1"/>
    <col min="3326" max="3326" width="13.140625" style="174" customWidth="1"/>
    <col min="3327" max="3330" width="11.42578125" style="174" customWidth="1"/>
    <col min="3331" max="3331" width="13.5703125" style="174" customWidth="1"/>
    <col min="3332" max="3335" width="11.42578125" style="174" customWidth="1"/>
    <col min="3336" max="3336" width="13.5703125" style="174" customWidth="1"/>
    <col min="3337" max="3339" width="11.42578125" style="174" customWidth="1"/>
    <col min="3340" max="3340" width="18.42578125" style="174" customWidth="1"/>
    <col min="3341" max="3341" width="13.7109375" style="174" customWidth="1"/>
    <col min="3342" max="3342" width="22.28515625" style="174" customWidth="1"/>
    <col min="3343" max="3343" width="16.28515625" style="174" customWidth="1"/>
    <col min="3344" max="3344" width="11.42578125" style="174" customWidth="1"/>
    <col min="3345" max="3345" width="13.42578125" style="174" customWidth="1"/>
    <col min="3346" max="3580" width="11.42578125" style="174" customWidth="1"/>
    <col min="3581" max="3581" width="12.7109375" style="174" customWidth="1"/>
    <col min="3582" max="3582" width="13.140625" style="174" customWidth="1"/>
    <col min="3583" max="3586" width="11.42578125" style="174" customWidth="1"/>
    <col min="3587" max="3587" width="13.5703125" style="174" customWidth="1"/>
    <col min="3588" max="3591" width="11.42578125" style="174" customWidth="1"/>
    <col min="3592" max="3592" width="13.5703125" style="174" customWidth="1"/>
    <col min="3593" max="3595" width="11.42578125" style="174" customWidth="1"/>
    <col min="3596" max="3596" width="18.42578125" style="174" customWidth="1"/>
    <col min="3597" max="3597" width="13.7109375" style="174" customWidth="1"/>
    <col min="3598" max="3598" width="22.28515625" style="174" customWidth="1"/>
    <col min="3599" max="3599" width="16.28515625" style="174" customWidth="1"/>
    <col min="3600" max="3600" width="11.42578125" style="174" customWidth="1"/>
    <col min="3601" max="3601" width="13.42578125" style="174" customWidth="1"/>
    <col min="3602" max="3836" width="11.42578125" style="174" customWidth="1"/>
    <col min="3837" max="3837" width="12.7109375" style="174" customWidth="1"/>
    <col min="3838" max="3838" width="13.140625" style="174" customWidth="1"/>
    <col min="3839" max="3842" width="11.42578125" style="174" customWidth="1"/>
    <col min="3843" max="3843" width="13.5703125" style="174" customWidth="1"/>
    <col min="3844" max="3847" width="11.42578125" style="174" customWidth="1"/>
    <col min="3848" max="3848" width="13.5703125" style="174" customWidth="1"/>
    <col min="3849" max="3851" width="11.42578125" style="174" customWidth="1"/>
    <col min="3852" max="3852" width="18.42578125" style="174" customWidth="1"/>
    <col min="3853" max="3853" width="13.7109375" style="174" customWidth="1"/>
    <col min="3854" max="3854" width="22.28515625" style="174" customWidth="1"/>
    <col min="3855" max="3855" width="16.28515625" style="174" customWidth="1"/>
    <col min="3856" max="3856" width="11.42578125" style="174" customWidth="1"/>
    <col min="3857" max="3857" width="13.42578125" style="174" customWidth="1"/>
    <col min="3858" max="4092" width="11.42578125" style="174" customWidth="1"/>
    <col min="4093" max="4093" width="12.7109375" style="174" customWidth="1"/>
    <col min="4094" max="4094" width="13.140625" style="174" customWidth="1"/>
    <col min="4095" max="4098" width="11.42578125" style="174" customWidth="1"/>
    <col min="4099" max="4099" width="13.5703125" style="174" customWidth="1"/>
    <col min="4100" max="4103" width="11.42578125" style="174" customWidth="1"/>
    <col min="4104" max="4104" width="13.5703125" style="174" customWidth="1"/>
    <col min="4105" max="4107" width="11.42578125" style="174" customWidth="1"/>
    <col min="4108" max="4108" width="18.42578125" style="174" customWidth="1"/>
    <col min="4109" max="4109" width="13.7109375" style="174" customWidth="1"/>
    <col min="4110" max="4110" width="22.28515625" style="174" customWidth="1"/>
    <col min="4111" max="4111" width="16.28515625" style="174" customWidth="1"/>
    <col min="4112" max="4112" width="11.42578125" style="174" customWidth="1"/>
    <col min="4113" max="4113" width="13.42578125" style="174" customWidth="1"/>
    <col min="4114" max="4348" width="11.42578125" style="174" customWidth="1"/>
    <col min="4349" max="4349" width="12.7109375" style="174" customWidth="1"/>
    <col min="4350" max="4350" width="13.140625" style="174" customWidth="1"/>
    <col min="4351" max="4354" width="11.42578125" style="174" customWidth="1"/>
    <col min="4355" max="4355" width="13.5703125" style="174" customWidth="1"/>
    <col min="4356" max="4359" width="11.42578125" style="174" customWidth="1"/>
    <col min="4360" max="4360" width="13.5703125" style="174" customWidth="1"/>
    <col min="4361" max="4363" width="11.42578125" style="174" customWidth="1"/>
    <col min="4364" max="4364" width="18.42578125" style="174" customWidth="1"/>
    <col min="4365" max="4365" width="13.7109375" style="174" customWidth="1"/>
    <col min="4366" max="4366" width="22.28515625" style="174" customWidth="1"/>
    <col min="4367" max="4367" width="16.28515625" style="174" customWidth="1"/>
    <col min="4368" max="4368" width="11.42578125" style="174" customWidth="1"/>
    <col min="4369" max="4369" width="13.42578125" style="174" customWidth="1"/>
    <col min="4370" max="4604" width="11.42578125" style="174" customWidth="1"/>
    <col min="4605" max="4605" width="12.7109375" style="174" customWidth="1"/>
    <col min="4606" max="4606" width="13.140625" style="174" customWidth="1"/>
    <col min="4607" max="4610" width="11.42578125" style="174" customWidth="1"/>
    <col min="4611" max="4611" width="13.5703125" style="174" customWidth="1"/>
    <col min="4612" max="4615" width="11.42578125" style="174" customWidth="1"/>
    <col min="4616" max="4616" width="13.5703125" style="174" customWidth="1"/>
    <col min="4617" max="4619" width="11.42578125" style="174" customWidth="1"/>
    <col min="4620" max="4620" width="18.42578125" style="174" customWidth="1"/>
    <col min="4621" max="4621" width="13.7109375" style="174" customWidth="1"/>
    <col min="4622" max="4622" width="22.28515625" style="174" customWidth="1"/>
    <col min="4623" max="4623" width="16.28515625" style="174" customWidth="1"/>
    <col min="4624" max="4624" width="11.42578125" style="174" customWidth="1"/>
    <col min="4625" max="4625" width="13.42578125" style="174" customWidth="1"/>
    <col min="4626" max="4860" width="11.42578125" style="174" customWidth="1"/>
    <col min="4861" max="4861" width="12.7109375" style="174" customWidth="1"/>
    <col min="4862" max="4862" width="13.140625" style="174" customWidth="1"/>
    <col min="4863" max="4866" width="11.42578125" style="174" customWidth="1"/>
    <col min="4867" max="4867" width="13.5703125" style="174" customWidth="1"/>
    <col min="4868" max="4871" width="11.42578125" style="174" customWidth="1"/>
    <col min="4872" max="4872" width="13.5703125" style="174" customWidth="1"/>
    <col min="4873" max="4875" width="11.42578125" style="174" customWidth="1"/>
    <col min="4876" max="4876" width="18.42578125" style="174" customWidth="1"/>
    <col min="4877" max="4877" width="13.7109375" style="174" customWidth="1"/>
    <col min="4878" max="4878" width="22.28515625" style="174" customWidth="1"/>
    <col min="4879" max="4879" width="16.28515625" style="174" customWidth="1"/>
    <col min="4880" max="4880" width="11.42578125" style="174" customWidth="1"/>
    <col min="4881" max="4881" width="13.42578125" style="174" customWidth="1"/>
    <col min="4882" max="5116" width="11.42578125" style="174" customWidth="1"/>
    <col min="5117" max="5117" width="12.7109375" style="174" customWidth="1"/>
    <col min="5118" max="5118" width="13.140625" style="174" customWidth="1"/>
    <col min="5119" max="5122" width="11.42578125" style="174" customWidth="1"/>
    <col min="5123" max="5123" width="13.5703125" style="174" customWidth="1"/>
    <col min="5124" max="5127" width="11.42578125" style="174" customWidth="1"/>
    <col min="5128" max="5128" width="13.5703125" style="174" customWidth="1"/>
    <col min="5129" max="5131" width="11.42578125" style="174" customWidth="1"/>
    <col min="5132" max="5132" width="18.42578125" style="174" customWidth="1"/>
    <col min="5133" max="5133" width="13.7109375" style="174" customWidth="1"/>
    <col min="5134" max="5134" width="22.28515625" style="174" customWidth="1"/>
    <col min="5135" max="5135" width="16.28515625" style="174" customWidth="1"/>
    <col min="5136" max="5136" width="11.42578125" style="174" customWidth="1"/>
    <col min="5137" max="5137" width="13.42578125" style="174" customWidth="1"/>
    <col min="5138" max="5372" width="11.42578125" style="174" customWidth="1"/>
    <col min="5373" max="5373" width="12.7109375" style="174" customWidth="1"/>
    <col min="5374" max="5374" width="13.140625" style="174" customWidth="1"/>
    <col min="5375" max="5378" width="11.42578125" style="174" customWidth="1"/>
    <col min="5379" max="5379" width="13.5703125" style="174" customWidth="1"/>
    <col min="5380" max="5383" width="11.42578125" style="174" customWidth="1"/>
    <col min="5384" max="5384" width="13.5703125" style="174" customWidth="1"/>
    <col min="5385" max="5387" width="11.42578125" style="174" customWidth="1"/>
    <col min="5388" max="5388" width="18.42578125" style="174" customWidth="1"/>
    <col min="5389" max="5389" width="13.7109375" style="174" customWidth="1"/>
    <col min="5390" max="5390" width="22.28515625" style="174" customWidth="1"/>
    <col min="5391" max="5391" width="16.28515625" style="174" customWidth="1"/>
    <col min="5392" max="5392" width="11.42578125" style="174" customWidth="1"/>
    <col min="5393" max="5393" width="13.42578125" style="174" customWidth="1"/>
    <col min="5394" max="5628" width="11.42578125" style="174" customWidth="1"/>
    <col min="5629" max="5629" width="12.7109375" style="174" customWidth="1"/>
    <col min="5630" max="5630" width="13.140625" style="174" customWidth="1"/>
    <col min="5631" max="5634" width="11.42578125" style="174" customWidth="1"/>
    <col min="5635" max="5635" width="13.5703125" style="174" customWidth="1"/>
    <col min="5636" max="5639" width="11.42578125" style="174" customWidth="1"/>
    <col min="5640" max="5640" width="13.5703125" style="174" customWidth="1"/>
    <col min="5641" max="5643" width="11.42578125" style="174" customWidth="1"/>
    <col min="5644" max="5644" width="18.42578125" style="174" customWidth="1"/>
    <col min="5645" max="5645" width="13.7109375" style="174" customWidth="1"/>
    <col min="5646" max="5646" width="22.28515625" style="174" customWidth="1"/>
    <col min="5647" max="5647" width="16.28515625" style="174" customWidth="1"/>
    <col min="5648" max="5648" width="11.42578125" style="174" customWidth="1"/>
    <col min="5649" max="5649" width="13.42578125" style="174" customWidth="1"/>
    <col min="5650" max="5884" width="11.42578125" style="174" customWidth="1"/>
    <col min="5885" max="5885" width="12.7109375" style="174" customWidth="1"/>
    <col min="5886" max="5886" width="13.140625" style="174" customWidth="1"/>
    <col min="5887" max="5890" width="11.42578125" style="174" customWidth="1"/>
    <col min="5891" max="5891" width="13.5703125" style="174" customWidth="1"/>
    <col min="5892" max="5895" width="11.42578125" style="174" customWidth="1"/>
    <col min="5896" max="5896" width="13.5703125" style="174" customWidth="1"/>
    <col min="5897" max="5899" width="11.42578125" style="174" customWidth="1"/>
    <col min="5900" max="5900" width="18.42578125" style="174" customWidth="1"/>
    <col min="5901" max="5901" width="13.7109375" style="174" customWidth="1"/>
    <col min="5902" max="5902" width="22.28515625" style="174" customWidth="1"/>
    <col min="5903" max="5903" width="16.28515625" style="174" customWidth="1"/>
    <col min="5904" max="5904" width="11.42578125" style="174" customWidth="1"/>
    <col min="5905" max="5905" width="13.42578125" style="174" customWidth="1"/>
    <col min="5906" max="6140" width="11.42578125" style="174" customWidth="1"/>
    <col min="6141" max="6141" width="12.7109375" style="174" customWidth="1"/>
    <col min="6142" max="6142" width="13.140625" style="174" customWidth="1"/>
    <col min="6143" max="6146" width="11.42578125" style="174" customWidth="1"/>
    <col min="6147" max="6147" width="13.5703125" style="174" customWidth="1"/>
    <col min="6148" max="6151" width="11.42578125" style="174" customWidth="1"/>
    <col min="6152" max="6152" width="13.5703125" style="174" customWidth="1"/>
    <col min="6153" max="6155" width="11.42578125" style="174" customWidth="1"/>
    <col min="6156" max="6156" width="18.42578125" style="174" customWidth="1"/>
    <col min="6157" max="6157" width="13.7109375" style="174" customWidth="1"/>
    <col min="6158" max="6158" width="22.28515625" style="174" customWidth="1"/>
    <col min="6159" max="6159" width="16.28515625" style="174" customWidth="1"/>
    <col min="6160" max="6160" width="11.42578125" style="174" customWidth="1"/>
    <col min="6161" max="6161" width="13.42578125" style="174" customWidth="1"/>
    <col min="6162" max="6396" width="11.42578125" style="174" customWidth="1"/>
    <col min="6397" max="6397" width="12.7109375" style="174" customWidth="1"/>
    <col min="6398" max="6398" width="13.140625" style="174" customWidth="1"/>
    <col min="6399" max="6402" width="11.42578125" style="174" customWidth="1"/>
    <col min="6403" max="6403" width="13.5703125" style="174" customWidth="1"/>
    <col min="6404" max="6407" width="11.42578125" style="174" customWidth="1"/>
    <col min="6408" max="6408" width="13.5703125" style="174" customWidth="1"/>
    <col min="6409" max="6411" width="11.42578125" style="174" customWidth="1"/>
    <col min="6412" max="6412" width="18.42578125" style="174" customWidth="1"/>
    <col min="6413" max="6413" width="13.7109375" style="174" customWidth="1"/>
    <col min="6414" max="6414" width="22.28515625" style="174" customWidth="1"/>
    <col min="6415" max="6415" width="16.28515625" style="174" customWidth="1"/>
    <col min="6416" max="6416" width="11.42578125" style="174" customWidth="1"/>
    <col min="6417" max="6417" width="13.42578125" style="174" customWidth="1"/>
    <col min="6418" max="6652" width="11.42578125" style="174" customWidth="1"/>
    <col min="6653" max="6653" width="12.7109375" style="174" customWidth="1"/>
    <col min="6654" max="6654" width="13.140625" style="174" customWidth="1"/>
    <col min="6655" max="6658" width="11.42578125" style="174" customWidth="1"/>
    <col min="6659" max="6659" width="13.5703125" style="174" customWidth="1"/>
    <col min="6660" max="6663" width="11.42578125" style="174" customWidth="1"/>
    <col min="6664" max="6664" width="13.5703125" style="174" customWidth="1"/>
    <col min="6665" max="6667" width="11.42578125" style="174" customWidth="1"/>
    <col min="6668" max="6668" width="18.42578125" style="174" customWidth="1"/>
    <col min="6669" max="6669" width="13.7109375" style="174" customWidth="1"/>
    <col min="6670" max="6670" width="22.28515625" style="174" customWidth="1"/>
    <col min="6671" max="6671" width="16.28515625" style="174" customWidth="1"/>
    <col min="6672" max="6672" width="11.42578125" style="174" customWidth="1"/>
    <col min="6673" max="6673" width="13.42578125" style="174" customWidth="1"/>
    <col min="6674" max="6908" width="11.42578125" style="174" customWidth="1"/>
    <col min="6909" max="6909" width="12.7109375" style="174" customWidth="1"/>
    <col min="6910" max="6910" width="13.140625" style="174" customWidth="1"/>
    <col min="6911" max="6914" width="11.42578125" style="174" customWidth="1"/>
    <col min="6915" max="6915" width="13.5703125" style="174" customWidth="1"/>
    <col min="6916" max="6919" width="11.42578125" style="174" customWidth="1"/>
    <col min="6920" max="6920" width="13.5703125" style="174" customWidth="1"/>
    <col min="6921" max="6923" width="11.42578125" style="174" customWidth="1"/>
    <col min="6924" max="6924" width="18.42578125" style="174" customWidth="1"/>
    <col min="6925" max="6925" width="13.7109375" style="174" customWidth="1"/>
    <col min="6926" max="6926" width="22.28515625" style="174" customWidth="1"/>
    <col min="6927" max="6927" width="16.28515625" style="174" customWidth="1"/>
    <col min="6928" max="6928" width="11.42578125" style="174" customWidth="1"/>
    <col min="6929" max="6929" width="13.42578125" style="174" customWidth="1"/>
    <col min="6930" max="7164" width="11.42578125" style="174" customWidth="1"/>
    <col min="7165" max="7165" width="12.7109375" style="174" customWidth="1"/>
    <col min="7166" max="7166" width="13.140625" style="174" customWidth="1"/>
    <col min="7167" max="7170" width="11.42578125" style="174" customWidth="1"/>
    <col min="7171" max="7171" width="13.5703125" style="174" customWidth="1"/>
    <col min="7172" max="7175" width="11.42578125" style="174" customWidth="1"/>
    <col min="7176" max="7176" width="13.5703125" style="174" customWidth="1"/>
    <col min="7177" max="7179" width="11.42578125" style="174" customWidth="1"/>
    <col min="7180" max="7180" width="18.42578125" style="174" customWidth="1"/>
    <col min="7181" max="7181" width="13.7109375" style="174" customWidth="1"/>
    <col min="7182" max="7182" width="22.28515625" style="174" customWidth="1"/>
    <col min="7183" max="7183" width="16.28515625" style="174" customWidth="1"/>
    <col min="7184" max="7184" width="11.42578125" style="174" customWidth="1"/>
    <col min="7185" max="7185" width="13.42578125" style="174" customWidth="1"/>
    <col min="7186" max="7420" width="11.42578125" style="174" customWidth="1"/>
    <col min="7421" max="7421" width="12.7109375" style="174" customWidth="1"/>
    <col min="7422" max="7422" width="13.140625" style="174" customWidth="1"/>
    <col min="7423" max="7426" width="11.42578125" style="174" customWidth="1"/>
    <col min="7427" max="7427" width="13.5703125" style="174" customWidth="1"/>
    <col min="7428" max="7431" width="11.42578125" style="174" customWidth="1"/>
    <col min="7432" max="7432" width="13.5703125" style="174" customWidth="1"/>
    <col min="7433" max="7435" width="11.42578125" style="174" customWidth="1"/>
    <col min="7436" max="7436" width="18.42578125" style="174" customWidth="1"/>
    <col min="7437" max="7437" width="13.7109375" style="174" customWidth="1"/>
    <col min="7438" max="7438" width="22.28515625" style="174" customWidth="1"/>
    <col min="7439" max="7439" width="16.28515625" style="174" customWidth="1"/>
    <col min="7440" max="7440" width="11.42578125" style="174" customWidth="1"/>
    <col min="7441" max="7441" width="13.42578125" style="174" customWidth="1"/>
    <col min="7442" max="7676" width="11.42578125" style="174" customWidth="1"/>
    <col min="7677" max="7677" width="12.7109375" style="174" customWidth="1"/>
    <col min="7678" max="7678" width="13.140625" style="174" customWidth="1"/>
    <col min="7679" max="7682" width="11.42578125" style="174" customWidth="1"/>
    <col min="7683" max="7683" width="13.5703125" style="174" customWidth="1"/>
    <col min="7684" max="7687" width="11.42578125" style="174" customWidth="1"/>
    <col min="7688" max="7688" width="13.5703125" style="174" customWidth="1"/>
    <col min="7689" max="7691" width="11.42578125" style="174" customWidth="1"/>
    <col min="7692" max="7692" width="18.42578125" style="174" customWidth="1"/>
    <col min="7693" max="7693" width="13.7109375" style="174" customWidth="1"/>
    <col min="7694" max="7694" width="22.28515625" style="174" customWidth="1"/>
    <col min="7695" max="7695" width="16.28515625" style="174" customWidth="1"/>
    <col min="7696" max="7696" width="11.42578125" style="174" customWidth="1"/>
    <col min="7697" max="7697" width="13.42578125" style="174" customWidth="1"/>
    <col min="7698" max="7932" width="11.42578125" style="174" customWidth="1"/>
    <col min="7933" max="7933" width="12.7109375" style="174" customWidth="1"/>
    <col min="7934" max="7934" width="13.140625" style="174" customWidth="1"/>
    <col min="7935" max="7938" width="11.42578125" style="174" customWidth="1"/>
    <col min="7939" max="7939" width="13.5703125" style="174" customWidth="1"/>
    <col min="7940" max="7943" width="11.42578125" style="174" customWidth="1"/>
    <col min="7944" max="7944" width="13.5703125" style="174" customWidth="1"/>
    <col min="7945" max="7947" width="11.42578125" style="174" customWidth="1"/>
    <col min="7948" max="7948" width="18.42578125" style="174" customWidth="1"/>
    <col min="7949" max="7949" width="13.7109375" style="174" customWidth="1"/>
    <col min="7950" max="7950" width="22.28515625" style="174" customWidth="1"/>
    <col min="7951" max="7951" width="16.28515625" style="174" customWidth="1"/>
    <col min="7952" max="7952" width="11.42578125" style="174" customWidth="1"/>
    <col min="7953" max="7953" width="13.42578125" style="174" customWidth="1"/>
    <col min="7954" max="8188" width="11.42578125" style="174" customWidth="1"/>
    <col min="8189" max="8189" width="12.7109375" style="174" customWidth="1"/>
    <col min="8190" max="8190" width="13.140625" style="174" customWidth="1"/>
    <col min="8191" max="8194" width="11.42578125" style="174" customWidth="1"/>
    <col min="8195" max="8195" width="13.5703125" style="174" customWidth="1"/>
    <col min="8196" max="8199" width="11.42578125" style="174" customWidth="1"/>
    <col min="8200" max="8200" width="13.5703125" style="174" customWidth="1"/>
    <col min="8201" max="8203" width="11.42578125" style="174" customWidth="1"/>
    <col min="8204" max="8204" width="18.42578125" style="174" customWidth="1"/>
    <col min="8205" max="8205" width="13.7109375" style="174" customWidth="1"/>
    <col min="8206" max="8206" width="22.28515625" style="174" customWidth="1"/>
    <col min="8207" max="8207" width="16.28515625" style="174" customWidth="1"/>
    <col min="8208" max="8208" width="11.42578125" style="174" customWidth="1"/>
    <col min="8209" max="8209" width="13.42578125" style="174" customWidth="1"/>
    <col min="8210" max="8444" width="11.42578125" style="174" customWidth="1"/>
    <col min="8445" max="8445" width="12.7109375" style="174" customWidth="1"/>
    <col min="8446" max="8446" width="13.140625" style="174" customWidth="1"/>
    <col min="8447" max="8450" width="11.42578125" style="174" customWidth="1"/>
    <col min="8451" max="8451" width="13.5703125" style="174" customWidth="1"/>
    <col min="8452" max="8455" width="11.42578125" style="174" customWidth="1"/>
    <col min="8456" max="8456" width="13.5703125" style="174" customWidth="1"/>
    <col min="8457" max="8459" width="11.42578125" style="174" customWidth="1"/>
    <col min="8460" max="8460" width="18.42578125" style="174" customWidth="1"/>
    <col min="8461" max="8461" width="13.7109375" style="174" customWidth="1"/>
    <col min="8462" max="8462" width="22.28515625" style="174" customWidth="1"/>
    <col min="8463" max="8463" width="16.28515625" style="174" customWidth="1"/>
    <col min="8464" max="8464" width="11.42578125" style="174" customWidth="1"/>
    <col min="8465" max="8465" width="13.42578125" style="174" customWidth="1"/>
    <col min="8466" max="8700" width="11.42578125" style="174" customWidth="1"/>
    <col min="8701" max="8701" width="12.7109375" style="174" customWidth="1"/>
    <col min="8702" max="8702" width="13.140625" style="174" customWidth="1"/>
    <col min="8703" max="8706" width="11.42578125" style="174" customWidth="1"/>
    <col min="8707" max="8707" width="13.5703125" style="174" customWidth="1"/>
    <col min="8708" max="8711" width="11.42578125" style="174" customWidth="1"/>
    <col min="8712" max="8712" width="13.5703125" style="174" customWidth="1"/>
    <col min="8713" max="8715" width="11.42578125" style="174" customWidth="1"/>
    <col min="8716" max="8716" width="18.42578125" style="174" customWidth="1"/>
    <col min="8717" max="8717" width="13.7109375" style="174" customWidth="1"/>
    <col min="8718" max="8718" width="22.28515625" style="174" customWidth="1"/>
    <col min="8719" max="8719" width="16.28515625" style="174" customWidth="1"/>
    <col min="8720" max="8720" width="11.42578125" style="174" customWidth="1"/>
    <col min="8721" max="8721" width="13.42578125" style="174" customWidth="1"/>
    <col min="8722" max="8956" width="11.42578125" style="174" customWidth="1"/>
    <col min="8957" max="8957" width="12.7109375" style="174" customWidth="1"/>
    <col min="8958" max="8958" width="13.140625" style="174" customWidth="1"/>
    <col min="8959" max="8962" width="11.42578125" style="174" customWidth="1"/>
    <col min="8963" max="8963" width="13.5703125" style="174" customWidth="1"/>
    <col min="8964" max="8967" width="11.42578125" style="174" customWidth="1"/>
    <col min="8968" max="8968" width="13.5703125" style="174" customWidth="1"/>
    <col min="8969" max="8971" width="11.42578125" style="174" customWidth="1"/>
    <col min="8972" max="8972" width="18.42578125" style="174" customWidth="1"/>
    <col min="8973" max="8973" width="13.7109375" style="174" customWidth="1"/>
    <col min="8974" max="8974" width="22.28515625" style="174" customWidth="1"/>
    <col min="8975" max="8975" width="16.28515625" style="174" customWidth="1"/>
    <col min="8976" max="8976" width="11.42578125" style="174" customWidth="1"/>
    <col min="8977" max="8977" width="13.42578125" style="174" customWidth="1"/>
    <col min="8978" max="9212" width="11.42578125" style="174" customWidth="1"/>
    <col min="9213" max="9213" width="12.7109375" style="174" customWidth="1"/>
    <col min="9214" max="9214" width="13.140625" style="174" customWidth="1"/>
    <col min="9215" max="9218" width="11.42578125" style="174" customWidth="1"/>
    <col min="9219" max="9219" width="13.5703125" style="174" customWidth="1"/>
    <col min="9220" max="9223" width="11.42578125" style="174" customWidth="1"/>
    <col min="9224" max="9224" width="13.5703125" style="174" customWidth="1"/>
    <col min="9225" max="9227" width="11.42578125" style="174" customWidth="1"/>
    <col min="9228" max="9228" width="18.42578125" style="174" customWidth="1"/>
    <col min="9229" max="9229" width="13.7109375" style="174" customWidth="1"/>
    <col min="9230" max="9230" width="22.28515625" style="174" customWidth="1"/>
    <col min="9231" max="9231" width="16.28515625" style="174" customWidth="1"/>
    <col min="9232" max="9232" width="11.42578125" style="174" customWidth="1"/>
    <col min="9233" max="9233" width="13.42578125" style="174" customWidth="1"/>
    <col min="9234" max="9468" width="11.42578125" style="174" customWidth="1"/>
    <col min="9469" max="9469" width="12.7109375" style="174" customWidth="1"/>
    <col min="9470" max="9470" width="13.140625" style="174" customWidth="1"/>
    <col min="9471" max="9474" width="11.42578125" style="174" customWidth="1"/>
    <col min="9475" max="9475" width="13.5703125" style="174" customWidth="1"/>
    <col min="9476" max="9479" width="11.42578125" style="174" customWidth="1"/>
    <col min="9480" max="9480" width="13.5703125" style="174" customWidth="1"/>
    <col min="9481" max="9483" width="11.42578125" style="174" customWidth="1"/>
    <col min="9484" max="9484" width="18.42578125" style="174" customWidth="1"/>
    <col min="9485" max="9485" width="13.7109375" style="174" customWidth="1"/>
    <col min="9486" max="9486" width="22.28515625" style="174" customWidth="1"/>
    <col min="9487" max="9487" width="16.28515625" style="174" customWidth="1"/>
    <col min="9488" max="9488" width="11.42578125" style="174" customWidth="1"/>
    <col min="9489" max="9489" width="13.42578125" style="174" customWidth="1"/>
    <col min="9490" max="9724" width="11.42578125" style="174" customWidth="1"/>
    <col min="9725" max="9725" width="12.7109375" style="174" customWidth="1"/>
    <col min="9726" max="9726" width="13.140625" style="174" customWidth="1"/>
    <col min="9727" max="9730" width="11.42578125" style="174" customWidth="1"/>
    <col min="9731" max="9731" width="13.5703125" style="174" customWidth="1"/>
    <col min="9732" max="9735" width="11.42578125" style="174" customWidth="1"/>
    <col min="9736" max="9736" width="13.5703125" style="174" customWidth="1"/>
    <col min="9737" max="9739" width="11.42578125" style="174" customWidth="1"/>
    <col min="9740" max="9740" width="18.42578125" style="174" customWidth="1"/>
    <col min="9741" max="9741" width="13.7109375" style="174" customWidth="1"/>
    <col min="9742" max="9742" width="22.28515625" style="174" customWidth="1"/>
    <col min="9743" max="9743" width="16.28515625" style="174" customWidth="1"/>
    <col min="9744" max="9744" width="11.42578125" style="174" customWidth="1"/>
    <col min="9745" max="9745" width="13.42578125" style="174" customWidth="1"/>
    <col min="9746" max="9980" width="11.42578125" style="174" customWidth="1"/>
    <col min="9981" max="9981" width="12.7109375" style="174" customWidth="1"/>
    <col min="9982" max="9982" width="13.140625" style="174" customWidth="1"/>
    <col min="9983" max="9986" width="11.42578125" style="174" customWidth="1"/>
    <col min="9987" max="9987" width="13.5703125" style="174" customWidth="1"/>
    <col min="9988" max="9991" width="11.42578125" style="174" customWidth="1"/>
    <col min="9992" max="9992" width="13.5703125" style="174" customWidth="1"/>
    <col min="9993" max="9995" width="11.42578125" style="174" customWidth="1"/>
    <col min="9996" max="9996" width="18.42578125" style="174" customWidth="1"/>
    <col min="9997" max="9997" width="13.7109375" style="174" customWidth="1"/>
    <col min="9998" max="9998" width="22.28515625" style="174" customWidth="1"/>
    <col min="9999" max="9999" width="16.28515625" style="174" customWidth="1"/>
    <col min="10000" max="10000" width="11.42578125" style="174" customWidth="1"/>
    <col min="10001" max="10001" width="13.42578125" style="174" customWidth="1"/>
    <col min="10002" max="10236" width="11.42578125" style="174" customWidth="1"/>
    <col min="10237" max="10237" width="12.7109375" style="174" customWidth="1"/>
    <col min="10238" max="10238" width="13.140625" style="174" customWidth="1"/>
    <col min="10239" max="10242" width="11.42578125" style="174" customWidth="1"/>
    <col min="10243" max="10243" width="13.5703125" style="174" customWidth="1"/>
    <col min="10244" max="10247" width="11.42578125" style="174" customWidth="1"/>
    <col min="10248" max="10248" width="13.5703125" style="174" customWidth="1"/>
    <col min="10249" max="10251" width="11.42578125" style="174" customWidth="1"/>
    <col min="10252" max="10252" width="18.42578125" style="174" customWidth="1"/>
    <col min="10253" max="10253" width="13.7109375" style="174" customWidth="1"/>
    <col min="10254" max="10254" width="22.28515625" style="174" customWidth="1"/>
    <col min="10255" max="10255" width="16.28515625" style="174" customWidth="1"/>
    <col min="10256" max="10256" width="11.42578125" style="174" customWidth="1"/>
    <col min="10257" max="10257" width="13.42578125" style="174" customWidth="1"/>
    <col min="10258" max="10492" width="11.42578125" style="174" customWidth="1"/>
    <col min="10493" max="10493" width="12.7109375" style="174" customWidth="1"/>
    <col min="10494" max="10494" width="13.140625" style="174" customWidth="1"/>
    <col min="10495" max="10498" width="11.42578125" style="174" customWidth="1"/>
    <col min="10499" max="10499" width="13.5703125" style="174" customWidth="1"/>
    <col min="10500" max="10503" width="11.42578125" style="174" customWidth="1"/>
    <col min="10504" max="10504" width="13.5703125" style="174" customWidth="1"/>
    <col min="10505" max="10507" width="11.42578125" style="174" customWidth="1"/>
    <col min="10508" max="10508" width="18.42578125" style="174" customWidth="1"/>
    <col min="10509" max="10509" width="13.7109375" style="174" customWidth="1"/>
    <col min="10510" max="10510" width="22.28515625" style="174" customWidth="1"/>
    <col min="10511" max="10511" width="16.28515625" style="174" customWidth="1"/>
    <col min="10512" max="10512" width="11.42578125" style="174" customWidth="1"/>
    <col min="10513" max="10513" width="13.42578125" style="174" customWidth="1"/>
    <col min="10514" max="10748" width="11.42578125" style="174" customWidth="1"/>
    <col min="10749" max="10749" width="12.7109375" style="174" customWidth="1"/>
    <col min="10750" max="10750" width="13.140625" style="174" customWidth="1"/>
    <col min="10751" max="10754" width="11.42578125" style="174" customWidth="1"/>
    <col min="10755" max="10755" width="13.5703125" style="174" customWidth="1"/>
    <col min="10756" max="10759" width="11.42578125" style="174" customWidth="1"/>
    <col min="10760" max="10760" width="13.5703125" style="174" customWidth="1"/>
    <col min="10761" max="10763" width="11.42578125" style="174" customWidth="1"/>
    <col min="10764" max="10764" width="18.42578125" style="174" customWidth="1"/>
    <col min="10765" max="10765" width="13.7109375" style="174" customWidth="1"/>
    <col min="10766" max="10766" width="22.28515625" style="174" customWidth="1"/>
    <col min="10767" max="10767" width="16.28515625" style="174" customWidth="1"/>
    <col min="10768" max="10768" width="11.42578125" style="174" customWidth="1"/>
    <col min="10769" max="10769" width="13.42578125" style="174" customWidth="1"/>
    <col min="10770" max="11004" width="11.42578125" style="174" customWidth="1"/>
    <col min="11005" max="11005" width="12.7109375" style="174" customWidth="1"/>
    <col min="11006" max="11006" width="13.140625" style="174" customWidth="1"/>
    <col min="11007" max="11010" width="11.42578125" style="174" customWidth="1"/>
    <col min="11011" max="11011" width="13.5703125" style="174" customWidth="1"/>
    <col min="11012" max="11015" width="11.42578125" style="174" customWidth="1"/>
    <col min="11016" max="11016" width="13.5703125" style="174" customWidth="1"/>
    <col min="11017" max="11019" width="11.42578125" style="174" customWidth="1"/>
    <col min="11020" max="11020" width="18.42578125" style="174" customWidth="1"/>
    <col min="11021" max="11021" width="13.7109375" style="174" customWidth="1"/>
    <col min="11022" max="11022" width="22.28515625" style="174" customWidth="1"/>
    <col min="11023" max="11023" width="16.28515625" style="174" customWidth="1"/>
    <col min="11024" max="11024" width="11.42578125" style="174" customWidth="1"/>
    <col min="11025" max="11025" width="13.42578125" style="174" customWidth="1"/>
    <col min="11026" max="11260" width="11.42578125" style="174" customWidth="1"/>
    <col min="11261" max="11261" width="12.7109375" style="174" customWidth="1"/>
    <col min="11262" max="11262" width="13.140625" style="174" customWidth="1"/>
    <col min="11263" max="11266" width="11.42578125" style="174" customWidth="1"/>
    <col min="11267" max="11267" width="13.5703125" style="174" customWidth="1"/>
    <col min="11268" max="11271" width="11.42578125" style="174" customWidth="1"/>
    <col min="11272" max="11272" width="13.5703125" style="174" customWidth="1"/>
    <col min="11273" max="11275" width="11.42578125" style="174" customWidth="1"/>
    <col min="11276" max="11276" width="18.42578125" style="174" customWidth="1"/>
    <col min="11277" max="11277" width="13.7109375" style="174" customWidth="1"/>
    <col min="11278" max="11278" width="22.28515625" style="174" customWidth="1"/>
    <col min="11279" max="11279" width="16.28515625" style="174" customWidth="1"/>
    <col min="11280" max="11280" width="11.42578125" style="174" customWidth="1"/>
    <col min="11281" max="11281" width="13.42578125" style="174" customWidth="1"/>
    <col min="11282" max="11516" width="11.42578125" style="174" customWidth="1"/>
    <col min="11517" max="11517" width="12.7109375" style="174" customWidth="1"/>
    <col min="11518" max="11518" width="13.140625" style="174" customWidth="1"/>
    <col min="11519" max="11522" width="11.42578125" style="174" customWidth="1"/>
    <col min="11523" max="11523" width="13.5703125" style="174" customWidth="1"/>
    <col min="11524" max="11527" width="11.42578125" style="174" customWidth="1"/>
    <col min="11528" max="11528" width="13.5703125" style="174" customWidth="1"/>
    <col min="11529" max="11531" width="11.42578125" style="174" customWidth="1"/>
    <col min="11532" max="11532" width="18.42578125" style="174" customWidth="1"/>
    <col min="11533" max="11533" width="13.7109375" style="174" customWidth="1"/>
    <col min="11534" max="11534" width="22.28515625" style="174" customWidth="1"/>
    <col min="11535" max="11535" width="16.28515625" style="174" customWidth="1"/>
    <col min="11536" max="11536" width="11.42578125" style="174" customWidth="1"/>
    <col min="11537" max="11537" width="13.42578125" style="174" customWidth="1"/>
    <col min="11538" max="11772" width="11.42578125" style="174" customWidth="1"/>
    <col min="11773" max="11773" width="12.7109375" style="174" customWidth="1"/>
    <col min="11774" max="11774" width="13.140625" style="174" customWidth="1"/>
    <col min="11775" max="11778" width="11.42578125" style="174" customWidth="1"/>
    <col min="11779" max="11779" width="13.5703125" style="174" customWidth="1"/>
    <col min="11780" max="11783" width="11.42578125" style="174" customWidth="1"/>
    <col min="11784" max="11784" width="13.5703125" style="174" customWidth="1"/>
    <col min="11785" max="11787" width="11.42578125" style="174" customWidth="1"/>
    <col min="11788" max="11788" width="18.42578125" style="174" customWidth="1"/>
    <col min="11789" max="11789" width="13.7109375" style="174" customWidth="1"/>
    <col min="11790" max="11790" width="22.28515625" style="174" customWidth="1"/>
    <col min="11791" max="11791" width="16.28515625" style="174" customWidth="1"/>
    <col min="11792" max="11792" width="11.42578125" style="174" customWidth="1"/>
    <col min="11793" max="11793" width="13.42578125" style="174" customWidth="1"/>
    <col min="11794" max="12028" width="11.42578125" style="174" customWidth="1"/>
    <col min="12029" max="12029" width="12.7109375" style="174" customWidth="1"/>
    <col min="12030" max="12030" width="13.140625" style="174" customWidth="1"/>
    <col min="12031" max="12034" width="11.42578125" style="174" customWidth="1"/>
    <col min="12035" max="12035" width="13.5703125" style="174" customWidth="1"/>
    <col min="12036" max="12039" width="11.42578125" style="174" customWidth="1"/>
    <col min="12040" max="12040" width="13.5703125" style="174" customWidth="1"/>
    <col min="12041" max="12043" width="11.42578125" style="174" customWidth="1"/>
    <col min="12044" max="12044" width="18.42578125" style="174" customWidth="1"/>
    <col min="12045" max="12045" width="13.7109375" style="174" customWidth="1"/>
    <col min="12046" max="12046" width="22.28515625" style="174" customWidth="1"/>
    <col min="12047" max="12047" width="16.28515625" style="174" customWidth="1"/>
    <col min="12048" max="12048" width="11.42578125" style="174" customWidth="1"/>
    <col min="12049" max="12049" width="13.42578125" style="174" customWidth="1"/>
    <col min="12050" max="12284" width="11.42578125" style="174" customWidth="1"/>
    <col min="12285" max="12285" width="12.7109375" style="174" customWidth="1"/>
    <col min="12286" max="12286" width="13.140625" style="174" customWidth="1"/>
    <col min="12287" max="12290" width="11.42578125" style="174" customWidth="1"/>
    <col min="12291" max="12291" width="13.5703125" style="174" customWidth="1"/>
    <col min="12292" max="12295" width="11.42578125" style="174" customWidth="1"/>
    <col min="12296" max="12296" width="13.5703125" style="174" customWidth="1"/>
    <col min="12297" max="12299" width="11.42578125" style="174" customWidth="1"/>
    <col min="12300" max="12300" width="18.42578125" style="174" customWidth="1"/>
    <col min="12301" max="12301" width="13.7109375" style="174" customWidth="1"/>
    <col min="12302" max="12302" width="22.28515625" style="174" customWidth="1"/>
    <col min="12303" max="12303" width="16.28515625" style="174" customWidth="1"/>
    <col min="12304" max="12304" width="11.42578125" style="174" customWidth="1"/>
    <col min="12305" max="12305" width="13.42578125" style="174" customWidth="1"/>
    <col min="12306" max="12540" width="11.42578125" style="174" customWidth="1"/>
    <col min="12541" max="12541" width="12.7109375" style="174" customWidth="1"/>
    <col min="12542" max="12542" width="13.140625" style="174" customWidth="1"/>
    <col min="12543" max="12546" width="11.42578125" style="174" customWidth="1"/>
    <col min="12547" max="12547" width="13.5703125" style="174" customWidth="1"/>
    <col min="12548" max="12551" width="11.42578125" style="174" customWidth="1"/>
    <col min="12552" max="12552" width="13.5703125" style="174" customWidth="1"/>
    <col min="12553" max="12555" width="11.42578125" style="174" customWidth="1"/>
    <col min="12556" max="12556" width="18.42578125" style="174" customWidth="1"/>
    <col min="12557" max="12557" width="13.7109375" style="174" customWidth="1"/>
    <col min="12558" max="12558" width="22.28515625" style="174" customWidth="1"/>
    <col min="12559" max="12559" width="16.28515625" style="174" customWidth="1"/>
    <col min="12560" max="12560" width="11.42578125" style="174" customWidth="1"/>
    <col min="12561" max="12561" width="13.42578125" style="174" customWidth="1"/>
    <col min="12562" max="12796" width="11.42578125" style="174" customWidth="1"/>
    <col min="12797" max="12797" width="12.7109375" style="174" customWidth="1"/>
    <col min="12798" max="12798" width="13.140625" style="174" customWidth="1"/>
    <col min="12799" max="12802" width="11.42578125" style="174" customWidth="1"/>
    <col min="12803" max="12803" width="13.5703125" style="174" customWidth="1"/>
    <col min="12804" max="12807" width="11.42578125" style="174" customWidth="1"/>
    <col min="12808" max="12808" width="13.5703125" style="174" customWidth="1"/>
    <col min="12809" max="12811" width="11.42578125" style="174" customWidth="1"/>
    <col min="12812" max="12812" width="18.42578125" style="174" customWidth="1"/>
    <col min="12813" max="12813" width="13.7109375" style="174" customWidth="1"/>
    <col min="12814" max="12814" width="22.28515625" style="174" customWidth="1"/>
    <col min="12815" max="12815" width="16.28515625" style="174" customWidth="1"/>
    <col min="12816" max="12816" width="11.42578125" style="174" customWidth="1"/>
    <col min="12817" max="12817" width="13.42578125" style="174" customWidth="1"/>
    <col min="12818" max="13052" width="11.42578125" style="174" customWidth="1"/>
    <col min="13053" max="13053" width="12.7109375" style="174" customWidth="1"/>
    <col min="13054" max="13054" width="13.140625" style="174" customWidth="1"/>
    <col min="13055" max="13058" width="11.42578125" style="174" customWidth="1"/>
    <col min="13059" max="13059" width="13.5703125" style="174" customWidth="1"/>
    <col min="13060" max="13063" width="11.42578125" style="174" customWidth="1"/>
    <col min="13064" max="13064" width="13.5703125" style="174" customWidth="1"/>
    <col min="13065" max="13067" width="11.42578125" style="174" customWidth="1"/>
    <col min="13068" max="13068" width="18.42578125" style="174" customWidth="1"/>
    <col min="13069" max="13069" width="13.7109375" style="174" customWidth="1"/>
    <col min="13070" max="13070" width="22.28515625" style="174" customWidth="1"/>
    <col min="13071" max="13071" width="16.28515625" style="174" customWidth="1"/>
    <col min="13072" max="13072" width="11.42578125" style="174" customWidth="1"/>
    <col min="13073" max="13073" width="13.42578125" style="174" customWidth="1"/>
    <col min="13074" max="13308" width="11.42578125" style="174" customWidth="1"/>
    <col min="13309" max="13309" width="12.7109375" style="174" customWidth="1"/>
    <col min="13310" max="13310" width="13.140625" style="174" customWidth="1"/>
    <col min="13311" max="13314" width="11.42578125" style="174" customWidth="1"/>
    <col min="13315" max="13315" width="13.5703125" style="174" customWidth="1"/>
    <col min="13316" max="13319" width="11.42578125" style="174" customWidth="1"/>
    <col min="13320" max="13320" width="13.5703125" style="174" customWidth="1"/>
    <col min="13321" max="13323" width="11.42578125" style="174" customWidth="1"/>
    <col min="13324" max="13324" width="18.42578125" style="174" customWidth="1"/>
    <col min="13325" max="13325" width="13.7109375" style="174" customWidth="1"/>
    <col min="13326" max="13326" width="22.28515625" style="174" customWidth="1"/>
    <col min="13327" max="13327" width="16.28515625" style="174" customWidth="1"/>
    <col min="13328" max="13328" width="11.42578125" style="174" customWidth="1"/>
    <col min="13329" max="13329" width="13.42578125" style="174" customWidth="1"/>
    <col min="13330" max="13564" width="11.42578125" style="174" customWidth="1"/>
    <col min="13565" max="13565" width="12.7109375" style="174" customWidth="1"/>
    <col min="13566" max="13566" width="13.140625" style="174" customWidth="1"/>
    <col min="13567" max="13570" width="11.42578125" style="174" customWidth="1"/>
    <col min="13571" max="13571" width="13.5703125" style="174" customWidth="1"/>
    <col min="13572" max="13575" width="11.42578125" style="174" customWidth="1"/>
    <col min="13576" max="13576" width="13.5703125" style="174" customWidth="1"/>
    <col min="13577" max="13579" width="11.42578125" style="174" customWidth="1"/>
    <col min="13580" max="13580" width="18.42578125" style="174" customWidth="1"/>
    <col min="13581" max="13581" width="13.7109375" style="174" customWidth="1"/>
    <col min="13582" max="13582" width="22.28515625" style="174" customWidth="1"/>
    <col min="13583" max="13583" width="16.28515625" style="174" customWidth="1"/>
    <col min="13584" max="13584" width="11.42578125" style="174" customWidth="1"/>
    <col min="13585" max="13585" width="13.42578125" style="174" customWidth="1"/>
    <col min="13586" max="13820" width="11.42578125" style="174" customWidth="1"/>
    <col min="13821" max="13821" width="12.7109375" style="174" customWidth="1"/>
    <col min="13822" max="13822" width="13.140625" style="174" customWidth="1"/>
    <col min="13823" max="13826" width="11.42578125" style="174" customWidth="1"/>
    <col min="13827" max="13827" width="13.5703125" style="174" customWidth="1"/>
    <col min="13828" max="13831" width="11.42578125" style="174" customWidth="1"/>
    <col min="13832" max="13832" width="13.5703125" style="174" customWidth="1"/>
    <col min="13833" max="13835" width="11.42578125" style="174" customWidth="1"/>
    <col min="13836" max="13836" width="18.42578125" style="174" customWidth="1"/>
    <col min="13837" max="13837" width="13.7109375" style="174" customWidth="1"/>
    <col min="13838" max="13838" width="22.28515625" style="174" customWidth="1"/>
    <col min="13839" max="13839" width="16.28515625" style="174" customWidth="1"/>
    <col min="13840" max="13840" width="11.42578125" style="174" customWidth="1"/>
    <col min="13841" max="13841" width="13.42578125" style="174" customWidth="1"/>
    <col min="13842" max="14076" width="11.42578125" style="174" customWidth="1"/>
    <col min="14077" max="14077" width="12.7109375" style="174" customWidth="1"/>
    <col min="14078" max="14078" width="13.140625" style="174" customWidth="1"/>
    <col min="14079" max="14082" width="11.42578125" style="174" customWidth="1"/>
    <col min="14083" max="14083" width="13.5703125" style="174" customWidth="1"/>
    <col min="14084" max="14087" width="11.42578125" style="174" customWidth="1"/>
    <col min="14088" max="14088" width="13.5703125" style="174" customWidth="1"/>
    <col min="14089" max="14091" width="11.42578125" style="174" customWidth="1"/>
    <col min="14092" max="14092" width="18.42578125" style="174" customWidth="1"/>
    <col min="14093" max="14093" width="13.7109375" style="174" customWidth="1"/>
    <col min="14094" max="14094" width="22.28515625" style="174" customWidth="1"/>
    <col min="14095" max="14095" width="16.28515625" style="174" customWidth="1"/>
    <col min="14096" max="14096" width="11.42578125" style="174" customWidth="1"/>
    <col min="14097" max="14097" width="13.42578125" style="174" customWidth="1"/>
    <col min="14098" max="14332" width="11.42578125" style="174" customWidth="1"/>
    <col min="14333" max="14333" width="12.7109375" style="174" customWidth="1"/>
    <col min="14334" max="14334" width="13.140625" style="174" customWidth="1"/>
    <col min="14335" max="14338" width="11.42578125" style="174" customWidth="1"/>
    <col min="14339" max="14339" width="13.5703125" style="174" customWidth="1"/>
    <col min="14340" max="14343" width="11.42578125" style="174" customWidth="1"/>
    <col min="14344" max="14344" width="13.5703125" style="174" customWidth="1"/>
    <col min="14345" max="14347" width="11.42578125" style="174" customWidth="1"/>
    <col min="14348" max="14348" width="18.42578125" style="174" customWidth="1"/>
    <col min="14349" max="14349" width="13.7109375" style="174" customWidth="1"/>
    <col min="14350" max="14350" width="22.28515625" style="174" customWidth="1"/>
    <col min="14351" max="14351" width="16.28515625" style="174" customWidth="1"/>
    <col min="14352" max="14352" width="11.42578125" style="174" customWidth="1"/>
    <col min="14353" max="14353" width="13.42578125" style="174" customWidth="1"/>
    <col min="14354" max="14588" width="11.42578125" style="174" customWidth="1"/>
    <col min="14589" max="14589" width="12.7109375" style="174" customWidth="1"/>
    <col min="14590" max="14590" width="13.140625" style="174" customWidth="1"/>
    <col min="14591" max="14594" width="11.42578125" style="174" customWidth="1"/>
    <col min="14595" max="14595" width="13.5703125" style="174" customWidth="1"/>
    <col min="14596" max="14599" width="11.42578125" style="174" customWidth="1"/>
    <col min="14600" max="14600" width="13.5703125" style="174" customWidth="1"/>
    <col min="14601" max="14603" width="11.42578125" style="174" customWidth="1"/>
    <col min="14604" max="14604" width="18.42578125" style="174" customWidth="1"/>
    <col min="14605" max="14605" width="13.7109375" style="174" customWidth="1"/>
    <col min="14606" max="14606" width="22.28515625" style="174" customWidth="1"/>
    <col min="14607" max="14607" width="16.28515625" style="174" customWidth="1"/>
    <col min="14608" max="14608" width="11.42578125" style="174" customWidth="1"/>
    <col min="14609" max="14609" width="13.42578125" style="174" customWidth="1"/>
    <col min="14610" max="14844" width="11.42578125" style="174" customWidth="1"/>
    <col min="14845" max="14845" width="12.7109375" style="174" customWidth="1"/>
    <col min="14846" max="14846" width="13.140625" style="174" customWidth="1"/>
    <col min="14847" max="14850" width="11.42578125" style="174" customWidth="1"/>
    <col min="14851" max="14851" width="13.5703125" style="174" customWidth="1"/>
    <col min="14852" max="14855" width="11.42578125" style="174" customWidth="1"/>
    <col min="14856" max="14856" width="13.5703125" style="174" customWidth="1"/>
    <col min="14857" max="14859" width="11.42578125" style="174" customWidth="1"/>
    <col min="14860" max="14860" width="18.42578125" style="174" customWidth="1"/>
    <col min="14861" max="14861" width="13.7109375" style="174" customWidth="1"/>
    <col min="14862" max="14862" width="22.28515625" style="174" customWidth="1"/>
    <col min="14863" max="14863" width="16.28515625" style="174" customWidth="1"/>
    <col min="14864" max="14864" width="11.42578125" style="174" customWidth="1"/>
    <col min="14865" max="14865" width="13.42578125" style="174" customWidth="1"/>
    <col min="14866" max="15100" width="11.42578125" style="174" customWidth="1"/>
    <col min="15101" max="15101" width="12.7109375" style="174" customWidth="1"/>
    <col min="15102" max="15102" width="13.140625" style="174" customWidth="1"/>
    <col min="15103" max="15106" width="11.42578125" style="174" customWidth="1"/>
    <col min="15107" max="15107" width="13.5703125" style="174" customWidth="1"/>
    <col min="15108" max="15111" width="11.42578125" style="174" customWidth="1"/>
    <col min="15112" max="15112" width="13.5703125" style="174" customWidth="1"/>
    <col min="15113" max="15115" width="11.42578125" style="174" customWidth="1"/>
    <col min="15116" max="15116" width="18.42578125" style="174" customWidth="1"/>
    <col min="15117" max="15117" width="13.7109375" style="174" customWidth="1"/>
    <col min="15118" max="15118" width="22.28515625" style="174" customWidth="1"/>
    <col min="15119" max="15119" width="16.28515625" style="174" customWidth="1"/>
    <col min="15120" max="15120" width="11.42578125" style="174" customWidth="1"/>
    <col min="15121" max="15121" width="13.42578125" style="174" customWidth="1"/>
    <col min="15122" max="15356" width="11.42578125" style="174" customWidth="1"/>
    <col min="15357" max="15357" width="12.7109375" style="174" customWidth="1"/>
    <col min="15358" max="15358" width="13.140625" style="174" customWidth="1"/>
    <col min="15359" max="15362" width="11.42578125" style="174" customWidth="1"/>
    <col min="15363" max="15363" width="13.5703125" style="174" customWidth="1"/>
    <col min="15364" max="15367" width="11.42578125" style="174" customWidth="1"/>
    <col min="15368" max="15368" width="13.5703125" style="174" customWidth="1"/>
    <col min="15369" max="15371" width="11.42578125" style="174" customWidth="1"/>
    <col min="15372" max="15372" width="18.42578125" style="174" customWidth="1"/>
    <col min="15373" max="15373" width="13.7109375" style="174" customWidth="1"/>
    <col min="15374" max="15374" width="22.28515625" style="174" customWidth="1"/>
    <col min="15375" max="15375" width="16.28515625" style="174" customWidth="1"/>
    <col min="15376" max="15376" width="11.42578125" style="174" customWidth="1"/>
    <col min="15377" max="15377" width="13.42578125" style="174" customWidth="1"/>
    <col min="15378" max="15612" width="11.42578125" style="174" customWidth="1"/>
    <col min="15613" max="15613" width="12.7109375" style="174" customWidth="1"/>
    <col min="15614" max="15614" width="13.140625" style="174" customWidth="1"/>
    <col min="15615" max="15618" width="11.42578125" style="174" customWidth="1"/>
    <col min="15619" max="15619" width="13.5703125" style="174" customWidth="1"/>
    <col min="15620" max="15623" width="11.42578125" style="174" customWidth="1"/>
    <col min="15624" max="15624" width="13.5703125" style="174" customWidth="1"/>
    <col min="15625" max="15627" width="11.42578125" style="174" customWidth="1"/>
    <col min="15628" max="15628" width="18.42578125" style="174" customWidth="1"/>
    <col min="15629" max="15629" width="13.7109375" style="174" customWidth="1"/>
    <col min="15630" max="15630" width="22.28515625" style="174" customWidth="1"/>
    <col min="15631" max="15631" width="16.28515625" style="174" customWidth="1"/>
    <col min="15632" max="15632" width="11.42578125" style="174" customWidth="1"/>
    <col min="15633" max="15633" width="13.42578125" style="174" customWidth="1"/>
    <col min="15634" max="15868" width="11.42578125" style="174" customWidth="1"/>
    <col min="15869" max="15869" width="12.7109375" style="174" customWidth="1"/>
    <col min="15870" max="15870" width="13.140625" style="174" customWidth="1"/>
    <col min="15871" max="15874" width="11.42578125" style="174" customWidth="1"/>
    <col min="15875" max="15875" width="13.5703125" style="174" customWidth="1"/>
    <col min="15876" max="15879" width="11.42578125" style="174" customWidth="1"/>
    <col min="15880" max="15880" width="13.5703125" style="174" customWidth="1"/>
    <col min="15881" max="15883" width="11.42578125" style="174" customWidth="1"/>
    <col min="15884" max="15884" width="18.42578125" style="174" customWidth="1"/>
    <col min="15885" max="15885" width="13.7109375" style="174" customWidth="1"/>
    <col min="15886" max="15886" width="22.28515625" style="174" customWidth="1"/>
    <col min="15887" max="15887" width="16.28515625" style="174" customWidth="1"/>
    <col min="15888" max="15888" width="11.42578125" style="174" customWidth="1"/>
    <col min="15889" max="15889" width="13.42578125" style="174" customWidth="1"/>
    <col min="15890" max="16124" width="11.42578125" style="174" customWidth="1"/>
    <col min="16125" max="16125" width="12.7109375" style="174" customWidth="1"/>
    <col min="16126" max="16126" width="13.140625" style="174" customWidth="1"/>
    <col min="16127" max="16130" width="11.42578125" style="174" customWidth="1"/>
    <col min="16131" max="16131" width="13.5703125" style="174" customWidth="1"/>
    <col min="16132" max="16135" width="11.42578125" style="174" customWidth="1"/>
    <col min="16136" max="16136" width="13.5703125" style="174" customWidth="1"/>
    <col min="16137" max="16139" width="11.42578125" style="174" customWidth="1"/>
    <col min="16140" max="16140" width="18.42578125" style="174" customWidth="1"/>
    <col min="16141" max="16141" width="13.7109375" style="174" customWidth="1"/>
    <col min="16142" max="16142" width="22.28515625" style="174" customWidth="1"/>
    <col min="16143" max="16143" width="16.28515625" style="174" customWidth="1"/>
    <col min="16144" max="16144" width="11.42578125" style="174" customWidth="1"/>
    <col min="16145" max="16145" width="13.42578125" style="174" customWidth="1"/>
    <col min="16146" max="16384" width="11.42578125" style="174" customWidth="1"/>
  </cols>
  <sheetData>
    <row r="1" spans="1:17">
      <c r="A1" s="237" t="s">
        <v>529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</row>
    <row r="2" spans="1:17" ht="13.5" thickBot="1">
      <c r="A2" s="239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</row>
    <row r="3" spans="1:17" ht="28.5" thickBot="1">
      <c r="A3" s="176"/>
      <c r="B3" s="241" t="s">
        <v>8</v>
      </c>
      <c r="C3" s="242"/>
      <c r="D3" s="243"/>
      <c r="E3" s="241" t="s">
        <v>28</v>
      </c>
      <c r="F3" s="242"/>
      <c r="G3" s="242"/>
      <c r="H3" s="242"/>
      <c r="I3" s="243"/>
      <c r="J3" s="241" t="s">
        <v>27</v>
      </c>
      <c r="K3" s="242"/>
      <c r="L3" s="242"/>
      <c r="M3" s="242"/>
      <c r="N3" s="243"/>
      <c r="O3" s="175"/>
      <c r="P3" s="177"/>
      <c r="Q3" s="178" t="s">
        <v>530</v>
      </c>
    </row>
    <row r="4" spans="1:17" ht="47.25" customHeight="1" thickBot="1">
      <c r="A4" s="179" t="s">
        <v>531</v>
      </c>
      <c r="B4" s="180" t="s">
        <v>532</v>
      </c>
      <c r="C4" s="188" t="s">
        <v>31</v>
      </c>
      <c r="D4" s="181" t="s">
        <v>533</v>
      </c>
      <c r="E4" s="191" t="s">
        <v>534</v>
      </c>
      <c r="F4" s="192" t="s">
        <v>535</v>
      </c>
      <c r="G4" s="191" t="s">
        <v>536</v>
      </c>
      <c r="H4" s="233" t="s">
        <v>537</v>
      </c>
      <c r="I4" s="234"/>
      <c r="J4" s="193" t="s">
        <v>534</v>
      </c>
      <c r="K4" s="188" t="s">
        <v>31</v>
      </c>
      <c r="L4" s="193" t="s">
        <v>536</v>
      </c>
      <c r="M4" s="235" t="s">
        <v>537</v>
      </c>
      <c r="N4" s="236"/>
      <c r="O4" s="182" t="s">
        <v>538</v>
      </c>
      <c r="P4" s="183" t="s">
        <v>539</v>
      </c>
      <c r="Q4" s="180" t="s">
        <v>540</v>
      </c>
    </row>
    <row r="5" spans="1:17" ht="14.25">
      <c r="A5" s="204">
        <f>Process!A8</f>
        <v>1</v>
      </c>
      <c r="B5" s="185">
        <f>Process!N8</f>
        <v>4356</v>
      </c>
      <c r="C5" s="189">
        <f>'Entree-Sortie'!L9</f>
        <v>8.3626928329467773</v>
      </c>
      <c r="D5" s="186">
        <f>'Entree-Sortie'!M9</f>
        <v>10.123410224914551</v>
      </c>
      <c r="E5" s="189">
        <f>'Mesures file 1'!C9</f>
        <v>0.55752277374267578</v>
      </c>
      <c r="F5" s="189">
        <f>'Mesures file 1'!D9</f>
        <v>8.0354747772216797</v>
      </c>
      <c r="G5" s="189">
        <f>'Mesures file 1'!F9</f>
        <v>0.58953392505645752</v>
      </c>
      <c r="H5" s="185">
        <f>'Mesures file 1'!H9</f>
        <v>280</v>
      </c>
      <c r="I5" s="186">
        <f>'Mesures file 1'!J9</f>
        <v>550</v>
      </c>
      <c r="J5" s="189">
        <f>'Mesures file 2'!C9</f>
        <v>0.27378350496292114</v>
      </c>
      <c r="K5" s="189">
        <f>'Mesures file 2'!D9</f>
        <v>7.5153617858886719</v>
      </c>
      <c r="L5" s="189">
        <f>'Mesures file 2'!F9</f>
        <v>0</v>
      </c>
      <c r="M5" s="185">
        <f>'Mesures file 2'!H9</f>
        <v>500</v>
      </c>
      <c r="N5" s="186">
        <f>'Mesures file 2'!J9</f>
        <v>800</v>
      </c>
      <c r="O5" s="189">
        <f>Process!R8/24</f>
        <v>361.79166666666669</v>
      </c>
      <c r="P5" s="184" t="e">
        <f>'HeuresFonctionEQ-quo'!AZ6</f>
        <v>#REF!</v>
      </c>
      <c r="Q5" s="187">
        <f>Process!O8</f>
        <v>4136</v>
      </c>
    </row>
    <row r="6" spans="1:17" ht="14.25">
      <c r="A6" s="204">
        <f>Process!A9</f>
        <v>2</v>
      </c>
      <c r="B6" s="185">
        <f>Process!N9</f>
        <v>5575</v>
      </c>
      <c r="C6" s="189">
        <f>'Entree-Sortie'!L10</f>
        <v>8.3229837417602539</v>
      </c>
      <c r="D6" s="186">
        <f>'Entree-Sortie'!M10</f>
        <v>9.2085103988647461</v>
      </c>
      <c r="E6" s="189">
        <f>'Mesures file 1'!C10</f>
        <v>0.34055879712104797</v>
      </c>
      <c r="F6" s="189">
        <f>'Mesures file 1'!D10</f>
        <v>7.9816231727600098</v>
      </c>
      <c r="G6" s="189">
        <f>'Mesures file 1'!F10</f>
        <v>0.4083017110824585</v>
      </c>
      <c r="H6" s="185">
        <f>'Mesures file 1'!H10</f>
        <v>400</v>
      </c>
      <c r="I6" s="186">
        <f>'Mesures file 1'!J10</f>
        <v>900</v>
      </c>
      <c r="J6" s="189">
        <f>'Mesures file 2'!C10</f>
        <v>0.44876670837402344</v>
      </c>
      <c r="K6" s="189">
        <f>'Mesures file 2'!D10</f>
        <v>7.3870530128479004</v>
      </c>
      <c r="L6" s="189">
        <f>'Mesures file 2'!F10</f>
        <v>0</v>
      </c>
      <c r="M6" s="185">
        <f>'Mesures file 2'!H10</f>
        <v>350</v>
      </c>
      <c r="N6" s="186">
        <f>'Mesures file 2'!J10</f>
        <v>950</v>
      </c>
      <c r="O6" s="189">
        <f>Process!R9/24</f>
        <v>374.29166666666669</v>
      </c>
      <c r="P6" s="184" t="e">
        <f>'HeuresFonctionEQ-quo'!AZ7</f>
        <v>#REF!</v>
      </c>
      <c r="Q6" s="187">
        <f>Process!O9</f>
        <v>5268</v>
      </c>
    </row>
    <row r="7" spans="1:17" ht="14.25">
      <c r="A7" s="204">
        <f>Process!A10</f>
        <v>3</v>
      </c>
      <c r="B7" s="185">
        <f>Process!N10</f>
        <v>4035</v>
      </c>
      <c r="C7" s="189">
        <f>'Entree-Sortie'!L11</f>
        <v>8.4506473541259766</v>
      </c>
      <c r="D7" s="186">
        <f>'Entree-Sortie'!M11</f>
        <v>9.521082878112793</v>
      </c>
      <c r="E7" s="189">
        <f>'Mesures file 1'!C11</f>
        <v>0.29252779483795166</v>
      </c>
      <c r="F7" s="189">
        <f>'Mesures file 1'!D11</f>
        <v>7.9028658866882324</v>
      </c>
      <c r="G7" s="189">
        <f>'Mesures file 1'!F11</f>
        <v>0.33779048919677734</v>
      </c>
      <c r="H7" s="185">
        <f>'Mesures file 1'!H11</f>
        <v>0</v>
      </c>
      <c r="I7" s="186">
        <f>'Mesures file 1'!J11</f>
        <v>0</v>
      </c>
      <c r="J7" s="189">
        <f>'Mesures file 2'!C11</f>
        <v>0.4584985077381134</v>
      </c>
      <c r="K7" s="189">
        <f>'Mesures file 2'!D11</f>
        <v>7.2945218086242676</v>
      </c>
      <c r="L7" s="189">
        <f>'Mesures file 2'!F11</f>
        <v>0</v>
      </c>
      <c r="M7" s="185">
        <f>'Mesures file 2'!H11</f>
        <v>0</v>
      </c>
      <c r="N7" s="186">
        <f>'Mesures file 2'!J11</f>
        <v>0</v>
      </c>
      <c r="O7" s="189">
        <f>Process!R10/24</f>
        <v>385.41666666666669</v>
      </c>
      <c r="P7" s="184" t="e">
        <f>'HeuresFonctionEQ-quo'!AZ8</f>
        <v>#REF!</v>
      </c>
      <c r="Q7" s="187">
        <f>Process!O10</f>
        <v>3814</v>
      </c>
    </row>
    <row r="8" spans="1:17" ht="14.25">
      <c r="A8" s="204">
        <f>Process!A11</f>
        <v>4</v>
      </c>
      <c r="B8" s="185">
        <f>Process!N11</f>
        <v>3866</v>
      </c>
      <c r="C8" s="189">
        <f>'Entree-Sortie'!L12</f>
        <v>8.4152669906616211</v>
      </c>
      <c r="D8" s="186">
        <f>'Entree-Sortie'!M12</f>
        <v>9.6390209197998047</v>
      </c>
      <c r="E8" s="189">
        <f>'Mesures file 1'!C12</f>
        <v>0.21187199652194977</v>
      </c>
      <c r="F8" s="189">
        <f>'Mesures file 1'!D12</f>
        <v>7.922853946685791</v>
      </c>
      <c r="G8" s="189">
        <f>'Mesures file 1'!F12</f>
        <v>0.23983539640903473</v>
      </c>
      <c r="H8" s="185">
        <f>'Mesures file 1'!H12</f>
        <v>0</v>
      </c>
      <c r="I8" s="186">
        <f>'Mesures file 1'!J12</f>
        <v>0</v>
      </c>
      <c r="J8" s="189">
        <f>'Mesures file 2'!C12</f>
        <v>0.41635829210281372</v>
      </c>
      <c r="K8" s="189">
        <f>'Mesures file 2'!D12</f>
        <v>7.3082489967346191</v>
      </c>
      <c r="L8" s="189">
        <f>'Mesures file 2'!F12</f>
        <v>0</v>
      </c>
      <c r="M8" s="185">
        <f>'Mesures file 2'!H12</f>
        <v>0</v>
      </c>
      <c r="N8" s="186">
        <f>'Mesures file 2'!J12</f>
        <v>0</v>
      </c>
      <c r="O8" s="189">
        <f>Process!R11/24</f>
        <v>402.625</v>
      </c>
      <c r="P8" s="184" t="e">
        <f>'HeuresFonctionEQ-quo'!AZ9</f>
        <v>#REF!</v>
      </c>
      <c r="Q8" s="187">
        <f>Process!O11</f>
        <v>3526</v>
      </c>
    </row>
    <row r="9" spans="1:17" ht="14.25">
      <c r="A9" s="204">
        <f>Process!A12</f>
        <v>5</v>
      </c>
      <c r="B9" s="185">
        <f>Process!N12</f>
        <v>3621</v>
      </c>
      <c r="C9" s="189">
        <f>'Entree-Sortie'!L13</f>
        <v>8.3637714385986328</v>
      </c>
      <c r="D9" s="186">
        <f>'Entree-Sortie'!M13</f>
        <v>9.0787630081176758</v>
      </c>
      <c r="E9" s="189">
        <f>'Mesures file 1'!C13</f>
        <v>0.41704121232032776</v>
      </c>
      <c r="F9" s="189">
        <f>'Mesures file 1'!D13</f>
        <v>8.0652446746826172</v>
      </c>
      <c r="G9" s="189">
        <f>'Mesures file 1'!F13</f>
        <v>0.32231289148330688</v>
      </c>
      <c r="H9" s="185">
        <f>'Mesures file 1'!H13</f>
        <v>0</v>
      </c>
      <c r="I9" s="186">
        <f>'Mesures file 1'!J13</f>
        <v>0</v>
      </c>
      <c r="J9" s="189">
        <f>'Mesures file 2'!C13</f>
        <v>0.37450629472732544</v>
      </c>
      <c r="K9" s="189">
        <f>'Mesures file 2'!D13</f>
        <v>7.4667778015136719</v>
      </c>
      <c r="L9" s="189">
        <f>'Mesures file 2'!F13</f>
        <v>0</v>
      </c>
      <c r="M9" s="185">
        <f>'Mesures file 2'!H13</f>
        <v>0</v>
      </c>
      <c r="N9" s="186">
        <f>'Mesures file 2'!J13</f>
        <v>0</v>
      </c>
      <c r="O9" s="189">
        <f>Process!R12/24</f>
        <v>396.25</v>
      </c>
      <c r="P9" s="184" t="e">
        <f>'HeuresFonctionEQ-quo'!AZ10</f>
        <v>#REF!</v>
      </c>
      <c r="Q9" s="187">
        <f>Process!O12</f>
        <v>3332</v>
      </c>
    </row>
    <row r="10" spans="1:17" ht="14.25">
      <c r="A10" s="204">
        <f>Process!A13</f>
        <v>6</v>
      </c>
      <c r="B10" s="185">
        <f>Process!N13</f>
        <v>3607</v>
      </c>
      <c r="C10" s="189">
        <f>'Entree-Sortie'!L14</f>
        <v>8.3864574432373047</v>
      </c>
      <c r="D10" s="186">
        <f>'Entree-Sortie'!M14</f>
        <v>8.8531389236450195</v>
      </c>
      <c r="E10" s="189">
        <f>'Mesures file 1'!C14</f>
        <v>0.60534322261810303</v>
      </c>
      <c r="F10" s="189">
        <f>'Mesures file 1'!D14</f>
        <v>7.9516282081604004</v>
      </c>
      <c r="G10" s="189">
        <f>'Mesures file 1'!F14</f>
        <v>0.55715358257293701</v>
      </c>
      <c r="H10" s="185">
        <f>'Mesures file 1'!H14</f>
        <v>0</v>
      </c>
      <c r="I10" s="186">
        <f>'Mesures file 1'!J14</f>
        <v>0</v>
      </c>
      <c r="J10" s="189">
        <f>'Mesures file 2'!C14</f>
        <v>0.79121667146682739</v>
      </c>
      <c r="K10" s="189">
        <f>'Mesures file 2'!D14</f>
        <v>7.3812189102172852</v>
      </c>
      <c r="L10" s="189">
        <f>'Mesures file 2'!F14</f>
        <v>0</v>
      </c>
      <c r="M10" s="185">
        <f>'Mesures file 2'!H14</f>
        <v>0</v>
      </c>
      <c r="N10" s="186">
        <f>'Mesures file 2'!J14</f>
        <v>0</v>
      </c>
      <c r="O10" s="189">
        <f>Process!R13/24</f>
        <v>286.125</v>
      </c>
      <c r="P10" s="184" t="e">
        <f>'HeuresFonctionEQ-quo'!AZ11</f>
        <v>#REF!</v>
      </c>
      <c r="Q10" s="187">
        <f>Process!O13</f>
        <v>3182</v>
      </c>
    </row>
    <row r="11" spans="1:17" ht="14.25">
      <c r="A11" s="204">
        <f>Process!A14</f>
        <v>7</v>
      </c>
      <c r="B11" s="185">
        <f>Process!N14</f>
        <v>4073</v>
      </c>
      <c r="C11" s="189">
        <f>'Entree-Sortie'!L15</f>
        <v>8.3673000335693359</v>
      </c>
      <c r="D11" s="186">
        <f>'Entree-Sortie'!M15</f>
        <v>8.718592643737793</v>
      </c>
      <c r="E11" s="189">
        <f>'Mesures file 1'!C15</f>
        <v>0.61986637115478516</v>
      </c>
      <c r="F11" s="189">
        <f>'Mesures file 1'!D15</f>
        <v>7.9029908180236816</v>
      </c>
      <c r="G11" s="189">
        <f>'Mesures file 1'!F15</f>
        <v>0.50626659393310547</v>
      </c>
      <c r="H11" s="185">
        <f>'Mesures file 1'!H15</f>
        <v>0</v>
      </c>
      <c r="I11" s="186">
        <f>'Mesures file 1'!J15</f>
        <v>0</v>
      </c>
      <c r="J11" s="189">
        <f>'Mesures file 2'!C15</f>
        <v>0.65578502416610718</v>
      </c>
      <c r="K11" s="189">
        <f>'Mesures file 2'!D15</f>
        <v>7.3169670104980469</v>
      </c>
      <c r="L11" s="189">
        <f>'Mesures file 2'!F15</f>
        <v>0</v>
      </c>
      <c r="M11" s="185">
        <f>'Mesures file 2'!H15</f>
        <v>0</v>
      </c>
      <c r="N11" s="186">
        <f>'Mesures file 2'!J15</f>
        <v>0</v>
      </c>
      <c r="O11" s="189">
        <f>Process!R14/24</f>
        <v>367.08333333333331</v>
      </c>
      <c r="P11" s="184" t="e">
        <f>'HeuresFonctionEQ-quo'!AZ12</f>
        <v>#REF!</v>
      </c>
      <c r="Q11" s="187">
        <f>Process!O14</f>
        <v>3444</v>
      </c>
    </row>
    <row r="12" spans="1:17" ht="14.25">
      <c r="A12" s="204">
        <f>Process!A15</f>
        <v>8</v>
      </c>
      <c r="B12" s="185">
        <f>Process!N15</f>
        <v>4335</v>
      </c>
      <c r="C12" s="189">
        <f>'Entree-Sortie'!L16</f>
        <v>8.4016151428222656</v>
      </c>
      <c r="D12" s="186">
        <f>'Entree-Sortie'!M16</f>
        <v>8.9328327178955078</v>
      </c>
      <c r="E12" s="189">
        <f>'Mesures file 1'!C16</f>
        <v>0.75731062889099121</v>
      </c>
      <c r="F12" s="189">
        <f>'Mesures file 1'!D16</f>
        <v>7.895571231842041</v>
      </c>
      <c r="G12" s="189">
        <f>'Mesures file 1'!F16</f>
        <v>0.55058461427688599</v>
      </c>
      <c r="H12" s="185">
        <f>'Mesures file 1'!H16</f>
        <v>0</v>
      </c>
      <c r="I12" s="186">
        <f>'Mesures file 1'!J16</f>
        <v>0</v>
      </c>
      <c r="J12" s="189">
        <f>'Mesures file 2'!C16</f>
        <v>0.77110308408737183</v>
      </c>
      <c r="K12" s="189">
        <f>'Mesures file 2'!D16</f>
        <v>7.2973971366882324</v>
      </c>
      <c r="L12" s="189">
        <f>'Mesures file 2'!F16</f>
        <v>0</v>
      </c>
      <c r="M12" s="185">
        <f>'Mesures file 2'!H16</f>
        <v>0</v>
      </c>
      <c r="N12" s="186">
        <f>'Mesures file 2'!J16</f>
        <v>0</v>
      </c>
      <c r="O12" s="189">
        <f>Process!R15/24</f>
        <v>368.54166666666669</v>
      </c>
      <c r="P12" s="184" t="e">
        <f>'HeuresFonctionEQ-quo'!AZ13</f>
        <v>#REF!</v>
      </c>
      <c r="Q12" s="187">
        <f>Process!O15</f>
        <v>3492</v>
      </c>
    </row>
    <row r="13" spans="1:17" ht="14.25">
      <c r="A13" s="204">
        <f>Process!A16</f>
        <v>9</v>
      </c>
      <c r="B13" s="185">
        <f>Process!N16</f>
        <v>4643</v>
      </c>
      <c r="C13" s="189">
        <f>'Entree-Sortie'!L17</f>
        <v>8.4144477844238281</v>
      </c>
      <c r="D13" s="186">
        <f>'Entree-Sortie'!M17</f>
        <v>8.9924211502075195</v>
      </c>
      <c r="E13" s="189">
        <f>'Mesures file 1'!C17</f>
        <v>0.85061252117156982</v>
      </c>
      <c r="F13" s="189">
        <f>'Mesures file 1'!D17</f>
        <v>7.9019031524658203</v>
      </c>
      <c r="G13" s="189">
        <f>'Mesures file 1'!F17</f>
        <v>0.53973817825317383</v>
      </c>
      <c r="H13" s="185">
        <f>'Mesures file 1'!H17</f>
        <v>0</v>
      </c>
      <c r="I13" s="186">
        <f>'Mesures file 1'!J17</f>
        <v>0</v>
      </c>
      <c r="J13" s="189">
        <f>'Mesures file 2'!C17</f>
        <v>0.8649858832359314</v>
      </c>
      <c r="K13" s="189">
        <f>'Mesures file 2'!D17</f>
        <v>7.3023757934570313</v>
      </c>
      <c r="L13" s="189">
        <f>'Mesures file 2'!F17</f>
        <v>0</v>
      </c>
      <c r="M13" s="185">
        <f>'Mesures file 2'!H17</f>
        <v>0</v>
      </c>
      <c r="N13" s="186">
        <f>'Mesures file 2'!J17</f>
        <v>0</v>
      </c>
      <c r="O13" s="189">
        <f>Process!R16/24</f>
        <v>378.54166666666669</v>
      </c>
      <c r="P13" s="184" t="e">
        <f>'HeuresFonctionEQ-quo'!AZ14</f>
        <v>#REF!</v>
      </c>
      <c r="Q13" s="187">
        <f>Process!O16</f>
        <v>3773</v>
      </c>
    </row>
    <row r="14" spans="1:17" ht="14.25">
      <c r="A14" s="204">
        <f>Process!A17</f>
        <v>10</v>
      </c>
      <c r="B14" s="185">
        <f>Process!N17</f>
        <v>4829</v>
      </c>
      <c r="C14" s="189">
        <f>'Entree-Sortie'!L18</f>
        <v>8.4040994644165039</v>
      </c>
      <c r="D14" s="186">
        <f>'Entree-Sortie'!M18</f>
        <v>8.7761163711547852</v>
      </c>
      <c r="E14" s="189">
        <f>'Mesures file 1'!C18</f>
        <v>0.86831510066986084</v>
      </c>
      <c r="F14" s="189">
        <f>'Mesures file 1'!D18</f>
        <v>7.9028019905090332</v>
      </c>
      <c r="G14" s="189">
        <f>'Mesures file 1'!F18</f>
        <v>0.53427881002426147</v>
      </c>
      <c r="H14" s="185">
        <f>'Mesures file 1'!H18</f>
        <v>0</v>
      </c>
      <c r="I14" s="186">
        <f>'Mesures file 1'!J18</f>
        <v>0</v>
      </c>
      <c r="J14" s="189">
        <f>'Mesures file 2'!C18</f>
        <v>0.87237060070037842</v>
      </c>
      <c r="K14" s="189">
        <f>'Mesures file 2'!D18</f>
        <v>7.3047971725463867</v>
      </c>
      <c r="L14" s="189">
        <f>'Mesures file 2'!F18</f>
        <v>0</v>
      </c>
      <c r="M14" s="185">
        <f>'Mesures file 2'!H18</f>
        <v>0</v>
      </c>
      <c r="N14" s="186">
        <f>'Mesures file 2'!J18</f>
        <v>0</v>
      </c>
      <c r="O14" s="189">
        <f>Process!R17/24</f>
        <v>386.75</v>
      </c>
      <c r="P14" s="184" t="e">
        <f>'HeuresFonctionEQ-quo'!AZ15</f>
        <v>#REF!</v>
      </c>
      <c r="Q14" s="187">
        <f>Process!O17</f>
        <v>4184</v>
      </c>
    </row>
    <row r="15" spans="1:17" ht="14.25">
      <c r="A15" s="204">
        <f>Process!A18</f>
        <v>11</v>
      </c>
      <c r="B15" s="185">
        <f>Process!N18</f>
        <v>5110</v>
      </c>
      <c r="C15" s="189">
        <f>'Entree-Sortie'!L19</f>
        <v>8.4115819931030273</v>
      </c>
      <c r="D15" s="186">
        <f>'Entree-Sortie'!M19</f>
        <v>8.8270435333251953</v>
      </c>
      <c r="E15" s="189">
        <f>'Mesures file 1'!C19</f>
        <v>0.96268361806869507</v>
      </c>
      <c r="F15" s="189">
        <f>'Mesures file 1'!D19</f>
        <v>7.9054851531982422</v>
      </c>
      <c r="G15" s="189">
        <f>'Mesures file 1'!F19</f>
        <v>0.58404797315597534</v>
      </c>
      <c r="H15" s="185">
        <f>'Mesures file 1'!H19</f>
        <v>0</v>
      </c>
      <c r="I15" s="186">
        <f>'Mesures file 1'!J19</f>
        <v>0</v>
      </c>
      <c r="J15" s="189">
        <f>'Mesures file 2'!C19</f>
        <v>0.93437439203262329</v>
      </c>
      <c r="K15" s="189">
        <f>'Mesures file 2'!D19</f>
        <v>7.3038539886474609</v>
      </c>
      <c r="L15" s="189">
        <f>'Mesures file 2'!F19</f>
        <v>0</v>
      </c>
      <c r="M15" s="185">
        <f>'Mesures file 2'!H19</f>
        <v>0</v>
      </c>
      <c r="N15" s="186">
        <f>'Mesures file 2'!J19</f>
        <v>0</v>
      </c>
      <c r="O15" s="189">
        <f>Process!R18/24</f>
        <v>376.125</v>
      </c>
      <c r="P15" s="184" t="e">
        <f>'HeuresFonctionEQ-quo'!AZ16</f>
        <v>#REF!</v>
      </c>
      <c r="Q15" s="187">
        <f>Process!O18</f>
        <v>4218</v>
      </c>
    </row>
    <row r="16" spans="1:17" ht="14.25">
      <c r="A16" s="204">
        <f>Process!A19</f>
        <v>12</v>
      </c>
      <c r="B16" s="185">
        <f>Process!N19</f>
        <v>4789</v>
      </c>
      <c r="C16" s="189">
        <f>'Entree-Sortie'!L20</f>
        <v>8.4146528244018555</v>
      </c>
      <c r="D16" s="186">
        <f>'Entree-Sortie'!M20</f>
        <v>8.9804916381835938</v>
      </c>
      <c r="E16" s="189">
        <f>'Mesures file 1'!C20</f>
        <v>1.5556279420852661</v>
      </c>
      <c r="F16" s="189">
        <f>'Mesures file 1'!D20</f>
        <v>7.9439311027526855</v>
      </c>
      <c r="G16" s="189">
        <f>'Mesures file 1'!F20</f>
        <v>1.0327329635620117</v>
      </c>
      <c r="H16" s="185">
        <f>'Mesures file 1'!H20</f>
        <v>100</v>
      </c>
      <c r="I16" s="186">
        <f>'Mesures file 1'!J20</f>
        <v>660</v>
      </c>
      <c r="J16" s="189">
        <f>'Mesures file 2'!C20</f>
        <v>1.0797380208969116</v>
      </c>
      <c r="K16" s="189">
        <f>'Mesures file 2'!D20</f>
        <v>7.3312878608703613</v>
      </c>
      <c r="L16" s="189">
        <f>'Mesures file 2'!F20</f>
        <v>0</v>
      </c>
      <c r="M16" s="185">
        <f>'Mesures file 2'!H20</f>
        <v>140</v>
      </c>
      <c r="N16" s="186">
        <f>'Mesures file 2'!J20</f>
        <v>240</v>
      </c>
      <c r="O16" s="189">
        <f>Process!R19/24</f>
        <v>387.125</v>
      </c>
      <c r="P16" s="184" t="e">
        <f>'HeuresFonctionEQ-quo'!AZ17</f>
        <v>#REF!</v>
      </c>
      <c r="Q16" s="187">
        <f>Process!O19</f>
        <v>4197</v>
      </c>
    </row>
    <row r="17" spans="1:17" ht="14.25">
      <c r="A17" s="204">
        <f>Process!A20</f>
        <v>13</v>
      </c>
      <c r="B17" s="185">
        <f>Process!N20</f>
        <v>4543</v>
      </c>
      <c r="C17" s="189">
        <f>'Entree-Sortie'!L21</f>
        <v>8.4180431365966797</v>
      </c>
      <c r="D17" s="186">
        <f>'Entree-Sortie'!M21</f>
        <v>9.1054849624633789</v>
      </c>
      <c r="E17" s="189">
        <f>'Mesures file 1'!C21</f>
        <v>1.0059119462966919</v>
      </c>
      <c r="F17" s="189">
        <f>'Mesures file 1'!D21</f>
        <v>7.917661190032959</v>
      </c>
      <c r="G17" s="189">
        <f>'Mesures file 1'!F21</f>
        <v>0.5308682918548584</v>
      </c>
      <c r="H17" s="185">
        <f>'Mesures file 1'!H21</f>
        <v>130</v>
      </c>
      <c r="I17" s="186">
        <f>'Mesures file 1'!J21</f>
        <v>430</v>
      </c>
      <c r="J17" s="189">
        <f>'Mesures file 2'!C21</f>
        <v>0.96138948202133179</v>
      </c>
      <c r="K17" s="189">
        <f>'Mesures file 2'!D21</f>
        <v>7.3317861557006836</v>
      </c>
      <c r="L17" s="189">
        <f>'Mesures file 2'!F21</f>
        <v>0</v>
      </c>
      <c r="M17" s="185">
        <f>'Mesures file 2'!H21</f>
        <v>120</v>
      </c>
      <c r="N17" s="186">
        <f>'Mesures file 2'!J21</f>
        <v>20</v>
      </c>
      <c r="O17" s="189">
        <f>Process!R20/24</f>
        <v>347.33333333333331</v>
      </c>
      <c r="P17" s="184" t="e">
        <f>'HeuresFonctionEQ-quo'!AZ18</f>
        <v>#REF!</v>
      </c>
      <c r="Q17" s="187">
        <f>Process!O20</f>
        <v>4312</v>
      </c>
    </row>
    <row r="18" spans="1:17" ht="14.25">
      <c r="A18" s="204">
        <f>Process!A21</f>
        <v>14</v>
      </c>
      <c r="B18" s="185">
        <f>Process!N21</f>
        <v>4440</v>
      </c>
      <c r="C18" s="189">
        <f>'Entree-Sortie'!L22</f>
        <v>8.4314002990722656</v>
      </c>
      <c r="D18" s="186">
        <f>'Entree-Sortie'!M22</f>
        <v>9.3468360900878906</v>
      </c>
      <c r="E18" s="189">
        <f>'Mesures file 1'!C22</f>
        <v>0.94241940975189209</v>
      </c>
      <c r="F18" s="189">
        <f>'Mesures file 1'!D22</f>
        <v>7.9254021644592285</v>
      </c>
      <c r="G18" s="189">
        <f>'Mesures file 1'!F22</f>
        <v>0.70134419202804565</v>
      </c>
      <c r="H18" s="185">
        <f>'Mesures file 1'!H22</f>
        <v>150</v>
      </c>
      <c r="I18" s="186">
        <f>'Mesures file 1'!J22</f>
        <v>200</v>
      </c>
      <c r="J18" s="189">
        <f>'Mesures file 2'!C22</f>
        <v>1.3230719566345215</v>
      </c>
      <c r="K18" s="189">
        <f>'Mesures file 2'!D22</f>
        <v>7.330143928527832</v>
      </c>
      <c r="L18" s="189">
        <f>'Mesures file 2'!F22</f>
        <v>0</v>
      </c>
      <c r="M18" s="185">
        <f>'Mesures file 2'!H22</f>
        <v>160</v>
      </c>
      <c r="N18" s="186">
        <f>'Mesures file 2'!J22</f>
        <v>440</v>
      </c>
      <c r="O18" s="189">
        <f>Process!R21/24</f>
        <v>317.375</v>
      </c>
      <c r="P18" s="184" t="e">
        <f>'HeuresFonctionEQ-quo'!AZ19</f>
        <v>#REF!</v>
      </c>
      <c r="Q18" s="187">
        <f>Process!O21</f>
        <v>4182</v>
      </c>
    </row>
    <row r="19" spans="1:17" ht="14.25">
      <c r="A19" s="204">
        <f>Process!A22</f>
        <v>15</v>
      </c>
      <c r="B19" s="185">
        <f>Process!N22</f>
        <v>4530</v>
      </c>
      <c r="C19" s="189">
        <f>'Entree-Sortie'!L23</f>
        <v>8.4656209945678711</v>
      </c>
      <c r="D19" s="186">
        <f>'Entree-Sortie'!M23</f>
        <v>9.4191274642944336</v>
      </c>
      <c r="E19" s="189">
        <f>'Mesures file 1'!C23</f>
        <v>0.87383711338043213</v>
      </c>
      <c r="F19" s="189">
        <f>'Mesures file 1'!D23</f>
        <v>7.9323668479919434</v>
      </c>
      <c r="G19" s="189">
        <f>'Mesures file 1'!F23</f>
        <v>0.77372831106185913</v>
      </c>
      <c r="H19" s="185">
        <f>'Mesures file 1'!H23</f>
        <v>140</v>
      </c>
      <c r="I19" s="186">
        <f>'Mesures file 1'!J23</f>
        <v>800</v>
      </c>
      <c r="J19" s="189">
        <f>'Mesures file 2'!C23</f>
        <v>1.2205729484558105</v>
      </c>
      <c r="K19" s="189">
        <f>'Mesures file 2'!D23</f>
        <v>7.291344165802002</v>
      </c>
      <c r="L19" s="189">
        <f>'Mesures file 2'!F23</f>
        <v>0</v>
      </c>
      <c r="M19" s="185">
        <f>'Mesures file 2'!H23</f>
        <v>200</v>
      </c>
      <c r="N19" s="186">
        <f>'Mesures file 2'!J23</f>
        <v>500</v>
      </c>
      <c r="O19" s="189">
        <f>Process!R22/24</f>
        <v>327.83333333333331</v>
      </c>
      <c r="P19" s="184" t="e">
        <f>'HeuresFonctionEQ-quo'!AZ20</f>
        <v>#REF!</v>
      </c>
      <c r="Q19" s="187">
        <f>Process!O22</f>
        <v>4245</v>
      </c>
    </row>
    <row r="20" spans="1:17" ht="14.25">
      <c r="A20" s="204">
        <f>Process!A23</f>
        <v>16</v>
      </c>
      <c r="B20" s="185">
        <f>Process!N23</f>
        <v>4392</v>
      </c>
      <c r="C20" s="189">
        <f>'Entree-Sortie'!L24</f>
        <v>8.4208698272705078</v>
      </c>
      <c r="D20" s="186">
        <f>'Entree-Sortie'!M24</f>
        <v>9.7697696685791016</v>
      </c>
      <c r="E20" s="189">
        <f>'Mesures file 1'!C24</f>
        <v>0.82835441827774048</v>
      </c>
      <c r="F20" s="189">
        <f>'Mesures file 1'!D24</f>
        <v>7.9669671058654785</v>
      </c>
      <c r="G20" s="189">
        <f>'Mesures file 1'!F24</f>
        <v>0.76103031635284424</v>
      </c>
      <c r="H20" s="185">
        <f>'Mesures file 1'!H24</f>
        <v>160</v>
      </c>
      <c r="I20" s="186">
        <f>'Mesures file 1'!J24</f>
        <v>900</v>
      </c>
      <c r="J20" s="189">
        <f>'Mesures file 2'!C24</f>
        <v>1.3429750204086304</v>
      </c>
      <c r="K20" s="189">
        <f>'Mesures file 2'!D24</f>
        <v>7.3304648399353027</v>
      </c>
      <c r="L20" s="189">
        <f>'Mesures file 2'!F24</f>
        <v>0</v>
      </c>
      <c r="M20" s="185">
        <f>'Mesures file 2'!H24</f>
        <v>150</v>
      </c>
      <c r="N20" s="186">
        <f>'Mesures file 2'!J24</f>
        <v>440</v>
      </c>
      <c r="O20" s="189">
        <f>Process!R23/24</f>
        <v>393.70833333333331</v>
      </c>
      <c r="P20" s="184" t="e">
        <f>'HeuresFonctionEQ-quo'!AZ21</f>
        <v>#REF!</v>
      </c>
      <c r="Q20" s="187">
        <f>Process!O23</f>
        <v>4147</v>
      </c>
    </row>
    <row r="21" spans="1:17" ht="14.25">
      <c r="A21" s="204">
        <f>Process!A24</f>
        <v>17</v>
      </c>
      <c r="B21" s="185">
        <f>Process!N24</f>
        <v>4264</v>
      </c>
      <c r="C21" s="189">
        <f>'Entree-Sortie'!L25</f>
        <v>8.3860387802124023</v>
      </c>
      <c r="D21" s="186">
        <f>'Entree-Sortie'!M25</f>
        <v>9.8409414291381836</v>
      </c>
      <c r="E21" s="189">
        <f>'Mesures file 1'!C25</f>
        <v>0.82070279121398926</v>
      </c>
      <c r="F21" s="189">
        <f>'Mesures file 1'!D25</f>
        <v>7.9520440101623535</v>
      </c>
      <c r="G21" s="189">
        <f>'Mesures file 1'!F25</f>
        <v>0.78211319446563721</v>
      </c>
      <c r="H21" s="185">
        <f>'Mesures file 1'!H25</f>
        <v>0</v>
      </c>
      <c r="I21" s="186">
        <f>'Mesures file 1'!J25</f>
        <v>0</v>
      </c>
      <c r="J21" s="189">
        <f>'Mesures file 2'!C25</f>
        <v>0.84557318687438965</v>
      </c>
      <c r="K21" s="189">
        <f>'Mesures file 2'!D25</f>
        <v>7.308265209197998</v>
      </c>
      <c r="L21" s="189">
        <f>'Mesures file 2'!F25</f>
        <v>0</v>
      </c>
      <c r="M21" s="185">
        <f>'Mesures file 2'!H25</f>
        <v>0</v>
      </c>
      <c r="N21" s="186">
        <f>'Mesures file 2'!J25</f>
        <v>0</v>
      </c>
      <c r="O21" s="189">
        <f>Process!R24/24</f>
        <v>352.20833333333331</v>
      </c>
      <c r="P21" s="184" t="e">
        <f>'HeuresFonctionEQ-quo'!AZ22</f>
        <v>#REF!</v>
      </c>
      <c r="Q21" s="187">
        <f>Process!O24</f>
        <v>4066</v>
      </c>
    </row>
    <row r="22" spans="1:17" ht="14.25">
      <c r="A22" s="204">
        <f>Process!A25</f>
        <v>18</v>
      </c>
      <c r="B22" s="185">
        <f>Process!N25</f>
        <v>4270</v>
      </c>
      <c r="C22" s="189">
        <f>'Entree-Sortie'!L26</f>
        <v>8.3604621887207031</v>
      </c>
      <c r="D22" s="186">
        <f>'Entree-Sortie'!M26</f>
        <v>10.028530120849609</v>
      </c>
      <c r="E22" s="189">
        <f>'Mesures file 1'!C26</f>
        <v>0.80547231435775757</v>
      </c>
      <c r="F22" s="189">
        <f>'Mesures file 1'!D26</f>
        <v>7.9637579917907715</v>
      </c>
      <c r="G22" s="189">
        <f>'Mesures file 1'!F26</f>
        <v>0.76261979341506958</v>
      </c>
      <c r="H22" s="185">
        <f>'Mesures file 1'!H26</f>
        <v>0</v>
      </c>
      <c r="I22" s="186">
        <f>'Mesures file 1'!J26</f>
        <v>0</v>
      </c>
      <c r="J22" s="189">
        <f>'Mesures file 2'!C26</f>
        <v>0.93710571527481079</v>
      </c>
      <c r="K22" s="189">
        <f>'Mesures file 2'!D26</f>
        <v>7.3169717788696289</v>
      </c>
      <c r="L22" s="189">
        <f>'Mesures file 2'!F26</f>
        <v>0</v>
      </c>
      <c r="M22" s="185">
        <f>'Mesures file 2'!H26</f>
        <v>0</v>
      </c>
      <c r="N22" s="186">
        <f>'Mesures file 2'!J26</f>
        <v>0</v>
      </c>
      <c r="O22" s="189">
        <f>Process!R25/24</f>
        <v>353.875</v>
      </c>
      <c r="P22" s="184" t="e">
        <f>'HeuresFonctionEQ-quo'!AZ23</f>
        <v>#REF!</v>
      </c>
      <c r="Q22" s="187">
        <f>Process!O25</f>
        <v>4073</v>
      </c>
    </row>
    <row r="23" spans="1:17" ht="14.25">
      <c r="A23" s="204">
        <f>Process!A26</f>
        <v>19</v>
      </c>
      <c r="B23" s="185">
        <f>Process!N26</f>
        <v>4362</v>
      </c>
      <c r="C23" s="189">
        <f>'Entree-Sortie'!L27</f>
        <v>8.3718347549438477</v>
      </c>
      <c r="D23" s="186">
        <f>'Entree-Sortie'!M27</f>
        <v>10.139960289001465</v>
      </c>
      <c r="E23" s="189">
        <f>'Mesures file 1'!C27</f>
        <v>0.59436261653900146</v>
      </c>
      <c r="F23" s="189">
        <f>'Mesures file 1'!D27</f>
        <v>7.9947528839111328</v>
      </c>
      <c r="G23" s="189">
        <f>'Mesures file 1'!F27</f>
        <v>0.57758307456970215</v>
      </c>
      <c r="H23" s="185">
        <f>'Mesures file 1'!H27</f>
        <v>200</v>
      </c>
      <c r="I23" s="186">
        <f>'Mesures file 1'!J27</f>
        <v>820</v>
      </c>
      <c r="J23" s="189">
        <f>'Mesures file 2'!C27</f>
        <v>0.81912118196487427</v>
      </c>
      <c r="K23" s="189">
        <f>'Mesures file 2'!D27</f>
        <v>7.3249850273132324</v>
      </c>
      <c r="L23" s="189">
        <f>'Mesures file 2'!F27</f>
        <v>0</v>
      </c>
      <c r="M23" s="185">
        <f>'Mesures file 2'!H27</f>
        <v>150</v>
      </c>
      <c r="N23" s="186">
        <f>'Mesures file 2'!J27</f>
        <v>190</v>
      </c>
      <c r="O23" s="189">
        <f>Process!R26/24</f>
        <v>423.83333333333331</v>
      </c>
      <c r="P23" s="184" t="e">
        <f>'HeuresFonctionEQ-quo'!AZ24</f>
        <v>#REF!</v>
      </c>
      <c r="Q23" s="187">
        <f>Process!O26</f>
        <v>4112</v>
      </c>
    </row>
    <row r="24" spans="1:17" ht="14.25">
      <c r="A24" s="204">
        <f>Process!A27</f>
        <v>20</v>
      </c>
      <c r="B24" s="185">
        <f>Process!N27</f>
        <v>4400</v>
      </c>
      <c r="C24" s="189">
        <f>'Entree-Sortie'!L28</f>
        <v>8.4031486511230469</v>
      </c>
      <c r="D24" s="186">
        <f>'Entree-Sortie'!M28</f>
        <v>10.115249633789062</v>
      </c>
      <c r="E24" s="189">
        <f>'Mesures file 1'!C28</f>
        <v>0.74057990312576294</v>
      </c>
      <c r="F24" s="189">
        <f>'Mesures file 1'!D28</f>
        <v>7.9905381202697754</v>
      </c>
      <c r="G24" s="189">
        <f>'Mesures file 1'!F28</f>
        <v>0.69500672817230225</v>
      </c>
      <c r="H24" s="185">
        <f>'Mesures file 1'!H28</f>
        <v>0</v>
      </c>
      <c r="I24" s="186">
        <f>'Mesures file 1'!J28</f>
        <v>0</v>
      </c>
      <c r="J24" s="189">
        <f>'Mesures file 2'!C28</f>
        <v>0.76447170972824097</v>
      </c>
      <c r="K24" s="189">
        <f>'Mesures file 2'!D28</f>
        <v>7.3372559547424316</v>
      </c>
      <c r="L24" s="189">
        <f>'Mesures file 2'!F28</f>
        <v>0</v>
      </c>
      <c r="M24" s="185">
        <f>'Mesures file 2'!H28</f>
        <v>240</v>
      </c>
      <c r="N24" s="186">
        <f>'Mesures file 2'!J28</f>
        <v>889</v>
      </c>
      <c r="O24" s="189">
        <f>Process!R27/24</f>
        <v>369.45833333333331</v>
      </c>
      <c r="P24" s="184" t="e">
        <f>'HeuresFonctionEQ-quo'!AZ25</f>
        <v>#REF!</v>
      </c>
      <c r="Q24" s="187">
        <f>Process!O27</f>
        <v>4076</v>
      </c>
    </row>
    <row r="25" spans="1:17" ht="14.25">
      <c r="A25" s="204">
        <f>Process!A28</f>
        <v>21</v>
      </c>
      <c r="B25" s="185">
        <f>Process!N28</f>
        <v>4150</v>
      </c>
      <c r="C25" s="189">
        <f>'Entree-Sortie'!L29</f>
        <v>8.4157657623291016</v>
      </c>
      <c r="D25" s="186">
        <f>'Entree-Sortie'!M29</f>
        <v>10.226449966430664</v>
      </c>
      <c r="E25" s="189">
        <f>'Mesures file 1'!C29</f>
        <v>0.71168488264083862</v>
      </c>
      <c r="F25" s="189">
        <f>'Mesures file 1'!D29</f>
        <v>8.0041399002075195</v>
      </c>
      <c r="G25" s="189">
        <f>'Mesures file 1'!F29</f>
        <v>0.70584940910339355</v>
      </c>
      <c r="H25" s="185">
        <f>'Mesures file 1'!H29</f>
        <v>0</v>
      </c>
      <c r="I25" s="186">
        <f>'Mesures file 1'!J29</f>
        <v>0</v>
      </c>
      <c r="J25" s="189">
        <f>'Mesures file 2'!C29</f>
        <v>0.8188214898109436</v>
      </c>
      <c r="K25" s="189">
        <f>'Mesures file 2'!D29</f>
        <v>7.3479418754577637</v>
      </c>
      <c r="L25" s="189">
        <f>'Mesures file 2'!F29</f>
        <v>0</v>
      </c>
      <c r="M25" s="185">
        <f>'Mesures file 2'!H29</f>
        <v>0</v>
      </c>
      <c r="N25" s="186">
        <f>'Mesures file 2'!J29</f>
        <v>0</v>
      </c>
      <c r="O25" s="189">
        <f>Process!R28/24</f>
        <v>443.75</v>
      </c>
      <c r="P25" s="184" t="e">
        <f>'HeuresFonctionEQ-quo'!AZ26</f>
        <v>#REF!</v>
      </c>
      <c r="Q25" s="187">
        <f>Process!O28</f>
        <v>3865</v>
      </c>
    </row>
    <row r="26" spans="1:17" ht="14.25">
      <c r="A26" s="204">
        <f>Process!A29</f>
        <v>22</v>
      </c>
      <c r="B26" s="185">
        <f>Process!N29</f>
        <v>3962</v>
      </c>
      <c r="C26" s="189">
        <f>'Entree-Sortie'!L30</f>
        <v>8.4273195266723633</v>
      </c>
      <c r="D26" s="186">
        <f>'Entree-Sortie'!M30</f>
        <v>10.256739616394043</v>
      </c>
      <c r="E26" s="189">
        <f>'Mesures file 1'!C30</f>
        <v>0.7642819881439209</v>
      </c>
      <c r="F26" s="189">
        <f>'Mesures file 1'!D30</f>
        <v>8.0167627334594727</v>
      </c>
      <c r="G26" s="189">
        <f>'Mesures file 1'!F30</f>
        <v>0.72254860401153564</v>
      </c>
      <c r="H26" s="185">
        <f>'Mesures file 1'!H30</f>
        <v>0</v>
      </c>
      <c r="I26" s="186">
        <f>'Mesures file 1'!J30</f>
        <v>0</v>
      </c>
      <c r="J26" s="189">
        <f>'Mesures file 2'!C30</f>
        <v>0.83974021673202515</v>
      </c>
      <c r="K26" s="189">
        <f>'Mesures file 2'!D30</f>
        <v>7.3544878959655762</v>
      </c>
      <c r="L26" s="189">
        <f>'Mesures file 2'!F30</f>
        <v>0</v>
      </c>
      <c r="M26" s="185">
        <f>'Mesures file 2'!H30</f>
        <v>0</v>
      </c>
      <c r="N26" s="186">
        <f>'Mesures file 2'!J30</f>
        <v>0</v>
      </c>
      <c r="O26" s="189">
        <f>Process!R29/24</f>
        <v>411.16666666666669</v>
      </c>
      <c r="P26" s="184" t="e">
        <f>'HeuresFonctionEQ-quo'!AZ27</f>
        <v>#REF!</v>
      </c>
      <c r="Q26" s="187">
        <f>Process!O29</f>
        <v>3628</v>
      </c>
    </row>
    <row r="27" spans="1:17" ht="14.25">
      <c r="A27" s="204">
        <f>Process!A30</f>
        <v>23</v>
      </c>
      <c r="B27" s="185">
        <f>Process!N30</f>
        <v>4144</v>
      </c>
      <c r="C27" s="189">
        <f>'Entree-Sortie'!L31</f>
        <v>8.4000644683837891</v>
      </c>
      <c r="D27" s="186">
        <f>'Entree-Sortie'!M31</f>
        <v>10.317569732666016</v>
      </c>
      <c r="E27" s="189">
        <f>'Mesures file 1'!C31</f>
        <v>0.74098861217498779</v>
      </c>
      <c r="F27" s="189">
        <f>'Mesures file 1'!D31</f>
        <v>8.0118865966796875</v>
      </c>
      <c r="G27" s="189">
        <f>'Mesures file 1'!F31</f>
        <v>0.6798902153968811</v>
      </c>
      <c r="H27" s="185">
        <f>'Mesures file 1'!H31</f>
        <v>0</v>
      </c>
      <c r="I27" s="186">
        <f>'Mesures file 1'!J31</f>
        <v>0</v>
      </c>
      <c r="J27" s="189">
        <f>'Mesures file 2'!C31</f>
        <v>0.80641007423400879</v>
      </c>
      <c r="K27" s="189">
        <f>'Mesures file 2'!D31</f>
        <v>7.3486289978027344</v>
      </c>
      <c r="L27" s="189">
        <f>'Mesures file 2'!F31</f>
        <v>0</v>
      </c>
      <c r="M27" s="185">
        <f>'Mesures file 2'!H31</f>
        <v>0</v>
      </c>
      <c r="N27" s="186">
        <f>'Mesures file 2'!J31</f>
        <v>0</v>
      </c>
      <c r="O27" s="189">
        <f>Process!R30/24</f>
        <v>445.16666666666669</v>
      </c>
      <c r="P27" s="184" t="e">
        <f>'HeuresFonctionEQ-quo'!AZ28</f>
        <v>#REF!</v>
      </c>
      <c r="Q27" s="187">
        <f>Process!O30</f>
        <v>3823</v>
      </c>
    </row>
    <row r="28" spans="1:17" ht="14.25">
      <c r="A28" s="204">
        <f>Process!A31</f>
        <v>24</v>
      </c>
      <c r="B28" s="185">
        <f>Process!N31</f>
        <v>4383</v>
      </c>
      <c r="C28" s="189">
        <f>'Entree-Sortie'!L32</f>
        <v>8.3913660049438477</v>
      </c>
      <c r="D28" s="186">
        <f>'Entree-Sortie'!M32</f>
        <v>10.310580253601074</v>
      </c>
      <c r="E28" s="189">
        <f>'Mesures file 1'!C32</f>
        <v>0.54221951961517334</v>
      </c>
      <c r="F28" s="189">
        <f>'Mesures file 1'!D32</f>
        <v>8.0111379623413086</v>
      </c>
      <c r="G28" s="189">
        <f>'Mesures file 1'!F32</f>
        <v>0.54880732297897339</v>
      </c>
      <c r="H28" s="185">
        <f>'Mesures file 1'!H32</f>
        <v>0</v>
      </c>
      <c r="I28" s="186">
        <f>'Mesures file 1'!J32</f>
        <v>0</v>
      </c>
      <c r="J28" s="189">
        <f>'Mesures file 2'!C32</f>
        <v>0.69920587539672852</v>
      </c>
      <c r="K28" s="189">
        <f>'Mesures file 2'!D32</f>
        <v>7.3514609336853027</v>
      </c>
      <c r="L28" s="189">
        <f>'Mesures file 2'!F32</f>
        <v>0</v>
      </c>
      <c r="M28" s="185">
        <f>'Mesures file 2'!H32</f>
        <v>0</v>
      </c>
      <c r="N28" s="186">
        <f>'Mesures file 2'!J32</f>
        <v>0</v>
      </c>
      <c r="O28" s="189">
        <f>Process!R31/24</f>
        <v>534.16666666666663</v>
      </c>
      <c r="P28" s="184" t="e">
        <f>'HeuresFonctionEQ-quo'!AZ29</f>
        <v>#REF!</v>
      </c>
      <c r="Q28" s="187">
        <f>Process!O31</f>
        <v>4046</v>
      </c>
    </row>
    <row r="29" spans="1:17" ht="14.25">
      <c r="A29" s="204">
        <f>Process!A32</f>
        <v>25</v>
      </c>
      <c r="B29" s="185">
        <f>Process!N32</f>
        <v>4499</v>
      </c>
      <c r="C29" s="189">
        <f>'Entree-Sortie'!L33</f>
        <v>8.4470081329345703</v>
      </c>
      <c r="D29" s="186">
        <f>'Entree-Sortie'!M33</f>
        <v>10.494990348815918</v>
      </c>
      <c r="E29" s="189">
        <f>'Mesures file 1'!C33</f>
        <v>0.50034868717193604</v>
      </c>
      <c r="F29" s="189">
        <f>'Mesures file 1'!D33</f>
        <v>8.0063962936401367</v>
      </c>
      <c r="G29" s="189">
        <f>'Mesures file 1'!F33</f>
        <v>0.55587178468704224</v>
      </c>
      <c r="H29" s="185">
        <f>'Mesures file 1'!H33</f>
        <v>0</v>
      </c>
      <c r="I29" s="186">
        <f>'Mesures file 1'!J33</f>
        <v>0</v>
      </c>
      <c r="J29" s="189">
        <f>'Mesures file 2'!C33</f>
        <v>0.70586007833480835</v>
      </c>
      <c r="K29" s="189">
        <f>'Mesures file 2'!D33</f>
        <v>7.3465280532836914</v>
      </c>
      <c r="L29" s="189">
        <f>'Mesures file 2'!F33</f>
        <v>0</v>
      </c>
      <c r="M29" s="185">
        <f>'Mesures file 2'!H33</f>
        <v>0</v>
      </c>
      <c r="N29" s="186">
        <f>'Mesures file 2'!J33</f>
        <v>0</v>
      </c>
      <c r="O29" s="189">
        <f>Process!R32/24</f>
        <v>558.875</v>
      </c>
      <c r="P29" s="184" t="e">
        <f>'HeuresFonctionEQ-quo'!AZ30</f>
        <v>#REF!</v>
      </c>
      <c r="Q29" s="187">
        <f>Process!O32</f>
        <v>3959</v>
      </c>
    </row>
    <row r="30" spans="1:17" ht="14.25">
      <c r="A30" s="204">
        <f>Process!A33</f>
        <v>26</v>
      </c>
      <c r="B30" s="185">
        <f>Process!N33</f>
        <v>5680</v>
      </c>
      <c r="C30" s="189">
        <f>'Entree-Sortie'!L34</f>
        <v>8.3522024154663086</v>
      </c>
      <c r="D30" s="186">
        <f>'Entree-Sortie'!M34</f>
        <v>10.080249786376953</v>
      </c>
      <c r="E30" s="189">
        <f>'Mesures file 1'!C34</f>
        <v>0.73216372728347778</v>
      </c>
      <c r="F30" s="189">
        <f>'Mesures file 1'!D34</f>
        <v>8.0070056915283203</v>
      </c>
      <c r="G30" s="189">
        <f>'Mesures file 1'!F34</f>
        <v>0.67352229356765747</v>
      </c>
      <c r="H30" s="185">
        <f>'Mesures file 1'!H34</f>
        <v>0</v>
      </c>
      <c r="I30" s="186">
        <f>'Mesures file 1'!J34</f>
        <v>0</v>
      </c>
      <c r="J30" s="189">
        <f>'Mesures file 2'!C34</f>
        <v>0.67103958129882813</v>
      </c>
      <c r="K30" s="189">
        <f>'Mesures file 2'!D34</f>
        <v>7.3485198020935059</v>
      </c>
      <c r="L30" s="189">
        <f>'Mesures file 2'!F34</f>
        <v>0</v>
      </c>
      <c r="M30" s="185">
        <f>'Mesures file 2'!H34</f>
        <v>0</v>
      </c>
      <c r="N30" s="186">
        <f>'Mesures file 2'!J34</f>
        <v>0</v>
      </c>
      <c r="O30" s="189">
        <f>Process!R33/24</f>
        <v>463.875</v>
      </c>
      <c r="P30" s="184" t="e">
        <f>'HeuresFonctionEQ-quo'!AZ31</f>
        <v>#REF!</v>
      </c>
      <c r="Q30" s="187">
        <f>Process!O33</f>
        <v>4993</v>
      </c>
    </row>
    <row r="31" spans="1:17" ht="14.25">
      <c r="A31" s="204">
        <f>Process!A34</f>
        <v>27</v>
      </c>
      <c r="B31" s="185">
        <f>Process!N34</f>
        <v>5766</v>
      </c>
      <c r="C31" s="189">
        <f>'Entree-Sortie'!L35</f>
        <v>8.4428863525390625</v>
      </c>
      <c r="D31" s="186">
        <f>'Entree-Sortie'!M35</f>
        <v>9.1167697906494141</v>
      </c>
      <c r="E31" s="189">
        <f>'Mesures file 1'!C35</f>
        <v>1.0503909587860107</v>
      </c>
      <c r="F31" s="189">
        <f>'Mesures file 1'!D35</f>
        <v>7.9558892250061035</v>
      </c>
      <c r="G31" s="189">
        <f>'Mesures file 1'!F35</f>
        <v>0.84424698352813721</v>
      </c>
      <c r="H31" s="185">
        <f>'Mesures file 1'!H35</f>
        <v>0</v>
      </c>
      <c r="I31" s="186">
        <f>'Mesures file 1'!J35</f>
        <v>0</v>
      </c>
      <c r="J31" s="189">
        <f>'Mesures file 2'!C35</f>
        <v>1.0941770076751709</v>
      </c>
      <c r="K31" s="189">
        <f>'Mesures file 2'!D35</f>
        <v>7.2940158843994141</v>
      </c>
      <c r="L31" s="189">
        <f>'Mesures file 2'!F35</f>
        <v>0</v>
      </c>
      <c r="M31" s="185">
        <f>'Mesures file 2'!H35</f>
        <v>0</v>
      </c>
      <c r="N31" s="186">
        <f>'Mesures file 2'!J35</f>
        <v>0</v>
      </c>
      <c r="O31" s="189">
        <f>Process!R34/24</f>
        <v>419.08333333333331</v>
      </c>
      <c r="P31" s="184" t="e">
        <f>'HeuresFonctionEQ-quo'!AZ32</f>
        <v>#REF!</v>
      </c>
      <c r="Q31" s="187">
        <f>Process!O34</f>
        <v>5408</v>
      </c>
    </row>
    <row r="32" spans="1:17" ht="14.25">
      <c r="A32" s="204">
        <f>Process!A35</f>
        <v>28</v>
      </c>
      <c r="B32" s="185" t="str">
        <f>Process!N35</f>
        <v/>
      </c>
      <c r="C32" s="189" t="str">
        <f>'Entree-Sortie'!L36</f>
        <v/>
      </c>
      <c r="D32" s="186" t="str">
        <f>'Entree-Sortie'!M36</f>
        <v/>
      </c>
      <c r="E32" s="189" t="str">
        <f>'Mesures file 1'!C36</f>
        <v/>
      </c>
      <c r="F32" s="189" t="str">
        <f>'Mesures file 1'!D36</f>
        <v/>
      </c>
      <c r="G32" s="189" t="str">
        <f>'Mesures file 1'!F36</f>
        <v/>
      </c>
      <c r="H32" s="185">
        <f>'Mesures file 1'!H36</f>
        <v>0</v>
      </c>
      <c r="I32" s="186">
        <f>'Mesures file 1'!J36</f>
        <v>0</v>
      </c>
      <c r="J32" s="189" t="str">
        <f>'Mesures file 2'!C36</f>
        <v/>
      </c>
      <c r="K32" s="189" t="str">
        <f>'Mesures file 2'!D36</f>
        <v/>
      </c>
      <c r="L32" s="189" t="str">
        <f>'Mesures file 2'!F36</f>
        <v/>
      </c>
      <c r="M32" s="185">
        <f>'Mesures file 2'!H36</f>
        <v>0</v>
      </c>
      <c r="N32" s="186">
        <f>'Mesures file 2'!J36</f>
        <v>0</v>
      </c>
      <c r="O32" s="189" t="e">
        <f>Process!R35/24</f>
        <v>#VALUE!</v>
      </c>
      <c r="P32" s="184" t="e">
        <f>'HeuresFonctionEQ-quo'!AZ33</f>
        <v>#REF!</v>
      </c>
      <c r="Q32" s="187" t="str">
        <f>Process!O35</f>
        <v/>
      </c>
    </row>
    <row r="33" spans="1:17" ht="14.25">
      <c r="A33" s="204">
        <f>Process!A36</f>
        <v>29</v>
      </c>
      <c r="B33" s="185" t="str">
        <f>Process!N36</f>
        <v/>
      </c>
      <c r="C33" s="189" t="str">
        <f>'Entree-Sortie'!L37</f>
        <v/>
      </c>
      <c r="D33" s="186" t="str">
        <f>'Entree-Sortie'!M37</f>
        <v/>
      </c>
      <c r="E33" s="189" t="str">
        <f>'Mesures file 1'!C37</f>
        <v/>
      </c>
      <c r="F33" s="189" t="str">
        <f>'Mesures file 1'!D37</f>
        <v/>
      </c>
      <c r="G33" s="189" t="str">
        <f>'Mesures file 1'!F37</f>
        <v/>
      </c>
      <c r="H33" s="185">
        <f>'Mesures file 1'!H37</f>
        <v>0</v>
      </c>
      <c r="I33" s="186">
        <f>'Mesures file 1'!J37</f>
        <v>0</v>
      </c>
      <c r="J33" s="189" t="str">
        <f>'Mesures file 2'!C37</f>
        <v/>
      </c>
      <c r="K33" s="189" t="str">
        <f>'Mesures file 2'!D37</f>
        <v/>
      </c>
      <c r="L33" s="189" t="str">
        <f>'Mesures file 2'!F37</f>
        <v/>
      </c>
      <c r="M33" s="185">
        <f>'Mesures file 2'!H37</f>
        <v>0</v>
      </c>
      <c r="N33" s="186">
        <f>'Mesures file 2'!J37</f>
        <v>0</v>
      </c>
      <c r="O33" s="189" t="e">
        <f>Process!R36/24</f>
        <v>#VALUE!</v>
      </c>
      <c r="P33" s="184" t="str">
        <f>'HeuresFonctionEQ-quo'!AZ34</f>
        <v>-</v>
      </c>
      <c r="Q33" s="187" t="str">
        <f>Process!O36</f>
        <v/>
      </c>
    </row>
    <row r="34" spans="1:17" ht="14.25">
      <c r="A34" s="204">
        <f>Process!A37</f>
        <v>30</v>
      </c>
      <c r="B34" s="185" t="str">
        <f>Process!N37</f>
        <v/>
      </c>
      <c r="C34" s="189" t="str">
        <f>'Entree-Sortie'!L38</f>
        <v/>
      </c>
      <c r="D34" s="186" t="str">
        <f>'Entree-Sortie'!M38</f>
        <v/>
      </c>
      <c r="E34" s="189" t="str">
        <f>'Mesures file 1'!C38</f>
        <v/>
      </c>
      <c r="F34" s="189" t="str">
        <f>'Mesures file 1'!D38</f>
        <v/>
      </c>
      <c r="G34" s="189" t="str">
        <f>'Mesures file 1'!F38</f>
        <v/>
      </c>
      <c r="H34" s="185">
        <f>'Mesures file 1'!H38</f>
        <v>0</v>
      </c>
      <c r="I34" s="186">
        <f>'Mesures file 1'!J38</f>
        <v>0</v>
      </c>
      <c r="J34" s="189" t="str">
        <f>'Mesures file 2'!C38</f>
        <v/>
      </c>
      <c r="K34" s="189" t="str">
        <f>'Mesures file 2'!D38</f>
        <v/>
      </c>
      <c r="L34" s="189" t="str">
        <f>'Mesures file 2'!F38</f>
        <v/>
      </c>
      <c r="M34" s="185">
        <f>'Mesures file 2'!H38</f>
        <v>0</v>
      </c>
      <c r="N34" s="186">
        <f>'Mesures file 2'!J38</f>
        <v>0</v>
      </c>
      <c r="O34" s="189" t="e">
        <f>Process!R37/24</f>
        <v>#VALUE!</v>
      </c>
      <c r="P34" s="184" t="str">
        <f>'HeuresFonctionEQ-quo'!AZ35</f>
        <v>-</v>
      </c>
      <c r="Q34" s="187" t="str">
        <f>Process!O37</f>
        <v/>
      </c>
    </row>
    <row r="35" spans="1:17" ht="14.25">
      <c r="A35" s="204">
        <f>Process!A38</f>
        <v>31</v>
      </c>
      <c r="B35" s="185" t="str">
        <f>Process!N38</f>
        <v/>
      </c>
      <c r="C35" s="189" t="str">
        <f>'Entree-Sortie'!L39</f>
        <v/>
      </c>
      <c r="D35" s="186" t="str">
        <f>'Entree-Sortie'!M39</f>
        <v/>
      </c>
      <c r="E35" s="189" t="str">
        <f>'Mesures file 1'!C39</f>
        <v/>
      </c>
      <c r="F35" s="189" t="str">
        <f>'Mesures file 1'!D39</f>
        <v/>
      </c>
      <c r="G35" s="189" t="str">
        <f>'Mesures file 1'!F39</f>
        <v/>
      </c>
      <c r="H35" s="185">
        <f>'Mesures file 1'!H39</f>
        <v>0</v>
      </c>
      <c r="I35" s="186">
        <f>'Mesures file 1'!J39</f>
        <v>0</v>
      </c>
      <c r="J35" s="189" t="str">
        <f>'Mesures file 2'!C39</f>
        <v/>
      </c>
      <c r="K35" s="189" t="str">
        <f>'Mesures file 2'!D39</f>
        <v/>
      </c>
      <c r="L35" s="189" t="str">
        <f>'Mesures file 2'!F39</f>
        <v/>
      </c>
      <c r="M35" s="185">
        <f>'Mesures file 2'!H39</f>
        <v>0</v>
      </c>
      <c r="N35" s="186">
        <f>'Mesures file 2'!J39</f>
        <v>0</v>
      </c>
      <c r="O35" s="189" t="e">
        <f>Process!R38/24</f>
        <v>#VALUE!</v>
      </c>
      <c r="P35" s="184" t="str">
        <f>'HeuresFonctionEQ-quo'!AZ36</f>
        <v>-</v>
      </c>
      <c r="Q35" s="187" t="str">
        <f>Process!O38</f>
        <v/>
      </c>
    </row>
  </sheetData>
  <mergeCells count="6">
    <mergeCell ref="H4:I4"/>
    <mergeCell ref="M4:N4"/>
    <mergeCell ref="A1:P2"/>
    <mergeCell ref="B3:D3"/>
    <mergeCell ref="E3:I3"/>
    <mergeCell ref="J3:N3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Process</vt:lpstr>
      <vt:lpstr>Sheet1</vt:lpstr>
      <vt:lpstr>Entree-Sortie</vt:lpstr>
      <vt:lpstr>Mesures file 1</vt:lpstr>
      <vt:lpstr>Mesures file 2</vt:lpstr>
      <vt:lpstr>HeuresFonctionEQ-quo</vt:lpstr>
      <vt:lpstr>HeuresFonctionEQ-ValAffich</vt:lpstr>
      <vt:lpstr>Alle Werte</vt:lpstr>
      <vt:lpstr>DailyPlantData</vt:lpstr>
      <vt:lpstr>Tabelle1</vt:lpstr>
      <vt:lpstr>Tableau entrée charge</vt:lpstr>
      <vt:lpstr>Tableau boue</vt:lpstr>
      <vt:lpstr>'Entree-Sortie'!Print_Area</vt:lpstr>
      <vt:lpstr>'HeuresFonctionEQ-quo'!Print_Area</vt:lpstr>
      <vt:lpstr>'HeuresFonctionEQ-ValAffich'!Print_Area</vt:lpstr>
      <vt:lpstr>'Mesures file 1'!Print_Area</vt:lpstr>
      <vt:lpstr>'Mesures file 2'!Print_Area</vt:lpstr>
      <vt:lpstr>Process!Print_Area</vt:lpstr>
      <vt:lpstr>'Entree-Sortie'!Print_Titles</vt:lpstr>
      <vt:lpstr>'HeuresFonctionEQ-quo'!Print_Titles</vt:lpstr>
      <vt:lpstr>'HeuresFonctionEQ-ValAffich'!Print_Titles</vt:lpstr>
      <vt:lpstr>'Mesures file 1'!Print_Titles</vt:lpstr>
      <vt:lpstr>'Mesures file 2'!Print_Titles</vt:lpstr>
      <vt:lpstr>Process!Print_Titles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HP3</dc:creator>
  <cp:lastModifiedBy>Engineer</cp:lastModifiedBy>
  <cp:lastPrinted>2016-11-28T08:29:24Z</cp:lastPrinted>
  <dcterms:created xsi:type="dcterms:W3CDTF">2009-03-11T13:30:39Z</dcterms:created>
  <dcterms:modified xsi:type="dcterms:W3CDTF">2021-03-16T11:56:07Z</dcterms:modified>
</cp:coreProperties>
</file>