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this_hesse\Documents\Git\owasp-mstg\Checklists\"/>
    </mc:Choice>
  </mc:AlternateContent>
  <xr:revisionPtr revIDLastSave="0" documentId="13_ncr:1_{48232E58-C8B1-4830-8B45-74CFF8102E22}" xr6:coauthVersionLast="44" xr6:coauthVersionMax="45" xr10:uidLastSave="{00000000-0000-0000-0000-000000000000}"/>
  <bookViews>
    <workbookView xWindow="28680" yWindow="-120" windowWidth="29040" windowHeight="15840" tabRatio="573"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'보안요구사항(Android)'!$B$3:$K$81</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6" l="1"/>
  <c r="D19" i="6"/>
  <c r="D18" i="6"/>
  <c r="D17" i="6"/>
  <c r="D16" i="6"/>
  <c r="D15" i="6"/>
  <c r="D14" i="6"/>
  <c r="D6" i="6"/>
  <c r="D7" i="6"/>
  <c r="D8" i="6"/>
  <c r="D9" i="6"/>
  <c r="D10" i="6"/>
  <c r="D11" i="6"/>
  <c r="D12" i="6"/>
  <c r="D13" i="6"/>
  <c r="D5" i="6"/>
  <c r="D74" i="5"/>
  <c r="D75" i="5"/>
  <c r="D76" i="5"/>
  <c r="D77" i="5"/>
  <c r="D78" i="5"/>
  <c r="D79" i="5"/>
  <c r="D80" i="5"/>
  <c r="D81" i="5"/>
  <c r="D73" i="5"/>
  <c r="D62" i="5"/>
  <c r="D63" i="5"/>
  <c r="D64" i="5"/>
  <c r="D65" i="5"/>
  <c r="D66" i="5"/>
  <c r="D67" i="5"/>
  <c r="D68" i="5"/>
  <c r="D69" i="5"/>
  <c r="D70" i="5"/>
  <c r="D71" i="5"/>
  <c r="D61" i="5"/>
  <c r="D55" i="5"/>
  <c r="D56" i="5"/>
  <c r="D57" i="5"/>
  <c r="D58" i="5"/>
  <c r="D59" i="5"/>
  <c r="D54" i="5"/>
  <c r="D42" i="5"/>
  <c r="D43" i="5"/>
  <c r="D44" i="5"/>
  <c r="D45" i="5"/>
  <c r="D46" i="5"/>
  <c r="D47" i="5"/>
  <c r="D48" i="5"/>
  <c r="D49" i="5"/>
  <c r="D50" i="5"/>
  <c r="D51" i="5"/>
  <c r="D52" i="5"/>
  <c r="D41" i="5"/>
  <c r="D35" i="5"/>
  <c r="D36" i="5"/>
  <c r="D37" i="5"/>
  <c r="D38" i="5"/>
  <c r="D39" i="5"/>
  <c r="D34" i="5"/>
  <c r="D19" i="5"/>
  <c r="D20" i="5"/>
  <c r="D21" i="5"/>
  <c r="D22" i="5"/>
  <c r="D23" i="5"/>
  <c r="D24" i="5"/>
  <c r="D25" i="5"/>
  <c r="D26" i="5"/>
  <c r="D27" i="5"/>
  <c r="D28" i="5"/>
  <c r="D29" i="5"/>
  <c r="D30" i="5"/>
  <c r="D31" i="5"/>
  <c r="D32" i="5"/>
  <c r="D18" i="5"/>
  <c r="D6" i="5"/>
  <c r="D7" i="5"/>
  <c r="D8" i="5"/>
  <c r="D9" i="5"/>
  <c r="D10" i="5"/>
  <c r="D11" i="5"/>
  <c r="D12" i="5"/>
  <c r="D13" i="5"/>
  <c r="D14" i="5"/>
  <c r="D15" i="5"/>
  <c r="D16" i="5"/>
  <c r="D5" i="5"/>
  <c r="J49" i="2" l="1"/>
  <c r="I49" i="2"/>
  <c r="H49" i="2"/>
  <c r="F49" i="2"/>
  <c r="E49" i="2"/>
  <c r="D49" i="2"/>
  <c r="J47" i="2"/>
  <c r="I47" i="2"/>
  <c r="H47" i="2"/>
  <c r="F47" i="2"/>
  <c r="E47" i="2"/>
  <c r="D47" i="2"/>
  <c r="J45" i="2"/>
  <c r="I45" i="2"/>
  <c r="H45" i="2"/>
  <c r="F45" i="2"/>
  <c r="E45" i="2"/>
  <c r="D45" i="2"/>
  <c r="J43" i="2"/>
  <c r="I43" i="2"/>
  <c r="H43" i="2"/>
  <c r="F43" i="2"/>
  <c r="E43" i="2"/>
  <c r="D43" i="2"/>
  <c r="J42" i="2"/>
  <c r="I42" i="2"/>
  <c r="H42" i="2"/>
  <c r="F42" i="2"/>
  <c r="E42" i="2"/>
  <c r="D42" i="2"/>
  <c r="D22" i="1" l="1"/>
  <c r="D4" i="6"/>
  <c r="D28" i="4"/>
  <c r="D27" i="4"/>
  <c r="D26" i="4"/>
  <c r="D26" i="6"/>
  <c r="D27" i="6"/>
  <c r="D28" i="6"/>
  <c r="D89" i="5"/>
  <c r="D90" i="5"/>
  <c r="D88" i="5"/>
  <c r="D17" i="5"/>
  <c r="D33" i="5"/>
  <c r="D40" i="5"/>
  <c r="D53" i="5"/>
  <c r="D60" i="5"/>
  <c r="D72" i="5"/>
  <c r="D4" i="5"/>
  <c r="E44" i="2"/>
  <c r="E48" i="2"/>
  <c r="F44" i="2"/>
  <c r="F48" i="2"/>
  <c r="D44" i="2"/>
  <c r="G44" i="2" s="1"/>
  <c r="D48" i="2"/>
  <c r="G48" i="2" s="1"/>
  <c r="D21" i="1"/>
  <c r="D14" i="1"/>
  <c r="G7" i="6" s="1"/>
  <c r="H49" i="5"/>
  <c r="H48" i="2"/>
  <c r="I48" i="2"/>
  <c r="J48" i="2"/>
  <c r="H46" i="2"/>
  <c r="I46" i="2"/>
  <c r="J46" i="2"/>
  <c r="D46" i="2"/>
  <c r="E46" i="2"/>
  <c r="F46" i="2"/>
  <c r="H44" i="2"/>
  <c r="I44" i="2"/>
  <c r="J44" i="2"/>
  <c r="D12" i="1"/>
  <c r="H51" i="5" l="1"/>
  <c r="H25" i="5"/>
  <c r="H65" i="3"/>
  <c r="H57" i="5"/>
  <c r="H7" i="3"/>
  <c r="H75" i="3"/>
  <c r="H11" i="5"/>
  <c r="H37" i="5"/>
  <c r="H58" i="5"/>
  <c r="H42" i="3"/>
  <c r="H5" i="5"/>
  <c r="I6" i="3"/>
  <c r="H74" i="3"/>
  <c r="H35" i="5"/>
  <c r="H35" i="3"/>
  <c r="H48" i="3"/>
  <c r="H9" i="3"/>
  <c r="I35" i="3"/>
  <c r="H55" i="3"/>
  <c r="H77" i="3"/>
  <c r="I11" i="5"/>
  <c r="H42" i="5"/>
  <c r="H61" i="5"/>
  <c r="H25" i="3"/>
  <c r="H63" i="3"/>
  <c r="H26" i="3"/>
  <c r="H46" i="3"/>
  <c r="I46" i="3"/>
  <c r="I6" i="5"/>
  <c r="H18" i="3"/>
  <c r="I36" i="3"/>
  <c r="H56" i="3"/>
  <c r="G5" i="4"/>
  <c r="H13" i="5"/>
  <c r="H43" i="5"/>
  <c r="H67" i="5"/>
  <c r="G17" i="4"/>
  <c r="H34" i="5"/>
  <c r="H28" i="3"/>
  <c r="I18" i="3"/>
  <c r="H41" i="3"/>
  <c r="I57" i="3"/>
  <c r="G6" i="4"/>
  <c r="H21" i="5"/>
  <c r="H44" i="5"/>
  <c r="H20" i="3"/>
  <c r="I41" i="3"/>
  <c r="I62" i="3"/>
  <c r="G8" i="4"/>
  <c r="H22" i="5"/>
  <c r="H48" i="5"/>
  <c r="H73" i="5"/>
  <c r="H78" i="5"/>
  <c r="H79" i="5"/>
  <c r="H81" i="5"/>
  <c r="G17" i="6"/>
  <c r="H66" i="5"/>
  <c r="H11" i="3"/>
  <c r="K49" i="2"/>
  <c r="K46" i="2"/>
  <c r="G49" i="2"/>
  <c r="G42" i="2"/>
  <c r="K45" i="2"/>
  <c r="K48" i="2"/>
  <c r="G43" i="2"/>
  <c r="G47" i="2"/>
  <c r="H50" i="2"/>
  <c r="K47" i="2"/>
  <c r="I50" i="2"/>
  <c r="G46" i="2"/>
  <c r="G45" i="2"/>
  <c r="K44" i="2"/>
  <c r="F50" i="2"/>
  <c r="E50" i="2"/>
  <c r="J50" i="2"/>
  <c r="K42" i="2"/>
  <c r="K43" i="2"/>
  <c r="D50" i="2"/>
  <c r="H6" i="3"/>
  <c r="H14" i="3"/>
  <c r="H24" i="3"/>
  <c r="I34" i="3"/>
  <c r="H39" i="3"/>
  <c r="H45" i="3"/>
  <c r="H54" i="3"/>
  <c r="H62" i="3"/>
  <c r="H73" i="3"/>
  <c r="H81" i="3"/>
  <c r="G15" i="4"/>
  <c r="H10" i="5"/>
  <c r="H20" i="5"/>
  <c r="H29" i="5"/>
  <c r="I41" i="5"/>
  <c r="H47" i="5"/>
  <c r="H56" i="5"/>
  <c r="H65" i="5"/>
  <c r="H77" i="5"/>
  <c r="G15" i="6"/>
  <c r="H24" i="5"/>
  <c r="H8" i="3"/>
  <c r="H19" i="3"/>
  <c r="H27" i="3"/>
  <c r="H36" i="3"/>
  <c r="J41" i="3"/>
  <c r="H47" i="3"/>
  <c r="H57" i="3"/>
  <c r="H64" i="3"/>
  <c r="H76" i="3"/>
  <c r="G7" i="4"/>
  <c r="H6" i="5"/>
  <c r="H12" i="5"/>
  <c r="H23" i="5"/>
  <c r="H36" i="5"/>
  <c r="I43" i="5"/>
  <c r="H50" i="5"/>
  <c r="H59" i="5"/>
  <c r="H68" i="5"/>
  <c r="H80" i="5"/>
  <c r="J11" i="3"/>
  <c r="H21" i="3"/>
  <c r="I28" i="3"/>
  <c r="H37" i="3"/>
  <c r="H43" i="3"/>
  <c r="H49" i="3"/>
  <c r="H58" i="3"/>
  <c r="H66" i="3"/>
  <c r="H78" i="3"/>
  <c r="G9" i="4"/>
  <c r="H7" i="5"/>
  <c r="H14" i="5"/>
  <c r="H26" i="5"/>
  <c r="H38" i="5"/>
  <c r="H45" i="5"/>
  <c r="H54" i="5"/>
  <c r="H62" i="5"/>
  <c r="H74" i="5"/>
  <c r="G5" i="6"/>
  <c r="I11" i="3"/>
  <c r="H5" i="3"/>
  <c r="H12" i="3"/>
  <c r="H22" i="3"/>
  <c r="H29" i="3"/>
  <c r="I37" i="3"/>
  <c r="I43" i="3"/>
  <c r="H50" i="3"/>
  <c r="H59" i="3"/>
  <c r="H67" i="3"/>
  <c r="H79" i="3"/>
  <c r="G10" i="4"/>
  <c r="H8" i="5"/>
  <c r="H18" i="5"/>
  <c r="H27" i="5"/>
  <c r="H39" i="5"/>
  <c r="H46" i="5"/>
  <c r="H55" i="5"/>
  <c r="H63" i="5"/>
  <c r="H75" i="5"/>
  <c r="G6" i="6"/>
  <c r="H10" i="3"/>
  <c r="I5" i="3"/>
  <c r="H13" i="3"/>
  <c r="H23" i="3"/>
  <c r="H34" i="3"/>
  <c r="H38" i="3"/>
  <c r="H44" i="3"/>
  <c r="H51" i="3"/>
  <c r="H61" i="3"/>
  <c r="H68" i="3"/>
  <c r="H80" i="3"/>
  <c r="G13" i="4"/>
  <c r="H9" i="5"/>
  <c r="H19" i="5"/>
  <c r="H28" i="5"/>
  <c r="H41" i="5"/>
  <c r="I46" i="5"/>
  <c r="I55" i="5"/>
  <c r="H64" i="5"/>
  <c r="H76" i="5"/>
  <c r="U7" i="2" l="1"/>
  <c r="G7" i="2"/>
  <c r="K50" i="2"/>
  <c r="G50" i="2"/>
</calcChain>
</file>

<file path=xl/sharedStrings.xml><?xml version="1.0" encoding="utf-8"?>
<sst xmlns="http://schemas.openxmlformats.org/spreadsheetml/2006/main" count="1023" uniqueCount="418">
  <si>
    <t>1.1.4</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</si>
  <si>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</si>
  <si>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</si>
  <si>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</si>
  <si>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</si>
  <si>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</si>
  <si>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</si>
  <si>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</si>
  <si>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</si>
  <si>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</si>
  <si>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</si>
  <si>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</si>
  <si>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</si>
  <si>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</si>
  <si>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</si>
  <si>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</si>
  <si>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</si>
  <si>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</si>
  <si>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</si>
  <si>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</si>
  <si>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</si>
  <si>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</si>
  <si>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</si>
  <si>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</si>
  <si>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</si>
  <si>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</si>
  <si>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</si>
  <si>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</si>
  <si>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</si>
  <si>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</si>
  <si>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</si>
  <si>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</si>
  <si>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</si>
  <si>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</si>
  <si>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</si>
  <si>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</si>
  <si>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</si>
  <si>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</si>
  <si>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</si>
  <si>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</si>
  <si>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</si>
  <si>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</si>
  <si>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</si>
  <si>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</si>
  <si>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</si>
  <si>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</si>
  <si>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</si>
  <si>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</si>
  <si>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</si>
  <si>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</si>
  <si>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</si>
  <si>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</si>
  <si>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</si>
  <si>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</si>
  <si>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</si>
  <si>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</si>
  <si>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</si>
  <si>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</si>
  <si>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</si>
  <si>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</si>
  <si>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</si>
  <si>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</si>
  <si>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</si>
  <si>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</si>
  <si>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</si>
  <si>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</si>
  <si>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</si>
  <si>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</si>
  <si>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</si>
  <si>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</si>
  <si>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</si>
  <si>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</si>
  <si>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</si>
  <si>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</si>
  <si>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</si>
  <si>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</si>
  <si>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</si>
  <si>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</si>
  <si>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</si>
  <si>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</si>
  <si>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</si>
  <si>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</si>
  <si>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</si>
  <si>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</si>
  <si>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</si>
  <si>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</si>
  <si>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</si>
  <si>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</si>
  <si>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</si>
  <si>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</si>
  <si>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</si>
  <si>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</si>
  <si>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</si>
  <si>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</si>
  <si>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</si>
  <si>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</si>
  <si>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</si>
  <si>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</si>
  <si>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</si>
  <si>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</si>
  <si>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</si>
  <si>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</si>
  <si>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</si>
  <si>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</si>
  <si>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</si>
  <si>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</si>
  <si>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</si>
  <si>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</si>
  <si>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</si>
  <si>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</si>
  <si>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</si>
  <si>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</si>
  <si>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</si>
  <si>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</si>
  <si>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</si>
  <si>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</si>
  <si>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</si>
  <si>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</si>
  <si>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</si>
  <si>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</si>
  <si>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</si>
  <si>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</si>
  <si>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</si>
  <si>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</si>
  <si>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</si>
  <si>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</si>
  <si>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</si>
  <si>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</si>
  <si>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</si>
  <si>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</si>
  <si>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</si>
  <si>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</si>
  <si>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</si>
  <si>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</si>
  <si>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</si>
  <si>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</si>
  <si>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</si>
  <si>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</si>
  <si>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</si>
  <si>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</si>
  <si>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</si>
  <si>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</si>
  <si>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</si>
  <si>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</si>
  <si>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</si>
  <si>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</si>
  <si>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</si>
  <si>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</si>
  <si>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</si>
  <si>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</si>
  <si>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</si>
  <si>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</si>
  <si>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</si>
  <si>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</si>
  <si>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</si>
  <si>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</si>
  <si>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</si>
  <si>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</si>
  <si>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</si>
  <si>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</si>
  <si>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</si>
  <si>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</si>
  <si>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</si>
  <si>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</si>
  <si>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</si>
  <si>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</si>
  <si>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</si>
  <si>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</si>
  <si>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</si>
  <si>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</si>
  <si>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</si>
  <si>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</si>
  <si>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</si>
  <si>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</si>
  <si>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</si>
  <si>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</si>
  <si>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</si>
  <si>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</si>
  <si>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</si>
  <si>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</si>
  <si>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</si>
  <si>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</si>
  <si>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</si>
  <si>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</si>
  <si>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</si>
  <si>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</si>
  <si>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</si>
  <si>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</si>
  <si>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</si>
  <si>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</si>
  <si>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</si>
  <si>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</si>
  <si>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</si>
  <si>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</si>
  <si>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</si>
  <si>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</si>
  <si>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</si>
  <si>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</si>
  <si>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</si>
  <si>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</si>
  <si>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</si>
  <si>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</si>
  <si>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</si>
  <si>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</si>
  <si>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</si>
  <si>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</si>
  <si>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</si>
  <si>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</si>
  <si>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</si>
  <si>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</si>
  <si>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</si>
  <si>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</si>
  <si>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</si>
  <si>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</si>
  <si>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</si>
  <si>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</si>
  <si>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</si>
  <si>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</si>
  <si>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</si>
  <si>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</si>
  <si>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</si>
  <si>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</si>
  <si>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</si>
  <si>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</si>
  <si>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</si>
  <si>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</si>
  <si>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</si>
  <si>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</si>
  <si>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</si>
  <si>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</si>
  <si>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</si>
  <si>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</si>
  <si>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</si>
  <si>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</si>
  <si>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</si>
  <si>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</si>
  <si>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</si>
  <si>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</si>
  <si>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</si>
  <si>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</si>
  <si>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</si>
  <si>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</si>
  <si>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</si>
  <si>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</si>
  <si>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</si>
  <si>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</si>
  <si>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</si>
  <si>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</si>
  <si>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</si>
  <si>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</si>
  <si>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</si>
  <si>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</si>
  <si>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</si>
  <si>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</si>
  <si>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</si>
  <si>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</si>
  <si>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</si>
  <si>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</si>
  <si>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</si>
  <si>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</si>
  <si>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</si>
  <si>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</si>
  <si>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</si>
  <si>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</si>
  <si>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</si>
  <si>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</si>
  <si>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</si>
  <si>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</si>
  <si>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</si>
  <si>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</si>
  <si>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</si>
  <si>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</si>
  <si>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</si>
  <si>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</si>
  <si>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</si>
  <si>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</si>
  <si>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</si>
  <si>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</si>
  <si>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</si>
  <si>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</si>
  <si>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</si>
  <si>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</si>
  <si>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</si>
  <si>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</si>
  <si>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</si>
  <si>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</si>
  <si>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</si>
  <si>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</si>
  <si>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</si>
  <si>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</si>
  <si>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</si>
  <si>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</si>
  <si>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</si>
  <si>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Calibri"/>
        <family val="2"/>
        <charset val="129"/>
        <scheme val="minor"/>
      </rPr>
      <t xml:space="preserve">
</t>
    </r>
    <r>
      <rPr>
        <sz val="14"/>
        <rFont val="Calibri"/>
        <family val="2"/>
        <charset val="129"/>
        <scheme val="minor"/>
      </rPr>
      <t xml:space="preserve">
OWASP 모바일 애플리케이션 보안 검증 표준 기반</t>
    </r>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</si>
  <si>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</si>
  <si>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</si>
  <si>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</si>
  <si>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</si>
  <si>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</si>
  <si>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</si>
  <si>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</si>
  <si>
    <t>1.11</t>
  </si>
  <si>
    <t>1.12</t>
  </si>
  <si>
    <t>MSTG-ARCH-11</t>
  </si>
  <si>
    <t>MSTG-ARCH-12</t>
  </si>
  <si>
    <t>모든 앱 구성 요소가 필요한 것으로 식별되어야 한다.</t>
  </si>
  <si>
    <t>보안 통제는 클라이언트측에서만 적용되는 것이 아니라 각각의 원격 엔드 포인트에서도 적용되어야 한다.</t>
  </si>
  <si>
    <t>모바일 앱과 연결되는 모든 원격 서비스에 수준 높은 아키텍처가 정의되어야 하고 해당 아키텍처에서 보안이 지원되어야 한다.</t>
  </si>
  <si>
    <t>모바일 앱의 컨텍스트에서 민감한 것으로 간주되는 데이터가 명확하게 식별되어야 한다.</t>
  </si>
  <si>
    <t>모든 앱 구성 요소는 비즈니스 기능과 보안 기능이 적용되어야 한다.</t>
  </si>
  <si>
    <t>모바일 앱과 연관된 원격 서비스의 위협 모델을 만들어 잠재적인 위협에 대한 대책을 적용하여야 한다.</t>
  </si>
  <si>
    <t>모든 보안 통제는 중앙 집중식으로 구현되어야 한다.</t>
  </si>
  <si>
    <t>암호화 키(있는 경우)를 관리하는 방법에 대한 명시적인 정책이 있으며 암호화 키의 수명주기가 적용되어야 한다. (NIST SP 800-57 등과 같은 키 관리 표준을 준수하는 것이 좋음)</t>
  </si>
  <si>
    <t>모바일 앱의 업데이트를 강제화하는 메커니즘이 존재하여야 하다.</t>
  </si>
  <si>
    <t>소프트웨어 개발 수명주기의 모든 부분에서 보안을 적용하여야 한다.</t>
  </si>
  <si>
    <t>책임 있는 공개 정책이 시행되고 있으며 효과적으로 적용되어야 한다.</t>
  </si>
  <si>
    <t>앱은 개인정보 보호법 및 규정을 준수해야 한다.</t>
  </si>
  <si>
    <t>2.13</t>
  </si>
  <si>
    <t>MSTG-STORAGE‑13</t>
  </si>
  <si>
    <t>2.14</t>
  </si>
  <si>
    <t>MSTG-STORAGE‑14</t>
  </si>
  <si>
    <t>2.15</t>
  </si>
  <si>
    <t>MSTG-STORAGE‑15</t>
  </si>
  <si>
    <t>개인 식별 정보(PII), 사용자 자격 증명 암호화 키 같은 중요한 데이터를 저장할 경우 시스템 자격 증명 저장소를 적절하게 사용하여야 한다.</t>
  </si>
  <si>
    <t>민감한 데이터는 앱 컨테이너 또는 시스템 자격 증명 저장 시설 외부에 저장하지 않아야 한다.</t>
  </si>
  <si>
    <t>민감한 데이터는 응용 프로그램 로그에 기록하지 않아야 한다.</t>
  </si>
  <si>
    <t>민감한 데이터는 아키텍처에서 필요한 부분이 아닌 한 제3자와 공유하지 않아야 한다.</t>
  </si>
  <si>
    <t>민감한 데이터를 처리하는 텍스트 입력에서 키보드 캐시가 비활성화 되어야 한다.</t>
  </si>
  <si>
    <t>민감한 데이터는 IPC 메커니즘을 통해 노출되지 않아야 한다.</t>
  </si>
  <si>
    <t>비밀번호 또는 핀과 같은 민감한 데이터는 사용자 인터페이스를 통해 노출되지 않아야 한다.</t>
  </si>
  <si>
    <t>민감한 데이터는 모바일 운영체제에서 생성된 백업에 포함되지 않아야 한다.</t>
  </si>
  <si>
    <t>민감한 데이터는 앱이 백그라운드로 이동할 때 뷰에서 제거되어야 한다.</t>
  </si>
  <si>
    <t>민감한 데이터는 앱이 필요한 것보다 더 긴 시간 동안 메모리에 유지되지 않아야 하며, 사용 후에는 메모리에서 명시적으로 삭제하여야 한다.</t>
  </si>
  <si>
    <t>앱은 사용자에게 장치 암호를 설정하도록 요구하는 것과 같은 최소한의 장치 액세스 보안 정책을 설정하도록 하여야 한다.</t>
  </si>
  <si>
    <t>앱은 처리되는 개인 식별 정보가 처리되는 방식과 사용자가 앱 사용시 준수해야하는 보안 모범 사례에 대해 통지하여야 한다.</t>
  </si>
  <si>
    <t>민감한 데이터는 모바일 장치 로컬에 저장해서는 안된다. 대신 필요한 경우 원격 엔드포인트에서 데이터를 검색하고 메모리에만 보관하여야 한다.</t>
  </si>
  <si>
    <t>민감한 데이터를 여전히 로컬에 저장해야하는 경우라면, 인증이 필요한 하드웨어 지원 저장소에서 파생된 키를 사용하여 암호화하여야 한다.</t>
  </si>
  <si>
    <t>과도한 인증 시도 실패 후에는 앱의 로컬 저장소를 지워야 한다.</t>
  </si>
  <si>
    <t>앱은 암호화의 유일한 방법으로 하드 코드 된 키를 사용하는 암호화에 의존하지 않아야 한다.</t>
  </si>
  <si>
    <t>앱은 검증된 암호화 알고리즘으로 구현하여야 한다.</t>
  </si>
  <si>
    <t>앱은 업계 모범 사례를 준수하는 매개 변수로 구성된 특정 유스케이스에 적합한 암호화 알고리즘을 사용하여야 한다.</t>
  </si>
  <si>
    <t>앱은 보안적인 목적으로 더 이상 사용되지 않고 사라질 암호화 프로토콜과 알고리즘을 사용하지 않아야 한다.</t>
  </si>
  <si>
    <t>앱은 여러 목적으로 동일한 암호화 키를 재사용하지 않아야 한다.</t>
  </si>
  <si>
    <t>모든 난수 값은 충분히 안전한 난수 생성기를 사용하여 생성하여야 한다.</t>
  </si>
  <si>
    <t>4.12</t>
  </si>
  <si>
    <t>MSTG-AUTH-12</t>
  </si>
  <si>
    <t>앱이 사용자에게 원격 서비스에 대한 액세스를 제공하는 경우 사용자 이름과 암호로의 인증 방식은 원격 엔드 포인트에서 수행되어야 한다.</t>
  </si>
  <si>
    <t>상태 저장 세션 관리를 사용하는 경우 원격 엔드 포인트는 무작위로 생성된 세션 식별자를 사용하여 사용자의 자격 증명을 보내지 않고 클라이언트 요청을 인증하여야 한다.</t>
  </si>
  <si>
    <t>상태 비 저장 토큰 기반 인증을 사용하는 경우 서버는 보안 알고리즘을 사용하여 서명된 토큰을 제공하여야 한다.</t>
  </si>
  <si>
    <t>사용자가 로그아웃하면 원격 엔드 포인트는 기존의 세션을 종료하여야 한다.</t>
  </si>
  <si>
    <t>비밀번호 정책이 존재하며 원격 엔드 포인트에서 검증되어야 한다.</t>
  </si>
  <si>
    <t>원격 엔드 포인트는 과도한 인증 시도에 대한 보호 메커니즘을 구현하여야 한다.</t>
  </si>
  <si>
    <t>사전 정의 된 비 활동 기간 및 액세스 토큰이 만료 된 후 원격 엔드 포인트에서 세션이 무효화되어야 한다.</t>
  </si>
  <si>
    <t>생체 인식 인증이 사용되는 경우 이벤트 바인딩(예: 단순히 "true"또는 "false"를 반환하는 API 사용) 되어서는 안된다. 대신 키 체인 및 키 스토어 잠금 해제를 할 때만 사용하여야 한다.</t>
  </si>
  <si>
    <t>2단계 인증 요소는 원격 엔드 포인트에 존재하여야 하며, 2FA 요구 사항이 지속적으로 적용되어야 한다.</t>
  </si>
  <si>
    <t>민감한 트랜잭션에는 단계별 인증을 적용하여야 한다.</t>
  </si>
  <si>
    <t>앱은 사용자에게 사용자 계정의 모든 민감한 활동을 알려야 한다. 사용자는 장치 목록을 보거나, 상태 정보(IP 주소, 위치 등)를 보고 특정 장치를 차단할 수 있어야 한다.</t>
  </si>
  <si>
    <t>인증 모델은 원격 엔드포인트에서 정의되고 시행되어야 한다.</t>
  </si>
  <si>
    <t>데이터는 TLS를 사용하여 네트워크에서 암호화되어야 한다. 보안 채널은 앱 전체에 일관되게 사용하여야 한다.</t>
  </si>
  <si>
    <t>TLS 설정은 현재 모범 사례와 일치하여야 하며, 모바일 운영 체제가 권장 표준을 지원하지 않는 경우 가능한 한 가장 가까운 모범 사례와 일치하여야 한다.</t>
  </si>
  <si>
    <t>보안 채널이 설정되면 앱은 원격 앤드 포인트의 X.509 인증서를 검증하여야 한다. 신뢰할 수 있는 CA가 서명한 인증서만 허용하여야 한다.</t>
  </si>
  <si>
    <t>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t>
  </si>
  <si>
    <t>앱은 등록 및 계정 복구와 같은 중요한 작업을 처리할 때 안전하지 않은 단일 통신 채널(이메일 또는 SMS)에 의존하지 않아야 한다.</t>
  </si>
  <si>
    <t>앱은 최신 연결 라이브러리 및 보안 라이브러리에만 의존하여야 한다.</t>
  </si>
  <si>
    <t>6.9</t>
  </si>
  <si>
    <t>MSTG-PLATFORM-9</t>
  </si>
  <si>
    <t>6.10</t>
  </si>
  <si>
    <t>MSTG-PLATFORM-10</t>
  </si>
  <si>
    <t>6.11</t>
  </si>
  <si>
    <t>MSTG-PLATFORM-11</t>
  </si>
  <si>
    <t>앱은 필요한 최소한의 권한만 요구하여야 한다.</t>
  </si>
  <si>
    <t>외부 소스 및 사용자의 모든 입력에 대해 검증하고 필요한 경우 적절하게 처리하여야 한다. 여기에는 UI를 통해 수신된 데이터, 인텐트, 사용자 정의 URL 및 네트워크 소스와 같은 IPC 메커니즘이 포함된다.</t>
  </si>
  <si>
    <t>앱은 메커니즘이 제대로 보호되지 않는 한 사용자 정의 URL 체계를 통해 민감한 기능을 내보내지 않아야 한다.</t>
  </si>
  <si>
    <t>엡은 메커니즘이 제대로 보호되지 않는 한 IPC 메터니즘을 통해 민감한 기능을 내보내지 않아야 한다.</t>
  </si>
  <si>
    <t>명시적으로 필요한 경우가 아니면 웹뷰에서 자바스크립트를 사용하지 않아야 한다.</t>
  </si>
  <si>
    <t>웹뷰는 필요 최소한의 프로토콜 핸들러 세트만 허용하도록 구성되어야 한다. (이상적으로는 https만 지원) file, tel 및 app-id와 같은 잠재적으로 위험한 핸들러는 비활성화하여야 한다.</t>
  </si>
  <si>
    <t>앱의 네이티브 메소드가 웹뷰에 노출되는 경우 웹뷰가 앱 패키지에 포함된 자바스크립트만 렌더링하는지 검증하여야 한다.</t>
  </si>
  <si>
    <t>객체 역직렬화는 안전한 직렬화 API를 사용하여 구현하여야 한다.</t>
  </si>
  <si>
    <t>애플리케이션은 화면 오버레이 공격으로부터 자신을 보호하여야 한다. (Android 만 해당)</t>
  </si>
  <si>
    <t>WebView를 종효하기 전에 WebView의 캐시, 스토리지 및 로드된 리소스(JavaScript 등)를 지워야 한다.</t>
  </si>
  <si>
    <t>민감한 데이터가 입력될 때마다 앱에서 사용자 지정 타사 키보드 사용을 방지하는지 확인하여야 한다.</t>
  </si>
  <si>
    <t>앱이 유효한 인증서로 서명 및 프로비저닝되어야 하며, 개인 키가 올바르게 보호되어야 한다.</t>
  </si>
  <si>
    <t>앱은 릴리 모드로 빌드되어 있어야 한다. (디버그 불가)</t>
  </si>
  <si>
    <t>네이티브 바이너리에서 디버그 기호가 제거되어야 한다.</t>
  </si>
  <si>
    <t>디버깅 코드 및 개발자 지원 코드(예 : 테스트 코드, 백도어, 숨겨진 설정)가 제거되어야 한다. 앱은 자세한(verbose) 오류나 디버깅 메시지를 기록하지 않아야 한다.</t>
  </si>
  <si>
    <t>앱에서 사용되는 라이브러리 및 프레임워크 등은 모든 타사 구성 요소를 식별하고 알려진 취약점이 있는지 확인하여야 한다.</t>
  </si>
  <si>
    <t>앱은 가능한 모든 예외를 포착하고 처리하여야 한다.</t>
  </si>
  <si>
    <t>보안 통제의 오류 처리 로직은 기본적으로 액세스를 거부하여야 한다.</t>
  </si>
  <si>
    <t>관리되지 않는 코드에서 메모리는 할당, 해제 및 안전하게 사용되어야 한다.</t>
  </si>
  <si>
    <t>바이트 코드의 경량화, 스택 보호, PIE 지원 및 자동 참조 카운팅과 같은 툴체인에서 제공하는 무료 보안 기능이 활성화되어야 한다.</t>
  </si>
  <si>
    <t>8.13</t>
  </si>
  <si>
    <t>MSTG-RESILIENCE-13</t>
  </si>
  <si>
    <t>V8-4</t>
    <phoneticPr fontId="9" type="noConversion"/>
  </si>
  <si>
    <t>앱은 사용자에게 경고하거나 앱을 종료하여 루팅 또는 탈옥 된 기기의 존재를 감지하여야 한다.</t>
  </si>
  <si>
    <t>앱은 디버깅을 방지하거나 디버거 연결을 감지하여야 한다. 사용 가능한 모든 디버깅 프로토콜이 포함되어야 한다.</t>
  </si>
  <si>
    <t>앱은 자체 샌드박스에서 실행 파일 및 중요한 데이터의 변조를 감지하여야 한다.</t>
  </si>
  <si>
    <t>앱은 장치에 널리 사용되는 리버스 엔지니어링 도구 및 프레임워크의 존재를 감지하여야 한다.</t>
  </si>
  <si>
    <t>앱은 에뮬레이터에서 실행되고 있는지 여부를 감지하고 대응하여야 한다.</t>
  </si>
  <si>
    <t>앱은 자체 메모리 공간에서 코드와 데이터 변조를 감지하여야 한다.</t>
  </si>
  <si>
    <t>앱은 각 방어 유형(8.1~8.6)에서 여러 메커니즘을 구현하여야 한다. 복원력은 사용된 메커니즘의 독창성의 양 및 다양성과 비례합니다.</t>
  </si>
  <si>
    <t>감지 메커니즘은 지연 응답과 스텔스 응답을 포함하여 다양한 종류 응답을 트리거하여야 한다.</t>
  </si>
  <si>
    <t>프로그램 난독화가 적용되고, 동적 분석을 통한 역 난독처리를 방해하여야 한다.</t>
  </si>
  <si>
    <t>앱은 장치 고유의 여러 속성에서 파생되는 장치 지문을 사용하여 '장치 바인딩' 기능을 구현하여야 한다.</t>
  </si>
  <si>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</si>
  <si>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t>
  </si>
  <si>
    <t>심층 방어로서, 통신 당사자를 확실하게 강화하는 것 외에도, 애플리케이션 레벨 페이로드 암호화를 적용하여 도청을 더욱 방해할 수 있다.</t>
  </si>
  <si>
    <r>
      <rPr>
        <b/>
        <sz val="11"/>
        <rFont val="Malgun Gothic"/>
        <family val="2"/>
        <charset val="129"/>
      </rPr>
      <t>도청</t>
    </r>
    <r>
      <rPr>
        <b/>
        <sz val="11"/>
        <rFont val="Calibri"/>
        <family val="2"/>
      </rPr>
      <t xml:space="preserve"> </t>
    </r>
    <r>
      <rPr>
        <b/>
        <sz val="11"/>
        <rFont val="Malgun Gothic"/>
        <family val="2"/>
        <charset val="129"/>
      </rPr>
      <t>방해</t>
    </r>
    <r>
      <rPr>
        <b/>
        <sz val="11"/>
        <rFont val="Calibri"/>
        <family val="2"/>
      </rPr>
      <t>(Impede Eavesdropping)</t>
    </r>
    <phoneticPr fontId="9" type="noConversion"/>
  </si>
  <si>
    <t>Koki Takeyama</t>
    <phoneticPr fontId="37"/>
  </si>
  <si>
    <t>1.1.3.1</t>
    <phoneticPr fontId="37"/>
  </si>
  <si>
    <t>Koki Takeyama</t>
    <phoneticPr fontId="9" type="noConversion"/>
  </si>
  <si>
    <t>1.1.3.1</t>
    <phoneticPr fontId="9" type="noConversion"/>
  </si>
  <si>
    <t>1.2</t>
    <phoneticPr fontId="9" type="noConversion"/>
  </si>
  <si>
    <t>translate ver. 1.1.3.1 into Korean 
- Sync with MASVS 1.2</t>
    <phoneticPr fontId="9" type="noConversion"/>
  </si>
  <si>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37"/>
  </si>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</sst>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lt;=9999999]###\-####;\(###&quot;) &quot;###\-####"/>
    <numFmt numFmtId="165" formatCode="0\ %"/>
    <numFmt numFmtId="166" formatCode="[$-407]dd/mm/yyyy"/>
    <numFmt numFmtId="167" formatCode="0.0\ %"/>
    <numFmt numFmtId="168" formatCode="yyyy\-mm\-dd;@"/>
  </numFmts>
  <fonts count="39">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Calibri"/>
      <family val="2"/>
      <charset val="129"/>
      <scheme val="minor"/>
    </font>
    <font>
      <b/>
      <sz val="14"/>
      <name val="Calibri"/>
      <family val="2"/>
      <charset val="129"/>
      <scheme val="minor"/>
    </font>
    <font>
      <sz val="14"/>
      <name val="Calibri"/>
      <family val="2"/>
      <charset val="129"/>
      <scheme val="minor"/>
    </font>
    <font>
      <b/>
      <sz val="10"/>
      <name val="Calibri"/>
      <family val="2"/>
      <charset val="129"/>
      <scheme val="minor"/>
    </font>
    <font>
      <sz val="10"/>
      <name val="Calibri"/>
      <family val="2"/>
      <charset val="129"/>
      <scheme val="minor"/>
    </font>
    <font>
      <b/>
      <u/>
      <sz val="12"/>
      <color rgb="FF5F5F5F"/>
      <name val="Calibri"/>
      <family val="2"/>
      <charset val="129"/>
      <scheme val="minor"/>
    </font>
    <font>
      <b/>
      <sz val="12"/>
      <color rgb="FF000000"/>
      <name val="Calibri"/>
      <family val="2"/>
      <charset val="129"/>
      <scheme val="minor"/>
    </font>
    <font>
      <b/>
      <sz val="10"/>
      <color rgb="FF000000"/>
      <name val="Calibri"/>
      <family val="2"/>
      <charset val="129"/>
      <scheme val="minor"/>
    </font>
    <font>
      <sz val="12"/>
      <color rgb="FFFF0000"/>
      <name val="Calibri"/>
      <family val="2"/>
      <charset val="129"/>
      <scheme val="minor"/>
    </font>
    <font>
      <b/>
      <sz val="14"/>
      <color rgb="FF000000"/>
      <name val="Calibri"/>
      <family val="2"/>
      <charset val="129"/>
      <scheme val="minor"/>
    </font>
    <font>
      <b/>
      <sz val="11"/>
      <color rgb="FFFFFFFF"/>
      <name val="Calibri"/>
      <family val="2"/>
      <charset val="129"/>
      <scheme val="minor"/>
    </font>
    <font>
      <b/>
      <sz val="11"/>
      <color rgb="FF000000"/>
      <name val="Calibri"/>
      <family val="2"/>
      <charset val="129"/>
      <scheme val="minor"/>
    </font>
    <font>
      <sz val="11"/>
      <name val="Calibri"/>
      <family val="2"/>
      <charset val="129"/>
      <scheme val="minor"/>
    </font>
    <font>
      <u/>
      <sz val="12"/>
      <color rgb="FF5F5F5F"/>
      <name val="Calibri"/>
      <family val="2"/>
      <charset val="129"/>
      <scheme val="minor"/>
    </font>
    <font>
      <b/>
      <sz val="11"/>
      <name val="Calibri"/>
      <family val="2"/>
      <charset val="129"/>
      <scheme val="minor"/>
    </font>
    <font>
      <b/>
      <i/>
      <u/>
      <sz val="11"/>
      <name val="Calibri"/>
      <family val="2"/>
      <charset val="129"/>
      <scheme val="minor"/>
    </font>
    <font>
      <sz val="11"/>
      <color rgb="FF000000"/>
      <name val="Calibri"/>
      <family val="2"/>
      <charset val="129"/>
      <scheme val="minor"/>
    </font>
    <font>
      <u/>
      <sz val="11"/>
      <color rgb="FF5F5F5F"/>
      <name val="Calibri"/>
      <family val="2"/>
      <charset val="129"/>
      <scheme val="minor"/>
    </font>
    <font>
      <b/>
      <sz val="12"/>
      <color rgb="FF5F5F5F"/>
      <name val="Calibri"/>
      <family val="2"/>
      <charset val="129"/>
      <scheme val="minor"/>
    </font>
    <font>
      <u/>
      <sz val="11"/>
      <color rgb="FFFFFFFF"/>
      <name val="Calibri"/>
      <family val="2"/>
      <charset val="129"/>
      <scheme val="minor"/>
    </font>
    <font>
      <sz val="10"/>
      <color rgb="FF000000"/>
      <name val="Calibri"/>
      <family val="2"/>
      <charset val="129"/>
      <scheme val="minor"/>
    </font>
    <font>
      <b/>
      <sz val="10"/>
      <color rgb="FFFFFFFF"/>
      <name val="Calibri"/>
      <family val="2"/>
      <charset val="129"/>
      <scheme val="minor"/>
    </font>
    <font>
      <sz val="72"/>
      <color rgb="FF000000"/>
      <name val="Calibri"/>
      <family val="2"/>
      <charset val="129"/>
      <scheme val="minor"/>
    </font>
    <font>
      <b/>
      <sz val="20"/>
      <name val="맑은 고딕 (본문)"/>
      <charset val="129"/>
    </font>
    <font>
      <b/>
      <sz val="11"/>
      <name val="Malgun Gothic"/>
      <family val="2"/>
      <charset val="129"/>
    </font>
    <font>
      <b/>
      <sz val="11"/>
      <name val="Calibri"/>
      <family val="2"/>
    </font>
    <font>
      <b/>
      <sz val="11"/>
      <name val="游ゴシック"/>
      <family val="2"/>
      <charset val="129"/>
    </font>
    <font>
      <sz val="6"/>
      <name val="ＭＳ Ｐゴシック"/>
      <family val="3"/>
      <charset val="128"/>
    </font>
    <font>
      <b/>
      <sz val="12"/>
      <color rgb="FF5F5F5F"/>
      <name val="Calibri"/>
      <family val="2"/>
      <charset val="1"/>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4">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65"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66"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66"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64"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68" fontId="10" fillId="0" borderId="0" xfId="0" applyNumberFormat="1" applyFont="1" applyAlignment="1">
      <alignment horizontal="center"/>
    </xf>
    <xf numFmtId="168" fontId="10" fillId="0" borderId="6" xfId="0" applyNumberFormat="1" applyFont="1" applyBorder="1" applyAlignment="1">
      <alignment horizontal="center"/>
    </xf>
    <xf numFmtId="168"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67"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67"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7" xfId="0" applyFont="1" applyBorder="1" applyAlignment="1" applyProtection="1">
      <alignment horizontal="left" vertical="center"/>
    </xf>
    <xf numFmtId="0" fontId="22" fillId="0" borderId="6"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36" fillId="8" borderId="6" xfId="0" applyFont="1" applyFill="1" applyBorder="1" applyAlignment="1">
      <alignment horizontal="left" vertical="center" wrapText="1"/>
    </xf>
    <xf numFmtId="0" fontId="0" fillId="0" borderId="6" xfId="0" applyBorder="1" applyAlignment="1">
      <alignment wrapText="1"/>
    </xf>
    <xf numFmtId="166" fontId="0" fillId="0" borderId="6" xfId="0" applyNumberFormat="1" applyBorder="1"/>
    <xf numFmtId="0" fontId="1" fillId="0" borderId="0" xfId="0" applyFont="1"/>
    <xf numFmtId="0" fontId="1" fillId="0" borderId="0" xfId="1"/>
    <xf numFmtId="0" fontId="38" fillId="0" borderId="0" xfId="0" applyFont="1" applyAlignment="1">
      <alignment horizontal="center" vertical="top" wrapText="1"/>
    </xf>
    <xf numFmtId="0" fontId="13" fillId="0" borderId="1" xfId="0" applyFont="1" applyBorder="1" applyAlignment="1" applyProtection="1">
      <alignment horizontal="left" vertical="center"/>
    </xf>
    <xf numFmtId="0" fontId="16" fillId="4" borderId="1" xfId="0" applyFont="1" applyFill="1" applyBorder="1" applyAlignment="1" applyProtection="1">
      <alignment horizontal="center" vertical="center"/>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8" xfId="0" applyFont="1" applyBorder="1" applyAlignment="1" applyProtection="1">
      <alignment horizontal="left" vertical="center"/>
    </xf>
    <xf numFmtId="0" fontId="14" fillId="0" borderId="1" xfId="0" applyFont="1" applyBorder="1" applyAlignment="1" applyProtection="1">
      <alignment horizontal="center" vertical="center" wrapText="1"/>
    </xf>
    <xf numFmtId="0" fontId="11" fillId="2" borderId="1" xfId="0" applyFont="1" applyFill="1" applyBorder="1" applyAlignment="1" applyProtection="1">
      <alignment horizontal="left" vertical="top" wrapText="1"/>
    </xf>
    <xf numFmtId="0" fontId="13" fillId="0" borderId="6" xfId="0" applyFont="1" applyBorder="1" applyAlignment="1" applyProtection="1">
      <alignment horizontal="left" vertical="center"/>
    </xf>
    <xf numFmtId="0" fontId="13" fillId="0" borderId="9" xfId="0" applyFont="1" applyBorder="1" applyAlignment="1" applyProtection="1">
      <alignmen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cellXfs>
  <cellStyles count="3">
    <cellStyle name="Link" xfId="1" builtinId="8"/>
    <cellStyle name="Normal 3" xfId="2" xr:uid="{00000000-0005-0000-0000-000006000000}"/>
    <cellStyle name="Standard" xfId="0" builtinId="0"/>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wrap="square" lIns="38100" tIns="19050" rIns="38100" bIns="19050" anchor="ctr">
                <a:spAutoFit/>
              </a:bodyPr>
              <a:lstStyle/>
              <a:p>
                <a:pPr>
                  <a:defRPr lang="ja-JP"/>
                </a:pPr>
                <a:endParaRPr lang="de-DE"/>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de-DE"/>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de-DE"/>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a:pPr>
          <a:endParaRPr lang="de-DE"/>
        </a:p>
      </c:txPr>
    </c:legend>
    <c:plotVisOnly val="1"/>
    <c:dispBlanksAs val="gap"/>
    <c:showDLblsOverMax val="1"/>
  </c:chart>
  <c:spPr>
    <a:solidFill>
      <a:srgbClr val="FFFFFF"/>
    </a:solidFill>
    <a:ln w="6480">
      <a:noFill/>
    </a:ln>
  </c:spPr>
  <c:txPr>
    <a:bodyPr/>
    <a:lstStyle/>
    <a:p>
      <a:pPr>
        <a:defRPr>
          <a:latin typeface="+mn-ea"/>
          <a:ea typeface="+mn-ea"/>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wrap="square" lIns="38100" tIns="19050" rIns="38100" bIns="19050" anchor="ctr">
                <a:spAutoFit/>
              </a:bodyPr>
              <a:lstStyle/>
              <a:p>
                <a:pPr>
                  <a:defRPr lang="ja-JP"/>
                </a:pPr>
                <a:endParaRPr lang="de-DE"/>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de-DE"/>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de-DE"/>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a:pPr>
          <a:endParaRPr lang="de-DE"/>
        </a:p>
      </c:txPr>
    </c:legend>
    <c:plotVisOnly val="1"/>
    <c:dispBlanksAs val="gap"/>
    <c:showDLblsOverMax val="1"/>
  </c:chart>
  <c:spPr>
    <a:solidFill>
      <a:srgbClr val="FFFFFF"/>
    </a:solidFill>
    <a:ln w="6480">
      <a:noFill/>
    </a:ln>
  </c:spPr>
  <c:txPr>
    <a:bodyPr/>
    <a:lstStyle/>
    <a:p>
      <a:pPr>
        <a:defRPr>
          <a:latin typeface="+mn-ea"/>
          <a:ea typeface="+mn-ea"/>
        </a:defRPr>
      </a:pPr>
      <a:endParaRPr lang="de-D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election activeCell="D17" sqref="D17"/>
    </sheetView>
  </sheetViews>
  <sheetFormatPr baseColWidth="10" defaultColWidth="8.796875" defaultRowHeight="15.6"/>
  <cols>
    <col min="1" max="1" width="2.296875" style="22" customWidth="1"/>
    <col min="2" max="2" width="8.796875" style="22" customWidth="1"/>
    <col min="3" max="3" width="17.19921875" style="22" customWidth="1"/>
    <col min="4" max="4" width="92.5" style="22" customWidth="1"/>
    <col min="5" max="1025" width="8.796875" style="22" customWidth="1"/>
    <col min="1026" max="16384" width="8.796875" style="22"/>
  </cols>
  <sheetData>
    <row r="1" spans="2:5" ht="7.95" customHeight="1"/>
    <row r="2" spans="2:5" ht="15.45" customHeight="1">
      <c r="B2" s="148" t="s">
        <v>293</v>
      </c>
      <c r="C2" s="148"/>
      <c r="D2" s="148"/>
    </row>
    <row r="3" spans="2:5">
      <c r="B3" s="148"/>
      <c r="C3" s="148"/>
      <c r="D3" s="148"/>
    </row>
    <row r="4" spans="2:5">
      <c r="B4" s="148"/>
      <c r="C4" s="148"/>
      <c r="D4" s="148"/>
    </row>
    <row r="5" spans="2:5">
      <c r="B5" s="148"/>
      <c r="C5" s="148"/>
      <c r="D5" s="148"/>
    </row>
    <row r="6" spans="2:5">
      <c r="B6" s="148"/>
      <c r="C6" s="148"/>
      <c r="D6" s="148"/>
    </row>
    <row r="7" spans="2:5">
      <c r="B7" s="148"/>
      <c r="C7" s="148"/>
      <c r="D7" s="148"/>
    </row>
    <row r="8" spans="2:5" hidden="1">
      <c r="B8" s="148"/>
      <c r="C8" s="148"/>
      <c r="D8" s="148"/>
    </row>
    <row r="9" spans="2:5">
      <c r="B9" s="144"/>
      <c r="C9" s="144"/>
      <c r="D9" s="145"/>
      <c r="E9" s="23"/>
    </row>
    <row r="10" spans="2:5">
      <c r="B10" s="24" t="s">
        <v>227</v>
      </c>
      <c r="C10" s="25"/>
      <c r="D10" s="26"/>
    </row>
    <row r="11" spans="2:5">
      <c r="B11" s="149" t="s">
        <v>229</v>
      </c>
      <c r="C11" s="149"/>
      <c r="D11" s="130">
        <v>1.2</v>
      </c>
    </row>
    <row r="12" spans="2:5">
      <c r="B12" s="146" t="s">
        <v>249</v>
      </c>
      <c r="C12" s="146"/>
      <c r="D12" s="32" t="str">
        <f>HYPERLINK(CONCATENATE( "https://github.com/OWASP/owasp-masvs/blob/", MASVS_VERSION, "/Document/"))</f>
        <v>https://github.com/OWASP/owasp-masvs/blob/1.2/Document/</v>
      </c>
    </row>
    <row r="13" spans="2:5">
      <c r="B13" s="150" t="s">
        <v>230</v>
      </c>
      <c r="C13" s="150"/>
      <c r="D13" s="33" t="s">
        <v>417</v>
      </c>
    </row>
    <row r="14" spans="2:5">
      <c r="B14" s="146" t="s">
        <v>250</v>
      </c>
      <c r="C14" s="146"/>
      <c r="D14" s="34" t="str">
        <f>HYPERLINK(CONCATENATE( "https://github.com/OWASP/owasp-mstg/blob/", MSTG_VERSION, "/Document/"))</f>
        <v>https://github.com/OWASP/owasp-mstg/blob/1.1.3-excel/Document/</v>
      </c>
    </row>
    <row r="15" spans="2:5" ht="31.95" customHeight="1">
      <c r="B15" s="147" t="s">
        <v>228</v>
      </c>
      <c r="C15" s="147"/>
      <c r="D15" s="147"/>
    </row>
    <row r="16" spans="2:5">
      <c r="B16" s="142" t="s">
        <v>231</v>
      </c>
      <c r="C16" s="142"/>
      <c r="D16" s="33" t="s">
        <v>253</v>
      </c>
    </row>
    <row r="17" spans="2:5">
      <c r="B17" s="146" t="s">
        <v>232</v>
      </c>
      <c r="C17" s="146"/>
      <c r="D17" s="33"/>
    </row>
    <row r="18" spans="2:5">
      <c r="B18" s="142" t="s">
        <v>233</v>
      </c>
      <c r="C18" s="142"/>
      <c r="D18" s="33"/>
    </row>
    <row r="19" spans="2:5">
      <c r="B19" s="142" t="s">
        <v>234</v>
      </c>
      <c r="C19" s="142"/>
      <c r="D19" s="33"/>
    </row>
    <row r="20" spans="2:5">
      <c r="B20" s="142" t="s">
        <v>235</v>
      </c>
      <c r="C20" s="142"/>
      <c r="D20" s="33"/>
    </row>
    <row r="21" spans="2:5">
      <c r="B21" s="142" t="s">
        <v>236</v>
      </c>
      <c r="C21" s="142"/>
      <c r="D21" s="33" t="str">
        <f>"앱 " &amp; D25 &amp; " 내에서 사용 가능한 모든 기능"</f>
        <v>앱 &lt;AppName&gt; 내에서 사용 가능한 모든 기능</v>
      </c>
    </row>
    <row r="22" spans="2:5" ht="70.5" customHeight="1">
      <c r="B22" s="142" t="s">
        <v>237</v>
      </c>
      <c r="C22" s="142"/>
      <c r="D22" s="33"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44"/>
      <c r="C23" s="144"/>
      <c r="D23" s="145"/>
      <c r="E23" s="23"/>
    </row>
    <row r="24" spans="2:5">
      <c r="B24" s="27" t="s">
        <v>251</v>
      </c>
      <c r="C24" s="28"/>
      <c r="D24" s="29"/>
    </row>
    <row r="25" spans="2:5">
      <c r="B25" s="30" t="s">
        <v>238</v>
      </c>
      <c r="C25" s="31"/>
      <c r="D25" s="33" t="s">
        <v>254</v>
      </c>
    </row>
    <row r="26" spans="2:5">
      <c r="B26" s="142" t="s">
        <v>239</v>
      </c>
      <c r="C26" s="142"/>
      <c r="D26" s="33"/>
    </row>
    <row r="27" spans="2:5">
      <c r="B27" s="142" t="s">
        <v>240</v>
      </c>
      <c r="C27" s="142"/>
      <c r="D27" s="33"/>
    </row>
    <row r="28" spans="2:5">
      <c r="B28" s="142" t="s">
        <v>241</v>
      </c>
      <c r="C28" s="142"/>
      <c r="D28" s="33"/>
    </row>
    <row r="29" spans="2:5">
      <c r="B29" s="142" t="s">
        <v>242</v>
      </c>
      <c r="C29" s="142"/>
      <c r="D29" s="33"/>
    </row>
    <row r="30" spans="2:5" ht="52.05" customHeight="1">
      <c r="B30" s="143" t="s">
        <v>252</v>
      </c>
      <c r="C30" s="143"/>
      <c r="D30" s="33" t="s">
        <v>262</v>
      </c>
    </row>
    <row r="31" spans="2:5">
      <c r="B31" s="144"/>
      <c r="C31" s="144"/>
      <c r="D31" s="145"/>
      <c r="E31" s="23"/>
    </row>
    <row r="32" spans="2:5">
      <c r="B32" s="27" t="s">
        <v>243</v>
      </c>
      <c r="C32" s="28"/>
      <c r="D32" s="29"/>
    </row>
    <row r="33" spans="2:4">
      <c r="B33" s="141"/>
      <c r="C33" s="141"/>
      <c r="D33" s="141"/>
    </row>
    <row r="34" spans="2:4">
      <c r="B34" s="140" t="s">
        <v>244</v>
      </c>
      <c r="C34" s="140"/>
      <c r="D34" s="35"/>
    </row>
    <row r="35" spans="2:4">
      <c r="B35" s="140" t="s">
        <v>245</v>
      </c>
      <c r="C35" s="140"/>
      <c r="D35" s="35"/>
    </row>
    <row r="36" spans="2:4">
      <c r="B36" s="140" t="s">
        <v>246</v>
      </c>
      <c r="C36" s="140"/>
      <c r="D36" s="35"/>
    </row>
    <row r="37" spans="2:4">
      <c r="B37" s="140" t="s">
        <v>247</v>
      </c>
      <c r="C37" s="140"/>
      <c r="D37" s="36"/>
    </row>
    <row r="38" spans="2:4">
      <c r="B38" s="140" t="s">
        <v>248</v>
      </c>
      <c r="C38" s="140"/>
      <c r="D38" s="35"/>
    </row>
    <row r="39" spans="2:4">
      <c r="B39" s="141"/>
      <c r="C39" s="141"/>
      <c r="D39" s="141"/>
    </row>
    <row r="40" spans="2:4">
      <c r="B40" s="140" t="s">
        <v>244</v>
      </c>
      <c r="C40" s="140"/>
      <c r="D40" s="35"/>
    </row>
    <row r="41" spans="2:4">
      <c r="B41" s="140" t="s">
        <v>245</v>
      </c>
      <c r="C41" s="140"/>
      <c r="D41" s="35"/>
    </row>
    <row r="42" spans="2:4">
      <c r="B42" s="140" t="s">
        <v>246</v>
      </c>
      <c r="C42" s="140"/>
      <c r="D42" s="35"/>
    </row>
    <row r="43" spans="2:4">
      <c r="B43" s="140" t="s">
        <v>247</v>
      </c>
      <c r="C43" s="140"/>
      <c r="D43" s="36"/>
    </row>
    <row r="44" spans="2:4">
      <c r="B44" s="140" t="s">
        <v>248</v>
      </c>
      <c r="C44" s="140"/>
      <c r="D44" s="35"/>
    </row>
  </sheetData>
  <mergeCells count="33">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8:C28"/>
    <mergeCell ref="B29:C29"/>
    <mergeCell ref="B30:C30"/>
    <mergeCell ref="B31:D31"/>
    <mergeCell ref="B27:C27"/>
    <mergeCell ref="B33:D33"/>
    <mergeCell ref="B34:C34"/>
    <mergeCell ref="B35:C35"/>
    <mergeCell ref="B36:C36"/>
    <mergeCell ref="B37:C37"/>
    <mergeCell ref="B43:C43"/>
    <mergeCell ref="B44:C44"/>
    <mergeCell ref="B38:C38"/>
    <mergeCell ref="B39:D39"/>
    <mergeCell ref="B40:C40"/>
    <mergeCell ref="B41:C41"/>
    <mergeCell ref="B42:C42"/>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baseColWidth="10" defaultColWidth="8.796875" defaultRowHeight="15.6"/>
  <cols>
    <col min="1" max="1" width="1.796875" style="1" customWidth="1"/>
    <col min="2" max="2" width="9.5" style="1" customWidth="1"/>
    <col min="3" max="3" width="54.796875" style="1" customWidth="1"/>
    <col min="4" max="11" width="7.796875" style="1" customWidth="1"/>
    <col min="12" max="17" width="8.796875" style="1" customWidth="1"/>
    <col min="18" max="23" width="7.796875" style="1" customWidth="1"/>
    <col min="24" max="1024" width="8.796875" style="1" customWidth="1"/>
  </cols>
  <sheetData>
    <row r="1" spans="1:1024">
      <c r="A1" s="52"/>
      <c r="B1" s="52"/>
      <c r="C1" s="52"/>
      <c r="D1" s="52"/>
      <c r="E1" s="52"/>
      <c r="F1" s="52"/>
      <c r="G1" s="52"/>
      <c r="H1" s="52"/>
      <c r="I1" s="52"/>
      <c r="J1" s="52"/>
      <c r="K1" s="52"/>
      <c r="L1" s="52"/>
      <c r="M1" s="52"/>
      <c r="N1" s="52"/>
      <c r="O1" s="52"/>
      <c r="P1" s="52"/>
      <c r="Q1" s="52"/>
      <c r="R1" s="52"/>
      <c r="S1" s="52"/>
      <c r="T1" s="52"/>
      <c r="U1" s="52"/>
      <c r="V1" s="52"/>
      <c r="W1" s="52"/>
      <c r="X1" s="52"/>
      <c r="Y1" s="52"/>
    </row>
    <row r="2" spans="1:1024" ht="18">
      <c r="A2" s="52"/>
      <c r="B2" s="118"/>
      <c r="C2" s="128" t="s">
        <v>263</v>
      </c>
      <c r="D2" s="119"/>
      <c r="E2" s="119"/>
      <c r="F2" s="119"/>
      <c r="G2" s="52"/>
      <c r="H2" s="52"/>
      <c r="I2" s="52"/>
      <c r="J2" s="52"/>
      <c r="K2" s="52"/>
      <c r="L2" s="52"/>
      <c r="M2" s="52"/>
      <c r="N2" s="52"/>
      <c r="O2" s="52"/>
      <c r="P2" s="52"/>
      <c r="Q2" s="52"/>
      <c r="R2" s="52"/>
      <c r="S2" s="52"/>
      <c r="T2" s="52"/>
      <c r="U2" s="52"/>
      <c r="V2" s="52"/>
      <c r="W2" s="52"/>
      <c r="X2" s="52"/>
      <c r="Y2" s="52"/>
    </row>
    <row r="3" spans="1:1024">
      <c r="A3" s="52"/>
      <c r="B3" s="119"/>
      <c r="C3" s="119"/>
      <c r="D3" s="119"/>
      <c r="E3" s="119"/>
      <c r="F3" s="119"/>
      <c r="G3" s="52"/>
      <c r="H3" s="52"/>
      <c r="I3" s="52"/>
      <c r="J3" s="52"/>
      <c r="K3" s="52"/>
      <c r="L3" s="52"/>
      <c r="M3" s="52"/>
      <c r="N3" s="52"/>
      <c r="O3" s="52"/>
      <c r="P3" s="52"/>
      <c r="Q3" s="52"/>
      <c r="R3" s="52"/>
      <c r="S3" s="52"/>
      <c r="T3" s="52"/>
      <c r="U3" s="52"/>
      <c r="V3" s="52"/>
      <c r="W3" s="52"/>
      <c r="X3" s="52"/>
      <c r="Y3" s="52"/>
    </row>
    <row r="4" spans="1:1024" ht="16.05" customHeight="1">
      <c r="A4" s="52"/>
      <c r="B4" s="120"/>
      <c r="C4" s="120"/>
      <c r="D4" s="120"/>
      <c r="E4" s="120"/>
      <c r="F4" s="120"/>
      <c r="G4" s="52"/>
      <c r="H4" s="52"/>
      <c r="I4" s="52"/>
      <c r="J4" s="52"/>
      <c r="K4" s="52"/>
      <c r="L4" s="52"/>
      <c r="M4" s="52"/>
      <c r="N4" s="52"/>
      <c r="O4" s="52"/>
      <c r="P4" s="52"/>
      <c r="Q4" s="52"/>
      <c r="R4" s="52"/>
      <c r="S4" s="52"/>
      <c r="T4" s="52"/>
      <c r="U4" s="52"/>
      <c r="V4" s="52"/>
      <c r="W4" s="52"/>
      <c r="X4" s="52"/>
      <c r="Y4" s="52"/>
    </row>
    <row r="5" spans="1:1024" s="38" customFormat="1" ht="19.05" customHeight="1">
      <c r="A5" s="61"/>
      <c r="B5" s="121"/>
      <c r="C5" s="121"/>
      <c r="D5" s="121"/>
      <c r="E5" s="121"/>
      <c r="F5" s="121"/>
      <c r="G5" s="152" t="s">
        <v>255</v>
      </c>
      <c r="H5" s="152"/>
      <c r="I5" s="152"/>
      <c r="J5" s="61"/>
      <c r="K5" s="61"/>
      <c r="L5" s="61"/>
      <c r="M5" s="61"/>
      <c r="N5" s="61"/>
      <c r="O5" s="61"/>
      <c r="P5" s="61"/>
      <c r="Q5" s="61"/>
      <c r="R5" s="61"/>
      <c r="S5" s="61"/>
      <c r="T5" s="61"/>
      <c r="U5" s="152" t="s">
        <v>255</v>
      </c>
      <c r="V5" s="152"/>
      <c r="W5" s="152"/>
      <c r="X5" s="61"/>
      <c r="Y5" s="61"/>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row>
    <row r="6" spans="1:1024">
      <c r="A6" s="52"/>
      <c r="B6" s="122"/>
      <c r="C6" s="122"/>
      <c r="D6" s="122"/>
      <c r="E6" s="122"/>
      <c r="F6" s="122"/>
      <c r="G6" s="52"/>
      <c r="H6" s="52"/>
      <c r="I6" s="52"/>
      <c r="J6" s="52"/>
      <c r="K6" s="52"/>
      <c r="L6" s="52"/>
      <c r="M6" s="52"/>
      <c r="N6" s="52"/>
      <c r="O6" s="52"/>
      <c r="P6" s="52"/>
      <c r="Q6" s="52"/>
      <c r="R6" s="52"/>
      <c r="S6" s="52"/>
      <c r="T6" s="52"/>
      <c r="U6" s="52"/>
      <c r="V6" s="52"/>
      <c r="W6" s="52"/>
      <c r="X6" s="52"/>
      <c r="Y6" s="52"/>
    </row>
    <row r="7" spans="1:1024" ht="16.05" customHeight="1">
      <c r="A7" s="52"/>
      <c r="B7" s="120"/>
      <c r="C7" s="120"/>
      <c r="D7" s="120"/>
      <c r="E7" s="120"/>
      <c r="F7" s="120"/>
      <c r="G7" s="153">
        <f>AVERAGE(G42:G49)*5</f>
        <v>0</v>
      </c>
      <c r="H7" s="153"/>
      <c r="I7" s="153"/>
      <c r="J7" s="52"/>
      <c r="K7" s="52"/>
      <c r="L7" s="52"/>
      <c r="M7" s="52"/>
      <c r="N7" s="52"/>
      <c r="O7" s="52"/>
      <c r="P7" s="52"/>
      <c r="Q7" s="52"/>
      <c r="R7" s="52"/>
      <c r="S7" s="52"/>
      <c r="T7" s="52"/>
      <c r="U7" s="153">
        <f>AVERAGE(K42:K49)*5</f>
        <v>0</v>
      </c>
      <c r="V7" s="153"/>
      <c r="W7" s="153"/>
      <c r="X7" s="52"/>
      <c r="Y7" s="52"/>
    </row>
    <row r="8" spans="1:1024" ht="91.05" customHeight="1">
      <c r="A8" s="52"/>
      <c r="B8" s="123"/>
      <c r="C8" s="123"/>
      <c r="D8" s="123"/>
      <c r="E8" s="123"/>
      <c r="F8" s="123"/>
      <c r="G8" s="153"/>
      <c r="H8" s="153"/>
      <c r="I8" s="153"/>
      <c r="J8" s="52"/>
      <c r="K8" s="52"/>
      <c r="L8" s="52"/>
      <c r="M8" s="52"/>
      <c r="N8" s="52"/>
      <c r="O8" s="52"/>
      <c r="P8" s="52"/>
      <c r="Q8" s="52"/>
      <c r="R8" s="52"/>
      <c r="S8" s="52"/>
      <c r="T8" s="52"/>
      <c r="U8" s="153"/>
      <c r="V8" s="153"/>
      <c r="W8" s="153"/>
      <c r="X8" s="52"/>
      <c r="Y8" s="52"/>
    </row>
    <row r="9" spans="1:1024" ht="16.5" customHeight="1">
      <c r="A9" s="52"/>
      <c r="B9" s="122"/>
      <c r="C9" s="122"/>
      <c r="D9" s="122"/>
      <c r="E9" s="122"/>
      <c r="F9" s="122"/>
      <c r="G9" s="153"/>
      <c r="H9" s="153"/>
      <c r="I9" s="153"/>
      <c r="J9" s="52"/>
      <c r="K9" s="52"/>
      <c r="L9" s="52"/>
      <c r="M9" s="52"/>
      <c r="N9" s="52"/>
      <c r="O9" s="52"/>
      <c r="P9" s="52"/>
      <c r="Q9" s="52"/>
      <c r="R9" s="52"/>
      <c r="S9" s="52"/>
      <c r="T9" s="52"/>
      <c r="U9" s="153"/>
      <c r="V9" s="153"/>
      <c r="W9" s="153"/>
      <c r="X9" s="52"/>
      <c r="Y9" s="52"/>
    </row>
    <row r="10" spans="1:1024" ht="17.25" customHeight="1">
      <c r="A10" s="52"/>
      <c r="B10" s="122"/>
      <c r="C10" s="122"/>
      <c r="D10" s="122"/>
      <c r="E10" s="122"/>
      <c r="F10" s="122"/>
      <c r="G10" s="153"/>
      <c r="H10" s="153"/>
      <c r="I10" s="153"/>
      <c r="J10" s="52"/>
      <c r="K10" s="52"/>
      <c r="L10" s="52"/>
      <c r="M10" s="52"/>
      <c r="N10" s="52"/>
      <c r="O10" s="52"/>
      <c r="P10" s="52"/>
      <c r="Q10" s="52"/>
      <c r="R10" s="52"/>
      <c r="S10" s="52"/>
      <c r="T10" s="52"/>
      <c r="U10" s="153"/>
      <c r="V10" s="153"/>
      <c r="W10" s="153"/>
      <c r="X10" s="52"/>
      <c r="Y10" s="52"/>
    </row>
    <row r="11" spans="1:1024" ht="16.05" customHeight="1">
      <c r="B11" s="154"/>
      <c r="C11" s="154"/>
      <c r="D11" s="154"/>
      <c r="E11" s="154"/>
      <c r="F11" s="154"/>
    </row>
    <row r="12" spans="1:1024">
      <c r="B12" s="3"/>
      <c r="C12" s="3"/>
      <c r="D12" s="3"/>
      <c r="E12" s="3"/>
      <c r="F12" s="3"/>
    </row>
    <row r="13" spans="1:1024">
      <c r="B13" s="4"/>
      <c r="C13" s="4"/>
      <c r="D13" s="4"/>
      <c r="E13" s="4"/>
      <c r="F13" s="5"/>
    </row>
    <row r="14" spans="1:1024" ht="16.2">
      <c r="B14" s="2"/>
      <c r="C14" s="2"/>
      <c r="D14" s="2"/>
      <c r="E14" s="2"/>
      <c r="F14" s="2"/>
    </row>
    <row r="15" spans="1:1024" ht="16.05" customHeight="1">
      <c r="B15" s="154"/>
      <c r="C15" s="154"/>
      <c r="D15" s="154"/>
      <c r="E15" s="154"/>
      <c r="F15" s="154"/>
    </row>
    <row r="16" spans="1:1024">
      <c r="B16" s="3"/>
      <c r="C16" s="3"/>
      <c r="D16" s="3"/>
      <c r="E16" s="3"/>
      <c r="F16" s="3"/>
    </row>
    <row r="17" spans="2:6">
      <c r="B17" s="4"/>
      <c r="C17" s="4"/>
      <c r="D17" s="4"/>
      <c r="E17" s="4"/>
      <c r="F17" s="5"/>
    </row>
    <row r="19" spans="2:6">
      <c r="B19" s="1" t="s">
        <v>2</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c r="C40" s="52"/>
      <c r="D40" s="151" t="s">
        <v>3</v>
      </c>
      <c r="E40" s="151"/>
      <c r="F40" s="151"/>
      <c r="G40" s="151"/>
      <c r="H40" s="151" t="s">
        <v>4</v>
      </c>
      <c r="I40" s="151"/>
      <c r="J40" s="151"/>
      <c r="K40" s="151"/>
    </row>
    <row r="41" spans="3:11">
      <c r="C41" s="52"/>
      <c r="D41" s="110" t="s">
        <v>5</v>
      </c>
      <c r="E41" s="110" t="s">
        <v>6</v>
      </c>
      <c r="F41" s="110" t="s">
        <v>7</v>
      </c>
      <c r="G41" s="110" t="s">
        <v>8</v>
      </c>
      <c r="H41" s="110" t="s">
        <v>5</v>
      </c>
      <c r="I41" s="110" t="s">
        <v>6</v>
      </c>
      <c r="J41" s="110" t="s">
        <v>7</v>
      </c>
      <c r="K41" s="110" t="s">
        <v>8</v>
      </c>
    </row>
    <row r="42" spans="3:11">
      <c r="C42" s="111" t="s">
        <v>256</v>
      </c>
      <c r="D42" s="112">
        <f>COUNTIFS('보안요구사항(Android)'!G5:G16,'보안요구사항(Android)'!B88)</f>
        <v>0</v>
      </c>
      <c r="E42" s="112">
        <f>COUNTIFS('보안요구사항(Android)'!G5:G16,'보안요구사항(Android)'!B89)</f>
        <v>0</v>
      </c>
      <c r="F42" s="113">
        <f>COUNTIFS('보안요구사항(Android)'!G5:G16,'보안요구사항(Android)'!B90)</f>
        <v>7</v>
      </c>
      <c r="G42" s="114">
        <f t="shared" ref="G42:G49" si="0">IF(D42+E42=0, 0, D42/(E42+D42))</f>
        <v>0</v>
      </c>
      <c r="H42" s="112">
        <f>COUNTIFS('보안요구사항(iOS)'!G5:G16,'보안요구사항(Android)'!B88)</f>
        <v>0</v>
      </c>
      <c r="I42" s="112">
        <f>COUNTIFS('보안요구사항(iOS)'!G5:G16,'보안요구사항(Android)'!B89)</f>
        <v>0</v>
      </c>
      <c r="J42" s="113">
        <f>COUNTIFS('보안요구사항(iOS)'!G5:G16,'보안요구사항(Android)'!B90)</f>
        <v>7</v>
      </c>
      <c r="K42" s="114">
        <f t="shared" ref="K42:K49" si="1">IF(H42+I42=0, 0, H42/(H42+I42))</f>
        <v>0</v>
      </c>
    </row>
    <row r="43" spans="3:11">
      <c r="C43" s="111" t="s">
        <v>290</v>
      </c>
      <c r="D43" s="112">
        <f>COUNTIFS('보안요구사항(Android)'!G18:G32,'보안요구사항(Android)'!B88)</f>
        <v>0</v>
      </c>
      <c r="E43" s="112">
        <f>COUNTIFS('보안요구사항(Android)'!G18:G32,'보안요구사항(Android)'!B89)</f>
        <v>0</v>
      </c>
      <c r="F43" s="112">
        <f>COUNTIFS('보안요구사항(Android)'!G18:G32,'보안요구사항(Android)'!B90)</f>
        <v>8</v>
      </c>
      <c r="G43" s="114">
        <f t="shared" si="0"/>
        <v>0</v>
      </c>
      <c r="H43" s="112">
        <f>COUNTIFS('보안요구사항(iOS)'!G18:G32,'보안요구사항(Android)'!B88)</f>
        <v>0</v>
      </c>
      <c r="I43" s="112">
        <f>COUNTIFS('보안요구사항(iOS)'!G18:G32,'보안요구사항(Android)'!B89)</f>
        <v>0</v>
      </c>
      <c r="J43" s="112">
        <f>COUNTIFS('보안요구사항(iOS)'!G18:G32,'보안요구사항(Android)'!B90)</f>
        <v>8</v>
      </c>
      <c r="K43" s="114">
        <f t="shared" si="1"/>
        <v>0</v>
      </c>
    </row>
    <row r="44" spans="3:11">
      <c r="C44" s="111" t="s">
        <v>257</v>
      </c>
      <c r="D44" s="112">
        <f>COUNTIFS('보안요구사항(Android)'!G34:G39,'보안요구사항(Android)'!B88)</f>
        <v>0</v>
      </c>
      <c r="E44" s="112">
        <f>COUNTIFS('보안요구사항(Android)'!G34:G39,'보안요구사항(Android)'!B89)</f>
        <v>0</v>
      </c>
      <c r="F44" s="112">
        <f>COUNTIFS('보안요구사항(Android)'!G34:G39,'보안요구사항(Android)'!B90)</f>
        <v>0</v>
      </c>
      <c r="G44" s="114">
        <f t="shared" si="0"/>
        <v>0</v>
      </c>
      <c r="H44" s="112">
        <f>COUNTIFS('보안요구사항(iOS)'!G34:G39,'보안요구사항(Android)'!B88)</f>
        <v>0</v>
      </c>
      <c r="I44" s="112">
        <f>COUNTIFS('보안요구사항(iOS)'!G34:G39,'보안요구사항(Android)'!B89)</f>
        <v>0</v>
      </c>
      <c r="J44" s="112">
        <f>COUNTIFS('보안요구사항(iOS)'!G34:G39,'보안요구사항(Android)'!B90)</f>
        <v>0</v>
      </c>
      <c r="K44" s="114">
        <f t="shared" si="1"/>
        <v>0</v>
      </c>
    </row>
    <row r="45" spans="3:11">
      <c r="C45" s="111" t="s">
        <v>258</v>
      </c>
      <c r="D45" s="112">
        <f>COUNTIFS('보안요구사항(Android)'!G41:G52,'보안요구사항(Android)'!B88)</f>
        <v>0</v>
      </c>
      <c r="E45" s="112">
        <f>COUNTIFS('보안요구사항(Android)'!G41:G52,'보안요구사항(Android)'!B89)</f>
        <v>0</v>
      </c>
      <c r="F45" s="112">
        <f>COUNTIFS('보안요구사항(Android)'!G41:G52,'보안요구사항(Android)'!B90)</f>
        <v>4</v>
      </c>
      <c r="G45" s="114">
        <f t="shared" si="0"/>
        <v>0</v>
      </c>
      <c r="H45" s="112">
        <f>COUNTIFS('보안요구사항(iOS)'!G41:G52,'보안요구사항(Android)'!B88)</f>
        <v>0</v>
      </c>
      <c r="I45" s="112">
        <f>COUNTIFS('보안요구사항(iOS)'!G41:G52,'보안요구사항(Android)'!B89)</f>
        <v>0</v>
      </c>
      <c r="J45" s="112">
        <f>COUNTIFS('보안요구사항(iOS)'!G41:G52,'보안요구사항(Android)'!B90)</f>
        <v>4</v>
      </c>
      <c r="K45" s="114">
        <f t="shared" si="1"/>
        <v>0</v>
      </c>
    </row>
    <row r="46" spans="3:11">
      <c r="C46" s="111" t="s">
        <v>259</v>
      </c>
      <c r="D46" s="112">
        <f>COUNTIFS('보안요구사항(Android)'!G54:G59,'보안요구사항(Android)'!B88)</f>
        <v>0</v>
      </c>
      <c r="E46" s="112">
        <f>COUNTIFS('보안요구사항(Android)'!G54:G59,'보안요구사항(Android)'!B89)</f>
        <v>0</v>
      </c>
      <c r="F46" s="112">
        <f>COUNTIFS('보안요구사항(Android)'!G54:G59,'보안요구사항(Android)'!B90)</f>
        <v>3</v>
      </c>
      <c r="G46" s="114">
        <f t="shared" si="0"/>
        <v>0</v>
      </c>
      <c r="H46" s="112">
        <f>COUNTIFS('보안요구사항(iOS)'!G54:G59,'보안요구사항(Android)'!B88)</f>
        <v>0</v>
      </c>
      <c r="I46" s="112">
        <f>COUNTIFS('보안요구사항(iOS)'!G54:G59,'보안요구사항(Android)'!B89)</f>
        <v>0</v>
      </c>
      <c r="J46" s="112">
        <f>COUNTIFS('보안요구사항(iOS)'!G54:G59,'보안요구사항(Android)'!B90)</f>
        <v>3</v>
      </c>
      <c r="K46" s="114">
        <f t="shared" si="1"/>
        <v>0</v>
      </c>
    </row>
    <row r="47" spans="3:11">
      <c r="C47" s="111" t="s">
        <v>260</v>
      </c>
      <c r="D47" s="112">
        <f>COUNTIFS('보안요구사항(Android)'!G61:G71,'보안요구사항(Android)'!B88)</f>
        <v>0</v>
      </c>
      <c r="E47" s="112">
        <f>COUNTIFS('보안요구사항(Android)'!G61:G71,'보안요구사항(Android)'!B89)</f>
        <v>0</v>
      </c>
      <c r="F47" s="112">
        <f>COUNTIFS('보안요구사항(Android)'!G61:G71,'보안요구사항(Android)'!B90)</f>
        <v>3</v>
      </c>
      <c r="G47" s="114">
        <f t="shared" si="0"/>
        <v>0</v>
      </c>
      <c r="H47" s="112">
        <f>COUNTIFS('보안요구사항(iOS)'!G61:G71,'보안요구사항(Android)'!B88)</f>
        <v>0</v>
      </c>
      <c r="I47" s="112">
        <f>COUNTIFS('보안요구사항(iOS)'!G61:G71,'보안요구사항(Android)'!B89)</f>
        <v>0</v>
      </c>
      <c r="J47" s="112">
        <f>COUNTIFS('보안요구사항(iOS)'!G61:G71,'보안요구사항(Android)'!B90)</f>
        <v>3</v>
      </c>
      <c r="K47" s="114">
        <f t="shared" si="1"/>
        <v>0</v>
      </c>
    </row>
    <row r="48" spans="3:11">
      <c r="C48" s="111" t="s">
        <v>261</v>
      </c>
      <c r="D48" s="112">
        <f>COUNTIFS('보안요구사항(Android)'!G73:G81,'보안요구사항(Android)'!B88)</f>
        <v>0</v>
      </c>
      <c r="E48" s="112">
        <f>COUNTIFS('보안요구사항(Android)'!G73:G81,'보안요구사항(Android)'!B89)</f>
        <v>0</v>
      </c>
      <c r="F48" s="112">
        <f>COUNTIFS('보안요구사항(Android)'!G73:G81,'보안요구사항(Android)'!B90)</f>
        <v>0</v>
      </c>
      <c r="G48" s="114">
        <f t="shared" si="0"/>
        <v>0</v>
      </c>
      <c r="H48" s="112">
        <f>COUNTIFS('보안요구사항(iOS)'!G73:G81,'보안요구사항(Android)'!B88)</f>
        <v>0</v>
      </c>
      <c r="I48" s="112">
        <f>COUNTIFS('보안요구사항(iOS)'!G73:G81,'보안요구사항(Android)'!B89)</f>
        <v>0</v>
      </c>
      <c r="J48" s="112">
        <f>COUNTIFS('보안요구사항(iOS)'!G73:G81,'보안요구사항(Android)'!B90)</f>
        <v>0</v>
      </c>
      <c r="K48" s="114">
        <f t="shared" si="1"/>
        <v>0</v>
      </c>
    </row>
    <row r="49" spans="3:11">
      <c r="C49" s="111" t="s">
        <v>291</v>
      </c>
      <c r="D49" s="112">
        <f>COUNTIFS('안티리버싱(Android)'!F5:F20,'보안요구사항(Android)'!B88)</f>
        <v>0</v>
      </c>
      <c r="E49" s="112">
        <f>COUNTIFS('안티리버싱(Android)'!F5:F20,'보안요구사항(Android)'!B89)</f>
        <v>0</v>
      </c>
      <c r="F49" s="112">
        <f>COUNTIFS('안티리버싱(Android)'!F5:F20,'보안요구사항(Android)'!B90)</f>
        <v>13</v>
      </c>
      <c r="G49" s="114">
        <f t="shared" si="0"/>
        <v>0</v>
      </c>
      <c r="H49" s="112">
        <f>COUNTIFS('안티리버싱(iOS)'!F5:F20,'보안요구사항(Android)'!B88)</f>
        <v>0</v>
      </c>
      <c r="I49" s="112">
        <f>COUNTIFS('안티리버싱(iOS)'!F5:F20,'보안요구사항(Android)'!B89)</f>
        <v>0</v>
      </c>
      <c r="J49" s="112">
        <f>COUNTIFS('안티리버싱(iOS)'!F5:F20,'보안요구사항(Android)'!B90)</f>
        <v>13</v>
      </c>
      <c r="K49" s="114">
        <f t="shared" si="1"/>
        <v>0</v>
      </c>
    </row>
    <row r="50" spans="3:11">
      <c r="C50" s="115" t="s">
        <v>289</v>
      </c>
      <c r="D50" s="116">
        <f>SUM(D42:D49)</f>
        <v>0</v>
      </c>
      <c r="E50" s="116">
        <f t="shared" ref="E50:F50" si="2">SUM(E42:E49)</f>
        <v>0</v>
      </c>
      <c r="F50" s="116">
        <f t="shared" si="2"/>
        <v>38</v>
      </c>
      <c r="G50" s="117">
        <f t="shared" ref="G50" si="3">IF(D50+E50=0, 0, D50/(E50+D50))</f>
        <v>0</v>
      </c>
      <c r="H50" s="116">
        <f>SUM(H42:H49)</f>
        <v>0</v>
      </c>
      <c r="I50" s="116">
        <f t="shared" ref="I50:J50" si="4">SUM(I42:I49)</f>
        <v>0</v>
      </c>
      <c r="J50" s="116">
        <f t="shared" si="4"/>
        <v>38</v>
      </c>
      <c r="K50" s="117">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7"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6"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topLeftCell="A14" zoomScaleNormal="100" workbookViewId="0">
      <selection activeCell="F44" sqref="F44"/>
    </sheetView>
  </sheetViews>
  <sheetFormatPr baseColWidth="10" defaultColWidth="8.796875" defaultRowHeight="15.6"/>
  <cols>
    <col min="1" max="1" width="1.796875" style="71" customWidth="1"/>
    <col min="2" max="2" width="9.296875" style="79" bestFit="1" customWidth="1"/>
    <col min="3" max="3" width="20.796875" style="79" customWidth="1"/>
    <col min="4" max="4" width="80.796875" style="64" customWidth="1"/>
    <col min="5" max="7" width="8.296875" style="71" customWidth="1"/>
    <col min="8" max="10" width="40.796875" style="72" customWidth="1"/>
    <col min="11" max="11" width="20.796875" style="64" customWidth="1"/>
    <col min="12" max="12" width="11" style="71" customWidth="1"/>
    <col min="13" max="14" width="10.796875" style="71" customWidth="1"/>
    <col min="15" max="1025" width="11" style="71" customWidth="1"/>
    <col min="1026" max="16384" width="8.796875" style="72"/>
  </cols>
  <sheetData>
    <row r="1" spans="2:11" ht="18">
      <c r="B1" s="155" t="s">
        <v>265</v>
      </c>
      <c r="C1" s="155"/>
      <c r="D1" s="155"/>
      <c r="E1" s="155"/>
      <c r="F1" s="155"/>
      <c r="G1" s="155"/>
      <c r="H1" s="155"/>
      <c r="I1" s="155"/>
      <c r="J1" s="155"/>
      <c r="K1" s="155"/>
    </row>
    <row r="3" spans="2:11">
      <c r="B3" s="80" t="s">
        <v>9</v>
      </c>
      <c r="C3" s="80" t="s">
        <v>10</v>
      </c>
      <c r="D3" s="81" t="s">
        <v>277</v>
      </c>
      <c r="E3" s="81" t="s">
        <v>11</v>
      </c>
      <c r="F3" s="81" t="s">
        <v>12</v>
      </c>
      <c r="G3" s="81" t="s">
        <v>278</v>
      </c>
      <c r="H3" s="156" t="s">
        <v>280</v>
      </c>
      <c r="I3" s="157"/>
      <c r="J3" s="158"/>
      <c r="K3" s="81" t="s">
        <v>266</v>
      </c>
    </row>
    <row r="4" spans="2:11">
      <c r="B4" s="82" t="s">
        <v>14</v>
      </c>
      <c r="C4" s="82"/>
      <c r="D4" s="83" t="s">
        <v>267</v>
      </c>
      <c r="E4" s="84"/>
      <c r="F4" s="84"/>
      <c r="G4" s="84"/>
      <c r="H4" s="83"/>
      <c r="I4" s="83"/>
      <c r="J4" s="83"/>
      <c r="K4" s="83"/>
    </row>
    <row r="5" spans="2:11" ht="31.2">
      <c r="B5" s="85" t="s">
        <v>15</v>
      </c>
      <c r="C5" s="85" t="s">
        <v>16</v>
      </c>
      <c r="D5" s="86" t="s">
        <v>305</v>
      </c>
      <c r="E5" s="87" t="s">
        <v>17</v>
      </c>
      <c r="F5" s="88" t="s">
        <v>17</v>
      </c>
      <c r="G5" s="89"/>
      <c r="H5" s="90" t="str">
        <f>HYPERLINK(CONCATENATE( BASE_URL, "0x04b-Mobile-App-Security-Testing.md#architectural-information"), "Architectural Information")</f>
        <v>Architectural Information</v>
      </c>
      <c r="I5" s="90"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1"/>
      <c r="K5" s="92"/>
    </row>
    <row r="6" spans="2:11" ht="31.2">
      <c r="B6" s="85" t="s">
        <v>18</v>
      </c>
      <c r="C6" s="85" t="s">
        <v>19</v>
      </c>
      <c r="D6" s="86" t="s">
        <v>306</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28.8">
      <c r="B7" s="85" t="s">
        <v>20</v>
      </c>
      <c r="C7" s="85" t="s">
        <v>21</v>
      </c>
      <c r="D7" s="86" t="s">
        <v>307</v>
      </c>
      <c r="E7" s="87" t="s">
        <v>17</v>
      </c>
      <c r="F7" s="88" t="s">
        <v>17</v>
      </c>
      <c r="G7" s="89"/>
      <c r="H7" s="90" t="str">
        <f>HYPERLINK(CONCATENATE( BASE_URL, "0x04b-Mobile-App-Security-Testing.md#architectural-information"), "Architectural Information")</f>
        <v>Architectural Information</v>
      </c>
      <c r="I7" s="91"/>
      <c r="J7" s="91"/>
      <c r="K7" s="92"/>
    </row>
    <row r="8" spans="2:11">
      <c r="B8" s="85" t="s">
        <v>22</v>
      </c>
      <c r="C8" s="85" t="s">
        <v>23</v>
      </c>
      <c r="D8" s="86" t="s">
        <v>308</v>
      </c>
      <c r="E8" s="87" t="s">
        <v>17</v>
      </c>
      <c r="F8" s="88" t="s">
        <v>17</v>
      </c>
      <c r="G8" s="89"/>
      <c r="H8" s="90" t="str">
        <f>HYPERLINK(CONCATENATE( BASE_URL, "0x04b-Mobile-App-Security-Testing.md#identifying-sensitive-data"), "Identifying Sensitive Data")</f>
        <v>Identifying Sensitive Data</v>
      </c>
      <c r="I8" s="91"/>
      <c r="J8" s="91"/>
      <c r="K8" s="92"/>
    </row>
    <row r="9" spans="2:11">
      <c r="B9" s="85" t="s">
        <v>24</v>
      </c>
      <c r="C9" s="85" t="s">
        <v>25</v>
      </c>
      <c r="D9" s="86" t="s">
        <v>309</v>
      </c>
      <c r="E9" s="91"/>
      <c r="F9" s="88" t="s">
        <v>17</v>
      </c>
      <c r="G9" s="89" t="s">
        <v>26</v>
      </c>
      <c r="H9" s="90" t="str">
        <f>HYPERLINK(CONCATENATE( BASE_URL, "0x04b-Mobile-App-Security-Testing.md#environmental-information"), "Environmental Information")</f>
        <v>Environmental Information</v>
      </c>
      <c r="I9" s="91"/>
      <c r="J9" s="91"/>
      <c r="K9" s="92"/>
    </row>
    <row r="10" spans="2:11" ht="28.8">
      <c r="B10" s="85" t="s">
        <v>27</v>
      </c>
      <c r="C10" s="85" t="s">
        <v>28</v>
      </c>
      <c r="D10" s="86" t="s">
        <v>310</v>
      </c>
      <c r="E10" s="91"/>
      <c r="F10" s="88" t="s">
        <v>17</v>
      </c>
      <c r="G10" s="89" t="s">
        <v>26</v>
      </c>
      <c r="H10" s="93" t="str">
        <f>HYPERLINK(CONCATENATE( BASE_URL, "0x04b-Mobile-App-Security-Testing.md#mapping-the-application"), "Mapping the Application")</f>
        <v>Mapping the Application</v>
      </c>
      <c r="I10" s="91"/>
      <c r="J10" s="91"/>
      <c r="K10" s="92"/>
    </row>
    <row r="11" spans="2:11" ht="52.05" customHeight="1">
      <c r="B11" s="85" t="s">
        <v>29</v>
      </c>
      <c r="C11" s="85" t="s">
        <v>30</v>
      </c>
      <c r="D11" s="86" t="s">
        <v>311</v>
      </c>
      <c r="E11" s="91"/>
      <c r="F11" s="88" t="s">
        <v>17</v>
      </c>
      <c r="G11" s="89" t="s">
        <v>26</v>
      </c>
      <c r="H11" s="9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3" t="str">
        <f>HYPERLINK(CONCATENATE( BASE_URL, "0x04b-Mobile-App-Security-Testing.md#principles-of-testing"), "Principles of Testing")</f>
        <v>Principles of Testing</v>
      </c>
      <c r="J11" s="90" t="str">
        <f>HYPERLINK(CONCATENATE( BASE_URL, "0x04b-Mobile-App-Security-Testing.md#penetration-testing-aka-pentesting"), "Penetration Testing (a.k.a. Pentesting)")</f>
        <v>Penetration Testing (a.k.a. Pentesting)</v>
      </c>
      <c r="K11" s="92"/>
    </row>
    <row r="12" spans="2:11" ht="28.8">
      <c r="B12" s="85" t="s">
        <v>31</v>
      </c>
      <c r="C12" s="85" t="s">
        <v>32</v>
      </c>
      <c r="D12" s="86" t="s">
        <v>312</v>
      </c>
      <c r="E12" s="91"/>
      <c r="F12" s="88" t="s">
        <v>17</v>
      </c>
      <c r="G12" s="89" t="s">
        <v>26</v>
      </c>
      <c r="H12" s="90" t="str">
        <f>HYPERLINK(CONCATENATE( BASE_URL, "0x04g-Testing-Cryptography.md#cryptographic-policy"), "Cryptographic policy")</f>
        <v>Cryptographic policy</v>
      </c>
      <c r="I12" s="91"/>
      <c r="J12" s="91"/>
      <c r="K12" s="92"/>
    </row>
    <row r="13" spans="2:11" ht="34.950000000000003" customHeight="1">
      <c r="B13" s="85" t="s">
        <v>33</v>
      </c>
      <c r="C13" s="85" t="s">
        <v>34</v>
      </c>
      <c r="D13" s="86" t="s">
        <v>313</v>
      </c>
      <c r="E13" s="91"/>
      <c r="F13" s="88" t="s">
        <v>17</v>
      </c>
      <c r="G13" s="89" t="s">
        <v>26</v>
      </c>
      <c r="H13" s="90" t="str">
        <f>HYPERLINK(CONCATENATE( BASE_URL, "0x05h-Testing-Platform-Interaction.md#testing-enforced-updating-mstg-arch-9"), "Testing enforced updating (MSTG-ARCH-9)")</f>
        <v>Testing enforced updating (MSTG-ARCH-9)</v>
      </c>
      <c r="I13" s="91"/>
      <c r="J13" s="91"/>
      <c r="K13" s="92"/>
    </row>
    <row r="14" spans="2:11">
      <c r="B14" s="85" t="s">
        <v>35</v>
      </c>
      <c r="C14" s="85" t="s">
        <v>36</v>
      </c>
      <c r="D14" s="86" t="s">
        <v>314</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
        <v>315</v>
      </c>
      <c r="E15" s="91"/>
      <c r="F15" s="88" t="s">
        <v>17</v>
      </c>
      <c r="G15" s="89" t="s">
        <v>26</v>
      </c>
      <c r="H15" s="90"/>
      <c r="I15" s="91"/>
      <c r="J15" s="91"/>
      <c r="K15" s="92"/>
    </row>
    <row r="16" spans="2:11">
      <c r="B16" s="85" t="s">
        <v>302</v>
      </c>
      <c r="C16" s="85" t="s">
        <v>304</v>
      </c>
      <c r="D16" s="86" t="s">
        <v>316</v>
      </c>
      <c r="E16" s="87" t="s">
        <v>17</v>
      </c>
      <c r="F16" s="88" t="s">
        <v>17</v>
      </c>
      <c r="G16" s="89"/>
      <c r="H16" s="90"/>
      <c r="I16" s="91"/>
      <c r="J16" s="91"/>
      <c r="K16" s="92"/>
    </row>
    <row r="17" spans="2:11">
      <c r="B17" s="95" t="s">
        <v>37</v>
      </c>
      <c r="C17" s="95"/>
      <c r="D17" s="96" t="s">
        <v>268</v>
      </c>
      <c r="E17" s="97"/>
      <c r="F17" s="98"/>
      <c r="G17" s="97"/>
      <c r="H17" s="97"/>
      <c r="I17" s="97"/>
      <c r="J17" s="97"/>
      <c r="K17" s="96"/>
    </row>
    <row r="18" spans="2:11" ht="55.05" customHeight="1">
      <c r="B18" s="85" t="s">
        <v>38</v>
      </c>
      <c r="C18" s="85" t="s">
        <v>39</v>
      </c>
      <c r="D18" s="86" t="s">
        <v>323</v>
      </c>
      <c r="E18" s="87" t="s">
        <v>17</v>
      </c>
      <c r="F18" s="88" t="s">
        <v>17</v>
      </c>
      <c r="G18" s="89"/>
      <c r="H18" s="93" t="str">
        <f>HYPERLINK(CONCATENATE(BASE_URL,"0x05d-Testing-Data-Storage.md#testing-local-storage-for-sensitive-data-mstg-storage-1-and-mstg-storage-2"),"Testing Local Storage for Sensitive Data (MSTG-STORAGE-1 and MSTG-STORAGE-2)")</f>
        <v>Testing Local Storage for Sensitive Data (MSTG-STORAGE-1 and MSTG-STORAGE-2)</v>
      </c>
      <c r="I18" s="93" t="str">
        <f>HYPERLINK(CONCATENATE(BASE_URL,"0x05e-Testing-Cryptography.md#testing-key-management-mstg-storage-1-mstg-crypto-1-and-mstg-crypto-5"),"Testing Key Management (MSTG-STORAGE-1, MSTG-CRYPTO-1 and MSTG-CRYPTO-5)")</f>
        <v>Testing Key Management (MSTG-STORAGE-1, MSTG-CRYPTO-1 and MSTG-CRYPTO-5)</v>
      </c>
      <c r="J18" s="91"/>
      <c r="K18" s="92"/>
    </row>
    <row r="19" spans="2:11" ht="55.05" customHeight="1">
      <c r="B19" s="85" t="s">
        <v>40</v>
      </c>
      <c r="C19" s="85" t="s">
        <v>41</v>
      </c>
      <c r="D19" s="86" t="s">
        <v>324</v>
      </c>
      <c r="E19" s="87" t="s">
        <v>17</v>
      </c>
      <c r="F19" s="88" t="s">
        <v>17</v>
      </c>
      <c r="G19" s="89"/>
      <c r="H19" s="93" t="str">
        <f>HYPERLINK(CONCATENATE(BASE_URL,"0x05d-Testing-Data-Storage.md#testing-local-storage-for-sensitive-data-mstg-storage-1-and-mstg-storage-2"),"Testing Local Storage for Sensitive Data (MSTG-STORAGE-1 and MSTG-STORAGE-2)")</f>
        <v>Testing Local Storage for Sensitive Data (MSTG-STORAGE-1 and MSTG-STORAGE-2)</v>
      </c>
      <c r="I19" s="91"/>
      <c r="J19" s="91"/>
      <c r="K19" s="99"/>
    </row>
    <row r="20" spans="2:11" ht="31.2">
      <c r="B20" s="85" t="s">
        <v>42</v>
      </c>
      <c r="C20" s="85" t="s">
        <v>43</v>
      </c>
      <c r="D20" s="86" t="s">
        <v>325</v>
      </c>
      <c r="E20" s="87" t="s">
        <v>17</v>
      </c>
      <c r="F20" s="88" t="s">
        <v>17</v>
      </c>
      <c r="G20" s="89"/>
      <c r="H20" s="93" t="str">
        <f>HYPERLINK(CONCATENATE(BASE_URL,"0x05d-Testing-Data-Storage.md#testing-logs-for-sensitive-data-mstg-storage-3"),"Testing Logs for Sensitive Data (MSTG-STORAGE-3)")</f>
        <v>Testing Logs for Sensitive Data (MSTG-STORAGE-3)</v>
      </c>
      <c r="I20" s="91"/>
      <c r="J20" s="91"/>
      <c r="K20" s="92"/>
    </row>
    <row r="21" spans="2:11" ht="31.2">
      <c r="B21" s="85" t="s">
        <v>44</v>
      </c>
      <c r="C21" s="85" t="s">
        <v>45</v>
      </c>
      <c r="D21" s="86" t="s">
        <v>326</v>
      </c>
      <c r="E21" s="87" t="s">
        <v>17</v>
      </c>
      <c r="F21" s="88" t="s">
        <v>17</v>
      </c>
      <c r="G21" s="89"/>
      <c r="H21" s="9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1" ht="46.8">
      <c r="B22" s="85" t="s">
        <v>46</v>
      </c>
      <c r="C22" s="85" t="s">
        <v>47</v>
      </c>
      <c r="D22" s="63" t="s">
        <v>327</v>
      </c>
      <c r="E22" s="87" t="s">
        <v>17</v>
      </c>
      <c r="F22" s="88" t="s">
        <v>17</v>
      </c>
      <c r="G22" s="89"/>
      <c r="H22" s="9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91"/>
      <c r="J22" s="91"/>
      <c r="K22" s="92"/>
    </row>
    <row r="23" spans="2:11" ht="46.8">
      <c r="B23" s="85" t="s">
        <v>48</v>
      </c>
      <c r="C23" s="85" t="s">
        <v>49</v>
      </c>
      <c r="D23" s="63" t="s">
        <v>328</v>
      </c>
      <c r="E23" s="87" t="s">
        <v>17</v>
      </c>
      <c r="F23" s="88" t="s">
        <v>17</v>
      </c>
      <c r="G23" s="89"/>
      <c r="H23" s="9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91"/>
      <c r="J23" s="91"/>
      <c r="K23" s="92"/>
    </row>
    <row r="24" spans="2:11" ht="31.2">
      <c r="B24" s="85" t="s">
        <v>50</v>
      </c>
      <c r="C24" s="85" t="s">
        <v>51</v>
      </c>
      <c r="D24" s="63" t="s">
        <v>329</v>
      </c>
      <c r="E24" s="87" t="s">
        <v>17</v>
      </c>
      <c r="F24" s="88" t="s">
        <v>17</v>
      </c>
      <c r="G24" s="89"/>
      <c r="H24" s="93"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91"/>
      <c r="J24" s="91"/>
      <c r="K24" s="92"/>
    </row>
    <row r="25" spans="2:11" ht="31.2">
      <c r="B25" s="85" t="s">
        <v>52</v>
      </c>
      <c r="C25" s="85" t="s">
        <v>53</v>
      </c>
      <c r="D25" s="63" t="s">
        <v>330</v>
      </c>
      <c r="E25" s="91"/>
      <c r="F25" s="88" t="s">
        <v>17</v>
      </c>
      <c r="G25" s="89" t="s">
        <v>26</v>
      </c>
      <c r="H25" s="93" t="str">
        <f>HYPERLINK(CONCATENATE(BASE_URL,"0x05d-Testing-Data-Storage.md#testing-backups-for-sensitive-data-mstg-storage-8"),"Testing Backups for Sensitive Data (MSTG-STORAGE-8)")</f>
        <v>Testing Backups for Sensitive Data (MSTG-STORAGE-8)</v>
      </c>
      <c r="I25" s="91"/>
      <c r="J25" s="91"/>
      <c r="K25" s="92"/>
    </row>
    <row r="26" spans="2:11" ht="58.05" customHeight="1">
      <c r="B26" s="85" t="s">
        <v>54</v>
      </c>
      <c r="C26" s="85" t="s">
        <v>55</v>
      </c>
      <c r="D26" s="63" t="s">
        <v>331</v>
      </c>
      <c r="E26" s="91"/>
      <c r="F26" s="88" t="s">
        <v>17</v>
      </c>
      <c r="G26" s="89" t="s">
        <v>26</v>
      </c>
      <c r="H26" s="93"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91"/>
      <c r="J26" s="91"/>
      <c r="K26" s="92"/>
    </row>
    <row r="27" spans="2:11" ht="31.2">
      <c r="B27" s="85" t="s">
        <v>56</v>
      </c>
      <c r="C27" s="85" t="s">
        <v>57</v>
      </c>
      <c r="D27" s="63" t="s">
        <v>332</v>
      </c>
      <c r="E27" s="91"/>
      <c r="F27" s="88" t="s">
        <v>17</v>
      </c>
      <c r="G27" s="89" t="s">
        <v>26</v>
      </c>
      <c r="H27" s="93" t="str">
        <f>HYPERLINK(CONCATENATE(BASE_URL,"0x05d-Testing-Data-Storage.md#checking-memory-for-sensitive-data-mstg-storage-10"),"Checking Memory for Sensitive Data (MSTG-STORAGE-10)")</f>
        <v>Checking Memory for Sensitive Data (MSTG-STORAGE-10)</v>
      </c>
      <c r="I27" s="91"/>
      <c r="J27" s="91"/>
      <c r="K27" s="92"/>
    </row>
    <row r="28" spans="2:11" ht="31.2">
      <c r="B28" s="85" t="s">
        <v>58</v>
      </c>
      <c r="C28" s="85" t="s">
        <v>59</v>
      </c>
      <c r="D28" s="63" t="s">
        <v>333</v>
      </c>
      <c r="E28" s="91"/>
      <c r="F28" s="88" t="s">
        <v>17</v>
      </c>
      <c r="G28" s="89" t="s">
        <v>26</v>
      </c>
      <c r="H28" s="93" t="str">
        <f>HYPERLINK(CONCATENATE(BASE_URL,"0x05d-Testing-Data-Storage.md#testing-the-device-access-security-policy-mstg-storage-11"),"Testing the Device-Access-Security Policy (MSTG-STORAGE-11)")</f>
        <v>Testing the Device-Access-Security Policy (MSTG-STORAGE-11)</v>
      </c>
      <c r="I28" s="93" t="str">
        <f>HYPERLINK(CONCATENATE(BASE_URL,"0x05f-Testing-Local-Authentication.md#testing-confirm-credentials-mstg-auth-1-and-mstg-storage-11"),"Testing Confirm Credentials (MSTG-AUTH-1 and MSTG-STORAGE-11)")</f>
        <v>Testing Confirm Credentials (MSTG-AUTH-1 and MSTG-STORAGE-11)</v>
      </c>
      <c r="J28" s="91"/>
      <c r="K28" s="92"/>
    </row>
    <row r="29" spans="2:11" ht="28.8">
      <c r="B29" s="85" t="s">
        <v>60</v>
      </c>
      <c r="C29" s="85" t="s">
        <v>61</v>
      </c>
      <c r="D29" s="86" t="s">
        <v>334</v>
      </c>
      <c r="E29" s="91"/>
      <c r="F29" s="88" t="s">
        <v>17</v>
      </c>
      <c r="G29" s="89" t="s">
        <v>26</v>
      </c>
      <c r="H29" s="93" t="str">
        <f>HYPERLINK(CONCATENATE(BASE_URL,"0x04i-Testing-user-interaction.md#testing-user-education-mstg-storage-12"),"Testing User Education (MSTG-STORAGE-12)")</f>
        <v>Testing User Education (MSTG-STORAGE-12)</v>
      </c>
      <c r="I29" s="91"/>
      <c r="J29" s="91"/>
      <c r="K29" s="92"/>
    </row>
    <row r="30" spans="2:11" ht="28.8">
      <c r="B30" s="85" t="s">
        <v>317</v>
      </c>
      <c r="C30" s="85" t="s">
        <v>318</v>
      </c>
      <c r="D30" s="86" t="s">
        <v>335</v>
      </c>
      <c r="E30" s="91"/>
      <c r="F30" s="88" t="s">
        <v>17</v>
      </c>
      <c r="G30" s="89" t="s">
        <v>26</v>
      </c>
      <c r="H30" s="93"/>
      <c r="I30" s="91"/>
      <c r="J30" s="91"/>
      <c r="K30" s="92"/>
    </row>
    <row r="31" spans="2:11" ht="28.8">
      <c r="B31" s="85" t="s">
        <v>319</v>
      </c>
      <c r="C31" s="85" t="s">
        <v>320</v>
      </c>
      <c r="D31" s="86" t="s">
        <v>336</v>
      </c>
      <c r="E31" s="91"/>
      <c r="F31" s="88" t="s">
        <v>17</v>
      </c>
      <c r="G31" s="89" t="s">
        <v>26</v>
      </c>
      <c r="H31" s="93"/>
      <c r="I31" s="91"/>
      <c r="J31" s="91"/>
      <c r="K31" s="92"/>
    </row>
    <row r="32" spans="2:11">
      <c r="B32" s="85" t="s">
        <v>321</v>
      </c>
      <c r="C32" s="85" t="s">
        <v>322</v>
      </c>
      <c r="D32" s="86" t="s">
        <v>337</v>
      </c>
      <c r="E32" s="91"/>
      <c r="F32" s="88" t="s">
        <v>17</v>
      </c>
      <c r="G32" s="89" t="s">
        <v>26</v>
      </c>
      <c r="H32" s="93"/>
      <c r="I32" s="91"/>
      <c r="J32" s="91"/>
      <c r="K32" s="92"/>
    </row>
    <row r="33" spans="2:13">
      <c r="B33" s="95" t="s">
        <v>62</v>
      </c>
      <c r="C33" s="95"/>
      <c r="D33" s="96" t="s">
        <v>269</v>
      </c>
      <c r="E33" s="97"/>
      <c r="F33" s="98"/>
      <c r="G33" s="97"/>
      <c r="H33" s="97"/>
      <c r="I33" s="97"/>
      <c r="J33" s="97"/>
      <c r="K33" s="96"/>
    </row>
    <row r="34" spans="2:13" ht="31.2">
      <c r="B34" s="85" t="s">
        <v>63</v>
      </c>
      <c r="C34" s="85" t="s">
        <v>64</v>
      </c>
      <c r="D34" s="63" t="s">
        <v>338</v>
      </c>
      <c r="E34" s="87" t="s">
        <v>17</v>
      </c>
      <c r="F34" s="88" t="s">
        <v>17</v>
      </c>
      <c r="G34" s="89"/>
      <c r="H34" s="93" t="str">
        <f>HYPERLINK(CONCATENATE(BASE_URL,"0x05e-Testing-Cryptography.md#testing-key-management-mstg-storage-1-mstg-crypto-1-and-mstg-crypto-5"),"Testing Key Management (MSTG-STORAGE-1, MSTG-CRYPTO-1 and MSTG-CRYPTO-5)")</f>
        <v>Testing Key Management (MSTG-STORAGE-1, MSTG-CRYPTO-1 and MSTG-CRYPTO-5)</v>
      </c>
      <c r="I34" s="93" t="str">
        <f>HYPERLINK(CONCATENATE(BASE_URL,"0x04g-Testing-Cryptography.md#common-configuration-issues-mstg-crypto-1-mstg-crypto-2-and-mstg-crypto-3"),"Common Configuration Issues (MSTG-CRYPTO-1, MSTG-CRYPTO-2 and MSTG-CRYPTO-3)")</f>
        <v>Common Configuration Issues (MSTG-CRYPTO-1, MSTG-CRYPTO-2 and MSTG-CRYPTO-3)</v>
      </c>
      <c r="J34" s="91"/>
      <c r="K34" s="92"/>
    </row>
    <row r="35" spans="2:13" ht="70.05" customHeight="1">
      <c r="B35" s="85" t="s">
        <v>65</v>
      </c>
      <c r="C35" s="85" t="s">
        <v>66</v>
      </c>
      <c r="D35" s="63" t="s">
        <v>339</v>
      </c>
      <c r="E35" s="87" t="s">
        <v>17</v>
      </c>
      <c r="F35" s="88" t="s">
        <v>17</v>
      </c>
      <c r="G35" s="89"/>
      <c r="H35" s="93" t="str">
        <f>HYPERLINK(CONCATENATE(BASE_URL,"0x04g-Testing-Cryptography.md#common-configuration-issues-mstg-crypto-1-mstg-crypto-2-and-mstg-crypto-3"),"Common Configuration Issues (MSTG-CRYPTO-1, MSTG-CRYPTO-2 and MSTG-CRYPTO-3)")</f>
        <v>Common Configuration Issues (MSTG-CRYPTO-1, MSTG-CRYPTO-2 and MSTG-CRYPTO-3)</v>
      </c>
      <c r="I35"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91"/>
      <c r="K35" s="92"/>
    </row>
    <row r="36" spans="2:13" ht="81" customHeight="1">
      <c r="B36" s="85" t="s">
        <v>67</v>
      </c>
      <c r="C36" s="85" t="s">
        <v>68</v>
      </c>
      <c r="D36" s="86" t="s">
        <v>340</v>
      </c>
      <c r="E36" s="87" t="s">
        <v>17</v>
      </c>
      <c r="F36" s="88" t="s">
        <v>17</v>
      </c>
      <c r="G36" s="89"/>
      <c r="H36"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3" t="str">
        <f>HYPERLINK(CONCATENATE(BASE_URL,"0x04g-Testing-Cryptography.md#common-configuration-issues-mstg-crypto-1-mstg-crypto-2-and-mstg-crypto-3"),"Common Configuration Issues (MSTG-CRYPTO-1, MSTG-CRYPTO-2 and MSTG-CRYPTO-3)")</f>
        <v>Common Configuration Issues (MSTG-CRYPTO-1, MSTG-CRYPTO-2 and MSTG-CRYPTO-3)</v>
      </c>
      <c r="J36" s="91"/>
      <c r="K36" s="92"/>
    </row>
    <row r="37" spans="2:13" ht="78" customHeight="1">
      <c r="B37" s="85" t="s">
        <v>69</v>
      </c>
      <c r="C37" s="85" t="s">
        <v>70</v>
      </c>
      <c r="D37" s="63" t="s">
        <v>341</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91"/>
      <c r="K37" s="92"/>
    </row>
    <row r="38" spans="2:13" ht="55.05" customHeight="1">
      <c r="B38" s="85" t="s">
        <v>71</v>
      </c>
      <c r="C38" s="85" t="s">
        <v>72</v>
      </c>
      <c r="D38" s="63" t="s">
        <v>342</v>
      </c>
      <c r="E38" s="87" t="s">
        <v>17</v>
      </c>
      <c r="F38" s="88" t="s">
        <v>17</v>
      </c>
      <c r="G38" s="89"/>
      <c r="H38" s="93" t="str">
        <f>HYPERLINK(CONCATENATE(BASE_URL,"0x05e-Testing-Cryptography.md#testing-key-management-mstg-storage-1-mstg-crypto-1-and-mstg-crypto-5"),"Testing Key Management (MSTG-STORAGE-1, MSTG-CRYPTO-1 and MSTG-CRYPTO-5)")</f>
        <v>Testing Key Management (MSTG-STORAGE-1, MSTG-CRYPTO-1 and MSTG-CRYPTO-5)</v>
      </c>
      <c r="I38" s="91"/>
      <c r="J38" s="91"/>
      <c r="K38" s="92"/>
    </row>
    <row r="39" spans="2:13" ht="31.2">
      <c r="B39" s="85" t="s">
        <v>73</v>
      </c>
      <c r="C39" s="85" t="s">
        <v>74</v>
      </c>
      <c r="D39" s="63" t="s">
        <v>343</v>
      </c>
      <c r="E39" s="87" t="s">
        <v>17</v>
      </c>
      <c r="F39" s="88" t="s">
        <v>17</v>
      </c>
      <c r="G39" s="89"/>
      <c r="H39" s="93" t="str">
        <f>HYPERLINK(CONCATENATE(BASE_URL,"0x05e-Testing-Cryptography.md#testing-random-number-generation-mstg-crypto-6"),"Testing Random Number Generation (MSTG-CRYPTO-6)")</f>
        <v>Testing Random Number Generation (MSTG-CRYPTO-6)</v>
      </c>
      <c r="I39" s="91"/>
      <c r="J39" s="91"/>
      <c r="K39" s="92"/>
    </row>
    <row r="40" spans="2:13">
      <c r="B40" s="95" t="s">
        <v>75</v>
      </c>
      <c r="C40" s="95"/>
      <c r="D40" s="96" t="s">
        <v>270</v>
      </c>
      <c r="E40" s="97"/>
      <c r="F40" s="98"/>
      <c r="G40" s="97"/>
      <c r="H40" s="97"/>
      <c r="I40" s="97"/>
      <c r="J40" s="97"/>
      <c r="K40" s="96"/>
    </row>
    <row r="41" spans="2:13" ht="31.2">
      <c r="B41" s="85" t="s">
        <v>76</v>
      </c>
      <c r="C41" s="85" t="s">
        <v>77</v>
      </c>
      <c r="D41" s="92" t="s">
        <v>346</v>
      </c>
      <c r="E41" s="87" t="s">
        <v>17</v>
      </c>
      <c r="F41" s="88" t="s">
        <v>17</v>
      </c>
      <c r="G41" s="89"/>
      <c r="H41" s="93" t="str">
        <f>HYPERLINK(CONCATENATE(BASE_URL,"0x05f-Testing-Local-Authentication.md#testing-confirm-credentials-mstg-auth-1-and-mstg-storage-11"),"Testing Confirm Credentials (MSTG-AUTH-1 and MSTG-STORAGE-11)")</f>
        <v>Testing Confirm Credentials (MSTG-AUTH-1 and MSTG-STORAGE-11)</v>
      </c>
      <c r="I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3" t="str">
        <f>HYPERLINK(CONCATENATE(BASE_URL,"0x04e-Testing-Authentication-and-Session-Management.md#testing-oauth-20-flows-mstg-auth-1-and-mstg-auth-3"),"Testing OAuth 2.0 Flows (MSTG-AUTH-1 and MSTG-AUTH-3)")</f>
        <v>Testing OAuth 2.0 Flows (MSTG-AUTH-1 and MSTG-AUTH-3)</v>
      </c>
      <c r="K41" s="92"/>
    </row>
    <row r="42" spans="2:13" ht="31.2">
      <c r="B42" s="85" t="s">
        <v>78</v>
      </c>
      <c r="C42" s="85" t="s">
        <v>79</v>
      </c>
      <c r="D42" s="92" t="s">
        <v>347</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1.2">
      <c r="B43" s="85" t="s">
        <v>80</v>
      </c>
      <c r="C43" s="85" t="s">
        <v>81</v>
      </c>
      <c r="D43" s="92" t="s">
        <v>348</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1"/>
      <c r="K43" s="92"/>
      <c r="M43" s="57"/>
    </row>
    <row r="44" spans="2:13">
      <c r="B44" s="85" t="s">
        <v>82</v>
      </c>
      <c r="C44" s="85" t="s">
        <v>83</v>
      </c>
      <c r="D44" s="92" t="s">
        <v>349</v>
      </c>
      <c r="E44" s="87" t="s">
        <v>17</v>
      </c>
      <c r="F44" s="88" t="s">
        <v>17</v>
      </c>
      <c r="G44" s="89"/>
      <c r="H44" s="93" t="str">
        <f>HYPERLINK(CONCATENATE(BASE_URL,"0x04e-Testing-Authentication-and-Session-Management.md#testing-user-logout-mstg-auth-4"),"Testing User Logout (MSTG-AUTH-4)")</f>
        <v>Testing User Logout (MSTG-AUTH-4)</v>
      </c>
      <c r="I44" s="91"/>
      <c r="J44" s="91"/>
      <c r="K44" s="92"/>
      <c r="M44" s="57"/>
    </row>
    <row r="45" spans="2:13" ht="31.2">
      <c r="B45" s="85" t="s">
        <v>84</v>
      </c>
      <c r="C45" s="85" t="s">
        <v>85</v>
      </c>
      <c r="D45" s="92" t="s">
        <v>350</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row>
    <row r="46" spans="2:13" ht="31.2">
      <c r="B46" s="85" t="s">
        <v>86</v>
      </c>
      <c r="C46" s="85" t="s">
        <v>87</v>
      </c>
      <c r="D46" s="92" t="s">
        <v>351</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1"/>
      <c r="K46" s="92"/>
    </row>
    <row r="47" spans="2:13" ht="28.8">
      <c r="B47" s="85" t="s">
        <v>88</v>
      </c>
      <c r="C47" s="85" t="s">
        <v>89</v>
      </c>
      <c r="D47" s="92" t="s">
        <v>352</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1.2">
      <c r="B48" s="85" t="s">
        <v>90</v>
      </c>
      <c r="C48" s="85" t="s">
        <v>91</v>
      </c>
      <c r="D48" s="92" t="s">
        <v>353</v>
      </c>
      <c r="E48" s="91"/>
      <c r="F48" s="88" t="s">
        <v>17</v>
      </c>
      <c r="G48" s="89" t="s">
        <v>26</v>
      </c>
      <c r="H48" s="93" t="str">
        <f>HYPERLINK(CONCATENATE(BASE_URL,"0x05f-Testing-Local-Authentication.md#testing-biometric-authentication-mstg-auth-8"),"Testing Biometric Authentication (MSTG-AUTH-8)")</f>
        <v>Testing Biometric Authentication (MSTG-AUTH-8)</v>
      </c>
      <c r="I48" s="91"/>
      <c r="J48" s="91"/>
      <c r="K48" s="92"/>
    </row>
    <row r="49" spans="2:11" ht="46.8">
      <c r="B49" s="85" t="s">
        <v>92</v>
      </c>
      <c r="C49" s="85" t="s">
        <v>93</v>
      </c>
      <c r="D49" s="92" t="s">
        <v>354</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46.8">
      <c r="B50" s="85" t="s">
        <v>94</v>
      </c>
      <c r="C50" s="85" t="s">
        <v>95</v>
      </c>
      <c r="D50" s="92" t="s">
        <v>355</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1.2">
      <c r="B51" s="85" t="s">
        <v>96</v>
      </c>
      <c r="C51" s="85" t="s">
        <v>97</v>
      </c>
      <c r="D51" s="92" t="s">
        <v>356</v>
      </c>
      <c r="E51" s="91"/>
      <c r="F51" s="88" t="s">
        <v>17</v>
      </c>
      <c r="G51" s="89" t="s">
        <v>26</v>
      </c>
      <c r="H51" s="90" t="str">
        <f>HYPERLINK(CONCATENATE(BASE_URL,"0x04e-Testing-Authentication-and-Session-Management.md#testing-login-activity-and-device-blocking-mstg-auth-11"),"Testing Login Activity and Device Blocking (MSTG-AUTH-11)")</f>
        <v>Testing Login Activity and Device Blocking (MSTG-AUTH-11)</v>
      </c>
      <c r="I51" s="91"/>
      <c r="J51" s="91"/>
      <c r="K51" s="92"/>
    </row>
    <row r="52" spans="2:11">
      <c r="B52" s="85" t="s">
        <v>344</v>
      </c>
      <c r="C52" s="85" t="s">
        <v>345</v>
      </c>
      <c r="D52" s="92" t="s">
        <v>357</v>
      </c>
      <c r="E52" s="87" t="s">
        <v>17</v>
      </c>
      <c r="F52" s="88" t="s">
        <v>17</v>
      </c>
      <c r="G52" s="89"/>
      <c r="H52" s="90"/>
      <c r="I52" s="91"/>
      <c r="J52" s="91"/>
      <c r="K52" s="92"/>
    </row>
    <row r="53" spans="2:11">
      <c r="B53" s="95" t="s">
        <v>98</v>
      </c>
      <c r="C53" s="95"/>
      <c r="D53" s="96" t="s">
        <v>271</v>
      </c>
      <c r="E53" s="97"/>
      <c r="F53" s="98"/>
      <c r="G53" s="97"/>
      <c r="H53" s="97"/>
      <c r="I53" s="97"/>
      <c r="J53" s="97"/>
      <c r="K53" s="96"/>
    </row>
    <row r="54" spans="2:11" ht="31.2">
      <c r="B54" s="85" t="s">
        <v>99</v>
      </c>
      <c r="C54" s="85" t="s">
        <v>100</v>
      </c>
      <c r="D54" s="63" t="s">
        <v>358</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92"/>
    </row>
    <row r="55" spans="2:11" ht="31.2">
      <c r="B55" s="85" t="s">
        <v>101</v>
      </c>
      <c r="C55" s="85" t="s">
        <v>102</v>
      </c>
      <c r="D55" s="92" t="s">
        <v>359</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c r="J55" s="91"/>
      <c r="K55" s="92"/>
    </row>
    <row r="56" spans="2:11" ht="31.2">
      <c r="B56" s="85" t="s">
        <v>103</v>
      </c>
      <c r="C56" s="85" t="s">
        <v>104</v>
      </c>
      <c r="D56" s="92" t="s">
        <v>360</v>
      </c>
      <c r="E56" s="87" t="s">
        <v>17</v>
      </c>
      <c r="F56" s="88" t="s">
        <v>17</v>
      </c>
      <c r="G56" s="89"/>
      <c r="H56" s="93" t="str">
        <f>HYPERLINK(CONCATENATE(BASE_URL,"0x05g-Testing-Network-Communication.md#testing-endpoint-identify-verification-mstg-network-3"),"Testing Endpoint Identify Verification (MSTG-NETWORK-3)")</f>
        <v>Testing Endpoint Identify Verification (MSTG-NETWORK-3)</v>
      </c>
      <c r="I56" s="93"/>
      <c r="J56" s="93"/>
      <c r="K56" s="90"/>
    </row>
    <row r="57" spans="2:11" ht="54" customHeight="1">
      <c r="B57" s="85" t="s">
        <v>105</v>
      </c>
      <c r="C57" s="85" t="s">
        <v>106</v>
      </c>
      <c r="D57" s="92" t="s">
        <v>361</v>
      </c>
      <c r="E57" s="91"/>
      <c r="F57" s="88" t="s">
        <v>17</v>
      </c>
      <c r="G57" s="89" t="s">
        <v>26</v>
      </c>
      <c r="H57" s="93"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3" t="str">
        <f>HYPERLINK(CONCATENATE(BASE_URL,"0x05g-Testing-Network-Communication.md#testing-the-network-security-configuration-settings-mstg-network-4"),"Testing the Network Security Configuration Settings (MSTG-NETWORK-4)")</f>
        <v>Testing the Network Security Configuration Settings (MSTG-NETWORK-4)</v>
      </c>
      <c r="J57" s="91"/>
      <c r="K57" s="92"/>
    </row>
    <row r="58" spans="2:11" ht="46.8">
      <c r="B58" s="85" t="s">
        <v>107</v>
      </c>
      <c r="C58" s="85" t="s">
        <v>108</v>
      </c>
      <c r="D58" s="92" t="s">
        <v>362</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1.2">
      <c r="B59" s="85" t="s">
        <v>109</v>
      </c>
      <c r="C59" s="85" t="s">
        <v>110</v>
      </c>
      <c r="D59" s="92" t="s">
        <v>363</v>
      </c>
      <c r="E59" s="91"/>
      <c r="F59" s="88" t="s">
        <v>17</v>
      </c>
      <c r="G59" s="89" t="s">
        <v>26</v>
      </c>
      <c r="H59" s="93" t="str">
        <f>HYPERLINK(CONCATENATE(BASE_URL,"0x05g-Testing-Network-Communication.md#testing-the-security-provider-mstg-network-6"),"Testing the Security Provider (MSTG-NETWORK-6)")</f>
        <v>Testing the Security Provider (MSTG-NETWORK-6)</v>
      </c>
      <c r="I59" s="91"/>
      <c r="J59" s="91"/>
      <c r="K59" s="92"/>
    </row>
    <row r="60" spans="2:11">
      <c r="B60" s="95" t="s">
        <v>111</v>
      </c>
      <c r="C60" s="95"/>
      <c r="D60" s="96" t="s">
        <v>272</v>
      </c>
      <c r="E60" s="97"/>
      <c r="F60" s="98"/>
      <c r="G60" s="97"/>
      <c r="H60" s="97"/>
      <c r="I60" s="97"/>
      <c r="J60" s="97"/>
      <c r="K60" s="96"/>
    </row>
    <row r="61" spans="2:11">
      <c r="B61" s="85" t="s">
        <v>112</v>
      </c>
      <c r="C61" s="85" t="s">
        <v>113</v>
      </c>
      <c r="D61" s="63" t="s">
        <v>370</v>
      </c>
      <c r="E61" s="87" t="s">
        <v>17</v>
      </c>
      <c r="F61" s="88" t="s">
        <v>17</v>
      </c>
      <c r="G61" s="89"/>
      <c r="H61" s="93" t="str">
        <f>HYPERLINK(CONCATENATE(BASE_URL,"0x05h-Testing-Platform-Interaction.md#testing-app-permissions-mstg-platform-1"),"Testing App Permissions (MSTG-PLATFORM-1)")</f>
        <v>Testing App Permissions (MSTG-PLATFORM-1)</v>
      </c>
      <c r="I61" s="91"/>
      <c r="J61" s="91"/>
      <c r="K61" s="92"/>
    </row>
    <row r="62" spans="2:11" ht="43.2">
      <c r="B62" s="85" t="s">
        <v>114</v>
      </c>
      <c r="C62" s="85" t="s">
        <v>115</v>
      </c>
      <c r="D62" s="92" t="s">
        <v>371</v>
      </c>
      <c r="E62" s="87" t="s">
        <v>17</v>
      </c>
      <c r="F62" s="88" t="s">
        <v>17</v>
      </c>
      <c r="G62" s="89"/>
      <c r="H62" s="93" t="str">
        <f>HYPERLINK(CONCATENATE(BASE_URL,"0x04h-Testing-Code-Quality.md#testing-for-injection-flaws-mstg-platform-2"),"Testing for Injection Flaws (MSTG-PLATFORM-2)")</f>
        <v>Testing for Injection Flaws (MSTG-PLATFORM-2)</v>
      </c>
      <c r="I62" s="93" t="str">
        <f>HYPERLINK(CONCATENATE(BASE_URL,"0x04h-Testing-Code-Quality.md#testing-for-fragment-injection-mstg-platform-2"),"Testing for Fragment Injection (MSTG-PLATFORM-2)")</f>
        <v>Testing for Fragment Injection (MSTG-PLATFORM-2)</v>
      </c>
      <c r="J62" s="91"/>
      <c r="K62" s="92"/>
    </row>
    <row r="63" spans="2:11" ht="31.2">
      <c r="B63" s="85" t="s">
        <v>116</v>
      </c>
      <c r="C63" s="85" t="s">
        <v>117</v>
      </c>
      <c r="D63" s="63" t="s">
        <v>372</v>
      </c>
      <c r="E63" s="87" t="s">
        <v>17</v>
      </c>
      <c r="F63" s="88" t="s">
        <v>17</v>
      </c>
      <c r="G63" s="89"/>
      <c r="H63" s="93" t="str">
        <f>HYPERLINK(CONCATENATE(BASE_URL,"0x05h-Testing-Platform-Interaction.md#testing-custom-url-schemes-mstg-platform-3"),"Testing Custom URL Schemes (MSTG-PLATFORM-3)")</f>
        <v>Testing Custom URL Schemes (MSTG-PLATFORM-3)</v>
      </c>
      <c r="I63" s="91"/>
      <c r="J63" s="91"/>
      <c r="K63" s="92"/>
    </row>
    <row r="64" spans="2:11" ht="54" customHeight="1">
      <c r="B64" s="85" t="s">
        <v>118</v>
      </c>
      <c r="C64" s="85" t="s">
        <v>119</v>
      </c>
      <c r="D64" s="63" t="s">
        <v>373</v>
      </c>
      <c r="E64" s="87" t="s">
        <v>17</v>
      </c>
      <c r="F64" s="88" t="s">
        <v>17</v>
      </c>
      <c r="G64" s="89"/>
      <c r="H64" s="9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91"/>
      <c r="J64" s="91"/>
      <c r="K64" s="92"/>
    </row>
    <row r="65" spans="2:12" ht="31.2">
      <c r="B65" s="85" t="s">
        <v>120</v>
      </c>
      <c r="C65" s="85" t="s">
        <v>121</v>
      </c>
      <c r="D65" s="63" t="s">
        <v>374</v>
      </c>
      <c r="E65" s="87" t="s">
        <v>17</v>
      </c>
      <c r="F65" s="88" t="s">
        <v>17</v>
      </c>
      <c r="G65" s="89"/>
      <c r="H65" s="93" t="str">
        <f>HYPERLINK(CONCATENATE(BASE_URL,"0x05h-Testing-Platform-Interaction.md#testing-javascript-execution-in-webviews-mstg-platform-5"),"Testing JavaScript Execution in WebViews (MSTG-PLATFORM-5)")</f>
        <v>Testing JavaScript Execution in WebViews (MSTG-PLATFORM-5)</v>
      </c>
      <c r="I65" s="91"/>
      <c r="J65" s="91"/>
      <c r="K65" s="92"/>
    </row>
    <row r="66" spans="2:12" ht="31.2">
      <c r="B66" s="85" t="s">
        <v>122</v>
      </c>
      <c r="C66" s="85" t="s">
        <v>123</v>
      </c>
      <c r="D66" s="92" t="s">
        <v>375</v>
      </c>
      <c r="E66" s="87" t="s">
        <v>17</v>
      </c>
      <c r="F66" s="88" t="s">
        <v>17</v>
      </c>
      <c r="G66" s="89"/>
      <c r="H66" s="93" t="str">
        <f>HYPERLINK(CONCATENATE(BASE_URL,"0x05h-Testing-Platform-Interaction.md#testing-webview-protocol-handlers-mstg-platform-6"),"Testing WebView Protocol Handlers (MSTG-PLATFORM-6)")</f>
        <v>Testing WebView Protocol Handlers (MSTG-PLATFORM-6)</v>
      </c>
      <c r="I66" s="91"/>
      <c r="J66" s="91"/>
      <c r="K66" s="92"/>
    </row>
    <row r="67" spans="2:12" ht="46.8">
      <c r="B67" s="85" t="s">
        <v>124</v>
      </c>
      <c r="C67" s="85" t="s">
        <v>125</v>
      </c>
      <c r="D67" s="92" t="s">
        <v>376</v>
      </c>
      <c r="E67" s="87" t="s">
        <v>17</v>
      </c>
      <c r="F67" s="88" t="s">
        <v>17</v>
      </c>
      <c r="G67" s="89"/>
      <c r="H67" s="9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91"/>
      <c r="J67" s="91"/>
      <c r="K67" s="92"/>
    </row>
    <row r="68" spans="2:12" ht="31.2">
      <c r="B68" s="85" t="s">
        <v>126</v>
      </c>
      <c r="C68" s="85" t="s">
        <v>127</v>
      </c>
      <c r="D68" s="63" t="s">
        <v>377</v>
      </c>
      <c r="E68" s="87" t="s">
        <v>17</v>
      </c>
      <c r="F68" s="88" t="s">
        <v>17</v>
      </c>
      <c r="G68" s="89"/>
      <c r="H68" s="93" t="str">
        <f>HYPERLINK(CONCATENATE(BASE_URL,"0x05h-Testing-Platform-Interaction.md#testing-object-persistence-mstg-platform-8"),"Testing Object Persistence (MSTG-PLATFORM-8)")</f>
        <v>Testing Object Persistence (MSTG-PLATFORM-8)</v>
      </c>
      <c r="I68" s="91"/>
      <c r="J68" s="91"/>
      <c r="K68" s="92"/>
    </row>
    <row r="69" spans="2:12">
      <c r="B69" s="85" t="s">
        <v>364</v>
      </c>
      <c r="C69" s="85" t="s">
        <v>365</v>
      </c>
      <c r="D69" s="63" t="s">
        <v>378</v>
      </c>
      <c r="E69" s="131"/>
      <c r="F69" s="88" t="s">
        <v>17</v>
      </c>
      <c r="G69" s="89" t="s">
        <v>26</v>
      </c>
      <c r="H69" s="93"/>
      <c r="I69" s="91"/>
      <c r="J69" s="91"/>
      <c r="K69" s="92"/>
    </row>
    <row r="70" spans="2:12">
      <c r="B70" s="85" t="s">
        <v>366</v>
      </c>
      <c r="C70" s="85" t="s">
        <v>367</v>
      </c>
      <c r="D70" s="63" t="s">
        <v>379</v>
      </c>
      <c r="E70" s="131"/>
      <c r="F70" s="88" t="s">
        <v>17</v>
      </c>
      <c r="G70" s="89" t="s">
        <v>26</v>
      </c>
      <c r="H70" s="93"/>
      <c r="I70" s="91"/>
      <c r="J70" s="91"/>
      <c r="K70" s="92"/>
    </row>
    <row r="71" spans="2:12" ht="28.8">
      <c r="B71" s="85" t="s">
        <v>368</v>
      </c>
      <c r="C71" s="85" t="s">
        <v>369</v>
      </c>
      <c r="D71" s="63" t="s">
        <v>380</v>
      </c>
      <c r="E71" s="131"/>
      <c r="F71" s="88" t="s">
        <v>17</v>
      </c>
      <c r="G71" s="89" t="s">
        <v>26</v>
      </c>
      <c r="H71" s="93"/>
      <c r="I71" s="91"/>
      <c r="J71" s="91"/>
      <c r="K71" s="92"/>
    </row>
    <row r="72" spans="2:12">
      <c r="B72" s="95" t="s">
        <v>128</v>
      </c>
      <c r="C72" s="95"/>
      <c r="D72" s="96" t="s">
        <v>273</v>
      </c>
      <c r="E72" s="97"/>
      <c r="F72" s="98"/>
      <c r="G72" s="97"/>
      <c r="H72" s="97"/>
      <c r="I72" s="97"/>
      <c r="J72" s="97"/>
      <c r="K72" s="96"/>
    </row>
    <row r="73" spans="2:12" ht="31.2">
      <c r="B73" s="85" t="s">
        <v>129</v>
      </c>
      <c r="C73" s="85" t="s">
        <v>130</v>
      </c>
      <c r="D73" s="63" t="s">
        <v>381</v>
      </c>
      <c r="E73" s="87" t="s">
        <v>17</v>
      </c>
      <c r="F73" s="88" t="s">
        <v>17</v>
      </c>
      <c r="G73" s="89"/>
      <c r="H73" s="93" t="str">
        <f>HYPERLINK(CONCATENATE(BASE_URL,"0x05i-Testing-Code-Quality-and-Build-Settings.md#making-sure-that-the-app-is-properly-signed-mstg-code-1"),"Making Sure That the App is Properly Signed (MSTG-CODE-1)")</f>
        <v>Making Sure That the App is Properly Signed (MSTG-CODE-1)</v>
      </c>
      <c r="I73" s="91"/>
      <c r="J73" s="91"/>
      <c r="K73" s="92"/>
    </row>
    <row r="74" spans="2:12" ht="31.2">
      <c r="B74" s="85" t="s">
        <v>131</v>
      </c>
      <c r="C74" s="85" t="s">
        <v>132</v>
      </c>
      <c r="D74" s="63" t="s">
        <v>382</v>
      </c>
      <c r="E74" s="87" t="s">
        <v>17</v>
      </c>
      <c r="F74" s="88" t="s">
        <v>17</v>
      </c>
      <c r="G74" s="89"/>
      <c r="H74" s="93" t="str">
        <f>HYPERLINK(CONCATENATE(BASE_URL,"0x05i-Testing-Code-Quality-and-Build-Settings.md#testing-whether-the-app-is-debuggable-mstg-code-2"),"Testing Whether the App is Debuggable (MSTG-CODE-2)")</f>
        <v>Testing Whether the App is Debuggable (MSTG-CODE-2)</v>
      </c>
      <c r="I74" s="91"/>
      <c r="J74" s="91"/>
      <c r="K74" s="92"/>
    </row>
    <row r="75" spans="2:12">
      <c r="B75" s="85" t="s">
        <v>133</v>
      </c>
      <c r="C75" s="85" t="s">
        <v>134</v>
      </c>
      <c r="D75" s="63" t="s">
        <v>383</v>
      </c>
      <c r="E75" s="87" t="s">
        <v>17</v>
      </c>
      <c r="F75" s="88" t="s">
        <v>17</v>
      </c>
      <c r="G75" s="89"/>
      <c r="H75" s="93" t="str">
        <f>HYPERLINK(CONCATENATE(BASE_URL,"0x05i-Testing-Code-Quality-and-Build-Settings.md#testing-for-debugging-symbols-mstg-code-3"),"Testing for Debugging Symbols (MSTG-CODE-3)")</f>
        <v>Testing for Debugging Symbols (MSTG-CODE-3)</v>
      </c>
      <c r="I75" s="91"/>
      <c r="J75" s="91"/>
      <c r="K75" s="92"/>
    </row>
    <row r="76" spans="2:12" ht="31.2">
      <c r="B76" s="85" t="s">
        <v>135</v>
      </c>
      <c r="C76" s="85" t="s">
        <v>136</v>
      </c>
      <c r="D76" s="63" t="s">
        <v>384</v>
      </c>
      <c r="E76" s="87" t="s">
        <v>17</v>
      </c>
      <c r="F76" s="88" t="s">
        <v>17</v>
      </c>
      <c r="G76" s="89"/>
      <c r="H76" s="93" t="str">
        <f>HYPERLINK(CONCATENATE(BASE_URL,"0x05i-Testing-Code-Quality-and-Build-Settings.md#testing-for-debugging-code-and-verbose-error-logging-mstg-code-4"),"Testing for Debugging Code and Verbose Error Logging (MSTG-CODE-4)")</f>
        <v>Testing for Debugging Code and Verbose Error Logging (MSTG-CODE-4)</v>
      </c>
      <c r="I76" s="91"/>
      <c r="J76" s="91"/>
      <c r="K76" s="92"/>
    </row>
    <row r="77" spans="2:12" ht="31.2">
      <c r="B77" s="85" t="s">
        <v>137</v>
      </c>
      <c r="C77" s="85" t="s">
        <v>138</v>
      </c>
      <c r="D77" s="86" t="s">
        <v>385</v>
      </c>
      <c r="E77" s="87" t="s">
        <v>17</v>
      </c>
      <c r="F77" s="88" t="s">
        <v>17</v>
      </c>
      <c r="G77" s="89"/>
      <c r="H77" s="90" t="str">
        <f>HYPERLINK(CONCATENATE(BASE_URL,"0x05i-Testing-Code-Quality-and-Build-Settings.md#checking-for-weaknesses-in-third-party-libraries-mstg-code-5"),"Checking for Weaknesses in Third Party Libraries (MSTG-CODE-5)")</f>
        <v>Checking for Weaknesses in Third Party Libraries (MSTG-CODE-5)</v>
      </c>
      <c r="I77" s="91"/>
      <c r="J77" s="91"/>
      <c r="K77" s="92"/>
    </row>
    <row r="78" spans="2:12" ht="31.2">
      <c r="B78" s="85" t="s">
        <v>139</v>
      </c>
      <c r="C78" s="85" t="s">
        <v>140</v>
      </c>
      <c r="D78" s="63" t="s">
        <v>386</v>
      </c>
      <c r="E78" s="87" t="s">
        <v>17</v>
      </c>
      <c r="F78" s="88" t="s">
        <v>17</v>
      </c>
      <c r="G78" s="89"/>
      <c r="H78" s="93" t="str">
        <f>HYPERLINK(CONCATENATE(BASE_URL,"0x05i-Testing-Code-Quality-and-Build-Settings.md#testing-exception-handling-mstg-code-6-and-mstg-code-7"),"Testing Exception Handling (MSTG-CODE-6 and MSTG-CODE-7)")</f>
        <v>Testing Exception Handling (MSTG-CODE-6 and MSTG-CODE-7)</v>
      </c>
      <c r="I78" s="91"/>
      <c r="J78" s="91"/>
      <c r="K78" s="92"/>
    </row>
    <row r="79" spans="2:12" ht="31.2">
      <c r="B79" s="85" t="s">
        <v>141</v>
      </c>
      <c r="C79" s="85" t="s">
        <v>142</v>
      </c>
      <c r="D79" s="63" t="s">
        <v>387</v>
      </c>
      <c r="E79" s="87" t="s">
        <v>17</v>
      </c>
      <c r="F79" s="88" t="s">
        <v>17</v>
      </c>
      <c r="G79" s="89"/>
      <c r="H79" s="93" t="str">
        <f>HYPERLINK(CONCATENATE(BASE_URL,"0x05i-Testing-Code-Quality-and-Build-Settings.md#testing-exception-handling-mstg-code-6-and-mstg-code-7"),"Testing Exception Handling (MSTG-CODE-6 and MSTG-CODE-7)")</f>
        <v>Testing Exception Handling (MSTG-CODE-6 and MSTG-CODE-7)</v>
      </c>
      <c r="I79" s="91"/>
      <c r="J79" s="91"/>
      <c r="K79" s="92"/>
    </row>
    <row r="80" spans="2:12">
      <c r="B80" s="85" t="s">
        <v>143</v>
      </c>
      <c r="C80" s="85" t="s">
        <v>144</v>
      </c>
      <c r="D80" s="63" t="s">
        <v>388</v>
      </c>
      <c r="E80" s="87" t="s">
        <v>17</v>
      </c>
      <c r="F80" s="88" t="s">
        <v>17</v>
      </c>
      <c r="G80" s="89"/>
      <c r="H80" s="93" t="str">
        <f>HYPERLINK(CONCATENATE(BASE_URL,"0x04h-Testing-Code-Quality.md#memory-corruption-bugs-mstg-code-8"),"Memory Corruption Bugs (MSTG-CODE-8)")</f>
        <v>Memory Corruption Bugs (MSTG-CODE-8)</v>
      </c>
      <c r="I80" s="91"/>
      <c r="J80" s="91"/>
      <c r="K80" s="101"/>
      <c r="L80" s="73"/>
    </row>
    <row r="81" spans="2:11" ht="31.2">
      <c r="B81" s="85" t="s">
        <v>145</v>
      </c>
      <c r="C81" s="85" t="s">
        <v>146</v>
      </c>
      <c r="D81" s="86" t="s">
        <v>389</v>
      </c>
      <c r="E81" s="87" t="s">
        <v>17</v>
      </c>
      <c r="F81" s="88" t="s">
        <v>17</v>
      </c>
      <c r="G81" s="89"/>
      <c r="H81" s="93" t="str">
        <f>HYPERLINK(CONCATENATE(BASE_URL,"0x05i-Testing-Code-Quality-and-Build-Settings.md#make-sure-that-free-security-features-are-activated-mstg-code-9"),"Make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50"/>
      <c r="K82" s="59"/>
    </row>
    <row r="83" spans="2:11">
      <c r="B83" s="74"/>
      <c r="C83" s="74"/>
      <c r="D83" s="60"/>
      <c r="E83" s="75"/>
      <c r="F83" s="75"/>
      <c r="G83" s="75"/>
      <c r="H83" s="76"/>
      <c r="I83" s="76"/>
      <c r="J83" s="76"/>
      <c r="K83" s="60"/>
    </row>
    <row r="84" spans="2:11">
      <c r="B84" s="74"/>
      <c r="C84" s="74"/>
      <c r="D84" s="56"/>
      <c r="E84" s="75"/>
      <c r="F84" s="75"/>
      <c r="G84" s="75"/>
      <c r="H84" s="76"/>
      <c r="I84" s="76"/>
      <c r="J84" s="76"/>
      <c r="K84" s="60"/>
    </row>
    <row r="85" spans="2:11">
      <c r="B85" s="74"/>
      <c r="C85" s="74"/>
      <c r="D85" s="60"/>
      <c r="E85" s="75"/>
      <c r="F85" s="75"/>
      <c r="G85" s="75"/>
      <c r="H85" s="76"/>
      <c r="I85" s="76"/>
      <c r="J85" s="76"/>
      <c r="K85" s="60"/>
    </row>
    <row r="86" spans="2:11">
      <c r="B86" s="77" t="s">
        <v>274</v>
      </c>
      <c r="C86" s="78"/>
      <c r="D86" s="60"/>
      <c r="E86" s="75"/>
      <c r="F86" s="75"/>
      <c r="G86" s="75"/>
      <c r="H86" s="76"/>
      <c r="I86" s="76"/>
      <c r="J86" s="76"/>
      <c r="K86" s="60"/>
    </row>
    <row r="87" spans="2:11">
      <c r="B87" s="65" t="s">
        <v>275</v>
      </c>
      <c r="C87" s="65"/>
      <c r="D87" s="66" t="s">
        <v>276</v>
      </c>
      <c r="E87" s="75"/>
      <c r="F87" s="75"/>
      <c r="G87" s="75"/>
      <c r="H87" s="76"/>
      <c r="I87" s="76"/>
      <c r="J87" s="76"/>
      <c r="K87" s="60"/>
    </row>
    <row r="88" spans="2:11">
      <c r="B88" s="67" t="s">
        <v>147</v>
      </c>
      <c r="C88" s="62"/>
      <c r="D88" s="63" t="s">
        <v>294</v>
      </c>
      <c r="E88" s="75"/>
      <c r="F88" s="75"/>
      <c r="G88" s="75"/>
      <c r="H88" s="76"/>
      <c r="I88" s="76"/>
      <c r="J88" s="76"/>
      <c r="K88" s="60"/>
    </row>
    <row r="89" spans="2:11">
      <c r="B89" s="67" t="s">
        <v>148</v>
      </c>
      <c r="C89" s="62"/>
      <c r="D89" s="63" t="s">
        <v>295</v>
      </c>
      <c r="E89" s="75"/>
      <c r="F89" s="75"/>
      <c r="G89" s="75"/>
      <c r="H89" s="76"/>
      <c r="I89" s="76"/>
      <c r="J89" s="76"/>
      <c r="K89" s="60"/>
    </row>
    <row r="90" spans="2:11">
      <c r="B90" s="67" t="s">
        <v>26</v>
      </c>
      <c r="C90" s="62"/>
      <c r="D90" s="63" t="s">
        <v>296</v>
      </c>
      <c r="E90" s="75"/>
      <c r="F90" s="75"/>
      <c r="G90" s="75"/>
      <c r="H90" s="76"/>
      <c r="I90" s="76"/>
      <c r="J90" s="76"/>
      <c r="K90" s="60"/>
    </row>
    <row r="91" spans="2:11">
      <c r="B91" s="74"/>
      <c r="C91" s="74"/>
      <c r="D91" s="60"/>
      <c r="E91" s="75"/>
      <c r="F91" s="75"/>
      <c r="G91" s="75"/>
      <c r="H91" s="76"/>
      <c r="I91" s="76"/>
      <c r="J91" s="76"/>
      <c r="K91" s="60"/>
    </row>
    <row r="92" spans="2:11">
      <c r="B92" s="74"/>
      <c r="C92" s="74"/>
      <c r="D92" s="60"/>
      <c r="E92" s="75"/>
      <c r="F92" s="75"/>
      <c r="G92" s="75"/>
      <c r="H92" s="76"/>
      <c r="I92" s="76"/>
      <c r="J92" s="76"/>
      <c r="K92" s="60"/>
    </row>
    <row r="93" spans="2:11">
      <c r="B93" s="74"/>
      <c r="C93" s="74"/>
      <c r="D93" s="60"/>
      <c r="E93" s="75"/>
      <c r="F93" s="75"/>
      <c r="G93" s="75"/>
      <c r="H93" s="76"/>
      <c r="I93" s="76"/>
      <c r="J93" s="76"/>
      <c r="K93" s="60"/>
    </row>
    <row r="94" spans="2:11">
      <c r="B94" s="74"/>
      <c r="C94" s="74"/>
      <c r="D94" s="60"/>
      <c r="E94" s="75"/>
      <c r="F94" s="75"/>
      <c r="G94" s="75"/>
      <c r="H94" s="76"/>
      <c r="I94" s="76"/>
      <c r="J94" s="76"/>
      <c r="K94" s="60"/>
    </row>
  </sheetData>
  <mergeCells count="2">
    <mergeCell ref="B1:K1"/>
    <mergeCell ref="H3:J3"/>
  </mergeCells>
  <phoneticPr fontId="9" type="noConversion"/>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73:G81 G5:G16 G34:G39 G18:G32 G54:G59 G61:G71 G41:G5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796875" defaultRowHeight="15.6"/>
  <cols>
    <col min="1" max="1" width="1.796875" style="71" customWidth="1"/>
    <col min="2" max="2" width="9.296875" style="79" customWidth="1"/>
    <col min="3" max="3" width="20.796875" style="79" customWidth="1"/>
    <col min="4" max="4" width="80.796875" style="64" customWidth="1"/>
    <col min="5" max="6" width="8.296875" style="71" customWidth="1"/>
    <col min="7" max="7" width="40.796875" style="72" customWidth="1"/>
    <col min="8" max="8" width="20.796875" style="64" customWidth="1"/>
    <col min="9" max="1025" width="11" style="71" customWidth="1"/>
    <col min="1026" max="16384" width="8.796875" style="72"/>
  </cols>
  <sheetData>
    <row r="1" spans="2:8" ht="18">
      <c r="B1" s="159" t="s">
        <v>281</v>
      </c>
      <c r="C1" s="159"/>
      <c r="D1" s="159"/>
      <c r="E1" s="159"/>
      <c r="F1" s="159"/>
      <c r="G1" s="159"/>
      <c r="H1" s="159"/>
    </row>
    <row r="2" spans="2:8">
      <c r="B2" s="74"/>
      <c r="C2" s="74"/>
      <c r="D2" s="60"/>
      <c r="E2" s="75"/>
      <c r="F2" s="75"/>
      <c r="G2" s="76"/>
      <c r="H2" s="60"/>
    </row>
    <row r="3" spans="2:8">
      <c r="B3" s="80" t="s">
        <v>9</v>
      </c>
      <c r="C3" s="80" t="s">
        <v>10</v>
      </c>
      <c r="D3" s="81" t="s">
        <v>288</v>
      </c>
      <c r="E3" s="81" t="s">
        <v>282</v>
      </c>
      <c r="F3" s="81" t="s">
        <v>278</v>
      </c>
      <c r="G3" s="81" t="s">
        <v>280</v>
      </c>
      <c r="H3" s="81" t="s">
        <v>266</v>
      </c>
    </row>
    <row r="4" spans="2:8">
      <c r="B4" s="95" t="s">
        <v>285</v>
      </c>
      <c r="C4" s="95"/>
      <c r="D4" s="96" t="s">
        <v>283</v>
      </c>
      <c r="E4" s="97"/>
      <c r="F4" s="97"/>
      <c r="G4" s="97"/>
      <c r="H4" s="96"/>
    </row>
    <row r="5" spans="2:8">
      <c r="B5" s="85" t="s">
        <v>149</v>
      </c>
      <c r="C5" s="85" t="s">
        <v>150</v>
      </c>
      <c r="D5" s="92" t="s">
        <v>393</v>
      </c>
      <c r="E5" s="107" t="s">
        <v>17</v>
      </c>
      <c r="F5" s="89" t="s">
        <v>26</v>
      </c>
      <c r="G5" s="93" t="str">
        <f>HYPERLINK(CONCATENATE(BASE_URL,"0x05j-Testing-Resiliency-Against-Reverse-Engineering.md#testing-root-detection-mstg-resilience-1"),"Testing Root Detection (MSTG-RESILIENCE-1)")</f>
        <v>Testing Root Detection (MSTG-RESILIENCE-1)</v>
      </c>
      <c r="H5" s="92"/>
    </row>
    <row r="6" spans="2:8" ht="31.2">
      <c r="B6" s="85" t="s">
        <v>151</v>
      </c>
      <c r="C6" s="85" t="s">
        <v>152</v>
      </c>
      <c r="D6" s="92" t="s">
        <v>394</v>
      </c>
      <c r="E6" s="107" t="s">
        <v>17</v>
      </c>
      <c r="F6" s="89" t="s">
        <v>26</v>
      </c>
      <c r="G6" s="93" t="str">
        <f>HYPERLINK(CONCATENATE(BASE_URL,"0x05j-Testing-Resiliency-Against-Reverse-Engineering.md#testing-anti-debugging-detection-mstg-resilience-2"),"Testing Anti-Debugging Detection (MSTG-RESILIENCE-2)")</f>
        <v>Testing Anti-Debugging Detection (MSTG-RESILIENCE-2)</v>
      </c>
      <c r="H6" s="92"/>
    </row>
    <row r="7" spans="2:8" ht="31.2">
      <c r="B7" s="85" t="s">
        <v>153</v>
      </c>
      <c r="C7" s="85" t="s">
        <v>154</v>
      </c>
      <c r="D7" s="63" t="s">
        <v>395</v>
      </c>
      <c r="E7" s="107" t="s">
        <v>17</v>
      </c>
      <c r="F7" s="89" t="s">
        <v>26</v>
      </c>
      <c r="G7" s="93" t="str">
        <f>HYPERLINK(CONCATENATE(BASE_URL,"0x05j-Testing-Resiliency-Against-Reverse-Engineering.md#testing-file-integrity-checks-mstg-resilience-3"),"Testing File Integrity Checks (MSTG-RESILIENCE-3)")</f>
        <v>Testing File Integrity Checks (MSTG-RESILIENCE-3)</v>
      </c>
      <c r="H7" s="92"/>
    </row>
    <row r="8" spans="2:8" ht="31.2">
      <c r="B8" s="85" t="s">
        <v>155</v>
      </c>
      <c r="C8" s="85" t="s">
        <v>156</v>
      </c>
      <c r="D8" s="63" t="s">
        <v>396</v>
      </c>
      <c r="E8" s="107" t="s">
        <v>17</v>
      </c>
      <c r="F8" s="89" t="s">
        <v>26</v>
      </c>
      <c r="G8" s="93"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31.2">
      <c r="B9" s="85" t="s">
        <v>157</v>
      </c>
      <c r="C9" s="85" t="s">
        <v>158</v>
      </c>
      <c r="D9" s="63" t="s">
        <v>397</v>
      </c>
      <c r="E9" s="107" t="s">
        <v>17</v>
      </c>
      <c r="F9" s="89" t="s">
        <v>26</v>
      </c>
      <c r="G9" s="93" t="str">
        <f>HYPERLINK(CONCATENATE(BASE_URL,"0x05j-Testing-Resiliency-Against-Reverse-Engineering.md#testing-emulator-detection-mstg-resilience-5"),"Testing Emulator Detection (MSTG-RESILIENCE-5)")</f>
        <v>Testing Emulator Detection (MSTG-RESILIENCE-5)</v>
      </c>
      <c r="H9" s="92"/>
    </row>
    <row r="10" spans="2:8" ht="31.2">
      <c r="B10" s="85" t="s">
        <v>159</v>
      </c>
      <c r="C10" s="85" t="s">
        <v>160</v>
      </c>
      <c r="D10" s="63" t="s">
        <v>398</v>
      </c>
      <c r="E10" s="107" t="s">
        <v>17</v>
      </c>
      <c r="F10" s="89" t="s">
        <v>26</v>
      </c>
      <c r="G10" s="93" t="str">
        <f>HYPERLINK(CONCATENATE(BASE_URL,"0x05j-Testing-Resiliency-Against-Reverse-Engineering.md#testing-run-time-integrity-checks-mstg-resilience-6"),"Testing Run Time Integrity Checks (MSTG-RESILIENCE-6)")</f>
        <v>Testing Run Time Integrity Checks (MSTG-RESILIENCE-6)</v>
      </c>
      <c r="H10" s="92"/>
    </row>
    <row r="11" spans="2:8" ht="28.8">
      <c r="B11" s="85" t="s">
        <v>161</v>
      </c>
      <c r="C11" s="85" t="s">
        <v>162</v>
      </c>
      <c r="D11" s="92" t="s">
        <v>399</v>
      </c>
      <c r="E11" s="107" t="s">
        <v>17</v>
      </c>
      <c r="F11" s="89" t="s">
        <v>26</v>
      </c>
      <c r="G11" s="108" t="s">
        <v>163</v>
      </c>
      <c r="H11" s="92"/>
    </row>
    <row r="12" spans="2:8">
      <c r="B12" s="85" t="s">
        <v>164</v>
      </c>
      <c r="C12" s="85" t="s">
        <v>165</v>
      </c>
      <c r="D12" s="63" t="s">
        <v>400</v>
      </c>
      <c r="E12" s="107" t="s">
        <v>17</v>
      </c>
      <c r="F12" s="89" t="s">
        <v>26</v>
      </c>
      <c r="G12" s="109" t="s">
        <v>166</v>
      </c>
      <c r="H12" s="92"/>
    </row>
    <row r="13" spans="2:8">
      <c r="B13" s="85" t="s">
        <v>167</v>
      </c>
      <c r="C13" s="85" t="s">
        <v>168</v>
      </c>
      <c r="D13" s="63" t="s">
        <v>401</v>
      </c>
      <c r="E13" s="107" t="s">
        <v>17</v>
      </c>
      <c r="F13" s="89" t="s">
        <v>26</v>
      </c>
      <c r="G13" s="93" t="str">
        <f>HYPERLINK(CONCATENATE(BASE_URL,"0x05j-Testing-Resiliency-Against-Reverse-Engineering.md#testing-obfuscation-mstg-resilience-9"),"Testing Obfuscation (MSTG-RESILIENCE-9)")</f>
        <v>Testing Obfuscation (MSTG-RESILIENCE-9)</v>
      </c>
      <c r="H13" s="92"/>
    </row>
    <row r="14" spans="2:8">
      <c r="B14" s="95" t="s">
        <v>286</v>
      </c>
      <c r="C14" s="95"/>
      <c r="D14" s="96" t="s">
        <v>284</v>
      </c>
      <c r="E14" s="97"/>
      <c r="F14" s="97"/>
      <c r="G14" s="97"/>
      <c r="H14" s="96"/>
    </row>
    <row r="15" spans="2:8" ht="28.8">
      <c r="B15" s="85" t="s">
        <v>169</v>
      </c>
      <c r="C15" s="85" t="s">
        <v>170</v>
      </c>
      <c r="D15" s="92" t="s">
        <v>402</v>
      </c>
      <c r="E15" s="107" t="s">
        <v>17</v>
      </c>
      <c r="F15" s="89" t="s">
        <v>26</v>
      </c>
      <c r="G15" s="93" t="str">
        <f>HYPERLINK(CONCATENATE(BASE_URL,"0x05j-Testing-Resiliency-Against-Reverse-Engineering.md#testing-device-binding-mstg-resilience-10"),"Testing Device Binding (MSTG-RESILIENCE-10)")</f>
        <v>Testing Device Binding (MSTG-RESILIENCE-10)</v>
      </c>
      <c r="H15" s="92"/>
    </row>
    <row r="16" spans="2:8">
      <c r="B16" s="95" t="s">
        <v>287</v>
      </c>
      <c r="C16" s="95"/>
      <c r="D16" s="96" t="s">
        <v>297</v>
      </c>
      <c r="E16" s="97"/>
      <c r="F16" s="97"/>
      <c r="G16" s="97"/>
      <c r="H16" s="96"/>
    </row>
    <row r="17" spans="2:8" ht="43.2">
      <c r="B17" s="85" t="s">
        <v>171</v>
      </c>
      <c r="C17" s="85" t="s">
        <v>172</v>
      </c>
      <c r="D17" s="92" t="s">
        <v>403</v>
      </c>
      <c r="E17" s="107" t="s">
        <v>17</v>
      </c>
      <c r="F17" s="89" t="s">
        <v>26</v>
      </c>
      <c r="G17" s="93" t="str">
        <f>HYPERLINK(CONCATENATE(BASE_URL,"0x05j-Testing-Resiliency-Against-Reverse-Engineering.md#testing-obfuscation-mstg-resilience-9"),"Testing Obfuscation (MSTG-RESILIENCE-9)")</f>
        <v>Testing Obfuscation (MSTG-RESILIENCE-9)</v>
      </c>
      <c r="H17" s="92"/>
    </row>
    <row r="18" spans="2:8" ht="57.6">
      <c r="B18" s="85" t="s">
        <v>173</v>
      </c>
      <c r="C18" s="85" t="s">
        <v>174</v>
      </c>
      <c r="D18" s="92" t="s">
        <v>404</v>
      </c>
      <c r="E18" s="107" t="s">
        <v>17</v>
      </c>
      <c r="F18" s="89" t="s">
        <v>26</v>
      </c>
      <c r="G18" s="109" t="s">
        <v>163</v>
      </c>
      <c r="H18" s="92"/>
    </row>
    <row r="19" spans="2:8" ht="17.399999999999999">
      <c r="B19" s="95" t="s">
        <v>392</v>
      </c>
      <c r="C19" s="95"/>
      <c r="D19" s="134" t="s">
        <v>406</v>
      </c>
      <c r="E19" s="97"/>
      <c r="F19" s="97"/>
      <c r="G19" s="97"/>
      <c r="H19" s="96"/>
    </row>
    <row r="20" spans="2:8" ht="28.8">
      <c r="B20" s="85" t="s">
        <v>390</v>
      </c>
      <c r="C20" s="85" t="s">
        <v>391</v>
      </c>
      <c r="D20" s="132" t="s">
        <v>405</v>
      </c>
      <c r="E20" s="107" t="s">
        <v>17</v>
      </c>
      <c r="F20" s="89" t="s">
        <v>26</v>
      </c>
      <c r="G20" s="109" t="s">
        <v>163</v>
      </c>
      <c r="H20" s="133"/>
    </row>
    <row r="21" spans="2:8">
      <c r="B21" s="46"/>
      <c r="C21" s="47"/>
      <c r="D21" s="58"/>
      <c r="E21" s="49"/>
      <c r="F21" s="49"/>
      <c r="G21" s="106"/>
      <c r="H21" s="59"/>
    </row>
    <row r="22" spans="2:8">
      <c r="B22" s="74"/>
      <c r="C22" s="74"/>
      <c r="D22" s="60"/>
      <c r="E22" s="75"/>
      <c r="F22" s="75"/>
      <c r="G22" s="76"/>
      <c r="H22" s="60"/>
    </row>
    <row r="23" spans="2:8">
      <c r="B23" s="74"/>
      <c r="C23" s="74"/>
      <c r="D23" s="60"/>
      <c r="E23" s="75"/>
      <c r="F23" s="75"/>
      <c r="G23" s="76"/>
      <c r="H23" s="60"/>
    </row>
    <row r="24" spans="2:8">
      <c r="B24" s="77" t="s">
        <v>274</v>
      </c>
      <c r="C24" s="78"/>
      <c r="D24" s="60"/>
      <c r="E24" s="75"/>
      <c r="F24" s="75"/>
      <c r="G24" s="76"/>
      <c r="H24" s="60"/>
    </row>
    <row r="25" spans="2:8">
      <c r="B25" s="65" t="s">
        <v>275</v>
      </c>
      <c r="C25" s="65"/>
      <c r="D25" s="66" t="s">
        <v>276</v>
      </c>
      <c r="E25" s="75"/>
      <c r="F25" s="75"/>
      <c r="G25" s="76"/>
      <c r="H25" s="60"/>
    </row>
    <row r="26" spans="2:8">
      <c r="B26" s="67" t="s">
        <v>147</v>
      </c>
      <c r="C26" s="62"/>
      <c r="D26" s="63" t="str">
        <f>'보안요구사항(Android)'!D88</f>
        <v>요구사항이 모바일 앱에 적용되며 모범 사례에 따라 구현되어 있는 경우</v>
      </c>
      <c r="E26" s="75"/>
      <c r="F26" s="75"/>
      <c r="G26" s="76"/>
      <c r="H26" s="60"/>
    </row>
    <row r="27" spans="2:8">
      <c r="B27" s="67" t="s">
        <v>148</v>
      </c>
      <c r="C27" s="62"/>
      <c r="D27" s="63" t="str">
        <f>'보안요구사항(Android)'!D89</f>
        <v>요구사항이 모바일 앱에는 적용되지만 모든 요구사항을 충족하지 못하는 경우</v>
      </c>
      <c r="E27" s="75"/>
      <c r="F27" s="75"/>
      <c r="G27" s="76"/>
      <c r="H27" s="60"/>
    </row>
    <row r="28" spans="2:8">
      <c r="B28" s="67" t="s">
        <v>26</v>
      </c>
      <c r="C28" s="62"/>
      <c r="D28" s="63" t="str">
        <f>'보안요구사항(Android)'!D90</f>
        <v>요구사항이 모바일 앱에 해당 사항이 없는 경우</v>
      </c>
      <c r="E28" s="75"/>
      <c r="F28" s="75"/>
      <c r="G28" s="76"/>
      <c r="H28" s="60"/>
    </row>
    <row r="29" spans="2:8">
      <c r="B29" s="74"/>
      <c r="C29" s="74"/>
      <c r="D29" s="60"/>
      <c r="E29" s="75"/>
      <c r="F29" s="75"/>
      <c r="G29" s="76"/>
      <c r="H29" s="60"/>
    </row>
    <row r="30" spans="2:8">
      <c r="B30" s="74"/>
      <c r="C30" s="74"/>
      <c r="D30" s="60"/>
      <c r="E30" s="75"/>
      <c r="F30" s="75"/>
      <c r="G30" s="76"/>
      <c r="H30" s="60"/>
    </row>
    <row r="31" spans="2:8">
      <c r="B31" s="74"/>
      <c r="C31" s="74"/>
      <c r="D31" s="60"/>
      <c r="E31" s="75"/>
      <c r="F31" s="75"/>
      <c r="G31" s="76"/>
      <c r="H31" s="60"/>
    </row>
  </sheetData>
  <mergeCells count="1">
    <mergeCell ref="B1:H1"/>
  </mergeCells>
  <phoneticPr fontId="9" type="noConversion"/>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topLeftCell="A13" zoomScaleNormal="100" workbookViewId="0">
      <selection activeCell="F44" sqref="F44"/>
    </sheetView>
  </sheetViews>
  <sheetFormatPr baseColWidth="10" defaultColWidth="8.796875" defaultRowHeight="15.6"/>
  <cols>
    <col min="1" max="1" width="1.796875" style="72" customWidth="1"/>
    <col min="2" max="2" width="9.296875" style="103" customWidth="1"/>
    <col min="3" max="3" width="20.796875" style="103" customWidth="1"/>
    <col min="4" max="4" width="80.796875" style="102" customWidth="1"/>
    <col min="5" max="7" width="8.296875" style="72" customWidth="1"/>
    <col min="8" max="10" width="40.796875" style="72" customWidth="1"/>
    <col min="11" max="11" width="20.796875" style="102" customWidth="1"/>
    <col min="12" max="12" width="11" style="72" customWidth="1"/>
    <col min="13" max="14" width="10.796875" style="72" customWidth="1"/>
    <col min="15" max="1025" width="11" style="72" customWidth="1"/>
    <col min="1026" max="16384" width="8.796875" style="72"/>
  </cols>
  <sheetData>
    <row r="1" spans="2:11" ht="18">
      <c r="B1" s="161" t="s">
        <v>279</v>
      </c>
      <c r="C1" s="161"/>
      <c r="D1" s="161"/>
      <c r="E1" s="161"/>
      <c r="F1" s="161"/>
      <c r="G1" s="161"/>
      <c r="H1" s="161"/>
      <c r="I1" s="161"/>
      <c r="J1" s="161"/>
      <c r="K1" s="161"/>
    </row>
    <row r="3" spans="2:11">
      <c r="B3" s="80" t="s">
        <v>9</v>
      </c>
      <c r="C3" s="80" t="s">
        <v>10</v>
      </c>
      <c r="D3" s="81" t="s">
        <v>277</v>
      </c>
      <c r="E3" s="81" t="s">
        <v>11</v>
      </c>
      <c r="F3" s="81" t="s">
        <v>12</v>
      </c>
      <c r="G3" s="81" t="s">
        <v>278</v>
      </c>
      <c r="H3" s="160" t="s">
        <v>280</v>
      </c>
      <c r="I3" s="160"/>
      <c r="J3" s="160"/>
      <c r="K3" s="81" t="s">
        <v>266</v>
      </c>
    </row>
    <row r="4" spans="2:11">
      <c r="B4" s="82" t="s">
        <v>14</v>
      </c>
      <c r="C4" s="82"/>
      <c r="D4" s="83" t="str">
        <f>'보안요구사항(Android)'!D4</f>
        <v>아키텍처, 디자인 및 위협 모델링</v>
      </c>
      <c r="E4" s="84"/>
      <c r="F4" s="84"/>
      <c r="G4" s="84"/>
      <c r="H4" s="83"/>
      <c r="I4" s="83"/>
      <c r="J4" s="83"/>
      <c r="K4" s="83"/>
    </row>
    <row r="5" spans="2:11">
      <c r="B5" s="85" t="s">
        <v>15</v>
      </c>
      <c r="C5" s="85" t="s">
        <v>16</v>
      </c>
      <c r="D5" s="86" t="str">
        <f>'보안요구사항(Android)'!D5</f>
        <v>모든 앱 구성 요소가 필요한 것으로 식별되어야 한다.</v>
      </c>
      <c r="E5" s="87" t="s">
        <v>17</v>
      </c>
      <c r="F5" s="88" t="s">
        <v>17</v>
      </c>
      <c r="G5" s="89"/>
      <c r="H5" s="90" t="str">
        <f>HYPERLINK(CONCATENATE( BASE_URL, "0x04b-Mobile-App-Security-Testing.md#architectural-information"), "Architectural Information")</f>
        <v>Architectural Information</v>
      </c>
      <c r="I5" s="91"/>
      <c r="J5" s="91"/>
      <c r="K5" s="92"/>
    </row>
    <row r="6" spans="2:11" ht="31.2">
      <c r="B6" s="85" t="s">
        <v>18</v>
      </c>
      <c r="C6" s="85" t="s">
        <v>19</v>
      </c>
      <c r="D6" s="86" t="str">
        <f>'보안요구사항(Android)'!D6</f>
        <v>보안 통제는 클라이언트측에서만 적용되는 것이 아니라 각각의 원격 엔드 포인트에서도 적용되어야 한다.</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28.8">
      <c r="B7" s="85" t="s">
        <v>20</v>
      </c>
      <c r="C7" s="85" t="s">
        <v>21</v>
      </c>
      <c r="D7" s="86" t="str">
        <f>'보안요구사항(Android)'!D7</f>
        <v>모바일 앱과 연결되는 모든 원격 서비스에 수준 높은 아키텍처가 정의되어야 하고 해당 아키텍처에서 보안이 지원되어야 한다.</v>
      </c>
      <c r="E7" s="87" t="s">
        <v>17</v>
      </c>
      <c r="F7" s="88" t="s">
        <v>17</v>
      </c>
      <c r="G7" s="89"/>
      <c r="H7" s="90" t="str">
        <f>HYPERLINK(CONCATENATE( BASE_URL, "0x04b-Mobile-App-Security-Testing.md#architectural-information"), "Architectural Information")</f>
        <v>Architectural Information</v>
      </c>
      <c r="I7" s="91"/>
      <c r="J7" s="91"/>
      <c r="K7" s="92"/>
    </row>
    <row r="8" spans="2:11">
      <c r="B8" s="85" t="s">
        <v>22</v>
      </c>
      <c r="C8" s="85" t="s">
        <v>23</v>
      </c>
      <c r="D8" s="86" t="str">
        <f>'보안요구사항(Android)'!D8</f>
        <v>모바일 앱의 컨텍스트에서 민감한 것으로 간주되는 데이터가 명확하게 식별되어야 한다.</v>
      </c>
      <c r="E8" s="87" t="s">
        <v>17</v>
      </c>
      <c r="F8" s="88" t="s">
        <v>17</v>
      </c>
      <c r="G8" s="89"/>
      <c r="H8" s="90" t="str">
        <f>HYPERLINK(CONCATENATE( BASE_URL, "0x04b-Mobile-App-Security-Testing.md#identifying-sensitive-data"), "Identifying Sensitive Data")</f>
        <v>Identifying Sensitive Data</v>
      </c>
      <c r="I8" s="91"/>
      <c r="J8" s="91"/>
      <c r="K8" s="92"/>
    </row>
    <row r="9" spans="2:11">
      <c r="B9" s="85" t="s">
        <v>24</v>
      </c>
      <c r="C9" s="85" t="s">
        <v>25</v>
      </c>
      <c r="D9" s="86" t="str">
        <f>'보안요구사항(Android)'!D9</f>
        <v>모든 앱 구성 요소는 비즈니스 기능과 보안 기능이 적용되어야 한다.</v>
      </c>
      <c r="E9" s="91"/>
      <c r="F9" s="88" t="s">
        <v>17</v>
      </c>
      <c r="G9" s="89" t="s">
        <v>26</v>
      </c>
      <c r="H9" s="90" t="str">
        <f>HYPERLINK(CONCATENATE( BASE_URL, "0x04b-Mobile-App-Security-Testing.md#environmental-information"), "Environmental Information")</f>
        <v>Environmental Information</v>
      </c>
      <c r="I9" s="91"/>
      <c r="J9" s="91"/>
      <c r="K9" s="92"/>
    </row>
    <row r="10" spans="2:11" ht="28.8">
      <c r="B10" s="85" t="s">
        <v>27</v>
      </c>
      <c r="C10" s="85" t="s">
        <v>28</v>
      </c>
      <c r="D10" s="86" t="str">
        <f>'보안요구사항(Android)'!D10</f>
        <v>모바일 앱과 연관된 원격 서비스의 위협 모델을 만들어 잠재적인 위협에 대한 대책을 적용하여야 한다.</v>
      </c>
      <c r="E10" s="91"/>
      <c r="F10" s="88" t="s">
        <v>17</v>
      </c>
      <c r="G10" s="89" t="s">
        <v>26</v>
      </c>
      <c r="H10" s="90" t="str">
        <f>HYPERLINK(CONCATENATE( BASE_URL, "0x04b-Mobile-App-Security-Testing.md#mapping-the-application"), "Mapping the Application")</f>
        <v>Mapping the Application</v>
      </c>
      <c r="I10" s="91"/>
      <c r="J10" s="91"/>
      <c r="K10" s="92"/>
    </row>
    <row r="11" spans="2:11">
      <c r="B11" s="85" t="s">
        <v>29</v>
      </c>
      <c r="C11" s="85" t="s">
        <v>30</v>
      </c>
      <c r="D11" s="86" t="str">
        <f>'보안요구사항(Android)'!D11</f>
        <v>모든 보안 통제는 중앙 집중식으로 구현되어야 한다.</v>
      </c>
      <c r="E11" s="91"/>
      <c r="F11" s="88" t="s">
        <v>17</v>
      </c>
      <c r="G11" s="89" t="s">
        <v>26</v>
      </c>
      <c r="H11" s="90" t="str">
        <f>HYPERLINK(CONCATENATE( BASE_URL, "0x04b-Mobile-App-Security-Testing.md#principles-of-testing"), "Principles of Testing")</f>
        <v>Principles of Testing</v>
      </c>
      <c r="I11" s="93" t="str">
        <f>HYPERLINK(CONCATENATE( BASE_URL, "0x04b-Mobile-App-Security-Testing.md#penetration-testing-aka-pentesting"), "Penetration Testing (a.k.a. Pentesting)")</f>
        <v>Penetration Testing (a.k.a. Pentesting)</v>
      </c>
      <c r="J11" s="93"/>
      <c r="K11" s="92"/>
    </row>
    <row r="12" spans="2:11" ht="28.8">
      <c r="B12" s="85" t="s">
        <v>31</v>
      </c>
      <c r="C12" s="85" t="s">
        <v>32</v>
      </c>
      <c r="D12" s="86" t="str">
        <f>'보안요구사항(Android)'!D12</f>
        <v>암호화 키(있는 경우)를 관리하는 방법에 대한 명시적인 정책이 있으며 암호화 키의 수명주기가 적용되어야 한다. (NIST SP 800-57 등과 같은 키 관리 표준을 준수하는 것이 좋음)</v>
      </c>
      <c r="E12" s="91"/>
      <c r="F12" s="88" t="s">
        <v>17</v>
      </c>
      <c r="G12" s="89" t="s">
        <v>26</v>
      </c>
      <c r="H12" s="90" t="str">
        <f>HYPERLINK(CONCATENATE( BASE_URL, "0x04g-Testing-Cryptography.md#cryptographic-policy"), "Cryptographic policy")</f>
        <v>Cryptographic policy</v>
      </c>
      <c r="I12" s="91"/>
      <c r="J12" s="91"/>
      <c r="K12" s="92"/>
    </row>
    <row r="13" spans="2:11">
      <c r="B13" s="85" t="s">
        <v>33</v>
      </c>
      <c r="C13" s="85" t="s">
        <v>34</v>
      </c>
      <c r="D13" s="86" t="str">
        <f>'보안요구사항(Android)'!D13</f>
        <v>모바일 앱의 업데이트를 강제화하는 메커니즘이 존재하여야 하다.</v>
      </c>
      <c r="E13" s="91"/>
      <c r="F13" s="88" t="s">
        <v>17</v>
      </c>
      <c r="G13" s="89" t="s">
        <v>26</v>
      </c>
      <c r="H13" s="90" t="str">
        <f>HYPERLINK(CONCATENATE( BASE_URL, "0x06h-Testing-Platform-Interaction.md#testing-enforced-updating-mstg-arch-9"), "Testing enforced updating (MSTG-ARCH-9)")</f>
        <v>Testing enforced updating (MSTG-ARCH-9)</v>
      </c>
      <c r="I13" s="91"/>
      <c r="J13" s="91"/>
      <c r="K13" s="92"/>
    </row>
    <row r="14" spans="2:11">
      <c r="B14" s="85" t="s">
        <v>35</v>
      </c>
      <c r="C14" s="85" t="s">
        <v>36</v>
      </c>
      <c r="D14" s="86" t="str">
        <f>'보안요구사항(Android)'!D14</f>
        <v>소프트웨어 개발 수명주기의 모든 부분에서 보안을 적용하여야 한다.</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tr">
        <f>'보안요구사항(Android)'!D15</f>
        <v>책임 있는 공개 정책이 시행되고 있으며 효과적으로 적용되어야 한다.</v>
      </c>
      <c r="E15" s="91"/>
      <c r="F15" s="88" t="s">
        <v>17</v>
      </c>
      <c r="G15" s="89" t="s">
        <v>26</v>
      </c>
      <c r="H15" s="90"/>
      <c r="I15" s="91"/>
      <c r="J15" s="91"/>
      <c r="K15" s="92"/>
    </row>
    <row r="16" spans="2:11">
      <c r="B16" s="85" t="s">
        <v>302</v>
      </c>
      <c r="C16" s="85" t="s">
        <v>304</v>
      </c>
      <c r="D16" s="86" t="str">
        <f>'보안요구사항(Android)'!D16</f>
        <v>앱은 개인정보 보호법 및 규정을 준수해야 한다.</v>
      </c>
      <c r="E16" s="87" t="s">
        <v>17</v>
      </c>
      <c r="F16" s="88" t="s">
        <v>17</v>
      </c>
      <c r="G16" s="89"/>
      <c r="H16" s="90"/>
      <c r="I16" s="91"/>
      <c r="J16" s="91"/>
      <c r="K16" s="92"/>
    </row>
    <row r="17" spans="2:12">
      <c r="B17" s="95" t="s">
        <v>37</v>
      </c>
      <c r="C17" s="95"/>
      <c r="D17" s="83" t="str">
        <f>'보안요구사항(Android)'!D17</f>
        <v>데이터 저장 및 개인 정보</v>
      </c>
      <c r="E17" s="97"/>
      <c r="F17" s="98"/>
      <c r="G17" s="97"/>
      <c r="H17" s="97"/>
      <c r="I17" s="97"/>
      <c r="J17" s="97"/>
      <c r="K17" s="96"/>
    </row>
    <row r="18" spans="2:12" ht="31.2">
      <c r="B18" s="85" t="s">
        <v>38</v>
      </c>
      <c r="C18" s="85" t="s">
        <v>39</v>
      </c>
      <c r="D18" s="86" t="str">
        <f>'보안요구사항(Android)'!D18</f>
        <v>개인 식별 정보(PII), 사용자 자격 증명 암호화 키 같은 중요한 데이터를 저장할 경우 시스템 자격 증명 저장소를 적절하게 사용하여야 한다.</v>
      </c>
      <c r="E18" s="87" t="s">
        <v>17</v>
      </c>
      <c r="F18" s="88" t="s">
        <v>17</v>
      </c>
      <c r="G18" s="89"/>
      <c r="H18" s="93" t="str">
        <f>HYPERLINK(CONCATENATE(BASE_URL,"0x06d-Testing-Data-Storage.md#testing-local-data-storage-mstg-storage-1-and-mstg-storage-2"),"Testing Local Data Storage (MSTG-STORAGE-1 and MSTG-STORAGE-2)")</f>
        <v>Testing Local Data Storage (MSTG-STORAGE-1 and MSTG-STORAGE-2)</v>
      </c>
      <c r="I18" s="91"/>
      <c r="J18" s="91"/>
      <c r="K18" s="92"/>
    </row>
    <row r="19" spans="2:12" ht="31.2">
      <c r="B19" s="85" t="s">
        <v>40</v>
      </c>
      <c r="C19" s="85" t="s">
        <v>41</v>
      </c>
      <c r="D19" s="86" t="str">
        <f>'보안요구사항(Android)'!D19</f>
        <v>민감한 데이터는 앱 컨테이너 또는 시스템 자격 증명 저장 시설 외부에 저장하지 않아야 한다.</v>
      </c>
      <c r="E19" s="87" t="s">
        <v>17</v>
      </c>
      <c r="F19" s="88" t="s">
        <v>17</v>
      </c>
      <c r="G19" s="89"/>
      <c r="H19" s="93" t="str">
        <f>HYPERLINK(CONCATENATE(BASE_URL,"0x06d-Testing-Data-Storage.md#testing-local-data-storage-mstg-storage-1-and-mstg-storage-2"),"Testing Local Data Storage (MSTG-STORAGE-1 and MSTG-STORAGE-2)")</f>
        <v>Testing Local Data Storage (MSTG-STORAGE-1 and MSTG-STORAGE-2)</v>
      </c>
      <c r="I19" s="91"/>
      <c r="J19" s="91"/>
      <c r="K19" s="92"/>
    </row>
    <row r="20" spans="2:12" ht="31.2">
      <c r="B20" s="85" t="s">
        <v>42</v>
      </c>
      <c r="C20" s="85" t="s">
        <v>43</v>
      </c>
      <c r="D20" s="86" t="str">
        <f>'보안요구사항(Android)'!D20</f>
        <v>민감한 데이터는 응용 프로그램 로그에 기록하지 않아야 한다.</v>
      </c>
      <c r="E20" s="87" t="s">
        <v>17</v>
      </c>
      <c r="F20" s="88" t="s">
        <v>17</v>
      </c>
      <c r="G20" s="89"/>
      <c r="H20" s="93" t="str">
        <f>HYPERLINK(CONCATENATE(BASE_URL,"0x06d-Testing-Data-Storage.md#checking-logs-for-sensitive-data-mstg-storage-3"),"Checking Logs for Sensitive Data (MSTG-STORAGE-3)")</f>
        <v>Checking Logs for Sensitive Data (MSTG-STORAGE-3)</v>
      </c>
      <c r="I20" s="91"/>
      <c r="J20" s="91"/>
      <c r="K20" s="92"/>
    </row>
    <row r="21" spans="2:12" ht="31.2">
      <c r="B21" s="85" t="s">
        <v>44</v>
      </c>
      <c r="C21" s="85" t="s">
        <v>45</v>
      </c>
      <c r="D21" s="86" t="str">
        <f>'보안요구사항(Android)'!D21</f>
        <v>민감한 데이터는 아키텍처에서 필요한 부분이 아닌 한 제3자와 공유하지 않아야 한다.</v>
      </c>
      <c r="E21" s="87" t="s">
        <v>17</v>
      </c>
      <c r="F21" s="88" t="s">
        <v>17</v>
      </c>
      <c r="G21" s="89"/>
      <c r="H21" s="9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2" ht="31.2">
      <c r="B22" s="85" t="s">
        <v>46</v>
      </c>
      <c r="C22" s="85" t="s">
        <v>47</v>
      </c>
      <c r="D22" s="86" t="str">
        <f>'보안요구사항(Android)'!D22</f>
        <v>민감한 데이터를 처리하는 텍스트 입력에서 키보드 캐시가 비활성화 되어야 한다.</v>
      </c>
      <c r="E22" s="87" t="s">
        <v>17</v>
      </c>
      <c r="F22" s="88" t="s">
        <v>17</v>
      </c>
      <c r="G22" s="89"/>
      <c r="H22" s="93" t="str">
        <f>HYPERLINK(CONCATENATE(BASE_URL,"0x06d-Testing-Data-Storage.md#finding-sensitive-data-in-the-keyboard-cache-mstg-storage-5"),"Finding Sensitive Data in the Keyboard Cache (MSTG-STORAGE-5)")</f>
        <v>Finding Sensitive Data in the Keyboard Cache (MSTG-STORAGE-5)</v>
      </c>
      <c r="I22" s="91"/>
      <c r="J22" s="91"/>
      <c r="K22" s="92"/>
    </row>
    <row r="23" spans="2:12" ht="46.8">
      <c r="B23" s="85" t="s">
        <v>48</v>
      </c>
      <c r="C23" s="85" t="s">
        <v>49</v>
      </c>
      <c r="D23" s="86" t="str">
        <f>'보안요구사항(Android)'!D23</f>
        <v>민감한 데이터는 IPC 메커니즘을 통해 노출되지 않아야 한다.</v>
      </c>
      <c r="E23" s="87" t="s">
        <v>17</v>
      </c>
      <c r="F23" s="88" t="s">
        <v>17</v>
      </c>
      <c r="G23" s="89"/>
      <c r="H23" s="9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91"/>
      <c r="J23" s="91"/>
      <c r="K23" s="92"/>
    </row>
    <row r="24" spans="2:12" ht="31.2">
      <c r="B24" s="85" t="s">
        <v>50</v>
      </c>
      <c r="C24" s="85" t="s">
        <v>51</v>
      </c>
      <c r="D24" s="86" t="str">
        <f>'보안요구사항(Android)'!D24</f>
        <v>비밀번호 또는 핀과 같은 민감한 데이터는 사용자 인터페이스를 통해 노출되지 않아야 한다.</v>
      </c>
      <c r="E24" s="87" t="s">
        <v>17</v>
      </c>
      <c r="F24" s="88" t="s">
        <v>17</v>
      </c>
      <c r="G24" s="89"/>
      <c r="H24" s="9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91"/>
      <c r="J24" s="91"/>
      <c r="K24" s="92"/>
    </row>
    <row r="25" spans="2:12" ht="31.2">
      <c r="B25" s="85" t="s">
        <v>52</v>
      </c>
      <c r="C25" s="85" t="s">
        <v>53</v>
      </c>
      <c r="D25" s="86" t="str">
        <f>'보안요구사항(Android)'!D25</f>
        <v>민감한 데이터는 모바일 운영체제에서 생성된 백업에 포함되지 않아야 한다.</v>
      </c>
      <c r="E25" s="91"/>
      <c r="F25" s="88" t="s">
        <v>17</v>
      </c>
      <c r="G25" s="89" t="s">
        <v>26</v>
      </c>
      <c r="H25" s="93" t="str">
        <f>HYPERLINK(CONCATENATE(BASE_URL,"0x06d-Testing-Data-Storage.md#testing-backups-for-sensitive-data-mstg-storage-8"),"Testing Backups for Sensitive Data (MSTG-STORAGE-8)")</f>
        <v>Testing Backups for Sensitive Data (MSTG-STORAGE-8)</v>
      </c>
      <c r="I25" s="91"/>
      <c r="J25" s="91"/>
      <c r="K25" s="92"/>
    </row>
    <row r="26" spans="2:12" ht="31.2">
      <c r="B26" s="85" t="s">
        <v>54</v>
      </c>
      <c r="C26" s="85" t="s">
        <v>55</v>
      </c>
      <c r="D26" s="86" t="str">
        <f>'보안요구사항(Android)'!D26</f>
        <v>민감한 데이터는 앱이 백그라운드로 이동할 때 뷰에서 제거되어야 한다.</v>
      </c>
      <c r="E26" s="91"/>
      <c r="F26" s="88" t="s">
        <v>17</v>
      </c>
      <c r="G26" s="89" t="s">
        <v>26</v>
      </c>
      <c r="H26" s="9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91"/>
      <c r="J26" s="91"/>
      <c r="K26" s="92"/>
    </row>
    <row r="27" spans="2:12" ht="31.2">
      <c r="B27" s="85" t="s">
        <v>56</v>
      </c>
      <c r="C27" s="85" t="s">
        <v>57</v>
      </c>
      <c r="D27" s="86" t="str">
        <f>'보안요구사항(Android)'!D27</f>
        <v>민감한 데이터는 앱이 필요한 것보다 더 긴 시간 동안 메모리에 유지되지 않아야 하며, 사용 후에는 메모리에서 명시적으로 삭제하여야 한다.</v>
      </c>
      <c r="E27" s="91"/>
      <c r="F27" s="88" t="s">
        <v>17</v>
      </c>
      <c r="G27" s="89" t="s">
        <v>26</v>
      </c>
      <c r="H27" s="93" t="str">
        <f>HYPERLINK(CONCATENATE(BASE_URL,"0x06d-Testing-Data-Storage.md#testing-memory-for-sensitive-data-mstg-storage-10"),"Testing Memory for Sensitive Data (MSTG-STORAGE-10)")</f>
        <v>Testing Memory for Sensitive Data (MSTG-STORAGE-10)</v>
      </c>
      <c r="I27" s="91"/>
      <c r="J27" s="91"/>
      <c r="K27" s="92"/>
    </row>
    <row r="28" spans="2:12" ht="31.2">
      <c r="B28" s="85" t="s">
        <v>58</v>
      </c>
      <c r="C28" s="85" t="s">
        <v>59</v>
      </c>
      <c r="D28" s="86" t="str">
        <f>'보안요구사항(Android)'!D28</f>
        <v>앱은 사용자에게 장치 암호를 설정하도록 요구하는 것과 같은 최소한의 장치 액세스 보안 정책을 설정하도록 하여야 한다.</v>
      </c>
      <c r="E28" s="91"/>
      <c r="F28" s="88" t="s">
        <v>17</v>
      </c>
      <c r="G28" s="89" t="s">
        <v>26</v>
      </c>
      <c r="H28" s="93" t="str">
        <f>HYPERLINK(CONCATENATE(BASE_URL,"0x06f-Testing-Local-Authentication.md#testing-local-authentication-mstg-auth-8-and-mstg-storage-11"),"Testing Local Authentication (MSTG-AUTH-8 and MSTG-STORAGE-11)")</f>
        <v>Testing Local Authentication (MSTG-AUTH-8 and MSTG-STORAGE-11)</v>
      </c>
      <c r="I28" s="91"/>
      <c r="J28" s="91"/>
      <c r="K28" s="92"/>
    </row>
    <row r="29" spans="2:12" ht="28.8">
      <c r="B29" s="85" t="s">
        <v>60</v>
      </c>
      <c r="C29" s="85" t="s">
        <v>61</v>
      </c>
      <c r="D29" s="86" t="str">
        <f>'보안요구사항(Android)'!D29</f>
        <v>앱은 처리되는 개인 식별 정보가 처리되는 방식과 사용자가 앱 사용시 준수해야하는 보안 모범 사례에 대해 통지하여야 한다.</v>
      </c>
      <c r="E29" s="91"/>
      <c r="F29" s="88" t="s">
        <v>17</v>
      </c>
      <c r="G29" s="89" t="s">
        <v>26</v>
      </c>
      <c r="H29" s="90" t="str">
        <f>HYPERLINK(CONCATENATE(BASE_URL,"0x04i-Testing-user-interaction.md#testing-user-education-mstg-storage-12"),"Testing User Education (MSTG-STORAGE-12)")</f>
        <v>Testing User Education (MSTG-STORAGE-12)</v>
      </c>
      <c r="I29" s="91"/>
      <c r="J29" s="91"/>
      <c r="K29" s="92"/>
      <c r="L29" s="71"/>
    </row>
    <row r="30" spans="2:12" ht="28.8">
      <c r="B30" s="85" t="s">
        <v>317</v>
      </c>
      <c r="C30" s="85" t="s">
        <v>318</v>
      </c>
      <c r="D30" s="86" t="str">
        <f>'보안요구사항(Android)'!D30</f>
        <v>민감한 데이터는 모바일 장치 로컬에 저장해서는 안된다. 대신 필요한 경우 원격 엔드포인트에서 데이터를 검색하고 메모리에만 보관하여야 한다.</v>
      </c>
      <c r="E30" s="91"/>
      <c r="F30" s="88" t="s">
        <v>17</v>
      </c>
      <c r="G30" s="89" t="s">
        <v>26</v>
      </c>
      <c r="H30" s="90"/>
      <c r="I30" s="91"/>
      <c r="J30" s="91"/>
      <c r="K30" s="92"/>
      <c r="L30" s="71"/>
    </row>
    <row r="31" spans="2:12" ht="28.8">
      <c r="B31" s="85" t="s">
        <v>319</v>
      </c>
      <c r="C31" s="85" t="s">
        <v>320</v>
      </c>
      <c r="D31" s="86" t="str">
        <f>'보안요구사항(Android)'!D31</f>
        <v>민감한 데이터를 여전히 로컬에 저장해야하는 경우라면, 인증이 필요한 하드웨어 지원 저장소에서 파생된 키를 사용하여 암호화하여야 한다.</v>
      </c>
      <c r="E31" s="91"/>
      <c r="F31" s="88" t="s">
        <v>17</v>
      </c>
      <c r="G31" s="89" t="s">
        <v>26</v>
      </c>
      <c r="H31" s="90"/>
      <c r="I31" s="91"/>
      <c r="J31" s="91"/>
      <c r="K31" s="92"/>
      <c r="L31" s="71"/>
    </row>
    <row r="32" spans="2:12">
      <c r="B32" s="85" t="s">
        <v>321</v>
      </c>
      <c r="C32" s="85" t="s">
        <v>322</v>
      </c>
      <c r="D32" s="86" t="str">
        <f>'보안요구사항(Android)'!D32</f>
        <v>과도한 인증 시도 실패 후에는 앱의 로컬 저장소를 지워야 한다.</v>
      </c>
      <c r="E32" s="91"/>
      <c r="F32" s="88" t="s">
        <v>17</v>
      </c>
      <c r="G32" s="89" t="s">
        <v>26</v>
      </c>
      <c r="H32" s="90"/>
      <c r="I32" s="91"/>
      <c r="J32" s="91"/>
      <c r="K32" s="92"/>
      <c r="L32" s="71"/>
    </row>
    <row r="33" spans="2:13">
      <c r="B33" s="95" t="s">
        <v>62</v>
      </c>
      <c r="C33" s="95"/>
      <c r="D33" s="83" t="str">
        <f>'보안요구사항(Android)'!D33</f>
        <v>암호화</v>
      </c>
      <c r="E33" s="97"/>
      <c r="F33" s="98"/>
      <c r="G33" s="97"/>
      <c r="H33" s="97"/>
      <c r="I33" s="97"/>
      <c r="J33" s="97"/>
      <c r="K33" s="96"/>
    </row>
    <row r="34" spans="2:13" ht="31.2">
      <c r="B34" s="85" t="s">
        <v>63</v>
      </c>
      <c r="C34" s="85" t="s">
        <v>64</v>
      </c>
      <c r="D34" s="63" t="str">
        <f>'보안요구사항(Android)'!D34</f>
        <v>앱은 암호화의 유일한 방법으로 하드 코드 된 키를 사용하는 암호화에 의존하지 않아야 한다.</v>
      </c>
      <c r="E34" s="87" t="s">
        <v>17</v>
      </c>
      <c r="F34" s="88" t="s">
        <v>17</v>
      </c>
      <c r="G34" s="89"/>
      <c r="H34" s="93" t="str">
        <f>HYPERLINK(CONCATENATE(BASE_URL,"0x06e-Testing-Cryptography.md#testing-key-management-mstg-crypto-1-and-mstg-crypto-5"),"Testing Key Management (MSTG-CRYPTO-1 and MSTG-CRYPTO-5)")</f>
        <v>Testing Key Management (MSTG-CRYPTO-1 and MSTG-CRYPTO-5)</v>
      </c>
      <c r="I34" s="91"/>
      <c r="J34" s="91"/>
      <c r="K34" s="92"/>
    </row>
    <row r="35" spans="2:13" ht="46.8">
      <c r="B35" s="85" t="s">
        <v>65</v>
      </c>
      <c r="C35" s="85" t="s">
        <v>66</v>
      </c>
      <c r="D35" s="63" t="str">
        <f>'보안요구사항(Android)'!D35</f>
        <v>앱은 검증된 암호화 알고리즘으로 구현하여야 한다.</v>
      </c>
      <c r="E35" s="87" t="s">
        <v>17</v>
      </c>
      <c r="F35" s="88" t="s">
        <v>17</v>
      </c>
      <c r="G35" s="89"/>
      <c r="H35"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91"/>
      <c r="J35" s="91"/>
      <c r="K35" s="92"/>
    </row>
    <row r="36" spans="2:13" ht="46.8">
      <c r="B36" s="85" t="s">
        <v>67</v>
      </c>
      <c r="C36" s="85" t="s">
        <v>68</v>
      </c>
      <c r="D36" s="63" t="str">
        <f>'보안요구사항(Android)'!D36</f>
        <v>앱은 업계 모범 사례를 준수하는 매개 변수로 구성된 특정 유스케이스에 적합한 암호화 알고리즘을 사용하여야 한다.</v>
      </c>
      <c r="E36" s="87" t="s">
        <v>17</v>
      </c>
      <c r="F36" s="88" t="s">
        <v>17</v>
      </c>
      <c r="G36" s="89"/>
      <c r="H36"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91"/>
      <c r="J36" s="91"/>
      <c r="K36" s="92"/>
    </row>
    <row r="37" spans="2:13" ht="31.2">
      <c r="B37" s="85" t="s">
        <v>69</v>
      </c>
      <c r="C37" s="85" t="s">
        <v>70</v>
      </c>
      <c r="D37" s="63" t="str">
        <f>'보안요구사항(Android)'!D37</f>
        <v>앱은 보안적인 목적으로 더 이상 사용되지 않고 사라질 암호화 프로토콜과 알고리즘을 사용하지 않아야 한다.</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1"/>
      <c r="J37" s="91"/>
      <c r="K37" s="92"/>
    </row>
    <row r="38" spans="2:13" ht="31.2">
      <c r="B38" s="85" t="s">
        <v>71</v>
      </c>
      <c r="C38" s="85" t="s">
        <v>72</v>
      </c>
      <c r="D38" s="63" t="str">
        <f>'보안요구사항(Android)'!D38</f>
        <v>앱은 여러 목적으로 동일한 암호화 키를 재사용하지 않아야 한다.</v>
      </c>
      <c r="E38" s="87" t="s">
        <v>17</v>
      </c>
      <c r="F38" s="88" t="s">
        <v>17</v>
      </c>
      <c r="G38" s="89"/>
      <c r="H38" s="93" t="str">
        <f>HYPERLINK(CONCATENATE(BASE_URL,"0x06e-Testing-Cryptography.md#testing-key-management-mstg-crypto-1-and-mstg-crypto-5"),"Testing Key Management (MSTG-CRYPTO-1 and MSTG-CRYPTO-5)")</f>
        <v>Testing Key Management (MSTG-CRYPTO-1 and MSTG-CRYPTO-5)</v>
      </c>
      <c r="I38" s="91"/>
      <c r="J38" s="91"/>
      <c r="K38" s="92"/>
    </row>
    <row r="39" spans="2:13" ht="31.2">
      <c r="B39" s="85" t="s">
        <v>73</v>
      </c>
      <c r="C39" s="85" t="s">
        <v>74</v>
      </c>
      <c r="D39" s="63" t="str">
        <f>'보안요구사항(Android)'!D39</f>
        <v>모든 난수 값은 충분히 안전한 난수 생성기를 사용하여 생성하여야 한다.</v>
      </c>
      <c r="E39" s="87" t="s">
        <v>17</v>
      </c>
      <c r="F39" s="88" t="s">
        <v>17</v>
      </c>
      <c r="G39" s="89"/>
      <c r="H39" s="93" t="str">
        <f>HYPERLINK(CONCATENATE(BASE_URL,"0x06e-Testing-Cryptography.md#testing-random-number-generation-mstg-crypto-6")," Testing Random Number Generation (MSTG-CRYPTO-6)")</f>
        <v xml:space="preserve"> Testing Random Number Generation (MSTG-CRYPTO-6)</v>
      </c>
      <c r="I39" s="91"/>
      <c r="J39" s="91"/>
      <c r="K39" s="92"/>
    </row>
    <row r="40" spans="2:13">
      <c r="B40" s="95" t="s">
        <v>75</v>
      </c>
      <c r="C40" s="95"/>
      <c r="D40" s="83" t="str">
        <f>'보안요구사항(Android)'!D40</f>
        <v>인증 및 세션 관리</v>
      </c>
      <c r="E40" s="97"/>
      <c r="F40" s="98"/>
      <c r="G40" s="97"/>
      <c r="H40" s="97"/>
      <c r="I40" s="97"/>
      <c r="J40" s="97"/>
      <c r="K40" s="96"/>
    </row>
    <row r="41" spans="2:13" ht="31.2">
      <c r="B41" s="85" t="s">
        <v>76</v>
      </c>
      <c r="C41" s="85" t="s">
        <v>77</v>
      </c>
      <c r="D41" s="92" t="str">
        <f>'보안요구사항(Android)'!D41</f>
        <v>앱이 사용자에게 원격 서비스에 대한 액세스를 제공하는 경우 사용자 이름과 암호로의 인증 방식은 원격 엔드 포인트에서 수행되어야 한다.</v>
      </c>
      <c r="E41" s="87" t="s">
        <v>17</v>
      </c>
      <c r="F41" s="88" t="s">
        <v>17</v>
      </c>
      <c r="G41" s="89"/>
      <c r="H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3" t="str">
        <f>HYPERLINK(CONCATENATE(BASE_URL,"0x04e-Testing-Authentication-and-Session-Management.md#testing-oauth-20-flows-mstg-auth-1-and-mstg-auth-3"),"Testing OAuth 2.0 Flows (MSTG-AUTH-1 and MSTG-AUTH-3)")</f>
        <v>Testing OAuth 2.0 Flows (MSTG-AUTH-1 and MSTG-AUTH-3)</v>
      </c>
      <c r="J41" s="93"/>
      <c r="K41" s="92"/>
    </row>
    <row r="42" spans="2:13" ht="31.2">
      <c r="B42" s="85" t="s">
        <v>78</v>
      </c>
      <c r="C42" s="85" t="s">
        <v>79</v>
      </c>
      <c r="D42" s="92" t="str">
        <f>'보안요구사항(Android)'!D42</f>
        <v>상태 저장 세션 관리를 사용하는 경우 원격 엔드 포인트는 무작위로 생성된 세션 식별자를 사용하여 사용자의 자격 증명을 보내지 않고 클라이언트 요청을 인증하여야 한다.</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1.2">
      <c r="B43" s="85" t="s">
        <v>80</v>
      </c>
      <c r="C43" s="85" t="s">
        <v>81</v>
      </c>
      <c r="D43" s="92" t="str">
        <f>'보안요구사항(Android)'!D43</f>
        <v>상태 비 저장 토큰 기반 인증을 사용하는 경우 서버는 보안 알고리즘을 사용하여 서명된 토큰을 제공하여야 한다.</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3"/>
      <c r="K43" s="92"/>
    </row>
    <row r="44" spans="2:13">
      <c r="B44" s="85" t="s">
        <v>82</v>
      </c>
      <c r="C44" s="85" t="s">
        <v>83</v>
      </c>
      <c r="D44" s="92" t="str">
        <f>'보안요구사항(Android)'!D44</f>
        <v>사용자가 로그아웃하면 원격 엔드 포인트는 기존의 세션을 종료하여야 한다.</v>
      </c>
      <c r="E44" s="87" t="s">
        <v>17</v>
      </c>
      <c r="F44" s="88" t="s">
        <v>17</v>
      </c>
      <c r="G44" s="89"/>
      <c r="H44" s="93" t="str">
        <f>HYPERLINK(CONCATENATE(BASE_URL,"0x04e-Testing-Authentication-and-Session-Management.md#testing-user-logout-mstg-auth-4"),"Testing User Logout (MSTG-AUTH-4)")</f>
        <v>Testing User Logout (MSTG-AUTH-4)</v>
      </c>
      <c r="I44" s="91"/>
      <c r="J44" s="91"/>
      <c r="K44" s="92"/>
      <c r="M44" s="57"/>
    </row>
    <row r="45" spans="2:13" ht="31.2">
      <c r="B45" s="85" t="s">
        <v>84</v>
      </c>
      <c r="C45" s="85" t="s">
        <v>85</v>
      </c>
      <c r="D45" s="92" t="str">
        <f>'보안요구사항(Android)'!D45</f>
        <v>비밀번호 정책이 존재하며 원격 엔드 포인트에서 검증되어야 한다.</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c r="M45" s="57"/>
    </row>
    <row r="46" spans="2:13" ht="31.2">
      <c r="B46" s="85" t="s">
        <v>86</v>
      </c>
      <c r="C46" s="85" t="s">
        <v>87</v>
      </c>
      <c r="D46" s="92" t="str">
        <f>'보안요구사항(Android)'!D46</f>
        <v>원격 엔드 포인트는 과도한 인증 시도에 대한 보호 메커니즘을 구현하여야 한다.</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3"/>
      <c r="K46" s="92"/>
    </row>
    <row r="47" spans="2:13" ht="28.8">
      <c r="B47" s="85" t="s">
        <v>88</v>
      </c>
      <c r="C47" s="85" t="s">
        <v>89</v>
      </c>
      <c r="D47" s="92" t="str">
        <f>'보안요구사항(Android)'!D47</f>
        <v>사전 정의 된 비 활동 기간 및 액세스 토큰이 만료 된 후 원격 엔드 포인트에서 세션이 무효화되어야 한다.</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1.2">
      <c r="B48" s="85" t="s">
        <v>90</v>
      </c>
      <c r="C48" s="85" t="s">
        <v>91</v>
      </c>
      <c r="D48" s="92" t="str">
        <f>'보안요구사항(Android)'!D48</f>
        <v>생체 인식 인증이 사용되는 경우 이벤트 바인딩(예: 단순히 "true"또는 "false"를 반환하는 API 사용) 되어서는 안된다. 대신 키 체인 및 키 스토어 잠금 해제를 할 때만 사용하여야 한다.</v>
      </c>
      <c r="E48" s="91"/>
      <c r="F48" s="88" t="s">
        <v>17</v>
      </c>
      <c r="G48" s="89" t="s">
        <v>26</v>
      </c>
      <c r="H48" s="93" t="str">
        <f>HYPERLINK(CONCATENATE(BASE_URL,"0x06f-Testing-Local-Authentication.md#testing-local-authentication-mstg-auth-8-and-mstg-storage-11"),"Testing Local Authentication (MSTG-AUTH-8 and MSTG-STORAGE-11)")</f>
        <v>Testing Local Authentication (MSTG-AUTH-8 and MSTG-STORAGE-11)</v>
      </c>
      <c r="I48" s="93"/>
      <c r="J48" s="93"/>
      <c r="K48" s="92"/>
    </row>
    <row r="49" spans="2:11" ht="46.8">
      <c r="B49" s="85" t="s">
        <v>92</v>
      </c>
      <c r="C49" s="85" t="s">
        <v>93</v>
      </c>
      <c r="D49" s="92" t="str">
        <f>'보안요구사항(Android)'!D49</f>
        <v>2단계 인증 요소는 원격 엔드 포인트에 존재하여야 하며, 2FA 요구 사항이 지속적으로 적용되어야 한다.</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46.8">
      <c r="B50" s="85" t="s">
        <v>94</v>
      </c>
      <c r="C50" s="85" t="s">
        <v>95</v>
      </c>
      <c r="D50" s="92" t="str">
        <f>'보안요구사항(Android)'!D50</f>
        <v>민감한 트랜잭션에는 단계별 인증을 적용하여야 한다.</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1.2">
      <c r="B51" s="85" t="s">
        <v>96</v>
      </c>
      <c r="C51" s="85" t="s">
        <v>97</v>
      </c>
      <c r="D51" s="92" t="str">
        <f>'보안요구사항(Android)'!D51</f>
        <v>앱은 사용자에게 사용자 계정의 모든 민감한 활동을 알려야 한다. 사용자는 장치 목록을 보거나, 상태 정보(IP 주소, 위치 등)를 보고 특정 장치를 차단할 수 있어야 한다.</v>
      </c>
      <c r="E51" s="91"/>
      <c r="F51" s="88" t="s">
        <v>17</v>
      </c>
      <c r="G51" s="89" t="s">
        <v>26</v>
      </c>
      <c r="H51" s="90" t="str">
        <f>HYPERLINK(CONCATENATE( BASE_URL, "0x04e-Testing-Authentication-and-Session-Management.md#testing-login-activity-and-device-blocking-mstg-auth-11"), "Testing Login Activity and Device Blocking (MSTG-AUTH-11)")</f>
        <v>Testing Login Activity and Device Blocking (MSTG-AUTH-11)</v>
      </c>
      <c r="I51" s="91"/>
      <c r="J51" s="91"/>
      <c r="K51" s="92"/>
    </row>
    <row r="52" spans="2:11">
      <c r="B52" s="85" t="s">
        <v>344</v>
      </c>
      <c r="C52" s="85" t="s">
        <v>345</v>
      </c>
      <c r="D52" s="92" t="str">
        <f>'보안요구사항(Android)'!D52</f>
        <v>인증 모델은 원격 엔드포인트에서 정의되고 시행되어야 한다.</v>
      </c>
      <c r="E52" s="87" t="s">
        <v>17</v>
      </c>
      <c r="F52" s="88" t="s">
        <v>17</v>
      </c>
      <c r="G52" s="89"/>
      <c r="H52" s="90"/>
      <c r="I52" s="91"/>
      <c r="J52" s="91"/>
      <c r="K52" s="92"/>
    </row>
    <row r="53" spans="2:11">
      <c r="B53" s="95" t="s">
        <v>98</v>
      </c>
      <c r="C53" s="95"/>
      <c r="D53" s="83" t="str">
        <f>'보안요구사항(Android)'!D53</f>
        <v>네트워크 통신</v>
      </c>
      <c r="E53" s="97"/>
      <c r="F53" s="98"/>
      <c r="G53" s="97"/>
      <c r="H53" s="97"/>
      <c r="I53" s="97"/>
      <c r="J53" s="97"/>
      <c r="K53" s="96"/>
    </row>
    <row r="54" spans="2:11" ht="31.2">
      <c r="B54" s="85" t="s">
        <v>99</v>
      </c>
      <c r="C54" s="85" t="s">
        <v>100</v>
      </c>
      <c r="D54" s="63" t="str">
        <f>'보안요구사항(Android)'!D54</f>
        <v>데이터는 TLS를 사용하여 네트워크에서 암호화되어야 한다. 보안 채널은 앱 전체에 일관되게 사용하여야 한다.</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3"/>
      <c r="J54" s="93"/>
      <c r="K54" s="90"/>
    </row>
    <row r="55" spans="2:11" ht="31.2">
      <c r="B55" s="85" t="s">
        <v>101</v>
      </c>
      <c r="C55" s="85" t="s">
        <v>102</v>
      </c>
      <c r="D55" s="63" t="str">
        <f>'보안요구사항(Android)'!D55</f>
        <v>TLS 설정은 현재 모범 사례와 일치하여야 하며, 모바일 운영 체제가 권장 표준을 지원하지 않는 경우 가능한 한 가장 가까운 모범 사례와 일치하여야 한다.</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3" t="str">
        <f>HYPERLINK(CONCATENATE(BASE_URL,"0x06g-Testing-Network-Communication.md#app-transport-security-mstg-network-2"),"App Transport Security (MSTG-NETWORK-2)")</f>
        <v>App Transport Security (MSTG-NETWORK-2)</v>
      </c>
      <c r="J55" s="93"/>
      <c r="K55" s="90"/>
    </row>
    <row r="56" spans="2:11" ht="46.8">
      <c r="B56" s="85" t="s">
        <v>103</v>
      </c>
      <c r="C56" s="85" t="s">
        <v>104</v>
      </c>
      <c r="D56" s="63" t="str">
        <f>'보안요구사항(Android)'!D56</f>
        <v>보안 채널이 설정되면 앱은 원격 앤드 포인트의 X.509 인증서를 검증하여야 한다. 신뢰할 수 있는 CA가 서명한 인증서만 허용하여야 한다.</v>
      </c>
      <c r="E56" s="87" t="s">
        <v>17</v>
      </c>
      <c r="F56" s="88" t="s">
        <v>17</v>
      </c>
      <c r="G56" s="89"/>
      <c r="H56"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91"/>
      <c r="J56" s="91"/>
      <c r="K56" s="90"/>
    </row>
    <row r="57" spans="2:11" ht="46.8">
      <c r="B57" s="85" t="s">
        <v>105</v>
      </c>
      <c r="C57" s="85" t="s">
        <v>106</v>
      </c>
      <c r="D57" s="63" t="str">
        <f>'보안요구사항(Android)'!D57</f>
        <v>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v>
      </c>
      <c r="E57" s="91"/>
      <c r="F57" s="88" t="s">
        <v>17</v>
      </c>
      <c r="G57" s="89" t="s">
        <v>26</v>
      </c>
      <c r="H57"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91"/>
      <c r="J57" s="91"/>
      <c r="K57" s="92"/>
    </row>
    <row r="58" spans="2:11" ht="46.8">
      <c r="B58" s="85" t="s">
        <v>107</v>
      </c>
      <c r="C58" s="85" t="s">
        <v>108</v>
      </c>
      <c r="D58" s="63" t="str">
        <f>'보안요구사항(Android)'!D58</f>
        <v>앱은 등록 및 계정 복구와 같은 중요한 작업을 처리할 때 안전하지 않은 단일 통신 채널(이메일 또는 SMS)에 의존하지 않아야 한다.</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1.2">
      <c r="B59" s="85" t="s">
        <v>109</v>
      </c>
      <c r="C59" s="85" t="s">
        <v>110</v>
      </c>
      <c r="D59" s="63" t="str">
        <f>'보안요구사항(Android)'!D59</f>
        <v>앱은 최신 연결 라이브러리 및 보안 라이브러리에만 의존하여야 한다.</v>
      </c>
      <c r="E59" s="91"/>
      <c r="F59" s="88" t="s">
        <v>17</v>
      </c>
      <c r="G59" s="89" t="s">
        <v>26</v>
      </c>
      <c r="H59" s="93" t="str">
        <f>HYPERLINK(CONCATENATE( BASE_URL, "0x06i-Testing-Code-Quality-and-Build-Settings.md#checking-for-weaknesses-in-third-party-libraries-mstg-code-5"), "Checking for Weaknesses in Third Party Libraries (MSTG-CODE-5)")</f>
        <v>Checking for Weaknesses in Third Party Libraries (MSTG-CODE-5)</v>
      </c>
      <c r="I59" s="91"/>
      <c r="J59" s="91"/>
      <c r="K59" s="92"/>
    </row>
    <row r="60" spans="2:11">
      <c r="B60" s="95" t="s">
        <v>111</v>
      </c>
      <c r="C60" s="95"/>
      <c r="D60" s="83" t="str">
        <f>'보안요구사항(Android)'!D60</f>
        <v>플랫폼 상호 작용</v>
      </c>
      <c r="E60" s="97"/>
      <c r="F60" s="98"/>
      <c r="G60" s="97"/>
      <c r="H60" s="97"/>
      <c r="I60" s="97"/>
      <c r="J60" s="97"/>
      <c r="K60" s="96"/>
    </row>
    <row r="61" spans="2:11">
      <c r="B61" s="85" t="s">
        <v>112</v>
      </c>
      <c r="C61" s="85" t="s">
        <v>113</v>
      </c>
      <c r="D61" s="63" t="str">
        <f>'보안요구사항(Android)'!D61</f>
        <v>앱은 필요한 최소한의 권한만 요구하여야 한다.</v>
      </c>
      <c r="E61" s="87" t="s">
        <v>17</v>
      </c>
      <c r="F61" s="88" t="s">
        <v>17</v>
      </c>
      <c r="G61" s="89"/>
      <c r="H61" s="93" t="str">
        <f>HYPERLINK(CONCATENATE(BASE_URL,"0x06h-Testing-Platform-Interaction.md#testing-app-permissions-mstg-platform-1"),"Testing App Permissions (MSTG-PLATFORM-1)")</f>
        <v>Testing App Permissions (MSTG-PLATFORM-1)</v>
      </c>
      <c r="I61" s="91"/>
      <c r="J61" s="91"/>
      <c r="K61" s="92"/>
    </row>
    <row r="62" spans="2:11" ht="43.2">
      <c r="B62" s="85" t="s">
        <v>114</v>
      </c>
      <c r="C62" s="85" t="s">
        <v>115</v>
      </c>
      <c r="D62" s="63" t="str">
        <f>'보안요구사항(Android)'!D62</f>
        <v>외부 소스 및 사용자의 모든 입력에 대해 검증하고 필요한 경우 적절하게 처리하여야 한다. 여기에는 UI를 통해 수신된 데이터, 인텐트, 사용자 정의 URL 및 네트워크 소스와 같은 IPC 메커니즘이 포함된다.</v>
      </c>
      <c r="E62" s="87" t="s">
        <v>17</v>
      </c>
      <c r="F62" s="88" t="s">
        <v>17</v>
      </c>
      <c r="G62" s="89"/>
      <c r="H62" s="93" t="str">
        <f>HYPERLINK(CONCATENATE(BASE_URL,"0x04h-Testing-Code-Quality.md#injection-flaws-mstg-arch-2-and-mstg-platform-2"),"Injection Flaws (MSTG-ARCH-2 and MSTG-PLATFORM-2)")</f>
        <v>Injection Flaws (MSTG-ARCH-2 and MSTG-PLATFORM-2)</v>
      </c>
      <c r="I62" s="91"/>
      <c r="J62" s="91"/>
      <c r="K62" s="92"/>
    </row>
    <row r="63" spans="2:11" ht="31.2">
      <c r="B63" s="85" t="s">
        <v>116</v>
      </c>
      <c r="C63" s="85" t="s">
        <v>117</v>
      </c>
      <c r="D63" s="63" t="str">
        <f>'보안요구사항(Android)'!D63</f>
        <v>앱은 메커니즘이 제대로 보호되지 않는 한 사용자 정의 URL 체계를 통해 민감한 기능을 내보내지 않아야 한다.</v>
      </c>
      <c r="E63" s="87" t="s">
        <v>17</v>
      </c>
      <c r="F63" s="88" t="s">
        <v>17</v>
      </c>
      <c r="G63" s="89"/>
      <c r="H63" s="93" t="str">
        <f>HYPERLINK(CONCATENATE(BASE_URL,"0x06h-Testing-Platform-Interaction.md#testing-custom-url-schemes-mstg-platform-3"),"Testing Custom URL Schemes (MSTG-PLATFORM-3)")</f>
        <v>Testing Custom URL Schemes (MSTG-PLATFORM-3)</v>
      </c>
      <c r="I63" s="91"/>
      <c r="J63" s="91"/>
      <c r="K63" s="92"/>
    </row>
    <row r="64" spans="2:11" ht="31.2">
      <c r="B64" s="85" t="s">
        <v>118</v>
      </c>
      <c r="C64" s="85" t="s">
        <v>119</v>
      </c>
      <c r="D64" s="63" t="str">
        <f>'보안요구사항(Android)'!D64</f>
        <v>엡은 메커니즘이 제대로 보호되지 않는 한 IPC 메터니즘을 통해 민감한 기능을 내보내지 않아야 한다.</v>
      </c>
      <c r="E64" s="87" t="s">
        <v>17</v>
      </c>
      <c r="F64" s="88" t="s">
        <v>17</v>
      </c>
      <c r="G64" s="89"/>
      <c r="H64" s="90"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91"/>
      <c r="J64" s="91"/>
      <c r="K64" s="92"/>
    </row>
    <row r="65" spans="2:11">
      <c r="B65" s="85" t="s">
        <v>120</v>
      </c>
      <c r="C65" s="85" t="s">
        <v>121</v>
      </c>
      <c r="D65" s="63" t="str">
        <f>'보안요구사항(Android)'!D65</f>
        <v>명시적으로 필요한 경우가 아니면 웹뷰에서 자바스크립트를 사용하지 않아야 한다.</v>
      </c>
      <c r="E65" s="87" t="s">
        <v>17</v>
      </c>
      <c r="F65" s="88" t="s">
        <v>17</v>
      </c>
      <c r="G65" s="89"/>
      <c r="H65" s="93" t="str">
        <f>HYPERLINK(CONCATENATE(BASE_URL,"0x06h-Testing-Platform-Interaction.md#testing-ios-webviews-mstg-platform-5"),"Testing iOS WebViews (MSTG-PLATFORM-5)")</f>
        <v>Testing iOS WebViews (MSTG-PLATFORM-5)</v>
      </c>
      <c r="I65" s="91"/>
      <c r="J65" s="91"/>
      <c r="K65" s="92"/>
    </row>
    <row r="66" spans="2:11" ht="31.2">
      <c r="B66" s="85" t="s">
        <v>122</v>
      </c>
      <c r="C66" s="85" t="s">
        <v>123</v>
      </c>
      <c r="D66" s="63" t="str">
        <f>'보안요구사항(Android)'!D66</f>
        <v>웹뷰는 필요 최소한의 프로토콜 핸들러 세트만 허용하도록 구성되어야 한다. (이상적으로는 https만 지원) file, tel 및 app-id와 같은 잠재적으로 위험한 핸들러는 비활성화하여야 한다.</v>
      </c>
      <c r="E66" s="87" t="s">
        <v>17</v>
      </c>
      <c r="F66" s="88" t="s">
        <v>17</v>
      </c>
      <c r="G66" s="89"/>
      <c r="H66" s="93" t="str">
        <f>HYPERLINK(CONCATENATE(BASE_URL,"0x06h-Testing-Platform-Interaction.md#testing-webview-protocol-handlers-mstg-platform-6"),"Testing WebView Protocol Handlers (MSTG-PLATFORM-6)")</f>
        <v>Testing WebView Protocol Handlers (MSTG-PLATFORM-6)</v>
      </c>
      <c r="I66" s="91"/>
      <c r="J66" s="91"/>
      <c r="K66" s="92"/>
    </row>
    <row r="67" spans="2:11" ht="46.8">
      <c r="B67" s="85" t="s">
        <v>124</v>
      </c>
      <c r="C67" s="85" t="s">
        <v>125</v>
      </c>
      <c r="D67" s="63" t="str">
        <f>'보안요구사항(Android)'!D67</f>
        <v>앱의 네이티브 메소드가 웹뷰에 노출되는 경우 웹뷰가 앱 패키지에 포함된 자바스크립트만 렌더링하는지 검증하여야 한다.</v>
      </c>
      <c r="E67" s="87" t="s">
        <v>17</v>
      </c>
      <c r="F67" s="88" t="s">
        <v>17</v>
      </c>
      <c r="G67" s="89"/>
      <c r="H67" s="9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91"/>
      <c r="J67" s="91"/>
      <c r="K67" s="92"/>
    </row>
    <row r="68" spans="2:11" ht="31.2">
      <c r="B68" s="85" t="s">
        <v>126</v>
      </c>
      <c r="C68" s="85" t="s">
        <v>127</v>
      </c>
      <c r="D68" s="63" t="str">
        <f>'보안요구사항(Android)'!D68</f>
        <v>객체 역직렬화는 안전한 직렬화 API를 사용하여 구현하여야 한다.</v>
      </c>
      <c r="E68" s="87" t="s">
        <v>17</v>
      </c>
      <c r="F68" s="88" t="s">
        <v>17</v>
      </c>
      <c r="G68" s="89"/>
      <c r="H68" s="93" t="str">
        <f>HYPERLINK(CONCATENATE(BASE_URL,"0x06h-Testing-Platform-Interaction.md#testing-object-persistence-mstg-platform-8"),"Testing Object Persistence (MSTG-PLATFORM-8)")</f>
        <v>Testing Object Persistence (MSTG-PLATFORM-8)</v>
      </c>
      <c r="I68" s="91"/>
      <c r="J68" s="91"/>
      <c r="K68" s="92"/>
    </row>
    <row r="69" spans="2:11">
      <c r="B69" s="85" t="s">
        <v>364</v>
      </c>
      <c r="C69" s="85" t="s">
        <v>365</v>
      </c>
      <c r="D69" s="63" t="str">
        <f>'보안요구사항(Android)'!D69</f>
        <v>애플리케이션은 화면 오버레이 공격으로부터 자신을 보호하여야 한다. (Android 만 해당)</v>
      </c>
      <c r="E69" s="131"/>
      <c r="F69" s="88" t="s">
        <v>17</v>
      </c>
      <c r="G69" s="89" t="s">
        <v>26</v>
      </c>
      <c r="H69" s="93"/>
      <c r="I69" s="91"/>
      <c r="J69" s="91"/>
      <c r="K69" s="92"/>
    </row>
    <row r="70" spans="2:11">
      <c r="B70" s="85" t="s">
        <v>366</v>
      </c>
      <c r="C70" s="85" t="s">
        <v>367</v>
      </c>
      <c r="D70" s="63" t="str">
        <f>'보안요구사항(Android)'!D70</f>
        <v>WebView를 종효하기 전에 WebView의 캐시, 스토리지 및 로드된 리소스(JavaScript 등)를 지워야 한다.</v>
      </c>
      <c r="E70" s="131"/>
      <c r="F70" s="88" t="s">
        <v>17</v>
      </c>
      <c r="G70" s="89" t="s">
        <v>26</v>
      </c>
      <c r="H70" s="93"/>
      <c r="I70" s="91"/>
      <c r="J70" s="91"/>
      <c r="K70" s="92"/>
    </row>
    <row r="71" spans="2:11" ht="28.8">
      <c r="B71" s="85" t="s">
        <v>368</v>
      </c>
      <c r="C71" s="85" t="s">
        <v>369</v>
      </c>
      <c r="D71" s="63" t="str">
        <f>'보안요구사항(Android)'!D71</f>
        <v>민감한 데이터가 입력될 때마다 앱에서 사용자 지정 타사 키보드 사용을 방지하는지 확인하여야 한다.</v>
      </c>
      <c r="E71" s="131"/>
      <c r="F71" s="88" t="s">
        <v>17</v>
      </c>
      <c r="G71" s="89" t="s">
        <v>26</v>
      </c>
      <c r="H71" s="93"/>
      <c r="I71" s="91"/>
      <c r="J71" s="91"/>
      <c r="K71" s="92"/>
    </row>
    <row r="72" spans="2:11">
      <c r="B72" s="95" t="s">
        <v>128</v>
      </c>
      <c r="C72" s="95"/>
      <c r="D72" s="83" t="str">
        <f>'보안요구사항(Android)'!D72</f>
        <v>코드 품질 및 빌드 설정</v>
      </c>
      <c r="E72" s="97"/>
      <c r="F72" s="98"/>
      <c r="G72" s="97"/>
      <c r="H72" s="97"/>
      <c r="I72" s="97"/>
      <c r="J72" s="97"/>
      <c r="K72" s="96"/>
    </row>
    <row r="73" spans="2:11" ht="31.2">
      <c r="B73" s="85" t="s">
        <v>129</v>
      </c>
      <c r="C73" s="85" t="s">
        <v>130</v>
      </c>
      <c r="D73" s="63" t="str">
        <f>'보안요구사항(Android)'!D73</f>
        <v>앱이 유효한 인증서로 서명 및 프로비저닝되어야 하며, 개인 키가 올바르게 보호되어야 한다.</v>
      </c>
      <c r="E73" s="87" t="s">
        <v>17</v>
      </c>
      <c r="F73" s="88" t="s">
        <v>17</v>
      </c>
      <c r="G73" s="89"/>
      <c r="H73" s="93" t="str">
        <f>HYPERLINK(CONCATENATE(BASE_URL,"0x06i-Testing-Code-Quality-and-Build-Settings.md#making-sure-that-the-app-is-properly-signed-mstg-code-1"),"Making Sure that the App Is Properly Signed (MSTG-CODE-1)")</f>
        <v>Making Sure that the App Is Properly Signed (MSTG-CODE-1)</v>
      </c>
      <c r="I73" s="91"/>
      <c r="J73" s="91"/>
      <c r="K73" s="92"/>
    </row>
    <row r="74" spans="2:11" ht="31.2">
      <c r="B74" s="85" t="s">
        <v>131</v>
      </c>
      <c r="C74" s="85" t="s">
        <v>132</v>
      </c>
      <c r="D74" s="63" t="str">
        <f>'보안요구사항(Android)'!D74</f>
        <v>앱은 릴리 모드로 빌드되어 있어야 한다. (디버그 불가)</v>
      </c>
      <c r="E74" s="87" t="s">
        <v>17</v>
      </c>
      <c r="F74" s="88" t="s">
        <v>17</v>
      </c>
      <c r="G74" s="89"/>
      <c r="H74" s="93" t="str">
        <f>HYPERLINK(CONCATENATE(BASE_URL,"0x06i-Testing-Code-Quality-and-Build-Settings.md#determining-whether-the-app-is-debuggable-mstg-code-2"),"Determining Whether the App is Debuggable (MSTG-CODE-2)")</f>
        <v>Determining Whether the App is Debuggable (MSTG-CODE-2)</v>
      </c>
      <c r="I74" s="91"/>
      <c r="J74" s="91"/>
      <c r="K74" s="92"/>
    </row>
    <row r="75" spans="2:11">
      <c r="B75" s="85" t="s">
        <v>133</v>
      </c>
      <c r="C75" s="85" t="s">
        <v>134</v>
      </c>
      <c r="D75" s="63" t="str">
        <f>'보안요구사항(Android)'!D75</f>
        <v>네이티브 바이너리에서 디버그 기호가 제거되어야 한다.</v>
      </c>
      <c r="E75" s="87" t="s">
        <v>17</v>
      </c>
      <c r="F75" s="88" t="s">
        <v>17</v>
      </c>
      <c r="G75" s="89"/>
      <c r="H75" s="93" t="str">
        <f>HYPERLINK(CONCATENATE(BASE_URL,"0x06i-Testing-Code-Quality-and-Build-Settings.md#finding-debugging-symbols-mstg-code-3"),"Finding Debugging Symbols (MSTG-CODE-3)")</f>
        <v>Finding Debugging Symbols (MSTG-CODE-3)</v>
      </c>
      <c r="I75" s="91"/>
      <c r="J75" s="91"/>
      <c r="K75" s="92"/>
    </row>
    <row r="76" spans="2:11" ht="31.2">
      <c r="B76" s="85" t="s">
        <v>135</v>
      </c>
      <c r="C76" s="85" t="s">
        <v>136</v>
      </c>
      <c r="D76" s="63" t="str">
        <f>'보안요구사항(Android)'!D76</f>
        <v>디버깅 코드 및 개발자 지원 코드(예 : 테스트 코드, 백도어, 숨겨진 설정)가 제거되어야 한다. 앱은 자세한(verbose) 오류나 디버깅 메시지를 기록하지 않아야 한다.</v>
      </c>
      <c r="E76" s="87" t="s">
        <v>17</v>
      </c>
      <c r="F76" s="88" t="s">
        <v>17</v>
      </c>
      <c r="G76" s="89"/>
      <c r="H76" s="93" t="str">
        <f>HYPERLINK(CONCATENATE(BASE_URL,"0x06i-Testing-Code-Quality-and-Build-Settings.md#finding-debugging-code-and-verbose-error-logging-mstg-code-4"),"Finding Debugging Code and Verbose Error Logging (MSTG-CODE-4)")</f>
        <v>Finding Debugging Code and Verbose Error Logging (MSTG-CODE-4)</v>
      </c>
      <c r="I76" s="91"/>
      <c r="J76" s="91"/>
      <c r="K76" s="92"/>
    </row>
    <row r="77" spans="2:11" ht="31.2">
      <c r="B77" s="85" t="s">
        <v>137</v>
      </c>
      <c r="C77" s="85" t="s">
        <v>138</v>
      </c>
      <c r="D77" s="63" t="str">
        <f>'보안요구사항(Android)'!D77</f>
        <v>앱에서 사용되는 라이브러리 및 프레임워크 등은 모든 타사 구성 요소를 식별하고 알려진 취약점이 있는지 확인하여야 한다.</v>
      </c>
      <c r="E77" s="87" t="s">
        <v>17</v>
      </c>
      <c r="F77" s="88" t="s">
        <v>17</v>
      </c>
      <c r="G77" s="89"/>
      <c r="H77" s="90" t="str">
        <f>HYPERLINK(CONCATENATE(BASE_URL,"0x06i-Testing-Code-Quality-and-Build-Settings.md#checking-for-weaknesses-in-third-party-libraries-mstg-code-5"),"Checking for Weaknesses in Third Party Libraries (MSTG-CODE-5)")</f>
        <v>Checking for Weaknesses in Third Party Libraries (MSTG-CODE-5)</v>
      </c>
      <c r="I77" s="91"/>
      <c r="J77" s="91"/>
      <c r="K77" s="92"/>
    </row>
    <row r="78" spans="2:11" ht="34.950000000000003" customHeight="1">
      <c r="B78" s="85" t="s">
        <v>139</v>
      </c>
      <c r="C78" s="85" t="s">
        <v>140</v>
      </c>
      <c r="D78" s="63" t="str">
        <f>'보안요구사항(Android)'!D78</f>
        <v>앱은 가능한 모든 예외를 포착하고 처리하여야 한다.</v>
      </c>
      <c r="E78" s="87" t="s">
        <v>17</v>
      </c>
      <c r="F78" s="88" t="s">
        <v>17</v>
      </c>
      <c r="G78" s="89"/>
      <c r="H78" s="93" t="str">
        <f>HYPERLINK(CONCATENATE(BASE_URL,"0x06i-Testing-Code-Quality-and-Build-Settings.md#testing-exception-handling-mstg-code-6"),"Testing Exception Handling (MSTG-CODE-6)")</f>
        <v>Testing Exception Handling (MSTG-CODE-6)</v>
      </c>
      <c r="I78" s="91"/>
      <c r="J78" s="91"/>
      <c r="K78" s="92"/>
    </row>
    <row r="79" spans="2:11" ht="37.950000000000003" customHeight="1">
      <c r="B79" s="85" t="s">
        <v>141</v>
      </c>
      <c r="C79" s="85" t="s">
        <v>142</v>
      </c>
      <c r="D79" s="63" t="str">
        <f>'보안요구사항(Android)'!D79</f>
        <v>보안 통제의 오류 처리 로직은 기본적으로 액세스를 거부하여야 한다.</v>
      </c>
      <c r="E79" s="87" t="s">
        <v>17</v>
      </c>
      <c r="F79" s="88" t="s">
        <v>17</v>
      </c>
      <c r="G79" s="89"/>
      <c r="H79" s="93" t="str">
        <f>HYPERLINK(CONCATENATE(BASE_URL,"0x06i-Testing-Code-Quality-and-Build-Settings.md#testing-exception-handling-mstg-code-6"),"Testing Exception Handling (MSTG-CODE-6)")</f>
        <v>Testing Exception Handling (MSTG-CODE-6)</v>
      </c>
      <c r="I79" s="91"/>
      <c r="J79" s="91"/>
      <c r="K79" s="92"/>
    </row>
    <row r="80" spans="2:11">
      <c r="B80" s="85" t="s">
        <v>143</v>
      </c>
      <c r="C80" s="85" t="s">
        <v>144</v>
      </c>
      <c r="D80" s="63" t="str">
        <f>'보안요구사항(Android)'!D80</f>
        <v>관리되지 않는 코드에서 메모리는 할당, 해제 및 안전하게 사용되어야 한다.</v>
      </c>
      <c r="E80" s="87" t="s">
        <v>17</v>
      </c>
      <c r="F80" s="88" t="s">
        <v>17</v>
      </c>
      <c r="G80" s="89"/>
      <c r="H80" s="93" t="str">
        <f>HYPERLINK(CONCATENATE(BASE_URL,"0x06i-Testing-Code-Quality-and-Build-Settings.md#memory-corruption-bugs-mstg-code-8"),"Memory Corruption Bugs (MSTG-CODE-8)")</f>
        <v>Memory Corruption Bugs (MSTG-CODE-8)</v>
      </c>
      <c r="I80" s="91"/>
      <c r="J80" s="91"/>
      <c r="K80" s="92"/>
    </row>
    <row r="81" spans="2:11" ht="31.2">
      <c r="B81" s="85" t="s">
        <v>145</v>
      </c>
      <c r="C81" s="85" t="s">
        <v>146</v>
      </c>
      <c r="D81" s="63" t="str">
        <f>'보안요구사항(Android)'!D81</f>
        <v>바이트 코드의 경량화, 스택 보호, PIE 지원 및 자동 참조 카운팅과 같은 툴체인에서 제공하는 무료 보안 기능이 활성화되어야 한다.</v>
      </c>
      <c r="E81" s="87" t="s">
        <v>17</v>
      </c>
      <c r="F81" s="88" t="s">
        <v>17</v>
      </c>
      <c r="G81" s="89"/>
      <c r="H81" s="93" t="str">
        <f>HYPERLINK(CONCATENATE(BASE_URL,"0x06i-Testing-Code-Quality-and-Build-Settings.md#make-sure-that-free-security-features-are-activated-mstg-code-9"),"Make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70"/>
      <c r="K82" s="104"/>
    </row>
    <row r="83" spans="2:11">
      <c r="B83" s="105"/>
      <c r="C83" s="105"/>
      <c r="D83" s="55"/>
      <c r="E83" s="76"/>
      <c r="F83" s="76"/>
      <c r="G83" s="76"/>
      <c r="H83" s="76"/>
      <c r="I83" s="76"/>
      <c r="J83" s="76"/>
      <c r="K83" s="55"/>
    </row>
    <row r="84" spans="2:11">
      <c r="B84" s="105"/>
      <c r="C84" s="105"/>
      <c r="D84" s="55"/>
      <c r="E84" s="76"/>
      <c r="F84" s="76"/>
      <c r="G84" s="76"/>
      <c r="H84" s="76"/>
      <c r="I84" s="76"/>
      <c r="J84" s="76"/>
      <c r="K84" s="55"/>
    </row>
    <row r="85" spans="2:11">
      <c r="B85" s="105"/>
      <c r="C85" s="105"/>
      <c r="D85" s="55"/>
      <c r="E85" s="76"/>
      <c r="F85" s="76"/>
      <c r="G85" s="76"/>
      <c r="H85" s="76"/>
      <c r="I85" s="76"/>
      <c r="J85" s="76"/>
      <c r="K85" s="55"/>
    </row>
    <row r="86" spans="2:11">
      <c r="B86" s="77" t="s">
        <v>274</v>
      </c>
      <c r="C86" s="78"/>
      <c r="D86" s="60"/>
      <c r="E86" s="76"/>
      <c r="F86" s="76"/>
      <c r="G86" s="76"/>
      <c r="H86" s="76"/>
      <c r="I86" s="76"/>
      <c r="J86" s="76"/>
      <c r="K86" s="55"/>
    </row>
    <row r="87" spans="2:11">
      <c r="B87" s="65" t="s">
        <v>275</v>
      </c>
      <c r="C87" s="65"/>
      <c r="D87" s="66" t="s">
        <v>276</v>
      </c>
      <c r="E87" s="76"/>
      <c r="F87" s="76"/>
      <c r="G87" s="76"/>
      <c r="H87" s="76"/>
      <c r="I87" s="76"/>
      <c r="J87" s="76"/>
      <c r="K87" s="55"/>
    </row>
    <row r="88" spans="2:11">
      <c r="B88" s="67" t="s">
        <v>147</v>
      </c>
      <c r="C88" s="62"/>
      <c r="D88" s="63" t="str">
        <f>'보안요구사항(Android)'!D88</f>
        <v>요구사항이 모바일 앱에 적용되며 모범 사례에 따라 구현되어 있는 경우</v>
      </c>
      <c r="E88" s="76"/>
      <c r="F88" s="76"/>
      <c r="G88" s="76"/>
      <c r="H88" s="76"/>
      <c r="I88" s="76"/>
      <c r="J88" s="76"/>
      <c r="K88" s="55"/>
    </row>
    <row r="89" spans="2:11">
      <c r="B89" s="67" t="s">
        <v>148</v>
      </c>
      <c r="C89" s="62"/>
      <c r="D89" s="63" t="str">
        <f>'보안요구사항(Android)'!D89</f>
        <v>요구사항이 모바일 앱에는 적용되지만 모든 요구사항을 충족하지 못하는 경우</v>
      </c>
      <c r="E89" s="76"/>
      <c r="F89" s="76"/>
      <c r="G89" s="76"/>
      <c r="H89" s="76"/>
      <c r="I89" s="76"/>
      <c r="J89" s="76"/>
      <c r="K89" s="55"/>
    </row>
    <row r="90" spans="2:11">
      <c r="B90" s="67" t="s">
        <v>26</v>
      </c>
      <c r="C90" s="62"/>
      <c r="D90" s="63" t="str">
        <f>'보안요구사항(Android)'!D90</f>
        <v>요구사항이 모바일 앱에 해당 사항이 없는 경우</v>
      </c>
      <c r="E90" s="76"/>
      <c r="F90" s="76"/>
      <c r="G90" s="76"/>
      <c r="H90" s="76"/>
      <c r="I90" s="76"/>
      <c r="J90" s="76"/>
      <c r="K90" s="55"/>
    </row>
    <row r="91" spans="2:11">
      <c r="B91" s="105"/>
      <c r="C91" s="105"/>
      <c r="D91" s="55"/>
      <c r="E91" s="76"/>
      <c r="F91" s="76"/>
      <c r="G91" s="76"/>
      <c r="H91" s="76"/>
      <c r="I91" s="76"/>
      <c r="J91" s="76"/>
      <c r="K91" s="55"/>
    </row>
    <row r="92" spans="2:11">
      <c r="B92" s="105"/>
      <c r="C92" s="105"/>
      <c r="D92" s="55"/>
      <c r="E92" s="76"/>
      <c r="F92" s="76"/>
      <c r="G92" s="76"/>
      <c r="H92" s="76"/>
      <c r="I92" s="76"/>
      <c r="J92" s="76"/>
      <c r="K92" s="55"/>
    </row>
    <row r="93" spans="2:11">
      <c r="B93" s="105"/>
      <c r="C93" s="105"/>
      <c r="D93" s="55"/>
      <c r="E93" s="76"/>
      <c r="F93" s="76"/>
      <c r="G93" s="76"/>
      <c r="H93" s="76"/>
      <c r="I93" s="76"/>
      <c r="J93" s="76"/>
      <c r="K93" s="55"/>
    </row>
    <row r="94" spans="2:11">
      <c r="B94" s="105"/>
      <c r="C94" s="105"/>
      <c r="D94" s="55"/>
      <c r="E94" s="76"/>
      <c r="F94" s="76"/>
      <c r="G94" s="76"/>
      <c r="H94" s="76"/>
      <c r="I94" s="76"/>
      <c r="J94" s="76"/>
      <c r="K94" s="55"/>
    </row>
  </sheetData>
  <mergeCells count="2">
    <mergeCell ref="H3:J3"/>
    <mergeCell ref="B1:K1"/>
  </mergeCells>
  <phoneticPr fontId="9" type="noConversion"/>
  <conditionalFormatting sqref="M1:M1048576">
    <cfRule type="containsText" dxfId="5" priority="2" operator="containsText" text="0x05">
      <formula>NOT(ISERROR(SEARCH("0x05",M1)))</formula>
    </cfRule>
  </conditionalFormatting>
  <conditionalFormatting sqref="H2:H28 H33:H1048576">
    <cfRule type="containsText" dxfId="4" priority="3" operator="containsText" text="0x05">
      <formula>NOT(ISERROR(SEARCH("0x05",H2)))</formula>
    </cfRule>
  </conditionalFormatting>
  <conditionalFormatting sqref="J6">
    <cfRule type="containsText" dxfId="3" priority="4" operator="containsText" text="0x05">
      <formula>NOT(ISERROR(SEARCH("0x05",J6)))</formula>
    </cfRule>
  </conditionalFormatting>
  <conditionalFormatting sqref="I6">
    <cfRule type="containsText" dxfId="2"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73:G81 G34:G39 G41:G52 G54:G59 G61:G71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H10" sqref="H10"/>
    </sheetView>
  </sheetViews>
  <sheetFormatPr baseColWidth="10" defaultColWidth="8.796875" defaultRowHeight="15.6"/>
  <cols>
    <col min="1" max="1" width="1.796875" style="69" customWidth="1"/>
    <col min="2" max="2" width="9.296875" style="124" customWidth="1"/>
    <col min="3" max="3" width="20.796875" style="124" customWidth="1"/>
    <col min="4" max="4" width="80.796875" style="68" customWidth="1"/>
    <col min="5" max="6" width="8.296875" style="69" customWidth="1"/>
    <col min="7" max="7" width="57.296875" style="69" bestFit="1" customWidth="1"/>
    <col min="8" max="8" width="20.796875" style="68" customWidth="1"/>
    <col min="9" max="1025" width="11" style="69" customWidth="1"/>
    <col min="1026" max="16384" width="8.796875" style="69"/>
  </cols>
  <sheetData>
    <row r="1" spans="2:8" ht="18">
      <c r="B1" s="162" t="s">
        <v>292</v>
      </c>
      <c r="C1" s="162"/>
      <c r="D1" s="162"/>
      <c r="E1" s="162"/>
      <c r="F1" s="162"/>
      <c r="G1" s="162"/>
      <c r="H1" s="162"/>
    </row>
    <row r="2" spans="2:8">
      <c r="G2" s="125"/>
      <c r="H2" s="45"/>
    </row>
    <row r="3" spans="2:8">
      <c r="B3" s="80" t="s">
        <v>9</v>
      </c>
      <c r="C3" s="80" t="s">
        <v>10</v>
      </c>
      <c r="D3" s="81" t="s">
        <v>288</v>
      </c>
      <c r="E3" s="81" t="s">
        <v>282</v>
      </c>
      <c r="F3" s="81" t="s">
        <v>278</v>
      </c>
      <c r="G3" s="81" t="s">
        <v>280</v>
      </c>
      <c r="H3" s="81" t="s">
        <v>266</v>
      </c>
    </row>
    <row r="4" spans="2:8">
      <c r="B4" s="95" t="s">
        <v>285</v>
      </c>
      <c r="C4" s="95"/>
      <c r="D4" s="96" t="str">
        <f>'안티리버싱(Android)'!D4</f>
        <v>동적 분석 및 변조 방지</v>
      </c>
      <c r="E4" s="97"/>
      <c r="F4" s="97"/>
      <c r="G4" s="97"/>
      <c r="H4" s="96"/>
    </row>
    <row r="5" spans="2:8">
      <c r="B5" s="85" t="s">
        <v>149</v>
      </c>
      <c r="C5" s="85" t="s">
        <v>150</v>
      </c>
      <c r="D5" s="92" t="str">
        <f>'안티리버싱(Android)'!D5</f>
        <v>앱은 사용자에게 경고하거나 앱을 종료하여 루팅 또는 탈옥 된 기기의 존재를 감지하여야 한다.</v>
      </c>
      <c r="E5" s="107" t="s">
        <v>17</v>
      </c>
      <c r="F5" s="89" t="s">
        <v>26</v>
      </c>
      <c r="G5" s="93" t="str">
        <f>HYPERLINK(CONCATENATE(BASE_URL,"0x06j-Testing-Resiliency-Against-Reverse-Engineering.md#jailbreak-detection-mstg-resilience-1"),"Jailbreak Detection (MSTG-RESILIENCE-1)")</f>
        <v>Jailbreak Detection (MSTG-RESILIENCE-1)</v>
      </c>
      <c r="H5" s="92"/>
    </row>
    <row r="6" spans="2:8" ht="28.8">
      <c r="B6" s="85" t="s">
        <v>151</v>
      </c>
      <c r="C6" s="85" t="s">
        <v>152</v>
      </c>
      <c r="D6" s="92" t="str">
        <f>'안티리버싱(Android)'!D6</f>
        <v>앱은 디버깅을 방지하거나 디버거 연결을 감지하여야 한다. 사용 가능한 모든 디버깅 프로토콜이 포함되어야 한다.</v>
      </c>
      <c r="E6" s="107" t="s">
        <v>17</v>
      </c>
      <c r="F6" s="89" t="s">
        <v>26</v>
      </c>
      <c r="G6" s="93" t="str">
        <f>HYPERLINK(CONCATENATE(BASE_URL,"0x06j-Testing-Resiliency-Against-Reverse-Engineering.md#anti-debugging-checks-mstg-resilience-2"),"Anti-Debugging Checks (MSTG-RESILIENCE-2)")</f>
        <v>Anti-Debugging Checks (MSTG-RESILIENCE-2)</v>
      </c>
      <c r="H6" s="92"/>
    </row>
    <row r="7" spans="2:8" ht="31.2">
      <c r="B7" s="85" t="s">
        <v>153</v>
      </c>
      <c r="C7" s="85" t="s">
        <v>154</v>
      </c>
      <c r="D7" s="92" t="str">
        <f>'안티리버싱(Android)'!D7</f>
        <v>앱은 자체 샌드박스에서 실행 파일 및 중요한 데이터의 변조를 감지하여야 한다.</v>
      </c>
      <c r="E7" s="107" t="s">
        <v>17</v>
      </c>
      <c r="F7" s="89" t="s">
        <v>26</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c r="B8" s="85" t="s">
        <v>155</v>
      </c>
      <c r="C8" s="85" t="s">
        <v>156</v>
      </c>
      <c r="D8" s="92" t="str">
        <f>'안티리버싱(Android)'!D8</f>
        <v>앱은 장치에 널리 사용되는 리버스 엔지니어링 도구 및 프레임워크의 존재를 감지하여야 한다.</v>
      </c>
      <c r="E8" s="107" t="s">
        <v>17</v>
      </c>
      <c r="F8" s="89" t="s">
        <v>26</v>
      </c>
      <c r="G8" s="138" t="s">
        <v>414</v>
      </c>
      <c r="H8" s="92"/>
    </row>
    <row r="9" spans="2:8">
      <c r="B9" s="85" t="s">
        <v>157</v>
      </c>
      <c r="C9" s="85" t="s">
        <v>158</v>
      </c>
      <c r="D9" s="92" t="str">
        <f>'안티리버싱(Android)'!D9</f>
        <v>앱은 에뮬레이터에서 실행되고 있는지 여부를 감지하고 대응하여야 한다.</v>
      </c>
      <c r="E9" s="107" t="s">
        <v>17</v>
      </c>
      <c r="F9" s="89" t="s">
        <v>26</v>
      </c>
      <c r="G9" s="138" t="s">
        <v>415</v>
      </c>
      <c r="H9" s="92"/>
    </row>
    <row r="10" spans="2:8">
      <c r="B10" s="85" t="s">
        <v>159</v>
      </c>
      <c r="C10" s="85" t="s">
        <v>160</v>
      </c>
      <c r="D10" s="92" t="str">
        <f>'안티리버싱(Android)'!D10</f>
        <v>앱은 자체 메모리 공간에서 코드와 데이터 변조를 감지하여야 한다.</v>
      </c>
      <c r="E10" s="107" t="s">
        <v>17</v>
      </c>
      <c r="F10" s="89" t="s">
        <v>26</v>
      </c>
      <c r="G10" s="137"/>
      <c r="H10" s="92"/>
    </row>
    <row r="11" spans="2:8" ht="28.8">
      <c r="B11" s="85" t="s">
        <v>161</v>
      </c>
      <c r="C11" s="85" t="s">
        <v>162</v>
      </c>
      <c r="D11" s="92" t="str">
        <f>'안티리버싱(Android)'!D11</f>
        <v>앱은 각 방어 유형(8.1~8.6)에서 여러 메커니즘을 구현하여야 한다. 복원력은 사용된 메커니즘의 독창성의 양 및 다양성과 비례합니다.</v>
      </c>
      <c r="E11" s="107" t="s">
        <v>17</v>
      </c>
      <c r="F11" s="89" t="s">
        <v>26</v>
      </c>
      <c r="G11" s="139" t="s">
        <v>166</v>
      </c>
      <c r="H11" s="92"/>
    </row>
    <row r="12" spans="2:8">
      <c r="B12" s="85" t="s">
        <v>164</v>
      </c>
      <c r="C12" s="85" t="s">
        <v>165</v>
      </c>
      <c r="D12" s="92" t="str">
        <f>'안티리버싱(Android)'!D12</f>
        <v>감지 메커니즘은 지연 응답과 스텔스 응답을 포함하여 다양한 종류 응답을 트리거하여야 한다.</v>
      </c>
      <c r="E12" s="107" t="s">
        <v>17</v>
      </c>
      <c r="F12" s="89" t="s">
        <v>26</v>
      </c>
      <c r="G12" s="139" t="s">
        <v>166</v>
      </c>
      <c r="H12" s="92"/>
    </row>
    <row r="13" spans="2:8">
      <c r="B13" s="85" t="s">
        <v>167</v>
      </c>
      <c r="C13" s="85" t="s">
        <v>168</v>
      </c>
      <c r="D13" s="92" t="str">
        <f>'안티리버싱(Android)'!D13</f>
        <v>프로그램 난독화가 적용되고, 동적 분석을 통한 역 난독처리를 방해하여야 한다.</v>
      </c>
      <c r="E13" s="107" t="s">
        <v>17</v>
      </c>
      <c r="F13" s="89" t="s">
        <v>26</v>
      </c>
      <c r="G13" s="138" t="s">
        <v>416</v>
      </c>
      <c r="H13" s="92"/>
    </row>
    <row r="14" spans="2:8">
      <c r="B14" s="95" t="s">
        <v>286</v>
      </c>
      <c r="C14" s="95"/>
      <c r="D14" s="96" t="str">
        <f>'안티리버싱(Android)'!D14</f>
        <v>장치 바인딩</v>
      </c>
      <c r="E14" s="97"/>
      <c r="F14" s="97"/>
      <c r="G14" s="97"/>
      <c r="H14" s="96"/>
    </row>
    <row r="15" spans="2:8" ht="39" customHeight="1">
      <c r="B15" s="85" t="s">
        <v>169</v>
      </c>
      <c r="C15" s="85" t="s">
        <v>170</v>
      </c>
      <c r="D15" s="92" t="str">
        <f>'안티리버싱(Android)'!D15</f>
        <v>앱은 장치 고유의 여러 속성에서 파생되는 장치 지문을 사용하여 '장치 바인딩' 기능을 구현하여야 한다.</v>
      </c>
      <c r="E15" s="107" t="s">
        <v>17</v>
      </c>
      <c r="F15" s="89" t="s">
        <v>26</v>
      </c>
      <c r="G15" s="93" t="str">
        <f>HYPERLINK(CONCATENATE(BASE_URL,"0x06j-Testing-Resiliency-Against-Reverse-Engineering.md#device-binding-mstg-resilience-10"),"Device Binding (MSTG-RESILIENCE-10)")</f>
        <v>Device Binding (MSTG-RESILIENCE-10)</v>
      </c>
      <c r="H15" s="92"/>
    </row>
    <row r="16" spans="2:8">
      <c r="B16" s="95" t="s">
        <v>287</v>
      </c>
      <c r="C16" s="95"/>
      <c r="D16" s="96" t="str">
        <f>'안티리버싱(Android)'!D16</f>
        <v>이해 방해(Impede Comprehension)</v>
      </c>
      <c r="E16" s="97"/>
      <c r="F16" s="97"/>
      <c r="G16" s="97"/>
      <c r="H16" s="96"/>
    </row>
    <row r="17" spans="2:8" ht="43.2">
      <c r="B17" s="85" t="s">
        <v>171</v>
      </c>
      <c r="C17" s="85" t="s">
        <v>172</v>
      </c>
      <c r="D17" s="92"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7" t="s">
        <v>17</v>
      </c>
      <c r="F17" s="89" t="s">
        <v>26</v>
      </c>
      <c r="G17" s="90"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57.6">
      <c r="B18" s="85" t="s">
        <v>173</v>
      </c>
      <c r="C18" s="85" t="s">
        <v>174</v>
      </c>
      <c r="D18" s="92"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v>
      </c>
      <c r="E18" s="107" t="s">
        <v>17</v>
      </c>
      <c r="F18" s="89" t="s">
        <v>26</v>
      </c>
      <c r="G18" s="109" t="s">
        <v>166</v>
      </c>
      <c r="H18" s="92"/>
    </row>
    <row r="19" spans="2:8">
      <c r="B19" s="95" t="s">
        <v>392</v>
      </c>
      <c r="C19" s="95"/>
      <c r="D19" s="134" t="str">
        <f>'안티리버싱(Android)'!D19</f>
        <v>도청 방해(Impede Eavesdropping)</v>
      </c>
      <c r="E19" s="97"/>
      <c r="F19" s="97"/>
      <c r="G19" s="97"/>
      <c r="H19" s="96"/>
    </row>
    <row r="20" spans="2:8" ht="28.8">
      <c r="B20" s="85" t="s">
        <v>390</v>
      </c>
      <c r="C20" s="85" t="s">
        <v>391</v>
      </c>
      <c r="D20" s="132" t="str">
        <f>'안티리버싱(Android)'!D20</f>
        <v>심층 방어로서, 통신 당사자를 확실하게 강화하는 것 외에도, 애플리케이션 레벨 페이로드 암호화를 적용하여 도청을 더욱 방해할 수 있다.</v>
      </c>
      <c r="E20" s="107" t="s">
        <v>17</v>
      </c>
      <c r="F20" s="89" t="s">
        <v>26</v>
      </c>
      <c r="G20" s="109" t="s">
        <v>166</v>
      </c>
      <c r="H20" s="133"/>
    </row>
    <row r="21" spans="2:8">
      <c r="B21" s="46"/>
      <c r="C21" s="47"/>
      <c r="D21" s="48"/>
      <c r="E21" s="49"/>
      <c r="F21" s="49"/>
      <c r="G21" s="106"/>
      <c r="H21" s="51"/>
    </row>
    <row r="22" spans="2:8">
      <c r="B22" s="126"/>
      <c r="C22" s="126"/>
      <c r="D22" s="45"/>
      <c r="E22" s="125"/>
      <c r="F22" s="125"/>
      <c r="G22" s="125"/>
      <c r="H22" s="45"/>
    </row>
    <row r="23" spans="2:8">
      <c r="B23" s="126"/>
      <c r="C23" s="126"/>
      <c r="D23" s="45"/>
      <c r="E23" s="125"/>
      <c r="F23" s="125"/>
      <c r="G23" s="125"/>
      <c r="H23" s="45"/>
    </row>
    <row r="24" spans="2:8">
      <c r="B24" s="77" t="s">
        <v>274</v>
      </c>
      <c r="C24" s="127"/>
      <c r="D24" s="45"/>
      <c r="E24" s="125"/>
      <c r="F24" s="125"/>
      <c r="G24" s="125"/>
      <c r="H24" s="45"/>
    </row>
    <row r="25" spans="2:8">
      <c r="B25" s="65" t="s">
        <v>275</v>
      </c>
      <c r="C25" s="53"/>
      <c r="D25" s="66" t="s">
        <v>276</v>
      </c>
      <c r="E25" s="125"/>
      <c r="F25" s="125"/>
      <c r="G25" s="125"/>
      <c r="H25" s="45"/>
    </row>
    <row r="26" spans="2:8">
      <c r="B26" s="67" t="s">
        <v>147</v>
      </c>
      <c r="C26" s="54"/>
      <c r="D26" s="63" t="str">
        <f>'보안요구사항(Android)'!D88</f>
        <v>요구사항이 모바일 앱에 적용되며 모범 사례에 따라 구현되어 있는 경우</v>
      </c>
      <c r="E26" s="125"/>
      <c r="F26" s="125"/>
      <c r="G26" s="125"/>
      <c r="H26" s="45"/>
    </row>
    <row r="27" spans="2:8">
      <c r="B27" s="67" t="s">
        <v>148</v>
      </c>
      <c r="C27" s="54"/>
      <c r="D27" s="63" t="str">
        <f>'보안요구사항(Android)'!D89</f>
        <v>요구사항이 모바일 앱에는 적용되지만 모든 요구사항을 충족하지 못하는 경우</v>
      </c>
      <c r="E27" s="125"/>
      <c r="F27" s="125"/>
      <c r="G27" s="125"/>
      <c r="H27" s="45"/>
    </row>
    <row r="28" spans="2:8">
      <c r="B28" s="67" t="s">
        <v>26</v>
      </c>
      <c r="C28" s="54"/>
      <c r="D28" s="63" t="str">
        <f>'보안요구사항(Android)'!D90</f>
        <v>요구사항이 모바일 앱에 해당 사항이 없는 경우</v>
      </c>
      <c r="E28" s="125"/>
      <c r="F28" s="125"/>
      <c r="G28" s="125"/>
      <c r="H28" s="45"/>
    </row>
    <row r="29" spans="2:8">
      <c r="B29" s="126"/>
      <c r="C29" s="126"/>
      <c r="D29" s="45"/>
      <c r="E29" s="125"/>
      <c r="F29" s="125"/>
      <c r="G29" s="125"/>
      <c r="H29" s="45"/>
    </row>
    <row r="30" spans="2:8">
      <c r="B30" s="126"/>
      <c r="C30" s="126"/>
      <c r="D30" s="45"/>
      <c r="E30" s="125"/>
      <c r="F30" s="125"/>
      <c r="G30" s="125"/>
      <c r="H30" s="45"/>
    </row>
    <row r="31" spans="2:8">
      <c r="B31" s="126"/>
      <c r="C31" s="126"/>
      <c r="D31" s="45"/>
      <c r="E31" s="125"/>
      <c r="F31" s="125"/>
      <c r="G31" s="125"/>
      <c r="H31" s="45"/>
    </row>
    <row r="32" spans="2:8">
      <c r="B32" s="126"/>
      <c r="C32" s="126"/>
      <c r="D32" s="45"/>
      <c r="E32" s="125"/>
      <c r="F32" s="125"/>
    </row>
    <row r="33" spans="2:6">
      <c r="B33" s="126"/>
      <c r="C33" s="126"/>
      <c r="D33" s="45"/>
      <c r="E33" s="125"/>
      <c r="F33" s="125"/>
    </row>
    <row r="34" spans="2:6">
      <c r="B34" s="126"/>
      <c r="C34" s="126"/>
      <c r="D34" s="45"/>
      <c r="E34" s="125"/>
      <c r="F34" s="125"/>
    </row>
  </sheetData>
  <mergeCells count="1">
    <mergeCell ref="B1:H1"/>
  </mergeCells>
  <phoneticPr fontId="9" type="noConversion"/>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446A6C96-0480-418C-9EC4-299864EE253E}">
      <formula1>"Pass,Fail,N/A"</formula1>
      <formula2>0</formula2>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79BF0C86-D9BF-3D46-BCE7-4A46B385050D}"/>
    <hyperlink ref="G9" r:id="rId2" location="testing-emulator-detection-mstg-resilience-5" display="https://github.com/OWASP/owasp-mstg/blob/1.2/Document/0x06j-Testing-Resiliency-Against-Reverse-Engineering.md - testing-emulator-detection-mstg-resilience-5" xr:uid="{BBA20099-062B-A844-8A1D-59F3DEA4EE7E}"/>
    <hyperlink ref="G13" r:id="rId3" location="testing-obfuscation-mstg-resilience-9" display="https://github.com/OWASP/owasp-mstg/blob/1.2/Document/0x06j-Testing-Resiliency-Against-Reverse-Engineering.md - testing-obfuscation-mstg-resilience-9" xr:uid="{B1F20E04-BE32-3D49-A50F-7BDC93A18C95}"/>
  </hyperlink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796875" defaultRowHeight="15.6"/>
  <cols>
    <col min="1" max="1" width="33.296875" customWidth="1"/>
    <col min="2" max="2" width="11" customWidth="1"/>
    <col min="3" max="3" width="13.69921875" customWidth="1"/>
    <col min="4" max="4" width="11" customWidth="1"/>
    <col min="5" max="5" width="119.69921875" customWidth="1"/>
    <col min="6" max="1025" width="11" customWidth="1"/>
  </cols>
  <sheetData>
    <row r="1" spans="1:5">
      <c r="A1" s="163" t="s">
        <v>175</v>
      </c>
      <c r="B1" s="163"/>
      <c r="C1" s="9"/>
      <c r="D1" s="7"/>
      <c r="E1" s="7"/>
    </row>
    <row r="2" spans="1:5">
      <c r="A2" s="10" t="s">
        <v>176</v>
      </c>
      <c r="B2" s="10" t="s">
        <v>1</v>
      </c>
      <c r="C2" s="10" t="s">
        <v>177</v>
      </c>
      <c r="D2" s="10" t="s">
        <v>178</v>
      </c>
      <c r="E2" s="10" t="s">
        <v>13</v>
      </c>
    </row>
    <row r="3" spans="1:5">
      <c r="A3" s="11" t="s">
        <v>179</v>
      </c>
      <c r="B3" s="12">
        <v>0.1</v>
      </c>
      <c r="C3" s="12"/>
      <c r="D3" s="13">
        <v>42765</v>
      </c>
      <c r="E3" s="14" t="s">
        <v>180</v>
      </c>
    </row>
    <row r="4" spans="1:5">
      <c r="A4" s="14" t="s">
        <v>181</v>
      </c>
      <c r="B4" s="12">
        <v>0.2</v>
      </c>
      <c r="C4" s="12"/>
      <c r="D4" s="13">
        <v>42766</v>
      </c>
      <c r="E4" s="14" t="s">
        <v>182</v>
      </c>
    </row>
    <row r="5" spans="1:5">
      <c r="A5" s="14" t="s">
        <v>183</v>
      </c>
      <c r="B5" s="12">
        <v>0.3</v>
      </c>
      <c r="C5" s="12"/>
      <c r="D5" s="13">
        <v>42778</v>
      </c>
      <c r="E5" s="14" t="s">
        <v>184</v>
      </c>
    </row>
    <row r="6" spans="1:5">
      <c r="A6" s="14" t="s">
        <v>185</v>
      </c>
      <c r="B6" s="12" t="s">
        <v>186</v>
      </c>
      <c r="C6" s="12"/>
      <c r="D6" s="13">
        <v>42780</v>
      </c>
      <c r="E6" s="14" t="s">
        <v>187</v>
      </c>
    </row>
    <row r="7" spans="1:5">
      <c r="A7" s="14" t="s">
        <v>181</v>
      </c>
      <c r="B7" s="15" t="s">
        <v>188</v>
      </c>
      <c r="C7" s="15"/>
      <c r="D7" s="13">
        <v>42781</v>
      </c>
      <c r="E7" s="14" t="s">
        <v>189</v>
      </c>
    </row>
    <row r="8" spans="1:5">
      <c r="A8" s="14" t="s">
        <v>185</v>
      </c>
      <c r="B8" s="15" t="s">
        <v>190</v>
      </c>
      <c r="C8" s="15"/>
      <c r="D8" s="13">
        <v>42829</v>
      </c>
      <c r="E8" s="14" t="s">
        <v>191</v>
      </c>
    </row>
    <row r="9" spans="1:5">
      <c r="A9" s="14" t="s">
        <v>181</v>
      </c>
      <c r="B9" s="15" t="s">
        <v>190</v>
      </c>
      <c r="C9" s="15"/>
      <c r="D9" s="13">
        <v>42919</v>
      </c>
      <c r="E9" s="14" t="s">
        <v>192</v>
      </c>
    </row>
    <row r="10" spans="1:5">
      <c r="A10" s="14" t="s">
        <v>181</v>
      </c>
      <c r="B10" s="15" t="s">
        <v>193</v>
      </c>
      <c r="C10" s="15"/>
      <c r="D10" s="13">
        <v>42963</v>
      </c>
      <c r="E10" s="14" t="s">
        <v>194</v>
      </c>
    </row>
    <row r="11" spans="1:5">
      <c r="A11" s="14" t="s">
        <v>181</v>
      </c>
      <c r="B11" s="15" t="s">
        <v>195</v>
      </c>
      <c r="C11" s="15"/>
      <c r="D11" s="13">
        <v>43113</v>
      </c>
      <c r="E11" s="14" t="s">
        <v>196</v>
      </c>
    </row>
    <row r="12" spans="1:5">
      <c r="A12" s="14" t="s">
        <v>181</v>
      </c>
      <c r="B12" s="15">
        <v>1.1000000000000001</v>
      </c>
      <c r="C12" s="15"/>
      <c r="D12" s="13">
        <v>43289</v>
      </c>
      <c r="E12" s="14" t="s">
        <v>197</v>
      </c>
    </row>
    <row r="13" spans="1:5">
      <c r="A13" s="14" t="s">
        <v>198</v>
      </c>
      <c r="B13" s="16" t="s">
        <v>199</v>
      </c>
      <c r="C13" s="17"/>
      <c r="D13" s="13">
        <v>43464</v>
      </c>
      <c r="E13" s="18" t="s">
        <v>200</v>
      </c>
    </row>
    <row r="14" spans="1:5">
      <c r="A14" s="14" t="s">
        <v>201</v>
      </c>
      <c r="B14" s="16" t="s">
        <v>202</v>
      </c>
      <c r="C14" s="17"/>
      <c r="D14" s="13">
        <v>43469</v>
      </c>
      <c r="E14" s="18" t="s">
        <v>200</v>
      </c>
    </row>
    <row r="15" spans="1:5" ht="409.05" customHeight="1">
      <c r="A15" s="19" t="s">
        <v>203</v>
      </c>
      <c r="B15" s="15" t="s">
        <v>204</v>
      </c>
      <c r="C15" s="15" t="s">
        <v>205</v>
      </c>
      <c r="D15" s="13">
        <v>43471</v>
      </c>
      <c r="E15" s="20" t="s">
        <v>206</v>
      </c>
    </row>
    <row r="16" spans="1:5">
      <c r="A16" s="14" t="s">
        <v>198</v>
      </c>
      <c r="B16" s="16" t="s">
        <v>207</v>
      </c>
      <c r="C16" s="15" t="s">
        <v>205</v>
      </c>
      <c r="D16" s="21">
        <v>43475</v>
      </c>
      <c r="E16" s="18" t="s">
        <v>208</v>
      </c>
    </row>
    <row r="17" spans="1:5" ht="78">
      <c r="A17" s="19" t="s">
        <v>203</v>
      </c>
      <c r="B17" s="16" t="s">
        <v>209</v>
      </c>
      <c r="C17" s="15" t="s">
        <v>205</v>
      </c>
      <c r="D17" s="13">
        <v>43476</v>
      </c>
      <c r="E17" s="19" t="s">
        <v>210</v>
      </c>
    </row>
    <row r="18" spans="1:5" ht="46.8">
      <c r="A18" s="19" t="s">
        <v>203</v>
      </c>
      <c r="B18" s="16" t="s">
        <v>211</v>
      </c>
      <c r="C18" s="15" t="s">
        <v>205</v>
      </c>
      <c r="D18" s="13">
        <v>43478</v>
      </c>
      <c r="E18" s="19" t="s">
        <v>212</v>
      </c>
    </row>
    <row r="19" spans="1:5" ht="46.8">
      <c r="A19" s="19" t="s">
        <v>203</v>
      </c>
      <c r="B19" s="16" t="s">
        <v>213</v>
      </c>
      <c r="C19" s="15" t="s">
        <v>205</v>
      </c>
      <c r="D19" s="13">
        <v>43478</v>
      </c>
      <c r="E19" s="19" t="s">
        <v>214</v>
      </c>
    </row>
    <row r="20" spans="1:5" ht="109.2">
      <c r="A20" s="19" t="s">
        <v>198</v>
      </c>
      <c r="B20" s="16" t="s">
        <v>215</v>
      </c>
      <c r="C20" s="15" t="s">
        <v>0</v>
      </c>
      <c r="D20" s="13">
        <v>43641</v>
      </c>
      <c r="E20" s="20" t="s">
        <v>216</v>
      </c>
    </row>
    <row r="21" spans="1:5">
      <c r="A21" s="19" t="s">
        <v>198</v>
      </c>
      <c r="B21" s="16" t="s">
        <v>217</v>
      </c>
      <c r="C21" s="15" t="s">
        <v>0</v>
      </c>
      <c r="D21" s="13">
        <v>43642</v>
      </c>
      <c r="E21" s="19" t="s">
        <v>218</v>
      </c>
    </row>
    <row r="22" spans="1:5" ht="46.8">
      <c r="A22" s="19" t="s">
        <v>198</v>
      </c>
      <c r="B22" s="16" t="s">
        <v>219</v>
      </c>
      <c r="C22" s="15" t="s">
        <v>0</v>
      </c>
      <c r="D22" s="13">
        <v>43649</v>
      </c>
      <c r="E22" s="19" t="s">
        <v>220</v>
      </c>
    </row>
    <row r="23" spans="1:5">
      <c r="A23" s="19" t="s">
        <v>198</v>
      </c>
      <c r="B23" s="16" t="s">
        <v>219</v>
      </c>
      <c r="C23" s="15" t="s">
        <v>0</v>
      </c>
      <c r="D23" s="13">
        <v>43672</v>
      </c>
      <c r="E23" s="19" t="s">
        <v>221</v>
      </c>
    </row>
    <row r="24" spans="1:5">
      <c r="A24" s="19" t="s">
        <v>198</v>
      </c>
      <c r="B24" s="16" t="s">
        <v>219</v>
      </c>
      <c r="C24" s="15" t="s">
        <v>0</v>
      </c>
      <c r="D24" s="13">
        <v>43674</v>
      </c>
      <c r="E24" s="19" t="s">
        <v>222</v>
      </c>
    </row>
    <row r="25" spans="1:5" ht="46.8">
      <c r="A25" s="19" t="s">
        <v>198</v>
      </c>
      <c r="B25" s="16" t="s">
        <v>223</v>
      </c>
      <c r="C25" s="15" t="s">
        <v>0</v>
      </c>
      <c r="D25" s="13">
        <v>43685</v>
      </c>
      <c r="E25" s="19" t="s">
        <v>224</v>
      </c>
    </row>
    <row r="26" spans="1:5" ht="46.8">
      <c r="A26" s="19" t="s">
        <v>225</v>
      </c>
      <c r="B26" s="16" t="s">
        <v>223</v>
      </c>
      <c r="C26" s="15" t="s">
        <v>0</v>
      </c>
      <c r="D26" s="13">
        <v>43719</v>
      </c>
      <c r="E26" s="19" t="s">
        <v>226</v>
      </c>
    </row>
    <row r="27" spans="1:5" ht="234">
      <c r="A27" s="135" t="s">
        <v>407</v>
      </c>
      <c r="B27" s="16" t="s">
        <v>408</v>
      </c>
      <c r="C27" s="12">
        <v>1.2</v>
      </c>
      <c r="D27" s="136">
        <v>43950</v>
      </c>
      <c r="E27" s="135" t="s">
        <v>413</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4"/>
  <sheetViews>
    <sheetView showGridLines="0" zoomScaleNormal="100" workbookViewId="0">
      <selection sqref="A1:B1"/>
    </sheetView>
  </sheetViews>
  <sheetFormatPr baseColWidth="10" defaultColWidth="8.796875" defaultRowHeight="15.6"/>
  <cols>
    <col min="1" max="1" width="33.296875" customWidth="1"/>
    <col min="2" max="2" width="11" style="8" customWidth="1"/>
    <col min="3" max="3" width="13.69921875" customWidth="1"/>
    <col min="4" max="4" width="13.296875" style="44" bestFit="1" customWidth="1"/>
    <col min="5" max="5" width="119.69921875" customWidth="1"/>
    <col min="6" max="1025" width="11" customWidth="1"/>
  </cols>
  <sheetData>
    <row r="1" spans="1:5">
      <c r="A1" s="163" t="s">
        <v>175</v>
      </c>
      <c r="B1" s="163"/>
      <c r="C1" s="39"/>
      <c r="D1" s="42"/>
      <c r="E1" s="22"/>
    </row>
    <row r="2" spans="1:5">
      <c r="A2" s="10" t="s">
        <v>176</v>
      </c>
      <c r="B2" s="10" t="s">
        <v>1</v>
      </c>
      <c r="C2" s="10" t="s">
        <v>177</v>
      </c>
      <c r="D2" s="10" t="s">
        <v>178</v>
      </c>
      <c r="E2" s="10" t="s">
        <v>13</v>
      </c>
    </row>
    <row r="3" spans="1:5" ht="31.2">
      <c r="A3" s="40" t="s">
        <v>299</v>
      </c>
      <c r="B3" s="41" t="s">
        <v>264</v>
      </c>
      <c r="C3" s="41" t="s">
        <v>298</v>
      </c>
      <c r="D3" s="43">
        <v>43770</v>
      </c>
      <c r="E3" s="129" t="s">
        <v>300</v>
      </c>
    </row>
    <row r="4" spans="1:5" ht="31.2">
      <c r="A4" s="40" t="s">
        <v>409</v>
      </c>
      <c r="B4" s="41" t="s">
        <v>410</v>
      </c>
      <c r="C4" s="41" t="s">
        <v>411</v>
      </c>
      <c r="D4" s="43">
        <v>43950</v>
      </c>
      <c r="E4" s="129" t="s">
        <v>412</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'보안요구사항(Android)'!_FilterDatenbank</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Mathis Hesse</cp:lastModifiedBy>
  <cp:revision>2</cp:revision>
  <dcterms:created xsi:type="dcterms:W3CDTF">2017-01-25T17:37:15Z</dcterms:created>
  <dcterms:modified xsi:type="dcterms:W3CDTF">2020-09-04T07:25:53Z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