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defaultThemeVersion="124226"/>
  <mc:AlternateContent xmlns:mc="http://schemas.openxmlformats.org/markup-compatibility/2006">
    <mc:Choice Requires="x15">
      <x15ac:absPath xmlns:x15ac="http://schemas.microsoft.com/office/spreadsheetml/2010/11/ac" url="/Users/brianglas/Documents/Projects/samm/Supporting Resources/v2.0/toolbox/"/>
    </mc:Choice>
  </mc:AlternateContent>
  <xr:revisionPtr revIDLastSave="0" documentId="13_ncr:1_{8C466710-4E9D-CF4D-BDE6-AA41B4ADE43B}" xr6:coauthVersionLast="45" xr6:coauthVersionMax="45" xr10:uidLastSave="{00000000-0000-0000-0000-000000000000}"/>
  <bookViews>
    <workbookView xWindow="0" yWindow="460" windowWidth="35840" windowHeight="19640" activeTab="3"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6" i="13" l="1"/>
  <c r="R46" i="13"/>
  <c r="V42" i="13"/>
  <c r="V41" i="13"/>
  <c r="V38" i="13"/>
  <c r="V37" i="13"/>
  <c r="V36" i="13"/>
  <c r="V33" i="13"/>
  <c r="V32" i="13"/>
  <c r="V31" i="13"/>
  <c r="V29" i="13"/>
  <c r="V28" i="13"/>
  <c r="V27" i="13"/>
  <c r="V24" i="13"/>
  <c r="V23" i="13"/>
  <c r="V22" i="13"/>
  <c r="V20" i="13"/>
  <c r="V18" i="13"/>
  <c r="R42" i="13"/>
  <c r="R41" i="13"/>
  <c r="R38" i="13"/>
  <c r="R37" i="13"/>
  <c r="R36" i="13"/>
  <c r="R33" i="13"/>
  <c r="R32" i="13"/>
  <c r="R31" i="13"/>
  <c r="R29" i="13"/>
  <c r="R28" i="13"/>
  <c r="R27" i="13"/>
  <c r="R24" i="13"/>
  <c r="R23" i="13"/>
  <c r="R22" i="13"/>
  <c r="R20" i="13"/>
  <c r="R18" i="13"/>
  <c r="N42" i="13"/>
  <c r="N41" i="13"/>
  <c r="N38" i="13"/>
  <c r="N37" i="13"/>
  <c r="N36" i="13"/>
  <c r="N33" i="13"/>
  <c r="N32" i="13"/>
  <c r="N31" i="13"/>
  <c r="N29" i="13"/>
  <c r="N28" i="13"/>
  <c r="N27" i="13"/>
  <c r="O27" i="13" s="1"/>
  <c r="N24" i="13"/>
  <c r="N23" i="13"/>
  <c r="N22" i="13"/>
  <c r="N20" i="13"/>
  <c r="N18" i="13"/>
  <c r="V70"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J46" i="13"/>
  <c r="J48" i="13"/>
  <c r="K48" i="13" s="1"/>
  <c r="J50" i="13"/>
  <c r="K50" i="13" s="1"/>
  <c r="J52" i="13"/>
  <c r="J55" i="13"/>
  <c r="J56" i="13"/>
  <c r="J57" i="13"/>
  <c r="J59" i="13"/>
  <c r="J60" i="13"/>
  <c r="J61" i="13"/>
  <c r="J64" i="13"/>
  <c r="J65" i="13"/>
  <c r="J66" i="13"/>
  <c r="J68" i="13"/>
  <c r="J69" i="13"/>
  <c r="J70" i="13"/>
  <c r="K70" i="13" s="1"/>
  <c r="K57" i="13"/>
  <c r="K56" i="13"/>
  <c r="K55" i="13"/>
  <c r="V126" i="13"/>
  <c r="V125" i="13"/>
  <c r="V124" i="13"/>
  <c r="V122" i="13"/>
  <c r="V121" i="13"/>
  <c r="V120" i="13"/>
  <c r="V117" i="13"/>
  <c r="V116" i="13"/>
  <c r="V115" i="13"/>
  <c r="V113" i="13"/>
  <c r="V112" i="13"/>
  <c r="V111" i="13"/>
  <c r="V108" i="13"/>
  <c r="V107" i="13"/>
  <c r="V106" i="13"/>
  <c r="V104" i="13"/>
  <c r="V103" i="13"/>
  <c r="V102" i="13"/>
  <c r="R126" i="13"/>
  <c r="R125" i="13"/>
  <c r="R124" i="13"/>
  <c r="R122" i="13"/>
  <c r="R121" i="13"/>
  <c r="R120" i="13"/>
  <c r="R117" i="13"/>
  <c r="R116" i="13"/>
  <c r="R115" i="13"/>
  <c r="R113" i="13"/>
  <c r="R112" i="13"/>
  <c r="R111" i="13"/>
  <c r="R108" i="13"/>
  <c r="R107" i="13"/>
  <c r="R106" i="13"/>
  <c r="R104" i="13"/>
  <c r="R103" i="13"/>
  <c r="R102" i="13"/>
  <c r="N126" i="13"/>
  <c r="N125" i="13"/>
  <c r="N124" i="13"/>
  <c r="N122" i="13"/>
  <c r="N121" i="13"/>
  <c r="N120" i="13"/>
  <c r="N117" i="13"/>
  <c r="O117" i="13" s="1"/>
  <c r="N116" i="13"/>
  <c r="O116" i="13" s="1"/>
  <c r="N115" i="13"/>
  <c r="O115" i="13" s="1"/>
  <c r="N113" i="13"/>
  <c r="O113" i="13" s="1"/>
  <c r="N112" i="13"/>
  <c r="O112" i="13" s="1"/>
  <c r="N111" i="13"/>
  <c r="O111" i="13" s="1"/>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O145" i="13" s="1"/>
  <c r="N144" i="13"/>
  <c r="O144" i="13" s="1"/>
  <c r="N143" i="13"/>
  <c r="O143" i="13" s="1"/>
  <c r="N141" i="13"/>
  <c r="O141" i="13" s="1"/>
  <c r="N140" i="13"/>
  <c r="O140" i="13" s="1"/>
  <c r="N139" i="13"/>
  <c r="O139" i="13" s="1"/>
  <c r="N136" i="13"/>
  <c r="N135" i="13"/>
  <c r="N134" i="13"/>
  <c r="N132" i="13"/>
  <c r="N131" i="13"/>
  <c r="N130" i="13"/>
  <c r="O154" i="13"/>
  <c r="O153" i="13"/>
  <c r="O152" i="13"/>
  <c r="O150" i="13"/>
  <c r="O149" i="13"/>
  <c r="O148" i="13"/>
  <c r="O136" i="13"/>
  <c r="O135" i="13"/>
  <c r="O134" i="13"/>
  <c r="O132" i="13"/>
  <c r="O131" i="13"/>
  <c r="O130" i="13"/>
  <c r="K154" i="13"/>
  <c r="K153" i="13"/>
  <c r="K152" i="13"/>
  <c r="K150" i="13"/>
  <c r="K149" i="13"/>
  <c r="K148" i="13"/>
  <c r="K145" i="13"/>
  <c r="K144" i="13"/>
  <c r="K143" i="13"/>
  <c r="K141" i="13"/>
  <c r="K140" i="13"/>
  <c r="K139" i="13"/>
  <c r="K136" i="13"/>
  <c r="K135" i="13"/>
  <c r="K134" i="13"/>
  <c r="K132" i="13"/>
  <c r="K131" i="13"/>
  <c r="K130" i="13"/>
  <c r="O126" i="13"/>
  <c r="O125" i="13"/>
  <c r="O124" i="13"/>
  <c r="O122" i="13"/>
  <c r="O121" i="13"/>
  <c r="O120" i="13"/>
  <c r="O108" i="13"/>
  <c r="O107" i="13"/>
  <c r="O106" i="13"/>
  <c r="O104" i="13"/>
  <c r="O103" i="13"/>
  <c r="O102" i="13"/>
  <c r="K126" i="13"/>
  <c r="K125" i="13"/>
  <c r="K124" i="13"/>
  <c r="K122" i="13"/>
  <c r="K121" i="13"/>
  <c r="K120" i="13"/>
  <c r="K117" i="13"/>
  <c r="K116" i="13"/>
  <c r="K115" i="13"/>
  <c r="K113" i="13"/>
  <c r="K112" i="13"/>
  <c r="K111" i="13"/>
  <c r="K108" i="13"/>
  <c r="K107" i="13"/>
  <c r="K106" i="13"/>
  <c r="K104" i="13"/>
  <c r="K103" i="13"/>
  <c r="K102"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48" i="13"/>
  <c r="G132" i="13"/>
  <c r="G131" i="13"/>
  <c r="G130" i="13"/>
  <c r="G126" i="13"/>
  <c r="G125" i="13"/>
  <c r="G124" i="13"/>
  <c r="G122" i="13"/>
  <c r="G121" i="13"/>
  <c r="G120" i="13"/>
  <c r="G117" i="13"/>
  <c r="G116" i="13"/>
  <c r="G115" i="13"/>
  <c r="G113" i="13"/>
  <c r="G108" i="13"/>
  <c r="G107" i="13"/>
  <c r="G106" i="13"/>
  <c r="G104" i="13"/>
  <c r="G103" i="13"/>
  <c r="G102"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R19" i="13"/>
  <c r="V19" i="13" s="1"/>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80" i="13" l="1"/>
  <c r="J80" i="13"/>
  <c r="G79" i="13"/>
  <c r="J79" i="13"/>
  <c r="G78" i="13"/>
  <c r="J78" i="13"/>
  <c r="G98" i="13"/>
  <c r="J98" i="13"/>
  <c r="G97" i="13"/>
  <c r="J97" i="13"/>
  <c r="G96" i="13"/>
  <c r="J96" i="13"/>
  <c r="G94" i="13"/>
  <c r="J94" i="13"/>
  <c r="G93" i="13"/>
  <c r="J93" i="13"/>
  <c r="G92" i="13"/>
  <c r="J92" i="13"/>
  <c r="N92" i="13" s="1"/>
  <c r="R92" i="13" s="1"/>
  <c r="V92" i="13" s="1"/>
  <c r="G89" i="13"/>
  <c r="J89" i="13"/>
  <c r="G88" i="13"/>
  <c r="J88" i="13"/>
  <c r="G87" i="13"/>
  <c r="J87" i="13"/>
  <c r="G85" i="13"/>
  <c r="J85" i="13"/>
  <c r="G84" i="13"/>
  <c r="J84" i="13"/>
  <c r="G83" i="13"/>
  <c r="J83" i="13"/>
  <c r="N83" i="13" s="1"/>
  <c r="R83" i="13" s="1"/>
  <c r="V83" i="13" s="1"/>
  <c r="G76" i="13"/>
  <c r="J76" i="13"/>
  <c r="G75" i="13"/>
  <c r="J75" i="13"/>
  <c r="G74" i="13"/>
  <c r="J74" i="13"/>
  <c r="N74" i="13" s="1"/>
  <c r="R74" i="13" s="1"/>
  <c r="V74" i="13" s="1"/>
  <c r="G51" i="13"/>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59" i="13"/>
  <c r="J40" i="13"/>
  <c r="J41" i="13"/>
  <c r="J38" i="13"/>
  <c r="J36" i="13"/>
  <c r="J27" i="13"/>
  <c r="J28" i="13"/>
  <c r="J29" i="13"/>
  <c r="E113" i="13"/>
  <c r="E46" i="13"/>
  <c r="E124" i="13"/>
  <c r="E20" i="13"/>
  <c r="C32" i="13"/>
  <c r="O5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80" i="13" l="1"/>
  <c r="R80" i="13" s="1"/>
  <c r="V80" i="13" s="1"/>
  <c r="K80" i="13"/>
  <c r="N79" i="13"/>
  <c r="R79" i="13" s="1"/>
  <c r="V79" i="13" s="1"/>
  <c r="K79" i="13"/>
  <c r="N78" i="13"/>
  <c r="R78" i="13" s="1"/>
  <c r="V78" i="13" s="1"/>
  <c r="K78" i="13"/>
  <c r="N98" i="13"/>
  <c r="R98" i="13" s="1"/>
  <c r="V98" i="13" s="1"/>
  <c r="K98" i="13"/>
  <c r="N97" i="13"/>
  <c r="R97" i="13" s="1"/>
  <c r="V97" i="13" s="1"/>
  <c r="K97" i="13"/>
  <c r="N96" i="13"/>
  <c r="K96" i="13"/>
  <c r="N94" i="13"/>
  <c r="R94" i="13" s="1"/>
  <c r="V94" i="13" s="1"/>
  <c r="K94" i="13"/>
  <c r="N93" i="13"/>
  <c r="K93" i="13"/>
  <c r="N89" i="13"/>
  <c r="R89" i="13" s="1"/>
  <c r="V89" i="13" s="1"/>
  <c r="K89" i="13"/>
  <c r="N88" i="13"/>
  <c r="K88" i="13"/>
  <c r="N87" i="13"/>
  <c r="R87" i="13" s="1"/>
  <c r="V87" i="13" s="1"/>
  <c r="K87" i="13"/>
  <c r="N85" i="13"/>
  <c r="R85" i="13" s="1"/>
  <c r="V85" i="13" s="1"/>
  <c r="K85" i="13"/>
  <c r="N84" i="13"/>
  <c r="R84" i="13" s="1"/>
  <c r="V84" i="13" s="1"/>
  <c r="K84" i="13"/>
  <c r="N76" i="13"/>
  <c r="K76" i="13"/>
  <c r="N75" i="13"/>
  <c r="R75" i="13" s="1"/>
  <c r="V75" i="13" s="1"/>
  <c r="K75" i="13"/>
  <c r="K51" i="13"/>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74" i="13"/>
  <c r="O75" i="13"/>
  <c r="O48" i="13"/>
  <c r="S152" i="13"/>
  <c r="S150" i="13"/>
  <c r="S149" i="13"/>
  <c r="S145" i="13"/>
  <c r="S140" i="13"/>
  <c r="S132" i="13"/>
  <c r="S126" i="13"/>
  <c r="S124" i="13"/>
  <c r="S121" i="13"/>
  <c r="S116" i="13"/>
  <c r="S115" i="13"/>
  <c r="S113" i="13"/>
  <c r="S112" i="13"/>
  <c r="S111" i="13"/>
  <c r="S108" i="13"/>
  <c r="S103" i="13"/>
  <c r="S102" i="13"/>
  <c r="O94" i="13"/>
  <c r="O85" i="13"/>
  <c r="O84" i="13"/>
  <c r="O83" i="13"/>
  <c r="S78" i="13"/>
  <c r="S69" i="13"/>
  <c r="O66" i="13"/>
  <c r="O65" i="13"/>
  <c r="O60" i="13"/>
  <c r="S59" i="13"/>
  <c r="S56" i="13"/>
  <c r="O55" i="13"/>
  <c r="S52" i="13"/>
  <c r="O50" i="13"/>
  <c r="S36" i="13"/>
  <c r="S23" i="13"/>
  <c r="R96" i="13" l="1"/>
  <c r="O96" i="13"/>
  <c r="R93" i="13"/>
  <c r="O93" i="13"/>
  <c r="R88" i="13"/>
  <c r="O88" i="13"/>
  <c r="R76" i="13"/>
  <c r="O76" i="13"/>
  <c r="O47" i="13"/>
  <c r="O51" i="13"/>
  <c r="O40" i="13"/>
  <c r="R40" i="13"/>
  <c r="V40" i="13" s="1"/>
  <c r="S68" i="13"/>
  <c r="S130" i="13"/>
  <c r="S46" i="13"/>
  <c r="S107" i="13"/>
  <c r="S153" i="13"/>
  <c r="S136" i="13"/>
  <c r="S64" i="13"/>
  <c r="S92" i="13"/>
  <c r="S98" i="13"/>
  <c r="S57" i="13"/>
  <c r="S51" i="13"/>
  <c r="S40" i="13"/>
  <c r="S38" i="13"/>
  <c r="S148" i="13"/>
  <c r="S134"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S135" i="13"/>
  <c r="W132" i="13"/>
  <c r="W126" i="13"/>
  <c r="W124" i="13"/>
  <c r="S122" i="13"/>
  <c r="W121" i="13"/>
  <c r="W116" i="13"/>
  <c r="W115" i="13"/>
  <c r="W113" i="13"/>
  <c r="W112" i="13"/>
  <c r="W111" i="13"/>
  <c r="W108" i="13"/>
  <c r="W106" i="13"/>
  <c r="S104" i="13"/>
  <c r="W103" i="13"/>
  <c r="W102" i="13"/>
  <c r="S94" i="13"/>
  <c r="S85" i="13"/>
  <c r="S84" i="13"/>
  <c r="S83" i="13"/>
  <c r="W78" i="13"/>
  <c r="W69" i="13"/>
  <c r="W68" i="13"/>
  <c r="S66" i="13"/>
  <c r="S65" i="13"/>
  <c r="W64" i="13"/>
  <c r="S60" i="13"/>
  <c r="W59" i="13"/>
  <c r="W56" i="13"/>
  <c r="S55" i="13"/>
  <c r="W52" i="13"/>
  <c r="S50" i="13"/>
  <c r="S47" i="13"/>
  <c r="W46" i="13"/>
  <c r="S42" i="13"/>
  <c r="W38" i="13"/>
  <c r="S37" i="13"/>
  <c r="W36" i="13"/>
  <c r="S31" i="13"/>
  <c r="W23" i="13"/>
  <c r="S20"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V96" i="13" l="1"/>
  <c r="W96" i="13" s="1"/>
  <c r="S96" i="13"/>
  <c r="V93" i="13"/>
  <c r="W93" i="13" s="1"/>
  <c r="S93" i="13"/>
  <c r="V88" i="13"/>
  <c r="W88" i="13" s="1"/>
  <c r="S88" i="13"/>
  <c r="V76" i="13"/>
  <c r="W76" i="13" s="1"/>
  <c r="S76" i="13"/>
  <c r="W40" i="13"/>
  <c r="W27" i="13"/>
  <c r="S27" i="13"/>
  <c r="W28" i="13"/>
  <c r="S28" i="13"/>
  <c r="W24" i="13"/>
  <c r="S24" i="13"/>
  <c r="W51" i="13"/>
  <c r="W70" i="13"/>
  <c r="S70" i="13"/>
  <c r="W87" i="13"/>
  <c r="S87" i="13"/>
  <c r="W98" i="13"/>
  <c r="W74" i="13"/>
  <c r="S74" i="13"/>
  <c r="W92" i="13"/>
  <c r="W89" i="13"/>
  <c r="S89" i="13"/>
  <c r="W80" i="13"/>
  <c r="S80" i="13"/>
  <c r="W117" i="13"/>
  <c r="S117" i="13"/>
  <c r="W107" i="13"/>
  <c r="W148" i="13"/>
  <c r="W136" i="13"/>
  <c r="W130" i="13"/>
  <c r="W153" i="13"/>
  <c r="W75" i="13"/>
  <c r="W134" i="13"/>
  <c r="W120" i="13"/>
  <c r="W97" i="13"/>
  <c r="W79" i="13"/>
  <c r="W57" i="13"/>
  <c r="W48" i="13"/>
  <c r="W131" i="13"/>
  <c r="W125" i="13"/>
  <c r="W61" i="13"/>
  <c r="W41" i="13"/>
  <c r="W22" i="13"/>
  <c r="W29" i="13"/>
  <c r="W18" i="13"/>
  <c r="W32" i="13"/>
  <c r="W33" i="13"/>
  <c r="W154" i="13"/>
  <c r="W144" i="13"/>
  <c r="W143" i="13"/>
  <c r="W141" i="13"/>
  <c r="W139" i="13"/>
  <c r="W135"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134" i="13"/>
  <c r="G68" i="2"/>
  <c r="G177" i="2"/>
  <c r="G163" i="2"/>
  <c r="G161" i="2"/>
  <c r="G46" i="2"/>
  <c r="G61" i="2"/>
  <c r="G175" i="2"/>
  <c r="G46" i="13"/>
  <c r="G112" i="13"/>
  <c r="G36" i="13"/>
  <c r="G111" i="13"/>
  <c r="G50" i="13"/>
  <c r="G75" i="2"/>
  <c r="G89" i="2"/>
  <c r="G136" i="13"/>
  <c r="G64" i="13"/>
  <c r="G55" i="13"/>
  <c r="G13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H139" i="13"/>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H141" i="13"/>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H140" i="13"/>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K74" i="13" s="1"/>
  <c r="L74" i="13" s="1"/>
  <c r="D40" i="3" s="1"/>
  <c r="D25" i="3"/>
  <c r="J175" i="2"/>
  <c r="D64" i="3"/>
  <c r="Y55" i="13"/>
  <c r="M148" i="13"/>
  <c r="J132" i="2"/>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<sst xmlns="http://schemas.openxmlformats.org/spreadsheetml/2006/main" count="1245" uniqueCount="533">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</sst>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32" fillId="0" borderId="72" xfId="0" applyNumberFormat="1" applyFont="1" applyFill="1" applyBorder="1" applyAlignment="1">
      <alignment horizontal="left" vertical="center"/>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1"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4" fillId="13" borderId="1"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2" xfId="0" applyFont="1" applyFill="1" applyBorder="1" applyAlignment="1">
      <alignment horizontal="center" wrapText="1"/>
    </xf>
    <xf numFmtId="0" fontId="30" fillId="25" borderId="93" xfId="0" applyFont="1" applyFill="1" applyBorder="1" applyAlignment="1">
      <alignment horizontal="center" wrapText="1"/>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437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438</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 zoomScale="120" zoomScaleNormal="120" workbookViewId="0">
      <selection activeCell="F114" sqref="F114"/>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57" t="str">
        <f>CONCATENATE("SAMM Assessment Interview: ",D11," For ",D10)</f>
        <v xml:space="preserve">SAMM Assessment Interview:  For </v>
      </c>
      <c r="C1" s="357"/>
      <c r="D1" s="357"/>
      <c r="E1" s="357"/>
      <c r="F1" s="357"/>
      <c r="G1" s="357"/>
      <c r="H1" s="357"/>
      <c r="I1" s="357"/>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58" t="s">
        <v>11</v>
      </c>
      <c r="C3" s="359"/>
      <c r="D3" s="359"/>
      <c r="E3" s="359"/>
      <c r="F3" s="359"/>
      <c r="G3" s="359"/>
      <c r="H3" s="359"/>
      <c r="I3" s="360"/>
      <c r="J3" s="10"/>
      <c r="K3" s="1"/>
      <c r="L3" s="129"/>
      <c r="M3" s="1"/>
      <c r="N3" s="1"/>
      <c r="O3" s="1"/>
      <c r="P3" s="1"/>
      <c r="Q3" s="1"/>
      <c r="R3" s="1"/>
      <c r="S3" s="1"/>
      <c r="T3" s="1"/>
      <c r="U3" s="1"/>
      <c r="V3" s="1"/>
      <c r="W3" s="1"/>
      <c r="X3" s="1"/>
      <c r="Y3" s="1"/>
      <c r="Z3" s="1"/>
    </row>
    <row r="4" spans="1:26" x14ac:dyDescent="0.15">
      <c r="A4"/>
      <c r="B4" s="361" t="s">
        <v>12</v>
      </c>
      <c r="C4" s="362"/>
      <c r="D4" s="362"/>
      <c r="E4" s="362"/>
      <c r="F4" s="362"/>
      <c r="G4" s="362"/>
      <c r="H4" s="362"/>
      <c r="I4" s="363"/>
      <c r="J4" s="10"/>
      <c r="K4" s="1"/>
      <c r="L4" s="129"/>
      <c r="M4" s="1"/>
      <c r="N4" s="1"/>
      <c r="O4" s="1"/>
      <c r="P4" s="1"/>
      <c r="Q4" s="1"/>
      <c r="R4" s="1"/>
      <c r="S4" s="1"/>
      <c r="T4" s="1"/>
      <c r="U4" s="1"/>
      <c r="V4" s="1"/>
      <c r="W4" s="1"/>
      <c r="X4" s="1"/>
      <c r="Y4" s="1"/>
      <c r="Z4" s="1"/>
    </row>
    <row r="5" spans="1:26" x14ac:dyDescent="0.15">
      <c r="A5"/>
      <c r="B5" s="364" t="s">
        <v>97</v>
      </c>
      <c r="C5" s="365"/>
      <c r="D5" s="365"/>
      <c r="E5" s="365"/>
      <c r="F5" s="365"/>
      <c r="G5" s="365"/>
      <c r="H5" s="365"/>
      <c r="I5" s="366"/>
      <c r="J5" s="10"/>
      <c r="K5" s="1"/>
      <c r="L5" s="129"/>
      <c r="M5" s="1"/>
      <c r="N5" s="1"/>
      <c r="O5" s="1"/>
      <c r="P5" s="1"/>
      <c r="Q5" s="1"/>
      <c r="R5" s="1"/>
      <c r="S5" s="1"/>
      <c r="T5" s="1"/>
      <c r="U5" s="1"/>
      <c r="V5" s="1"/>
      <c r="W5" s="1"/>
      <c r="X5" s="1"/>
      <c r="Y5" s="1"/>
      <c r="Z5" s="1"/>
    </row>
    <row r="6" spans="1:26" x14ac:dyDescent="0.15">
      <c r="A6"/>
      <c r="B6" s="364" t="s">
        <v>13</v>
      </c>
      <c r="C6" s="365"/>
      <c r="D6" s="365"/>
      <c r="E6" s="365"/>
      <c r="F6" s="365"/>
      <c r="G6" s="365"/>
      <c r="H6" s="365"/>
      <c r="I6" s="366"/>
      <c r="J6" s="10"/>
      <c r="K6" s="1"/>
      <c r="L6" s="129"/>
      <c r="M6" s="1"/>
      <c r="N6" s="1"/>
      <c r="O6" s="1"/>
      <c r="P6" s="1"/>
      <c r="Q6" s="1"/>
      <c r="R6" s="1"/>
      <c r="S6" s="1"/>
      <c r="T6" s="1"/>
      <c r="U6" s="1"/>
      <c r="V6" s="1"/>
      <c r="W6" s="1"/>
      <c r="X6" s="1"/>
      <c r="Y6" s="1"/>
      <c r="Z6" s="1"/>
    </row>
    <row r="7" spans="1:26" x14ac:dyDescent="0.15">
      <c r="A7"/>
      <c r="B7" s="364" t="s">
        <v>98</v>
      </c>
      <c r="C7" s="365"/>
      <c r="D7" s="365"/>
      <c r="E7" s="365"/>
      <c r="F7" s="365"/>
      <c r="G7" s="365"/>
      <c r="H7" s="365"/>
      <c r="I7" s="366"/>
      <c r="J7" s="10"/>
      <c r="K7" s="1"/>
      <c r="L7" s="129"/>
      <c r="M7" s="1"/>
      <c r="N7" s="1"/>
      <c r="O7" s="1"/>
      <c r="P7" s="1"/>
      <c r="Q7" s="1"/>
      <c r="R7" s="1"/>
      <c r="S7" s="1"/>
      <c r="T7" s="1"/>
      <c r="U7" s="1"/>
      <c r="V7" s="1"/>
      <c r="W7" s="1"/>
      <c r="X7" s="1"/>
      <c r="Y7" s="1"/>
      <c r="Z7" s="1"/>
    </row>
    <row r="8" spans="1:26" ht="15" thickBot="1" x14ac:dyDescent="0.2">
      <c r="A8"/>
      <c r="B8" s="372" t="s">
        <v>14</v>
      </c>
      <c r="C8" s="373"/>
      <c r="D8" s="373"/>
      <c r="E8" s="373"/>
      <c r="F8" s="373"/>
      <c r="G8" s="373"/>
      <c r="H8" s="373"/>
      <c r="I8" s="374"/>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375" t="s">
        <v>15</v>
      </c>
      <c r="C10" s="376"/>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367" t="s">
        <v>311</v>
      </c>
      <c r="C11" s="368"/>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367" t="s">
        <v>16</v>
      </c>
      <c r="C12" s="368"/>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367" t="s">
        <v>312</v>
      </c>
      <c r="C13" s="36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370" t="s">
        <v>8</v>
      </c>
      <c r="C14" s="371"/>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377" t="s">
        <v>17</v>
      </c>
      <c r="C16" s="377"/>
      <c r="D16" s="377"/>
      <c r="E16" s="377"/>
      <c r="F16" s="377"/>
      <c r="G16" s="377"/>
      <c r="H16" s="377"/>
      <c r="I16" s="377"/>
      <c r="J16" s="377"/>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35"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44"/>
      <c r="J18" s="342">
        <f>SUM(H18,H20,H22)</f>
        <v>0</v>
      </c>
      <c r="K18" s="1"/>
      <c r="L18" s="131"/>
      <c r="M18" s="131"/>
      <c r="N18" s="131"/>
      <c r="O18" s="131"/>
      <c r="P18" s="131"/>
      <c r="Q18" s="1"/>
      <c r="R18" s="1"/>
      <c r="S18" s="1"/>
      <c r="T18" s="1"/>
      <c r="U18" s="1"/>
      <c r="V18" s="1"/>
      <c r="W18" s="1"/>
      <c r="X18" s="1"/>
      <c r="Y18" s="1"/>
      <c r="Z18" s="1"/>
    </row>
    <row r="19" spans="1:26" ht="59" customHeight="1" x14ac:dyDescent="0.15">
      <c r="B19" s="336"/>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45"/>
      <c r="J19" s="343"/>
      <c r="K19" s="1"/>
      <c r="L19" s="131"/>
      <c r="M19" s="131"/>
      <c r="N19" s="131"/>
      <c r="O19" s="131"/>
      <c r="P19" s="131"/>
      <c r="Q19" s="1"/>
      <c r="R19" s="1"/>
      <c r="S19" s="1"/>
      <c r="T19" s="1"/>
      <c r="U19" s="1"/>
      <c r="V19" s="1"/>
      <c r="W19" s="1"/>
      <c r="X19" s="1"/>
      <c r="Y19" s="1"/>
      <c r="Z19" s="1"/>
    </row>
    <row r="20" spans="1:26" x14ac:dyDescent="0.15">
      <c r="A20" s="161" t="s">
        <v>158</v>
      </c>
      <c r="B20" s="336"/>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44"/>
      <c r="J20" s="11"/>
      <c r="K20" s="198"/>
      <c r="L20" s="131"/>
      <c r="M20" s="131"/>
      <c r="N20" s="131"/>
      <c r="O20" s="131"/>
      <c r="P20" s="131"/>
      <c r="Q20" s="198"/>
      <c r="R20" s="198"/>
      <c r="S20" s="198"/>
      <c r="T20" s="198"/>
      <c r="U20" s="198"/>
      <c r="V20" s="198"/>
      <c r="W20" s="198"/>
      <c r="X20" s="198"/>
      <c r="Y20" s="198"/>
      <c r="Z20" s="198"/>
    </row>
    <row r="21" spans="1:26" ht="72" customHeight="1" x14ac:dyDescent="0.15">
      <c r="B21" s="336"/>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346"/>
      <c r="J21" s="11"/>
      <c r="K21" s="198"/>
      <c r="L21" s="131"/>
      <c r="M21" s="131"/>
      <c r="N21" s="131"/>
      <c r="O21" s="131"/>
      <c r="P21" s="131"/>
      <c r="Q21" s="198"/>
      <c r="R21" s="198"/>
      <c r="S21" s="198"/>
      <c r="T21" s="198"/>
      <c r="U21" s="198"/>
      <c r="V21" s="198"/>
      <c r="W21" s="198"/>
      <c r="X21" s="198"/>
      <c r="Y21" s="198"/>
      <c r="Z21" s="198"/>
    </row>
    <row r="22" spans="1:26" x14ac:dyDescent="0.15">
      <c r="A22" s="161" t="s">
        <v>159</v>
      </c>
      <c r="B22" s="336"/>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44"/>
      <c r="J22" s="11"/>
      <c r="K22" s="1"/>
      <c r="L22" s="131"/>
      <c r="M22" s="131"/>
      <c r="N22" s="131"/>
      <c r="O22" s="131"/>
      <c r="P22" s="131"/>
      <c r="Q22" s="1"/>
      <c r="R22" s="1"/>
      <c r="S22" s="1"/>
      <c r="T22" s="1"/>
      <c r="U22" s="1"/>
      <c r="V22" s="1"/>
      <c r="W22" s="1"/>
      <c r="X22" s="1"/>
      <c r="Y22" s="1"/>
      <c r="Z22" s="1"/>
    </row>
    <row r="23" spans="1:26" ht="60" customHeight="1" x14ac:dyDescent="0.15">
      <c r="B23" s="337"/>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346"/>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35"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44"/>
      <c r="J25" s="11"/>
      <c r="K25" s="1"/>
      <c r="L25" s="131"/>
      <c r="M25" s="131"/>
      <c r="N25" s="131"/>
      <c r="O25" s="131"/>
      <c r="P25" s="131"/>
      <c r="Q25" s="1"/>
      <c r="R25" s="1"/>
      <c r="S25" s="1"/>
      <c r="T25" s="1"/>
      <c r="U25" s="1"/>
      <c r="V25" s="1"/>
      <c r="W25" s="1"/>
      <c r="X25" s="1"/>
      <c r="Y25" s="1"/>
      <c r="Z25" s="1"/>
    </row>
    <row r="26" spans="1:26" ht="71" customHeight="1" x14ac:dyDescent="0.15">
      <c r="B26" s="336"/>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45"/>
      <c r="J26" s="11"/>
      <c r="K26" s="1"/>
      <c r="L26" s="131"/>
      <c r="M26" s="131"/>
      <c r="N26" s="131"/>
      <c r="O26" s="131"/>
      <c r="P26" s="131"/>
      <c r="Q26" s="1"/>
      <c r="R26" s="1"/>
      <c r="S26" s="1"/>
      <c r="T26" s="1"/>
      <c r="U26" s="1"/>
      <c r="V26" s="1"/>
      <c r="W26" s="1"/>
      <c r="X26" s="1"/>
      <c r="Y26" s="1"/>
      <c r="Z26" s="1"/>
    </row>
    <row r="27" spans="1:26" x14ac:dyDescent="0.15">
      <c r="A27" s="161" t="s">
        <v>163</v>
      </c>
      <c r="B27" s="336"/>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44"/>
      <c r="J27" s="11"/>
      <c r="K27" s="198"/>
      <c r="L27" s="131"/>
      <c r="M27" s="131"/>
      <c r="N27" s="131"/>
      <c r="O27" s="131"/>
      <c r="P27" s="131"/>
      <c r="Q27" s="198"/>
      <c r="R27" s="198"/>
      <c r="S27" s="198"/>
      <c r="T27" s="198"/>
      <c r="U27" s="198"/>
      <c r="V27" s="198"/>
      <c r="W27" s="198"/>
      <c r="X27" s="198"/>
      <c r="Y27" s="198"/>
      <c r="Z27" s="198"/>
    </row>
    <row r="28" spans="1:26" ht="60" customHeight="1" x14ac:dyDescent="0.15">
      <c r="B28" s="336"/>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45"/>
      <c r="J28" s="11"/>
      <c r="K28" s="198"/>
      <c r="L28" s="131"/>
      <c r="M28" s="131"/>
      <c r="N28" s="131"/>
      <c r="O28" s="131"/>
      <c r="P28" s="131"/>
      <c r="Q28" s="198"/>
      <c r="R28" s="198"/>
      <c r="S28" s="198"/>
      <c r="T28" s="198"/>
      <c r="U28" s="198"/>
      <c r="V28" s="198"/>
      <c r="W28" s="198"/>
      <c r="X28" s="198"/>
      <c r="Y28" s="198"/>
      <c r="Z28" s="198"/>
    </row>
    <row r="29" spans="1:26" x14ac:dyDescent="0.15">
      <c r="A29" s="161" t="s">
        <v>165</v>
      </c>
      <c r="B29" s="336"/>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44"/>
      <c r="J29" s="11"/>
      <c r="K29" s="1"/>
      <c r="L29" s="131"/>
      <c r="M29" s="131"/>
      <c r="N29" s="131"/>
      <c r="O29" s="131"/>
      <c r="P29" s="131"/>
      <c r="Q29" s="1"/>
      <c r="R29" s="1"/>
      <c r="S29" s="1"/>
      <c r="T29" s="1"/>
      <c r="U29" s="1"/>
      <c r="V29" s="1"/>
      <c r="W29" s="1"/>
      <c r="X29" s="1"/>
      <c r="Y29" s="1"/>
      <c r="Z29" s="1"/>
    </row>
    <row r="30" spans="1:26" ht="38" customHeight="1" x14ac:dyDescent="0.15">
      <c r="B30" s="337"/>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45"/>
      <c r="J30" s="11"/>
      <c r="K30" s="1"/>
      <c r="L30" s="131"/>
      <c r="M30" s="131"/>
      <c r="N30" s="131"/>
      <c r="O30" s="131"/>
      <c r="P30" s="131"/>
      <c r="Q30" s="1"/>
      <c r="R30" s="1"/>
      <c r="S30" s="1"/>
      <c r="T30" s="1"/>
      <c r="U30" s="1"/>
      <c r="V30" s="1"/>
      <c r="W30" s="1"/>
      <c r="X30" s="1"/>
      <c r="Y30" s="1"/>
      <c r="Z30" s="1"/>
    </row>
    <row r="31" spans="1:26" x14ac:dyDescent="0.15">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305</v>
      </c>
      <c r="B32" s="335"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44"/>
      <c r="J32" s="342">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36"/>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45"/>
      <c r="J33" s="343"/>
      <c r="K33" s="198"/>
      <c r="L33" s="131"/>
      <c r="M33" s="131"/>
      <c r="N33" s="131"/>
      <c r="O33" s="131"/>
      <c r="P33" s="131"/>
      <c r="Q33" s="198"/>
      <c r="R33" s="198"/>
      <c r="S33" s="198"/>
      <c r="T33" s="198"/>
      <c r="U33" s="198"/>
      <c r="V33" s="198"/>
      <c r="W33" s="198"/>
      <c r="X33" s="198"/>
      <c r="Y33" s="198"/>
      <c r="Z33" s="198"/>
    </row>
    <row r="34" spans="1:26" x14ac:dyDescent="0.15">
      <c r="A34" s="161" t="s">
        <v>306</v>
      </c>
      <c r="B34" s="336"/>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44"/>
      <c r="J34" s="11"/>
      <c r="K34" s="198"/>
      <c r="L34" s="131"/>
      <c r="M34" s="131"/>
      <c r="N34" s="131"/>
      <c r="O34" s="131"/>
      <c r="P34" s="131"/>
      <c r="Q34" s="198"/>
      <c r="R34" s="198"/>
      <c r="S34" s="198"/>
      <c r="T34" s="198"/>
      <c r="U34" s="198"/>
      <c r="V34" s="198"/>
      <c r="W34" s="198"/>
      <c r="X34" s="198"/>
      <c r="Y34" s="198"/>
      <c r="Z34" s="198"/>
    </row>
    <row r="35" spans="1:26" ht="43" customHeight="1" x14ac:dyDescent="0.15">
      <c r="B35" s="336"/>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346"/>
      <c r="J35" s="11"/>
      <c r="K35" s="198"/>
      <c r="L35" s="131"/>
      <c r="M35" s="131"/>
      <c r="N35" s="131"/>
      <c r="O35" s="131"/>
      <c r="P35" s="131"/>
      <c r="Q35" s="198"/>
      <c r="R35" s="198"/>
      <c r="S35" s="198"/>
      <c r="T35" s="198"/>
      <c r="U35" s="198"/>
      <c r="V35" s="198"/>
      <c r="W35" s="198"/>
      <c r="X35" s="198"/>
      <c r="Y35" s="198"/>
      <c r="Z35" s="198"/>
    </row>
    <row r="36" spans="1:26" x14ac:dyDescent="0.15">
      <c r="A36" s="161" t="s">
        <v>307</v>
      </c>
      <c r="B36" s="336"/>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44"/>
      <c r="J36" s="11"/>
      <c r="K36" s="198"/>
      <c r="L36" s="131"/>
      <c r="M36" s="131"/>
      <c r="N36" s="131"/>
      <c r="O36" s="131"/>
      <c r="P36" s="131"/>
      <c r="Q36" s="198"/>
      <c r="R36" s="198"/>
      <c r="S36" s="198"/>
      <c r="T36" s="198"/>
      <c r="U36" s="198"/>
      <c r="V36" s="198"/>
      <c r="W36" s="198"/>
      <c r="X36" s="198"/>
      <c r="Y36" s="198"/>
      <c r="Z36" s="198"/>
    </row>
    <row r="37" spans="1:26" ht="47" customHeight="1" x14ac:dyDescent="0.15">
      <c r="B37" s="337"/>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346"/>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35"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333"/>
      <c r="J39" s="11"/>
      <c r="K39" s="1"/>
      <c r="L39" s="131"/>
      <c r="M39" s="131"/>
      <c r="N39" s="131"/>
      <c r="O39" s="131"/>
      <c r="P39" s="131"/>
      <c r="Q39" s="1"/>
      <c r="R39" s="1"/>
      <c r="S39" s="1"/>
      <c r="T39" s="1"/>
      <c r="U39" s="1"/>
      <c r="V39" s="1"/>
      <c r="W39" s="1"/>
      <c r="X39" s="1"/>
      <c r="Y39" s="1"/>
      <c r="Z39" s="1"/>
    </row>
    <row r="40" spans="1:26" ht="37" customHeight="1" x14ac:dyDescent="0.15">
      <c r="B40" s="336"/>
      <c r="C40" s="144"/>
      <c r="D40" s="186" t="str">
        <f>VLOOKUP(A39,'imp-questions'!A:H,7,FALSE)</f>
        <v>You have identified all sources of external compliance obligations
You have captured and reconciled compliance obligations from all sources</v>
      </c>
      <c r="E40" s="168"/>
      <c r="F40" s="26"/>
      <c r="G40" s="22"/>
      <c r="H40" s="115"/>
      <c r="I40" s="334"/>
      <c r="J40" s="11"/>
      <c r="K40" s="1"/>
      <c r="L40" s="131"/>
      <c r="M40" s="131"/>
      <c r="N40" s="131"/>
      <c r="O40" s="131"/>
      <c r="P40" s="131"/>
      <c r="Q40" s="1"/>
      <c r="R40" s="1"/>
      <c r="S40" s="1"/>
      <c r="T40" s="1"/>
      <c r="U40" s="1"/>
      <c r="V40" s="1"/>
      <c r="W40" s="1"/>
      <c r="X40" s="1"/>
      <c r="Y40" s="1"/>
      <c r="Z40" s="1"/>
    </row>
    <row r="41" spans="1:26" ht="28" x14ac:dyDescent="0.15">
      <c r="A41" s="161" t="s">
        <v>309</v>
      </c>
      <c r="B41" s="336"/>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44"/>
      <c r="J41" s="11"/>
      <c r="K41" s="198"/>
      <c r="L41" s="131"/>
      <c r="M41" s="131"/>
      <c r="N41" s="131"/>
      <c r="O41" s="131"/>
      <c r="P41" s="131"/>
      <c r="Q41" s="198"/>
      <c r="R41" s="198"/>
      <c r="S41" s="198"/>
      <c r="T41" s="198"/>
      <c r="U41" s="198"/>
      <c r="V41" s="198"/>
      <c r="W41" s="198"/>
      <c r="X41" s="198"/>
      <c r="Y41" s="198"/>
      <c r="Z41" s="198"/>
    </row>
    <row r="42" spans="1:26" ht="38" customHeight="1" x14ac:dyDescent="0.15">
      <c r="B42" s="336"/>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34"/>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36"/>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44"/>
      <c r="J43" s="11"/>
      <c r="K43" s="1"/>
      <c r="L43" s="131"/>
      <c r="M43" s="131"/>
      <c r="N43" s="131"/>
      <c r="O43" s="131"/>
      <c r="P43" s="131"/>
      <c r="Q43" s="1"/>
      <c r="R43" s="1"/>
      <c r="S43" s="1"/>
      <c r="T43" s="1"/>
      <c r="U43" s="1"/>
      <c r="V43" s="1"/>
      <c r="W43" s="1"/>
      <c r="X43" s="1"/>
      <c r="Y43" s="1"/>
      <c r="Z43" s="1"/>
    </row>
    <row r="44" spans="1:26" ht="45" customHeight="1" x14ac:dyDescent="0.15">
      <c r="B44" s="337"/>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34"/>
      <c r="J44" s="11"/>
      <c r="K44" s="1"/>
      <c r="L44" s="131"/>
      <c r="M44" s="131"/>
      <c r="N44" s="131"/>
      <c r="O44" s="131"/>
      <c r="P44" s="131"/>
      <c r="Q44" s="1"/>
      <c r="R44" s="1"/>
      <c r="S44" s="1"/>
      <c r="T44" s="1"/>
      <c r="U44" s="1"/>
      <c r="V44" s="1"/>
      <c r="W44" s="1"/>
      <c r="X44" s="1"/>
      <c r="Y44" s="1"/>
      <c r="Z44" s="1"/>
    </row>
    <row r="45" spans="1:26" x14ac:dyDescent="0.15">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35"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38"/>
      <c r="J46" s="408">
        <f>SUM(H46,H48,H50)</f>
        <v>0</v>
      </c>
      <c r="K46" s="1"/>
      <c r="L46" s="131"/>
      <c r="M46" s="131"/>
      <c r="N46" s="131"/>
      <c r="O46" s="131"/>
      <c r="P46" s="131"/>
      <c r="Q46" s="1"/>
      <c r="R46" s="1"/>
      <c r="S46" s="1"/>
      <c r="T46" s="1"/>
      <c r="U46" s="1"/>
      <c r="V46" s="1"/>
      <c r="W46" s="1"/>
      <c r="X46" s="1"/>
      <c r="Y46" s="1"/>
      <c r="Z46" s="1"/>
    </row>
    <row r="47" spans="1:26" ht="84" customHeight="1" x14ac:dyDescent="0.15">
      <c r="B47" s="336"/>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39"/>
      <c r="J47" s="409"/>
      <c r="K47" s="1"/>
      <c r="L47" s="131"/>
      <c r="M47" s="131"/>
      <c r="N47" s="131"/>
      <c r="O47" s="131"/>
      <c r="P47" s="131"/>
      <c r="Q47" s="1"/>
      <c r="R47" s="1"/>
      <c r="S47" s="1"/>
      <c r="T47" s="1"/>
      <c r="U47" s="1"/>
      <c r="V47" s="1"/>
      <c r="W47" s="1"/>
      <c r="X47" s="1"/>
      <c r="Y47" s="1"/>
      <c r="Z47" s="1"/>
    </row>
    <row r="48" spans="1:26" x14ac:dyDescent="0.15">
      <c r="A48" s="159" t="s">
        <v>169</v>
      </c>
      <c r="B48" s="336"/>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31"/>
      <c r="J48" s="207"/>
      <c r="K48" s="198"/>
      <c r="L48" s="131"/>
      <c r="M48" s="131"/>
      <c r="N48" s="131"/>
      <c r="O48" s="131"/>
      <c r="P48" s="131"/>
      <c r="Q48" s="198"/>
      <c r="R48" s="198"/>
      <c r="S48" s="198"/>
      <c r="T48" s="198"/>
      <c r="U48" s="198"/>
      <c r="V48" s="198"/>
      <c r="W48" s="198"/>
      <c r="X48" s="198"/>
      <c r="Y48" s="198"/>
      <c r="Z48" s="198"/>
    </row>
    <row r="49" spans="1:26" ht="73" customHeight="1" x14ac:dyDescent="0.15">
      <c r="B49" s="336"/>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2"/>
      <c r="J49" s="207"/>
      <c r="K49" s="198"/>
      <c r="L49" s="131"/>
      <c r="M49" s="131"/>
      <c r="N49" s="131"/>
      <c r="O49" s="131"/>
      <c r="P49" s="131"/>
      <c r="Q49" s="198"/>
      <c r="R49" s="198"/>
      <c r="S49" s="198"/>
      <c r="T49" s="198"/>
      <c r="U49" s="198"/>
      <c r="V49" s="198"/>
      <c r="W49" s="198"/>
      <c r="X49" s="198"/>
      <c r="Y49" s="198"/>
      <c r="Z49" s="198"/>
    </row>
    <row r="50" spans="1:26" x14ac:dyDescent="0.15">
      <c r="A50" s="159" t="s">
        <v>170</v>
      </c>
      <c r="B50" s="336"/>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40"/>
      <c r="J50" s="207"/>
      <c r="K50" s="1"/>
      <c r="L50" s="131"/>
      <c r="M50" s="131"/>
      <c r="N50" s="131"/>
      <c r="O50" s="131"/>
      <c r="P50" s="131"/>
      <c r="Q50" s="1"/>
      <c r="R50" s="1"/>
      <c r="S50" s="1"/>
      <c r="T50" s="1"/>
      <c r="U50" s="1"/>
      <c r="V50" s="1"/>
      <c r="W50" s="1"/>
      <c r="X50" s="1"/>
      <c r="Y50" s="1"/>
      <c r="Z50" s="1"/>
    </row>
    <row r="51" spans="1:26" ht="47" customHeight="1" x14ac:dyDescent="0.15">
      <c r="B51" s="337"/>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2"/>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35"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44"/>
      <c r="J53" s="11"/>
      <c r="K53" s="1"/>
      <c r="L53" s="131"/>
      <c r="M53" s="131"/>
      <c r="N53" s="131"/>
      <c r="O53" s="131"/>
      <c r="P53" s="131"/>
      <c r="Q53" s="1"/>
      <c r="R53" s="1"/>
      <c r="S53" s="1"/>
      <c r="T53" s="1"/>
      <c r="U53" s="1"/>
      <c r="V53" s="1"/>
      <c r="W53" s="1"/>
      <c r="X53" s="1"/>
      <c r="Y53" s="1"/>
      <c r="Z53" s="1"/>
    </row>
    <row r="54" spans="1:26" ht="70" customHeight="1" x14ac:dyDescent="0.15">
      <c r="B54" s="336"/>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45"/>
      <c r="J54" s="11"/>
      <c r="K54" s="1"/>
      <c r="L54" s="131"/>
      <c r="M54" s="131"/>
      <c r="N54" s="131"/>
      <c r="O54" s="131"/>
      <c r="P54" s="131"/>
      <c r="Q54" s="1"/>
      <c r="R54" s="1"/>
      <c r="S54" s="1"/>
      <c r="T54" s="1"/>
      <c r="U54" s="1"/>
      <c r="V54" s="1"/>
      <c r="W54" s="1"/>
      <c r="X54" s="1"/>
      <c r="Y54" s="1"/>
      <c r="Z54" s="1"/>
    </row>
    <row r="55" spans="1:26" x14ac:dyDescent="0.15">
      <c r="A55" s="159" t="s">
        <v>173</v>
      </c>
      <c r="B55" s="336"/>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44"/>
      <c r="J55" s="11"/>
      <c r="K55" s="198"/>
      <c r="L55" s="131"/>
      <c r="M55" s="131"/>
      <c r="N55" s="131"/>
      <c r="O55" s="131"/>
      <c r="P55" s="131"/>
      <c r="Q55" s="198"/>
      <c r="R55" s="198"/>
      <c r="S55" s="198"/>
      <c r="T55" s="198"/>
      <c r="U55" s="198"/>
      <c r="V55" s="198"/>
      <c r="W55" s="198"/>
      <c r="X55" s="198"/>
      <c r="Y55" s="198"/>
      <c r="Z55" s="198"/>
    </row>
    <row r="56" spans="1:26" ht="60" customHeight="1" x14ac:dyDescent="0.15">
      <c r="B56" s="336"/>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346"/>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36"/>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44"/>
      <c r="J57" s="11"/>
      <c r="K57" s="1"/>
      <c r="L57" s="131"/>
      <c r="M57" s="131"/>
      <c r="N57" s="131"/>
      <c r="O57" s="131"/>
      <c r="P57" s="131"/>
      <c r="Q57" s="1"/>
      <c r="R57" s="1"/>
      <c r="S57" s="1"/>
      <c r="T57" s="1"/>
      <c r="U57" s="1"/>
      <c r="V57" s="1"/>
      <c r="W57" s="1"/>
      <c r="X57" s="1"/>
      <c r="Y57" s="1"/>
      <c r="Z57" s="1"/>
    </row>
    <row r="58" spans="1:26" ht="106" customHeight="1" x14ac:dyDescent="0.15">
      <c r="B58" s="337"/>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346"/>
      <c r="J58" s="11"/>
      <c r="K58" s="1"/>
      <c r="L58" s="131"/>
      <c r="M58" s="131"/>
      <c r="N58" s="131"/>
      <c r="O58" s="131"/>
      <c r="P58" s="131"/>
      <c r="Q58" s="1"/>
      <c r="R58" s="1"/>
      <c r="S58" s="1"/>
      <c r="T58" s="1"/>
      <c r="U58" s="1"/>
      <c r="V58" s="1"/>
      <c r="W58" s="1"/>
      <c r="X58" s="1"/>
      <c r="Y58" s="1"/>
      <c r="Z58" s="1"/>
    </row>
    <row r="59" spans="1:26" ht="13" x14ac:dyDescent="0.15">
      <c r="B59" s="341" t="s">
        <v>178</v>
      </c>
      <c r="C59" s="341"/>
      <c r="D59" s="341"/>
      <c r="E59" s="341"/>
      <c r="F59" s="341"/>
      <c r="G59" s="341"/>
      <c r="H59" s="341"/>
      <c r="I59" s="341"/>
      <c r="J59" s="341"/>
      <c r="K59" s="1"/>
      <c r="L59" s="131"/>
      <c r="M59" s="131"/>
      <c r="N59" s="131"/>
      <c r="O59" s="131"/>
      <c r="P59" s="131"/>
      <c r="Q59" s="1"/>
      <c r="R59" s="1"/>
      <c r="S59" s="1"/>
      <c r="T59" s="1"/>
      <c r="U59" s="1"/>
      <c r="V59" s="1"/>
      <c r="W59" s="1"/>
      <c r="X59" s="1"/>
      <c r="Y59" s="1"/>
      <c r="Z59" s="1"/>
    </row>
    <row r="60" spans="1:26" x14ac:dyDescent="0.15">
      <c r="B60" s="416" t="s">
        <v>22</v>
      </c>
      <c r="C60" s="417"/>
      <c r="D60" s="418"/>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4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38"/>
      <c r="J61" s="396">
        <f>SUM(H61,H63,H65)</f>
        <v>0</v>
      </c>
      <c r="K61" s="1"/>
      <c r="L61" s="131"/>
      <c r="M61" s="131"/>
      <c r="N61" s="131"/>
      <c r="O61" s="131"/>
      <c r="P61" s="131"/>
      <c r="Q61" s="1"/>
      <c r="R61" s="1"/>
      <c r="S61" s="1"/>
      <c r="T61" s="1"/>
      <c r="U61" s="1"/>
      <c r="V61" s="1"/>
      <c r="W61" s="1"/>
      <c r="X61" s="1"/>
      <c r="Y61" s="1"/>
      <c r="Z61" s="1"/>
    </row>
    <row r="62" spans="1:26" ht="56" x14ac:dyDescent="0.15">
      <c r="B62" s="348"/>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39"/>
      <c r="J62" s="397"/>
      <c r="K62" s="1"/>
      <c r="L62" s="131"/>
      <c r="M62" s="131"/>
      <c r="N62" s="131"/>
      <c r="O62" s="131"/>
      <c r="P62" s="131"/>
      <c r="Q62" s="1"/>
      <c r="R62" s="1"/>
      <c r="S62" s="1"/>
      <c r="T62" s="1"/>
      <c r="U62" s="1"/>
      <c r="V62" s="1"/>
      <c r="W62" s="1"/>
      <c r="X62" s="1"/>
      <c r="Y62" s="1"/>
      <c r="Z62" s="1"/>
    </row>
    <row r="63" spans="1:26" x14ac:dyDescent="0.15">
      <c r="A63" s="159" t="s">
        <v>180</v>
      </c>
      <c r="B63" s="348"/>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31"/>
      <c r="J63" s="207"/>
      <c r="K63" s="198"/>
      <c r="L63" s="131"/>
      <c r="M63" s="131"/>
      <c r="N63" s="131"/>
      <c r="O63" s="131"/>
      <c r="P63" s="131"/>
      <c r="Q63" s="198"/>
      <c r="R63" s="198"/>
      <c r="S63" s="198"/>
      <c r="T63" s="198"/>
      <c r="U63" s="198"/>
      <c r="V63" s="198"/>
      <c r="W63" s="198"/>
      <c r="X63" s="198"/>
      <c r="Y63" s="198"/>
      <c r="Z63" s="198"/>
    </row>
    <row r="64" spans="1:26" ht="56" x14ac:dyDescent="0.15">
      <c r="A64"/>
      <c r="B64" s="34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2"/>
      <c r="J64" s="207"/>
      <c r="K64" s="198"/>
      <c r="L64" s="131"/>
      <c r="M64" s="131"/>
      <c r="N64" s="131"/>
      <c r="O64" s="131"/>
      <c r="P64" s="131"/>
      <c r="Q64" s="198"/>
      <c r="R64" s="198"/>
      <c r="S64" s="198"/>
      <c r="T64" s="198"/>
      <c r="U64" s="198"/>
      <c r="V64" s="198"/>
      <c r="W64" s="198"/>
      <c r="X64" s="198"/>
      <c r="Y64" s="198"/>
      <c r="Z64" s="198"/>
    </row>
    <row r="65" spans="1:26" x14ac:dyDescent="0.15">
      <c r="A65" s="159" t="s">
        <v>181</v>
      </c>
      <c r="B65" s="348"/>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40"/>
      <c r="J65" s="207"/>
      <c r="K65" s="1"/>
      <c r="L65" s="131"/>
      <c r="M65" s="131"/>
      <c r="N65" s="131"/>
      <c r="O65" s="131"/>
      <c r="P65" s="131"/>
      <c r="Q65" s="1"/>
      <c r="R65" s="1"/>
      <c r="S65" s="1"/>
      <c r="T65" s="1"/>
      <c r="U65" s="1"/>
      <c r="V65" s="1"/>
      <c r="W65" s="1"/>
      <c r="X65" s="1"/>
      <c r="Y65" s="1"/>
      <c r="Z65" s="1"/>
    </row>
    <row r="66" spans="1:26" ht="28" x14ac:dyDescent="0.15">
      <c r="A66"/>
      <c r="B66" s="34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2"/>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47"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53"/>
      <c r="J68" s="11"/>
      <c r="K68" s="1"/>
      <c r="L68" s="131"/>
      <c r="M68" s="131"/>
      <c r="N68" s="131"/>
      <c r="O68" s="131"/>
      <c r="P68" s="131"/>
      <c r="Q68" s="1"/>
      <c r="R68" s="1"/>
      <c r="S68" s="1"/>
      <c r="T68" s="1"/>
      <c r="U68" s="1"/>
      <c r="V68" s="1"/>
      <c r="W68" s="1"/>
      <c r="X68" s="1"/>
      <c r="Y68" s="1"/>
      <c r="Z68" s="1"/>
    </row>
    <row r="69" spans="1:26" ht="42" x14ac:dyDescent="0.15">
      <c r="B69" s="348"/>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34"/>
      <c r="J69" s="11"/>
      <c r="K69" s="1"/>
      <c r="L69" s="131"/>
      <c r="M69" s="131"/>
      <c r="N69" s="131"/>
      <c r="O69" s="131"/>
      <c r="P69" s="131"/>
      <c r="Q69" s="1"/>
      <c r="R69" s="1"/>
      <c r="S69" s="1"/>
      <c r="T69" s="1"/>
      <c r="U69" s="1"/>
      <c r="V69" s="1"/>
      <c r="W69" s="1"/>
      <c r="X69" s="1"/>
      <c r="Y69" s="1"/>
      <c r="Z69" s="1"/>
    </row>
    <row r="70" spans="1:26" x14ac:dyDescent="0.15">
      <c r="A70" s="159" t="s">
        <v>185</v>
      </c>
      <c r="B70" s="348"/>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53"/>
      <c r="J70" s="11"/>
      <c r="K70" s="198"/>
      <c r="L70" s="131"/>
      <c r="M70" s="131"/>
      <c r="N70" s="131"/>
      <c r="O70" s="131"/>
      <c r="P70" s="131"/>
      <c r="Q70" s="198"/>
      <c r="R70" s="198"/>
      <c r="S70" s="198"/>
      <c r="T70" s="198"/>
      <c r="U70" s="198"/>
      <c r="V70" s="198"/>
      <c r="W70" s="198"/>
      <c r="X70" s="198"/>
      <c r="Y70" s="198"/>
      <c r="Z70" s="198"/>
    </row>
    <row r="71" spans="1:26" ht="70" x14ac:dyDescent="0.15">
      <c r="A71"/>
      <c r="B71" s="348"/>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34"/>
      <c r="J71" s="11"/>
      <c r="K71" s="198"/>
      <c r="L71" s="131"/>
      <c r="M71" s="131"/>
      <c r="N71" s="131"/>
      <c r="O71" s="131"/>
      <c r="P71" s="131"/>
      <c r="Q71" s="198"/>
      <c r="R71" s="198"/>
      <c r="S71" s="198"/>
      <c r="T71" s="198"/>
      <c r="U71" s="198"/>
      <c r="V71" s="198"/>
      <c r="W71" s="198"/>
      <c r="X71" s="198"/>
      <c r="Y71" s="198"/>
      <c r="Z71" s="198"/>
    </row>
    <row r="72" spans="1:26" x14ac:dyDescent="0.15">
      <c r="A72" s="159" t="s">
        <v>186</v>
      </c>
      <c r="B72" s="348"/>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53"/>
      <c r="J72" s="11"/>
      <c r="K72" s="1"/>
      <c r="L72" s="131"/>
      <c r="M72" s="131"/>
      <c r="N72" s="131"/>
      <c r="O72" s="131"/>
      <c r="P72" s="131"/>
      <c r="Q72" s="1"/>
      <c r="R72" s="1"/>
      <c r="S72" s="1"/>
      <c r="T72" s="1"/>
      <c r="U72" s="1"/>
      <c r="V72" s="1"/>
      <c r="W72" s="1"/>
      <c r="X72" s="1"/>
      <c r="Y72" s="1"/>
      <c r="Z72" s="1"/>
    </row>
    <row r="73" spans="1:26" ht="42" x14ac:dyDescent="0.15">
      <c r="A73"/>
      <c r="B73" s="349"/>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34"/>
      <c r="J73" s="11"/>
      <c r="K73" s="1"/>
      <c r="L73" s="131"/>
      <c r="M73" s="131"/>
      <c r="N73" s="131"/>
      <c r="O73" s="131"/>
      <c r="P73" s="131"/>
      <c r="Q73" s="1"/>
      <c r="R73" s="1"/>
      <c r="S73" s="1"/>
      <c r="T73" s="1"/>
      <c r="U73" s="1"/>
      <c r="V73" s="1"/>
      <c r="W73" s="1"/>
      <c r="X73" s="1"/>
      <c r="Y73" s="1"/>
      <c r="Z73" s="1"/>
    </row>
    <row r="74" spans="1:26" x14ac:dyDescent="0.15">
      <c r="A74"/>
      <c r="B74" s="413" t="s">
        <v>23</v>
      </c>
      <c r="C74" s="414"/>
      <c r="D74" s="415"/>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4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38"/>
      <c r="J75" s="396">
        <f>SUM(H75,H77,H79)</f>
        <v>0</v>
      </c>
      <c r="K75" s="1"/>
      <c r="L75" s="131"/>
      <c r="M75" s="131"/>
      <c r="N75" s="131"/>
      <c r="O75" s="131"/>
      <c r="P75" s="131"/>
      <c r="Q75" s="1"/>
      <c r="R75" s="1"/>
      <c r="S75" s="1"/>
      <c r="T75" s="1"/>
      <c r="U75" s="1"/>
      <c r="V75" s="1"/>
      <c r="W75" s="1"/>
      <c r="X75" s="1"/>
      <c r="Y75" s="1"/>
      <c r="Z75" s="1"/>
    </row>
    <row r="76" spans="1:26" ht="42" x14ac:dyDescent="0.15">
      <c r="A76"/>
      <c r="B76" s="348"/>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39"/>
      <c r="J76" s="397"/>
      <c r="K76" s="1"/>
      <c r="L76" s="131"/>
      <c r="M76" s="131"/>
      <c r="N76" s="131"/>
      <c r="O76" s="131"/>
      <c r="P76" s="131"/>
      <c r="Q76" s="1"/>
      <c r="R76" s="1"/>
      <c r="S76" s="1"/>
      <c r="T76" s="1"/>
      <c r="U76" s="1"/>
      <c r="V76" s="1"/>
      <c r="W76" s="1"/>
      <c r="X76" s="1"/>
      <c r="Y76" s="1"/>
      <c r="Z76" s="1"/>
    </row>
    <row r="77" spans="1:26" x14ac:dyDescent="0.15">
      <c r="A77" s="159" t="s">
        <v>189</v>
      </c>
      <c r="B77" s="348"/>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31"/>
      <c r="J77" s="207"/>
      <c r="K77" s="198"/>
      <c r="L77" s="131"/>
      <c r="M77" s="131"/>
      <c r="N77" s="131"/>
      <c r="O77" s="131"/>
      <c r="P77" s="131"/>
      <c r="Q77" s="198"/>
      <c r="R77" s="198"/>
      <c r="S77" s="198"/>
      <c r="T77" s="198"/>
      <c r="U77" s="198"/>
      <c r="V77" s="198"/>
      <c r="W77" s="198"/>
      <c r="X77" s="198"/>
      <c r="Y77" s="198"/>
      <c r="Z77" s="198"/>
    </row>
    <row r="78" spans="1:26" ht="56" x14ac:dyDescent="0.15">
      <c r="A78"/>
      <c r="B78" s="348"/>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2"/>
      <c r="J78" s="207"/>
      <c r="K78" s="198"/>
      <c r="L78" s="131"/>
      <c r="M78" s="131"/>
      <c r="N78" s="131"/>
      <c r="O78" s="131"/>
      <c r="P78" s="131"/>
      <c r="Q78" s="198"/>
      <c r="R78" s="198"/>
      <c r="S78" s="198"/>
      <c r="T78" s="198"/>
      <c r="U78" s="198"/>
      <c r="V78" s="198"/>
      <c r="W78" s="198"/>
      <c r="X78" s="198"/>
      <c r="Y78" s="198"/>
      <c r="Z78" s="198"/>
    </row>
    <row r="79" spans="1:26" x14ac:dyDescent="0.15">
      <c r="A79" s="159" t="s">
        <v>190</v>
      </c>
      <c r="B79" s="348"/>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40"/>
      <c r="J79" s="207"/>
      <c r="K79" s="1"/>
      <c r="L79" s="131"/>
      <c r="M79" s="131"/>
      <c r="N79" s="131"/>
      <c r="O79" s="131"/>
      <c r="P79" s="131"/>
      <c r="Q79" s="1"/>
      <c r="R79" s="1"/>
      <c r="S79" s="1"/>
      <c r="T79" s="1"/>
      <c r="U79" s="1"/>
      <c r="V79" s="1"/>
      <c r="W79" s="1"/>
      <c r="X79" s="1"/>
      <c r="Y79" s="1"/>
      <c r="Z79" s="1"/>
    </row>
    <row r="80" spans="1:26" ht="56" x14ac:dyDescent="0.15">
      <c r="A80"/>
      <c r="B80" s="34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2"/>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4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44"/>
      <c r="J82" s="11"/>
      <c r="K82" s="1"/>
      <c r="L82" s="131"/>
      <c r="M82" s="131"/>
      <c r="N82" s="131"/>
      <c r="O82" s="131"/>
      <c r="P82" s="131"/>
      <c r="Q82" s="1"/>
      <c r="R82" s="1"/>
      <c r="S82" s="1"/>
      <c r="T82" s="1"/>
      <c r="U82" s="1"/>
      <c r="V82" s="1"/>
      <c r="W82" s="1"/>
      <c r="X82" s="1"/>
      <c r="Y82" s="1"/>
      <c r="Z82" s="1"/>
    </row>
    <row r="83" spans="1:26" ht="32" customHeight="1" x14ac:dyDescent="0.15">
      <c r="A83"/>
      <c r="B83" s="34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34"/>
      <c r="J83" s="11"/>
      <c r="K83" s="1"/>
      <c r="L83" s="131"/>
      <c r="M83" s="131"/>
      <c r="N83" s="131"/>
      <c r="O83" s="131"/>
      <c r="P83" s="131"/>
      <c r="Q83" s="1"/>
      <c r="R83" s="1"/>
      <c r="S83" s="1"/>
      <c r="T83" s="1"/>
      <c r="U83" s="1"/>
      <c r="V83" s="1"/>
      <c r="W83" s="1"/>
      <c r="X83" s="1"/>
      <c r="Y83" s="1"/>
      <c r="Z83" s="1"/>
    </row>
    <row r="84" spans="1:26" x14ac:dyDescent="0.15">
      <c r="A84" s="159" t="s">
        <v>194</v>
      </c>
      <c r="B84" s="348"/>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44"/>
      <c r="J84" s="11"/>
      <c r="K84" s="198"/>
      <c r="L84" s="131"/>
      <c r="M84" s="131"/>
      <c r="N84" s="131"/>
      <c r="O84" s="131"/>
      <c r="P84" s="131"/>
      <c r="Q84" s="198"/>
      <c r="R84" s="198"/>
      <c r="S84" s="198"/>
      <c r="T84" s="198"/>
      <c r="U84" s="198"/>
      <c r="V84" s="198"/>
      <c r="W84" s="198"/>
      <c r="X84" s="198"/>
      <c r="Y84" s="198"/>
      <c r="Z84" s="198"/>
    </row>
    <row r="85" spans="1:26" ht="74" customHeight="1" x14ac:dyDescent="0.15">
      <c r="A85"/>
      <c r="B85" s="348"/>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34"/>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4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44"/>
      <c r="J86" s="11"/>
      <c r="K86" s="1"/>
      <c r="L86" s="131"/>
      <c r="M86" s="131"/>
      <c r="N86" s="131"/>
      <c r="O86" s="131"/>
      <c r="P86" s="131"/>
      <c r="Q86" s="1"/>
      <c r="R86" s="1"/>
      <c r="S86" s="1"/>
      <c r="T86" s="1"/>
      <c r="U86" s="1"/>
      <c r="V86" s="1"/>
      <c r="W86" s="1"/>
      <c r="X86" s="1"/>
      <c r="Y86" s="1"/>
      <c r="Z86" s="1"/>
    </row>
    <row r="87" spans="1:26" ht="72" customHeight="1" x14ac:dyDescent="0.15">
      <c r="A87"/>
      <c r="B87" s="34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34"/>
      <c r="J87" s="11"/>
      <c r="K87" s="1"/>
      <c r="L87" s="131"/>
      <c r="M87" s="131"/>
      <c r="N87" s="131"/>
      <c r="O87" s="131"/>
      <c r="P87" s="131"/>
      <c r="Q87" s="1"/>
      <c r="R87" s="1"/>
      <c r="S87" s="1"/>
      <c r="T87" s="1"/>
      <c r="U87" s="1"/>
      <c r="V87" s="1"/>
      <c r="W87" s="1"/>
      <c r="X87" s="1"/>
      <c r="Y87" s="1"/>
      <c r="Z87" s="1"/>
    </row>
    <row r="88" spans="1:26" x14ac:dyDescent="0.15">
      <c r="A88"/>
      <c r="B88" s="413" t="s">
        <v>24</v>
      </c>
      <c r="C88" s="414"/>
      <c r="D88" s="415"/>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4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38"/>
      <c r="J89" s="396">
        <f>SUM(H89,H91,H93)</f>
        <v>0</v>
      </c>
      <c r="K89" s="1"/>
      <c r="L89" s="131"/>
      <c r="M89" s="131"/>
      <c r="N89" s="131"/>
      <c r="O89" s="131"/>
      <c r="P89" s="131"/>
      <c r="Q89" s="1"/>
      <c r="R89" s="1"/>
      <c r="S89" s="1"/>
      <c r="T89" s="1"/>
      <c r="U89" s="1"/>
      <c r="V89" s="1"/>
      <c r="W89" s="1"/>
      <c r="X89" s="1"/>
      <c r="Y89" s="1"/>
      <c r="Z89" s="1"/>
    </row>
    <row r="90" spans="1:26" ht="42" x14ac:dyDescent="0.15">
      <c r="A90"/>
      <c r="B90" s="34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39"/>
      <c r="J90" s="397"/>
      <c r="K90" s="1"/>
      <c r="L90" s="131"/>
      <c r="M90" s="131"/>
      <c r="N90" s="131"/>
      <c r="O90" s="131"/>
      <c r="P90" s="131"/>
      <c r="Q90" s="1"/>
      <c r="R90" s="1"/>
      <c r="S90" s="1"/>
      <c r="T90" s="1"/>
      <c r="U90" s="1"/>
      <c r="V90" s="1"/>
      <c r="W90" s="1"/>
      <c r="X90" s="1"/>
      <c r="Y90" s="1"/>
      <c r="Z90" s="1"/>
    </row>
    <row r="91" spans="1:26" x14ac:dyDescent="0.15">
      <c r="A91" s="159" t="s">
        <v>201</v>
      </c>
      <c r="B91" s="348"/>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31"/>
      <c r="J91" s="207"/>
      <c r="K91" s="198"/>
      <c r="L91" s="131"/>
      <c r="M91" s="131"/>
      <c r="N91" s="131"/>
      <c r="O91" s="131"/>
      <c r="P91" s="131"/>
      <c r="Q91" s="198"/>
      <c r="R91" s="198"/>
      <c r="S91" s="198"/>
      <c r="T91" s="198"/>
      <c r="U91" s="198"/>
      <c r="V91" s="198"/>
      <c r="W91" s="198"/>
      <c r="X91" s="198"/>
      <c r="Y91" s="198"/>
      <c r="Z91" s="198"/>
    </row>
    <row r="92" spans="1:26" ht="42" x14ac:dyDescent="0.15">
      <c r="A92"/>
      <c r="B92" s="34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2"/>
      <c r="J92" s="207"/>
      <c r="K92" s="198"/>
      <c r="L92" s="131"/>
      <c r="M92" s="131"/>
      <c r="N92" s="131"/>
      <c r="O92" s="131"/>
      <c r="P92" s="131"/>
      <c r="Q92" s="198"/>
      <c r="R92" s="198"/>
      <c r="S92" s="198"/>
      <c r="T92" s="198"/>
      <c r="U92" s="198"/>
      <c r="V92" s="198"/>
      <c r="W92" s="198"/>
      <c r="X92" s="198"/>
      <c r="Y92" s="198"/>
      <c r="Z92" s="198"/>
    </row>
    <row r="93" spans="1:26" x14ac:dyDescent="0.15">
      <c r="A93" s="159" t="s">
        <v>202</v>
      </c>
      <c r="B93" s="348"/>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40"/>
      <c r="J93" s="207"/>
      <c r="K93" s="1"/>
      <c r="L93" s="131"/>
      <c r="M93" s="131"/>
      <c r="N93" s="131"/>
      <c r="O93" s="131"/>
      <c r="P93" s="131"/>
      <c r="Q93" s="1"/>
      <c r="R93" s="1"/>
      <c r="S93" s="1"/>
      <c r="T93" s="1"/>
      <c r="U93" s="1"/>
      <c r="V93" s="1"/>
      <c r="W93" s="1"/>
      <c r="X93" s="1"/>
      <c r="Y93" s="1"/>
      <c r="Z93" s="1"/>
    </row>
    <row r="94" spans="1:26" ht="42" x14ac:dyDescent="0.15">
      <c r="A94"/>
      <c r="B94" s="34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2"/>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4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44"/>
      <c r="J96" s="11"/>
      <c r="K96" s="1"/>
      <c r="L96" s="131"/>
      <c r="M96" s="131"/>
      <c r="N96" s="131"/>
      <c r="O96" s="131"/>
      <c r="P96" s="131"/>
      <c r="Q96" s="1"/>
      <c r="R96" s="1"/>
      <c r="S96" s="1"/>
      <c r="T96" s="1"/>
      <c r="U96" s="1"/>
      <c r="V96" s="1"/>
      <c r="W96" s="1"/>
      <c r="X96" s="1"/>
      <c r="Y96" s="1"/>
      <c r="Z96" s="1"/>
    </row>
    <row r="97" spans="1:26" ht="42" x14ac:dyDescent="0.15">
      <c r="A97"/>
      <c r="B97" s="34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34"/>
      <c r="J97" s="11"/>
      <c r="K97" s="1"/>
      <c r="L97" s="131"/>
      <c r="M97" s="131"/>
      <c r="N97" s="131"/>
      <c r="O97" s="131"/>
      <c r="P97" s="131"/>
      <c r="Q97" s="1"/>
      <c r="R97" s="1"/>
      <c r="S97" s="1"/>
      <c r="T97" s="1"/>
      <c r="U97" s="1"/>
      <c r="V97" s="1"/>
      <c r="W97" s="1"/>
      <c r="X97" s="1"/>
      <c r="Y97" s="1"/>
      <c r="Z97" s="1"/>
    </row>
    <row r="98" spans="1:26" x14ac:dyDescent="0.15">
      <c r="A98" s="159" t="s">
        <v>206</v>
      </c>
      <c r="B98" s="348"/>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44"/>
      <c r="J98" s="11"/>
      <c r="K98" s="198"/>
      <c r="L98" s="131"/>
      <c r="M98" s="131"/>
      <c r="N98" s="131"/>
      <c r="O98" s="131"/>
      <c r="P98" s="131"/>
      <c r="Q98" s="198"/>
      <c r="R98" s="198"/>
      <c r="S98" s="198"/>
      <c r="T98" s="198"/>
      <c r="U98" s="198"/>
      <c r="V98" s="198"/>
      <c r="W98" s="198"/>
      <c r="X98" s="198"/>
      <c r="Y98" s="198"/>
      <c r="Z98" s="198"/>
    </row>
    <row r="99" spans="1:26" ht="56" x14ac:dyDescent="0.15">
      <c r="A99"/>
      <c r="B99" s="34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34"/>
      <c r="J99" s="11"/>
      <c r="K99" s="198"/>
      <c r="L99" s="131"/>
      <c r="M99" s="131"/>
      <c r="N99" s="131"/>
      <c r="O99" s="131"/>
      <c r="P99" s="131"/>
      <c r="Q99" s="198"/>
      <c r="R99" s="198"/>
      <c r="S99" s="198"/>
      <c r="T99" s="198"/>
      <c r="U99" s="198"/>
      <c r="V99" s="198"/>
      <c r="W99" s="198"/>
      <c r="X99" s="198"/>
      <c r="Y99" s="198"/>
      <c r="Z99" s="198"/>
    </row>
    <row r="100" spans="1:26" x14ac:dyDescent="0.15">
      <c r="A100" s="159" t="s">
        <v>207</v>
      </c>
      <c r="B100" s="348"/>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44"/>
      <c r="J100" s="11"/>
      <c r="K100" s="1"/>
      <c r="L100" s="131"/>
      <c r="M100" s="131"/>
      <c r="N100" s="131"/>
      <c r="O100" s="131"/>
      <c r="P100" s="131"/>
      <c r="Q100" s="1"/>
      <c r="R100" s="1"/>
      <c r="S100" s="1"/>
      <c r="T100" s="1"/>
      <c r="U100" s="1"/>
      <c r="V100" s="1"/>
      <c r="W100" s="1"/>
      <c r="X100" s="1"/>
      <c r="Y100" s="1"/>
      <c r="Z100" s="1"/>
    </row>
    <row r="101" spans="1:26" ht="42" x14ac:dyDescent="0.15">
      <c r="A101"/>
      <c r="B101" s="34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34"/>
      <c r="J101" s="11"/>
      <c r="K101" s="1"/>
      <c r="L101" s="131"/>
      <c r="M101" s="131"/>
      <c r="N101" s="131"/>
      <c r="O101" s="131"/>
      <c r="P101" s="131"/>
      <c r="Q101" s="1"/>
      <c r="R101" s="1"/>
      <c r="S101" s="1"/>
      <c r="T101" s="1"/>
      <c r="U101" s="1"/>
      <c r="V101" s="1"/>
      <c r="W101" s="1"/>
      <c r="X101" s="1"/>
      <c r="Y101" s="1"/>
      <c r="Z101" s="1"/>
    </row>
    <row r="102" spans="1:26" ht="13" x14ac:dyDescent="0.15">
      <c r="A102"/>
      <c r="B102" s="419" t="s">
        <v>209</v>
      </c>
      <c r="C102" s="419"/>
      <c r="D102" s="419"/>
      <c r="E102" s="419"/>
      <c r="F102" s="419"/>
      <c r="G102" s="419"/>
      <c r="H102" s="419"/>
      <c r="I102" s="419"/>
      <c r="J102" s="419"/>
      <c r="K102" s="156"/>
      <c r="L102" s="131"/>
      <c r="M102" s="131"/>
      <c r="N102" s="131"/>
      <c r="O102" s="131"/>
      <c r="P102" s="131"/>
      <c r="Q102" s="156"/>
      <c r="R102" s="156"/>
      <c r="S102" s="156"/>
      <c r="T102" s="156"/>
      <c r="U102" s="156"/>
      <c r="V102" s="156"/>
      <c r="W102" s="156"/>
      <c r="X102" s="156"/>
      <c r="Y102" s="156"/>
      <c r="Z102" s="156"/>
    </row>
    <row r="103" spans="1:26" x14ac:dyDescent="0.15">
      <c r="A103"/>
      <c r="B103" s="420" t="s">
        <v>210</v>
      </c>
      <c r="C103" s="421"/>
      <c r="D103" s="422"/>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x14ac:dyDescent="0.15">
      <c r="A104" s="159" t="s">
        <v>208</v>
      </c>
      <c r="B104" s="350"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38"/>
      <c r="J104" s="394">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51"/>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39"/>
      <c r="J105" s="395"/>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51"/>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31"/>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51"/>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2"/>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213</v>
      </c>
      <c r="B108" s="351"/>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40"/>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52"/>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2"/>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15">
      <c r="A111" s="159" t="s">
        <v>214</v>
      </c>
      <c r="B111" s="350"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53"/>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51"/>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34"/>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51"/>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53"/>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51"/>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34"/>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51"/>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53"/>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52"/>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34"/>
      <c r="J116" s="11"/>
      <c r="K116" s="156"/>
      <c r="L116" s="131"/>
      <c r="M116" s="131"/>
      <c r="N116" s="131"/>
      <c r="O116" s="131"/>
      <c r="P116" s="131"/>
      <c r="Q116" s="156"/>
      <c r="R116" s="156"/>
      <c r="S116" s="156"/>
      <c r="T116" s="156"/>
      <c r="U116" s="156"/>
      <c r="V116" s="156"/>
      <c r="W116" s="156"/>
      <c r="X116" s="156"/>
      <c r="Y116" s="156"/>
      <c r="Z116" s="156"/>
    </row>
    <row r="117" spans="1:26" x14ac:dyDescent="0.15">
      <c r="A117"/>
      <c r="B117" s="399" t="s">
        <v>220</v>
      </c>
      <c r="C117" s="400"/>
      <c r="D117" s="401"/>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50"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38"/>
      <c r="J118" s="394">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51"/>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39"/>
      <c r="J119" s="395"/>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51"/>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31"/>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51"/>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2"/>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224</v>
      </c>
      <c r="B122" s="351"/>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40"/>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52"/>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2"/>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50"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53"/>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51"/>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34"/>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51"/>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53"/>
      <c r="J127" s="11"/>
      <c r="K127" s="198"/>
      <c r="L127" s="131"/>
      <c r="M127" s="131"/>
      <c r="N127" s="131"/>
      <c r="O127" s="131"/>
      <c r="P127" s="131"/>
      <c r="Q127" s="198"/>
      <c r="R127" s="198"/>
      <c r="S127" s="198"/>
      <c r="T127" s="198"/>
      <c r="U127" s="198"/>
      <c r="V127" s="198"/>
      <c r="W127" s="198"/>
      <c r="X127" s="198"/>
      <c r="Y127" s="198"/>
      <c r="Z127" s="198"/>
    </row>
    <row r="128" spans="1:26" ht="42" x14ac:dyDescent="0.15">
      <c r="A128"/>
      <c r="B128" s="351"/>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34"/>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51"/>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53"/>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52"/>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34"/>
      <c r="J130" s="11"/>
      <c r="K130" s="156"/>
      <c r="L130" s="131"/>
      <c r="M130" s="131"/>
      <c r="N130" s="131"/>
      <c r="O130" s="131"/>
      <c r="P130" s="131"/>
      <c r="Q130" s="156"/>
      <c r="R130" s="156"/>
      <c r="S130" s="156"/>
      <c r="T130" s="156"/>
      <c r="U130" s="156"/>
      <c r="V130" s="156"/>
      <c r="W130" s="156"/>
      <c r="X130" s="156"/>
      <c r="Y130" s="156"/>
      <c r="Z130" s="156"/>
    </row>
    <row r="131" spans="1:26" x14ac:dyDescent="0.15">
      <c r="A131"/>
      <c r="B131" s="399" t="s">
        <v>231</v>
      </c>
      <c r="C131" s="400"/>
      <c r="D131" s="401"/>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50"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38"/>
      <c r="J132" s="394">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51"/>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39"/>
      <c r="J133" s="395"/>
      <c r="K133" s="156"/>
      <c r="L133" s="131"/>
      <c r="M133" s="131"/>
      <c r="N133" s="131"/>
      <c r="O133" s="131"/>
      <c r="P133" s="131"/>
      <c r="Q133" s="156"/>
      <c r="R133" s="156"/>
      <c r="S133" s="156"/>
      <c r="T133" s="156"/>
      <c r="U133" s="156"/>
      <c r="V133" s="156"/>
      <c r="W133" s="156"/>
      <c r="X133" s="156"/>
      <c r="Y133" s="156"/>
      <c r="Z133" s="156"/>
    </row>
    <row r="134" spans="1:26" x14ac:dyDescent="0.15">
      <c r="A134" s="159" t="s">
        <v>232</v>
      </c>
      <c r="B134" s="351"/>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31"/>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51"/>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2"/>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233</v>
      </c>
      <c r="B136" s="351"/>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40"/>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52"/>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2"/>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15">
      <c r="A139" s="159" t="s">
        <v>234</v>
      </c>
      <c r="B139" s="350"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53"/>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51"/>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34"/>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51"/>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53"/>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51"/>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34"/>
      <c r="J142" s="11"/>
      <c r="K142" s="198"/>
      <c r="L142" s="131"/>
      <c r="M142" s="131"/>
      <c r="N142" s="131"/>
      <c r="O142" s="131"/>
      <c r="P142" s="131"/>
      <c r="Q142" s="198"/>
      <c r="R142" s="198"/>
      <c r="S142" s="198"/>
      <c r="T142" s="198"/>
      <c r="U142" s="198"/>
      <c r="V142" s="198"/>
      <c r="W142" s="198"/>
      <c r="X142" s="198"/>
      <c r="Y142" s="198"/>
      <c r="Z142" s="198"/>
    </row>
    <row r="143" spans="1:26" x14ac:dyDescent="0.15">
      <c r="A143" s="159" t="s">
        <v>236</v>
      </c>
      <c r="B143" s="351"/>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53"/>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52"/>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34"/>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86" t="s">
        <v>25</v>
      </c>
      <c r="C145" s="386"/>
      <c r="D145" s="386"/>
      <c r="E145" s="386"/>
      <c r="F145" s="386"/>
      <c r="G145" s="386"/>
      <c r="H145" s="386"/>
      <c r="I145" s="386"/>
      <c r="J145" s="386"/>
      <c r="K145" s="156"/>
      <c r="L145" s="131"/>
      <c r="M145" s="131"/>
      <c r="N145" s="131"/>
      <c r="O145" s="131"/>
      <c r="P145" s="131"/>
      <c r="Q145" s="156"/>
      <c r="R145" s="156"/>
      <c r="S145" s="156"/>
      <c r="T145" s="156"/>
      <c r="U145" s="156"/>
      <c r="V145" s="156"/>
      <c r="W145" s="156"/>
      <c r="X145" s="156"/>
      <c r="Y145" s="156"/>
      <c r="Z145" s="156"/>
    </row>
    <row r="146" spans="1:26" x14ac:dyDescent="0.15">
      <c r="A146"/>
      <c r="B146" s="410" t="s">
        <v>238</v>
      </c>
      <c r="C146" s="411"/>
      <c r="D146" s="412"/>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78"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38"/>
      <c r="J147" s="387">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9"/>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39"/>
      <c r="J148" s="388"/>
      <c r="K148" s="156"/>
      <c r="L148" s="131"/>
      <c r="M148" s="131"/>
      <c r="N148" s="131"/>
      <c r="O148" s="131"/>
      <c r="P148" s="131"/>
      <c r="Q148" s="156"/>
      <c r="R148" s="156"/>
      <c r="S148" s="156"/>
      <c r="T148" s="156"/>
      <c r="U148" s="156"/>
      <c r="V148" s="156"/>
      <c r="W148" s="156"/>
      <c r="X148" s="156"/>
      <c r="Y148" s="156"/>
      <c r="Z148" s="156"/>
    </row>
    <row r="149" spans="1:26" x14ac:dyDescent="0.15">
      <c r="A149" s="159" t="s">
        <v>240</v>
      </c>
      <c r="B149" s="379"/>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31"/>
      <c r="J149" s="207"/>
      <c r="K149" s="198"/>
      <c r="L149" s="131"/>
      <c r="M149" s="131"/>
      <c r="N149" s="131"/>
      <c r="O149" s="131"/>
      <c r="P149" s="131"/>
      <c r="Q149" s="198"/>
      <c r="R149" s="198"/>
      <c r="S149" s="198"/>
      <c r="T149" s="198"/>
      <c r="U149" s="198"/>
      <c r="V149" s="198"/>
      <c r="W149" s="198"/>
      <c r="X149" s="198"/>
      <c r="Y149" s="198"/>
      <c r="Z149" s="198"/>
    </row>
    <row r="150" spans="1:26" ht="56" x14ac:dyDescent="0.15">
      <c r="A150"/>
      <c r="B150" s="379"/>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2"/>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241</v>
      </c>
      <c r="B151" s="379"/>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40"/>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80"/>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2"/>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15">
      <c r="A154" s="159" t="s">
        <v>243</v>
      </c>
      <c r="B154" s="378"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4"/>
      <c r="J154" s="11"/>
      <c r="K154" s="156"/>
      <c r="L154" s="131"/>
      <c r="M154" s="131"/>
      <c r="N154" s="131"/>
      <c r="O154" s="131"/>
      <c r="P154" s="131"/>
      <c r="Q154" s="156"/>
      <c r="R154" s="156"/>
      <c r="S154" s="156"/>
      <c r="T154" s="156"/>
      <c r="U154" s="156"/>
      <c r="V154" s="156"/>
      <c r="W154" s="156"/>
      <c r="X154" s="156"/>
      <c r="Y154" s="156"/>
      <c r="Z154" s="156"/>
    </row>
    <row r="155" spans="1:26" ht="42" x14ac:dyDescent="0.15">
      <c r="A155"/>
      <c r="B155" s="379"/>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5"/>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79"/>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4"/>
      <c r="J156" s="11"/>
      <c r="K156" s="198"/>
      <c r="L156" s="131"/>
      <c r="M156" s="131"/>
      <c r="N156" s="131"/>
      <c r="O156" s="131"/>
      <c r="P156" s="131"/>
      <c r="Q156" s="198"/>
      <c r="R156" s="198"/>
      <c r="S156" s="198"/>
      <c r="T156" s="198"/>
      <c r="U156" s="198"/>
      <c r="V156" s="198"/>
      <c r="W156" s="198"/>
      <c r="X156" s="198"/>
      <c r="Y156" s="198"/>
      <c r="Z156" s="198"/>
    </row>
    <row r="157" spans="1:26" ht="56" x14ac:dyDescent="0.15">
      <c r="A157"/>
      <c r="B157" s="379"/>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5"/>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79"/>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4"/>
      <c r="J158" s="11"/>
      <c r="K158" s="156"/>
      <c r="L158" s="131"/>
      <c r="M158" s="131"/>
      <c r="N158" s="131"/>
      <c r="O158" s="131"/>
      <c r="P158" s="131"/>
      <c r="Q158" s="156"/>
      <c r="R158" s="156"/>
      <c r="S158" s="156"/>
      <c r="T158" s="156"/>
      <c r="U158" s="156"/>
      <c r="V158" s="156"/>
      <c r="W158" s="156"/>
      <c r="X158" s="156"/>
      <c r="Y158" s="156"/>
      <c r="Z158" s="156"/>
    </row>
    <row r="159" spans="1:26" ht="56" x14ac:dyDescent="0.15">
      <c r="A159"/>
      <c r="B159" s="380"/>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5"/>
      <c r="J159" s="11"/>
      <c r="K159" s="156"/>
      <c r="L159" s="131"/>
      <c r="M159" s="131"/>
      <c r="N159" s="131"/>
      <c r="O159" s="131"/>
      <c r="P159" s="131"/>
      <c r="Q159" s="156"/>
      <c r="R159" s="156"/>
      <c r="S159" s="156"/>
      <c r="T159" s="156"/>
      <c r="U159" s="156"/>
      <c r="V159" s="156"/>
      <c r="W159" s="156"/>
      <c r="X159" s="156"/>
      <c r="Y159" s="156"/>
      <c r="Z159" s="156"/>
    </row>
    <row r="160" spans="1:26" x14ac:dyDescent="0.15">
      <c r="A160"/>
      <c r="B160" s="381" t="s">
        <v>439</v>
      </c>
      <c r="C160" s="382"/>
      <c r="D160" s="383"/>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78"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38"/>
      <c r="J161" s="387">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9"/>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39"/>
      <c r="J162" s="388"/>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79"/>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31"/>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9"/>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2"/>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79"/>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40"/>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80"/>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2"/>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15">
      <c r="A168" s="159" t="s">
        <v>355</v>
      </c>
      <c r="B168" s="378"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53"/>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9"/>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34"/>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79"/>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53"/>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9"/>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34"/>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79"/>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53"/>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80"/>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34"/>
      <c r="J173" s="11"/>
      <c r="K173" s="156"/>
      <c r="L173" s="131"/>
      <c r="M173" s="131"/>
      <c r="N173" s="131"/>
      <c r="O173" s="131"/>
      <c r="P173" s="131"/>
      <c r="Q173" s="156"/>
      <c r="R173" s="156"/>
      <c r="S173" s="156"/>
      <c r="T173" s="156"/>
      <c r="U173" s="156"/>
      <c r="V173" s="156"/>
      <c r="W173" s="156"/>
      <c r="X173" s="156"/>
      <c r="Y173" s="156"/>
      <c r="Z173" s="156"/>
    </row>
    <row r="174" spans="1:26" x14ac:dyDescent="0.15">
      <c r="A174"/>
      <c r="B174" s="381" t="s">
        <v>26</v>
      </c>
      <c r="C174" s="382"/>
      <c r="D174" s="383"/>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78"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38"/>
      <c r="J175" s="387">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9"/>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39"/>
      <c r="J176" s="388"/>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79"/>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31"/>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9"/>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2"/>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79"/>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40"/>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80"/>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2"/>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78"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53"/>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9"/>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34"/>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79"/>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53"/>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9"/>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34"/>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79"/>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53"/>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80"/>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34"/>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98" t="s">
        <v>34</v>
      </c>
      <c r="C188" s="398"/>
      <c r="D188" s="398"/>
      <c r="E188" s="398"/>
      <c r="F188" s="398"/>
      <c r="G188" s="398"/>
      <c r="H188" s="398"/>
      <c r="I188" s="398"/>
      <c r="J188" s="398"/>
      <c r="K188" s="1"/>
      <c r="L188" s="131"/>
      <c r="M188" s="131"/>
      <c r="N188" s="131"/>
      <c r="O188" s="131"/>
      <c r="P188" s="131"/>
      <c r="Q188" s="1"/>
      <c r="R188" s="1"/>
      <c r="S188" s="1"/>
      <c r="T188" s="1"/>
      <c r="U188" s="1"/>
      <c r="V188" s="1"/>
      <c r="W188" s="1"/>
      <c r="X188" s="1"/>
      <c r="Y188" s="1"/>
      <c r="Z188" s="1"/>
    </row>
    <row r="189" spans="1:26" x14ac:dyDescent="0.15">
      <c r="A189"/>
      <c r="B189" s="389" t="s">
        <v>266</v>
      </c>
      <c r="C189" s="390"/>
      <c r="D189" s="391"/>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265</v>
      </c>
      <c r="B190" s="402"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38"/>
      <c r="J190" s="392">
        <f>SUM(H190,H192,H194)</f>
        <v>0</v>
      </c>
      <c r="K190" s="1"/>
      <c r="L190" s="131"/>
      <c r="M190" s="131"/>
      <c r="N190" s="131"/>
      <c r="O190" s="131"/>
      <c r="P190" s="131"/>
      <c r="Q190" s="1"/>
      <c r="R190" s="1"/>
      <c r="S190" s="1"/>
      <c r="T190" s="1"/>
      <c r="U190" s="1"/>
      <c r="V190" s="1"/>
      <c r="W190" s="1"/>
      <c r="X190" s="1"/>
      <c r="Y190" s="1"/>
      <c r="Z190" s="1"/>
    </row>
    <row r="191" spans="1:26" ht="42" x14ac:dyDescent="0.15">
      <c r="A191"/>
      <c r="B191" s="403"/>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39"/>
      <c r="J191" s="393"/>
      <c r="K191" s="1"/>
      <c r="L191" s="131"/>
      <c r="M191" s="131"/>
      <c r="N191" s="131"/>
      <c r="O191" s="131"/>
      <c r="P191" s="131"/>
      <c r="Q191" s="1"/>
      <c r="R191" s="1"/>
      <c r="S191" s="1"/>
      <c r="T191" s="1"/>
      <c r="U191" s="1"/>
      <c r="V191" s="1"/>
      <c r="W191" s="1"/>
      <c r="X191" s="1"/>
      <c r="Y191" s="1"/>
      <c r="Z191" s="1"/>
    </row>
    <row r="192" spans="1:26" x14ac:dyDescent="0.15">
      <c r="A192" s="159" t="s">
        <v>268</v>
      </c>
      <c r="B192" s="403"/>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31"/>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403"/>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2"/>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403"/>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40"/>
      <c r="J194" s="207"/>
      <c r="K194" s="1"/>
      <c r="L194" s="131"/>
      <c r="M194" s="131"/>
      <c r="N194" s="131"/>
      <c r="O194" s="131"/>
      <c r="P194" s="131"/>
      <c r="Q194" s="1"/>
      <c r="R194" s="1"/>
      <c r="S194" s="1"/>
      <c r="T194" s="1"/>
      <c r="U194" s="1"/>
      <c r="V194" s="1"/>
      <c r="W194" s="1"/>
      <c r="X194" s="1"/>
      <c r="Y194" s="1"/>
      <c r="Z194" s="1"/>
    </row>
    <row r="195" spans="1:26" ht="28" x14ac:dyDescent="0.15">
      <c r="A195"/>
      <c r="B195" s="404"/>
      <c r="C195" s="172"/>
      <c r="D195" s="178" t="str">
        <f>VLOOKUP(A194,'imp-questions'!A:H,7,FALSE)</f>
        <v>You perform reviews at least annually
You update the checklist of potential attacks with external and internal data</v>
      </c>
      <c r="E195" s="168"/>
      <c r="F195" s="173"/>
      <c r="G195" s="21"/>
      <c r="H195" s="208"/>
      <c r="I195" s="332"/>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402"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44"/>
      <c r="J197" s="11"/>
      <c r="K197" s="1"/>
      <c r="L197" s="131"/>
      <c r="M197" s="131"/>
      <c r="N197" s="131"/>
      <c r="O197" s="131"/>
      <c r="P197" s="131"/>
      <c r="Q197" s="1"/>
      <c r="R197" s="1"/>
      <c r="S197" s="1"/>
      <c r="T197" s="1"/>
      <c r="U197" s="1"/>
      <c r="V197" s="1"/>
      <c r="W197" s="1"/>
      <c r="X197" s="1"/>
      <c r="Y197" s="1"/>
      <c r="Z197" s="1"/>
    </row>
    <row r="198" spans="1:26" ht="28" x14ac:dyDescent="0.15">
      <c r="A198"/>
      <c r="B198" s="403"/>
      <c r="C198" s="172"/>
      <c r="D198" s="178" t="str">
        <f>VLOOKUP(A197,'imp-questions'!A:H,7,FALSE)</f>
        <v>You have a defined person or role for incident handling
You document security incidents</v>
      </c>
      <c r="E198" s="168"/>
      <c r="F198" s="173"/>
      <c r="G198" s="21"/>
      <c r="H198" s="116"/>
      <c r="I198" s="345"/>
      <c r="J198" s="11"/>
      <c r="K198" s="1"/>
      <c r="L198" s="131"/>
      <c r="M198" s="131"/>
      <c r="N198" s="131"/>
      <c r="O198" s="131"/>
      <c r="P198" s="131"/>
      <c r="Q198" s="1"/>
      <c r="R198" s="1"/>
      <c r="S198" s="1"/>
      <c r="T198" s="1"/>
      <c r="U198" s="1"/>
      <c r="V198" s="1"/>
      <c r="W198" s="1"/>
      <c r="X198" s="1"/>
      <c r="Y198" s="1"/>
      <c r="Z198" s="1"/>
    </row>
    <row r="199" spans="1:26" x14ac:dyDescent="0.15">
      <c r="A199" s="159" t="s">
        <v>273</v>
      </c>
      <c r="B199" s="403"/>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44"/>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403"/>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45"/>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403"/>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44"/>
      <c r="J201" s="11"/>
      <c r="K201" s="1"/>
      <c r="L201" s="131"/>
      <c r="M201" s="131"/>
      <c r="N201" s="131"/>
      <c r="O201" s="131"/>
      <c r="P201" s="131"/>
      <c r="Q201" s="1"/>
      <c r="R201" s="1"/>
      <c r="S201" s="1"/>
      <c r="T201" s="1"/>
      <c r="U201" s="1"/>
      <c r="V201" s="1"/>
      <c r="W201" s="1"/>
      <c r="X201" s="1"/>
      <c r="Y201" s="1"/>
      <c r="Z201" s="1"/>
    </row>
    <row r="202" spans="1:26" ht="28" x14ac:dyDescent="0.15">
      <c r="A202"/>
      <c r="B202" s="404"/>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45"/>
      <c r="J202" s="11"/>
      <c r="K202" s="1"/>
      <c r="L202" s="131"/>
      <c r="M202" s="131"/>
      <c r="N202" s="131"/>
      <c r="O202" s="131"/>
      <c r="P202" s="131"/>
      <c r="Q202" s="1"/>
      <c r="R202" s="1"/>
      <c r="S202" s="1"/>
      <c r="T202" s="1"/>
      <c r="U202" s="1"/>
      <c r="V202" s="1"/>
      <c r="W202" s="1"/>
      <c r="X202" s="1"/>
      <c r="Y202" s="1"/>
      <c r="Z202" s="1"/>
    </row>
    <row r="203" spans="1:26" x14ac:dyDescent="0.15">
      <c r="A203"/>
      <c r="B203" s="405" t="s">
        <v>276</v>
      </c>
      <c r="C203" s="406"/>
      <c r="D203" s="407"/>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402"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38"/>
      <c r="J204" s="392">
        <f>SUM(H204,H206,H208)</f>
        <v>0</v>
      </c>
      <c r="K204" s="1"/>
      <c r="L204" s="131"/>
      <c r="M204" s="131"/>
      <c r="N204" s="131"/>
      <c r="O204" s="131"/>
      <c r="P204" s="131"/>
      <c r="Q204" s="1"/>
      <c r="R204" s="1"/>
      <c r="S204" s="1"/>
      <c r="T204" s="1"/>
      <c r="U204" s="1"/>
      <c r="V204" s="1"/>
      <c r="W204" s="1"/>
      <c r="X204" s="1"/>
      <c r="Y204" s="1"/>
      <c r="Z204" s="1"/>
    </row>
    <row r="205" spans="1:26" ht="28" x14ac:dyDescent="0.15">
      <c r="A205"/>
      <c r="B205" s="403"/>
      <c r="C205" s="172"/>
      <c r="D205" s="178" t="str">
        <f>VLOOKUP(A204,'imp-questions'!A:H,7,FALSE)</f>
        <v>You have identified the key components in each technology stack used
You have an established configuration standard for each key component</v>
      </c>
      <c r="E205" s="168"/>
      <c r="F205" s="173"/>
      <c r="G205" s="21"/>
      <c r="H205" s="205"/>
      <c r="I205" s="339"/>
      <c r="J205" s="393"/>
      <c r="K205" s="1"/>
      <c r="L205" s="131"/>
      <c r="M205" s="131"/>
      <c r="N205" s="131"/>
      <c r="O205" s="131"/>
      <c r="P205" s="131"/>
      <c r="Q205" s="1"/>
      <c r="R205" s="1"/>
      <c r="S205" s="1"/>
      <c r="T205" s="1"/>
      <c r="U205" s="1"/>
      <c r="V205" s="1"/>
      <c r="W205" s="1"/>
      <c r="X205" s="1"/>
      <c r="Y205" s="1"/>
      <c r="Z205" s="1"/>
    </row>
    <row r="206" spans="1:26" x14ac:dyDescent="0.15">
      <c r="A206" s="159" t="s">
        <v>278</v>
      </c>
      <c r="B206" s="403"/>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31"/>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403"/>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2"/>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403"/>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40"/>
      <c r="J208" s="207"/>
      <c r="K208" s="1"/>
      <c r="L208" s="131"/>
      <c r="M208" s="131"/>
      <c r="N208" s="131"/>
      <c r="O208" s="131"/>
      <c r="P208" s="131"/>
      <c r="Q208" s="1"/>
      <c r="R208" s="1"/>
      <c r="S208" s="1"/>
      <c r="T208" s="1"/>
      <c r="U208" s="1"/>
      <c r="V208" s="1"/>
      <c r="W208" s="1"/>
      <c r="X208" s="1"/>
      <c r="Y208" s="1"/>
      <c r="Z208" s="1"/>
    </row>
    <row r="209" spans="1:26" ht="56" x14ac:dyDescent="0.15">
      <c r="A209"/>
      <c r="B209" s="404"/>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2"/>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402"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44"/>
      <c r="J211" s="11"/>
      <c r="K211" s="1"/>
      <c r="L211" s="131"/>
      <c r="M211" s="131"/>
      <c r="N211" s="131"/>
      <c r="O211" s="131"/>
      <c r="P211" s="131"/>
      <c r="Q211" s="1"/>
      <c r="R211" s="1"/>
      <c r="S211" s="1"/>
      <c r="T211" s="1"/>
      <c r="U211" s="1"/>
      <c r="V211" s="1"/>
      <c r="W211" s="1"/>
      <c r="X211" s="1"/>
      <c r="Y211" s="1"/>
      <c r="Z211" s="1"/>
    </row>
    <row r="212" spans="1:26" ht="28" x14ac:dyDescent="0.15">
      <c r="A212"/>
      <c r="B212" s="403"/>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45"/>
      <c r="J212" s="11"/>
      <c r="K212" s="1"/>
      <c r="L212" s="131"/>
      <c r="M212" s="131"/>
      <c r="N212" s="131"/>
      <c r="O212" s="131"/>
      <c r="P212" s="131"/>
      <c r="Q212" s="1"/>
      <c r="R212" s="1"/>
      <c r="S212" s="1"/>
      <c r="T212" s="1"/>
      <c r="U212" s="1"/>
      <c r="V212" s="1"/>
      <c r="W212" s="1"/>
      <c r="X212" s="1"/>
      <c r="Y212" s="1"/>
      <c r="Z212" s="1"/>
    </row>
    <row r="213" spans="1:26" x14ac:dyDescent="0.15">
      <c r="A213" s="159" t="s">
        <v>283</v>
      </c>
      <c r="B213" s="403"/>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44"/>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403"/>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45"/>
      <c r="J214" s="11"/>
      <c r="K214" s="198"/>
      <c r="L214" s="131"/>
      <c r="M214" s="131"/>
      <c r="N214" s="131"/>
      <c r="O214" s="131"/>
      <c r="P214" s="131"/>
      <c r="Q214" s="198"/>
      <c r="R214" s="198"/>
      <c r="S214" s="198"/>
      <c r="T214" s="198"/>
      <c r="U214" s="198"/>
      <c r="V214" s="198"/>
      <c r="W214" s="198"/>
      <c r="X214" s="198"/>
      <c r="Y214" s="198"/>
      <c r="Z214" s="198"/>
    </row>
    <row r="215" spans="1:26" x14ac:dyDescent="0.15">
      <c r="A215" s="159" t="s">
        <v>284</v>
      </c>
      <c r="B215" s="403"/>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44"/>
      <c r="J215" s="11"/>
      <c r="K215" s="1"/>
      <c r="L215" s="131"/>
      <c r="M215" s="131"/>
      <c r="N215" s="131"/>
      <c r="O215" s="131"/>
      <c r="P215" s="131"/>
      <c r="Q215" s="1"/>
      <c r="R215" s="1"/>
      <c r="S215" s="1"/>
      <c r="T215" s="1"/>
      <c r="U215" s="1"/>
      <c r="V215" s="1"/>
      <c r="W215" s="1"/>
      <c r="X215" s="1"/>
      <c r="Y215" s="1"/>
      <c r="Z215" s="1"/>
    </row>
    <row r="216" spans="1:26" ht="42" x14ac:dyDescent="0.15">
      <c r="A216"/>
      <c r="B216" s="404"/>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45"/>
      <c r="J216" s="11"/>
      <c r="K216" s="1"/>
      <c r="L216" s="131"/>
      <c r="M216" s="131"/>
      <c r="N216" s="131"/>
      <c r="O216" s="131"/>
      <c r="P216" s="131"/>
      <c r="Q216" s="1"/>
      <c r="R216" s="1"/>
      <c r="S216" s="1"/>
      <c r="T216" s="1"/>
      <c r="U216" s="1"/>
      <c r="V216" s="1"/>
      <c r="W216" s="1"/>
      <c r="X216" s="1"/>
      <c r="Y216" s="1"/>
      <c r="Z216" s="1"/>
    </row>
    <row r="217" spans="1:26" x14ac:dyDescent="0.15">
      <c r="A217"/>
      <c r="B217" s="405" t="s">
        <v>287</v>
      </c>
      <c r="C217" s="406"/>
      <c r="D217" s="407"/>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x14ac:dyDescent="0.15">
      <c r="A218" s="159" t="s">
        <v>286</v>
      </c>
      <c r="B218" s="402"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38"/>
      <c r="J218" s="392">
        <f>SUM(H218,H220,H222)</f>
        <v>0</v>
      </c>
      <c r="K218" s="1"/>
      <c r="L218" s="131"/>
      <c r="M218" s="131"/>
      <c r="N218" s="131"/>
      <c r="O218" s="131"/>
      <c r="P218" s="131"/>
      <c r="Q218" s="1"/>
      <c r="R218" s="1"/>
      <c r="S218" s="1"/>
      <c r="T218" s="1"/>
      <c r="U218" s="1"/>
      <c r="V218" s="1"/>
      <c r="W218" s="1"/>
      <c r="X218" s="1"/>
      <c r="Y218" s="1"/>
      <c r="Z218" s="1"/>
    </row>
    <row r="219" spans="1:26" ht="42" x14ac:dyDescent="0.15">
      <c r="A219"/>
      <c r="B219" s="403"/>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39"/>
      <c r="J219" s="393"/>
      <c r="K219" s="1"/>
      <c r="L219" s="131"/>
      <c r="M219" s="131"/>
      <c r="N219" s="131"/>
      <c r="O219" s="131"/>
      <c r="P219" s="131"/>
      <c r="Q219" s="1"/>
      <c r="R219" s="1"/>
      <c r="S219" s="1"/>
      <c r="T219" s="1"/>
      <c r="U219" s="1"/>
      <c r="V219" s="1"/>
      <c r="W219" s="1"/>
      <c r="X219" s="1"/>
      <c r="Y219" s="1"/>
      <c r="Z219" s="1"/>
    </row>
    <row r="220" spans="1:26" x14ac:dyDescent="0.15">
      <c r="A220" s="159" t="s">
        <v>290</v>
      </c>
      <c r="B220" s="403"/>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31"/>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403"/>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2"/>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403"/>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40"/>
      <c r="J222" s="207"/>
      <c r="K222" s="1"/>
      <c r="L222" s="131"/>
      <c r="M222" s="131"/>
      <c r="N222" s="131"/>
      <c r="O222" s="131"/>
      <c r="P222" s="131"/>
      <c r="Q222" s="1"/>
      <c r="R222" s="1"/>
      <c r="S222" s="1"/>
      <c r="T222" s="1"/>
      <c r="U222" s="1"/>
      <c r="V222" s="1"/>
      <c r="W222" s="1"/>
      <c r="X222" s="1"/>
      <c r="Y222" s="1"/>
      <c r="Z222" s="1"/>
    </row>
    <row r="223" spans="1:26" ht="42" x14ac:dyDescent="0.15">
      <c r="A223"/>
      <c r="B223" s="404"/>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2"/>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402"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44"/>
      <c r="J225" s="11"/>
      <c r="K225" s="1"/>
      <c r="L225" s="131"/>
      <c r="M225" s="131"/>
      <c r="N225" s="131"/>
      <c r="O225" s="131"/>
      <c r="P225" s="131"/>
      <c r="Q225" s="1"/>
      <c r="R225" s="1"/>
      <c r="S225" s="1"/>
      <c r="T225" s="1"/>
      <c r="U225" s="1"/>
      <c r="V225" s="1"/>
      <c r="W225" s="1"/>
      <c r="X225" s="1"/>
      <c r="Y225" s="1"/>
      <c r="Z225" s="1"/>
    </row>
    <row r="226" spans="1:26" ht="28" x14ac:dyDescent="0.15">
      <c r="A226"/>
      <c r="B226" s="403"/>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45"/>
      <c r="J226" s="11"/>
      <c r="K226" s="1"/>
      <c r="L226" s="131"/>
      <c r="M226" s="131"/>
      <c r="N226" s="131"/>
      <c r="O226" s="131"/>
      <c r="P226" s="131"/>
      <c r="Q226" s="1"/>
      <c r="R226" s="1"/>
      <c r="S226" s="1"/>
      <c r="T226" s="1"/>
      <c r="U226" s="1"/>
      <c r="V226" s="1"/>
      <c r="W226" s="1"/>
      <c r="X226" s="1"/>
      <c r="Y226" s="1"/>
      <c r="Z226" s="1"/>
    </row>
    <row r="227" spans="1:26" ht="28" x14ac:dyDescent="0.15">
      <c r="A227" s="159" t="s">
        <v>296</v>
      </c>
      <c r="B227" s="403"/>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44"/>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403"/>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45"/>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403"/>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44"/>
      <c r="J229" s="11"/>
      <c r="K229" s="1"/>
      <c r="L229" s="131"/>
      <c r="M229" s="131"/>
      <c r="N229" s="131"/>
      <c r="O229" s="131"/>
      <c r="P229" s="131"/>
      <c r="Q229" s="1"/>
      <c r="R229" s="1"/>
      <c r="S229" s="1"/>
      <c r="T229" s="1"/>
      <c r="U229" s="1"/>
      <c r="V229" s="1"/>
      <c r="W229" s="1"/>
      <c r="X229" s="1"/>
      <c r="Y229" s="1"/>
      <c r="Z229" s="1"/>
    </row>
    <row r="230" spans="1:26" ht="42" x14ac:dyDescent="0.15">
      <c r="A230"/>
      <c r="B230" s="404"/>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45"/>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N12" sqref="N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32" t="str">
        <f>CONCATENATE("SAMM Assessment Scorecard: ",C6," For ",C5)</f>
        <v xml:space="preserve">SAMM Assessment Scorecard:  For </v>
      </c>
      <c r="B1" s="432"/>
      <c r="C1" s="432"/>
      <c r="D1" s="433"/>
      <c r="E1" s="433"/>
      <c r="F1" s="433"/>
      <c r="G1" s="434"/>
      <c r="H1" s="434"/>
      <c r="I1" s="434"/>
      <c r="J1" s="434"/>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8" t="s">
        <v>96</v>
      </c>
      <c r="B3" s="439"/>
      <c r="C3" s="439"/>
      <c r="D3" s="439"/>
      <c r="E3" s="439"/>
      <c r="F3" s="439"/>
      <c r="G3" s="439"/>
      <c r="H3" s="439"/>
      <c r="I3" s="439"/>
      <c r="J3" s="439"/>
      <c r="K3" s="440"/>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5" t="str">
        <f>Interview!B10</f>
        <v>Organization:</v>
      </c>
      <c r="B5" s="436"/>
      <c r="C5" s="436" t="str">
        <f>IF(ISBLANK(Interview!D10),"",Interview!D10)</f>
        <v/>
      </c>
      <c r="D5" s="436"/>
      <c r="E5" s="436"/>
      <c r="F5" s="436"/>
      <c r="G5" s="1"/>
      <c r="H5" s="1"/>
      <c r="I5" s="1"/>
      <c r="J5" s="1"/>
      <c r="K5" s="1"/>
      <c r="L5" s="1"/>
      <c r="M5" s="1"/>
      <c r="N5" s="1"/>
    </row>
    <row r="6" spans="1:26" ht="12.75" customHeight="1" x14ac:dyDescent="0.15">
      <c r="A6" s="435" t="str">
        <f>Interview!B11</f>
        <v>Team/Application:</v>
      </c>
      <c r="B6" s="436"/>
      <c r="C6" s="436" t="str">
        <f>IF(ISBLANK(Interview!D11),"",Interview!D11)</f>
        <v/>
      </c>
      <c r="D6" s="436"/>
      <c r="E6" s="436"/>
      <c r="F6" s="436"/>
      <c r="G6" s="1"/>
      <c r="H6" s="1"/>
      <c r="I6" s="1"/>
      <c r="J6" s="1"/>
      <c r="K6" s="1"/>
      <c r="L6" s="1"/>
      <c r="M6" s="1"/>
      <c r="N6" s="1"/>
    </row>
    <row r="7" spans="1:26" ht="12.75" customHeight="1" x14ac:dyDescent="0.15">
      <c r="A7" s="435" t="str">
        <f>Interview!B12</f>
        <v>Interview Date:</v>
      </c>
      <c r="B7" s="436"/>
      <c r="C7" s="437" t="str">
        <f>IF(ISBLANK(Interview!D12),"",Interview!D12)</f>
        <v/>
      </c>
      <c r="D7" s="437"/>
      <c r="E7" s="437"/>
      <c r="F7" s="437"/>
      <c r="G7" s="1"/>
      <c r="H7" s="1"/>
      <c r="I7" s="1"/>
      <c r="J7" s="1"/>
      <c r="K7" s="1"/>
      <c r="L7" s="1"/>
      <c r="M7" s="1"/>
      <c r="N7" s="1"/>
    </row>
    <row r="8" spans="1:26" ht="12.75" customHeight="1" x14ac:dyDescent="0.15">
      <c r="A8" s="435" t="str">
        <f>Interview!B13</f>
        <v xml:space="preserve">Team Lead: </v>
      </c>
      <c r="B8" s="436"/>
      <c r="C8" s="436" t="str">
        <f>IF(ISBLANK(Interview!D13),"",Interview!D13)</f>
        <v/>
      </c>
      <c r="D8" s="436"/>
      <c r="E8" s="436"/>
      <c r="F8" s="436"/>
      <c r="G8" s="1"/>
      <c r="H8" s="1"/>
      <c r="I8" s="1"/>
      <c r="J8" s="1"/>
      <c r="K8" s="1"/>
      <c r="L8" s="1"/>
      <c r="M8" s="1"/>
      <c r="N8" s="1"/>
    </row>
    <row r="9" spans="1:26" ht="12.75" customHeight="1" x14ac:dyDescent="0.15">
      <c r="A9" s="435" t="str">
        <f>Interview!B14</f>
        <v>Contributors:</v>
      </c>
      <c r="B9" s="436"/>
      <c r="C9" s="441" t="str">
        <f>IF(ISBLANK(Interview!D14),"",Interview!D14)</f>
        <v/>
      </c>
      <c r="D9" s="441"/>
      <c r="E9" s="441"/>
      <c r="F9" s="441"/>
      <c r="G9" s="441"/>
      <c r="H9" s="441"/>
      <c r="I9" s="441"/>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6" t="s">
        <v>94</v>
      </c>
      <c r="B11" s="427"/>
      <c r="C11" s="427"/>
      <c r="D11" s="427"/>
      <c r="E11" s="427"/>
      <c r="F11" s="427"/>
      <c r="G11" s="427"/>
      <c r="H11" s="427"/>
      <c r="I11" s="427"/>
      <c r="J11" s="428"/>
      <c r="K11" s="127"/>
      <c r="L11" s="426" t="s">
        <v>94</v>
      </c>
      <c r="M11" s="427"/>
      <c r="N11" s="427"/>
      <c r="O11" s="427"/>
      <c r="P11" s="427"/>
      <c r="Q11" s="427"/>
      <c r="R11" s="428"/>
      <c r="T11" s="429" t="s">
        <v>94</v>
      </c>
      <c r="U11" s="430"/>
      <c r="V11" s="430"/>
      <c r="W11" s="430"/>
      <c r="X11" s="430"/>
      <c r="Y11" s="430"/>
      <c r="Z11" s="431"/>
    </row>
    <row r="12" spans="1:26" ht="12.75" customHeight="1" x14ac:dyDescent="0.15">
      <c r="A12" s="2"/>
      <c r="B12" s="2"/>
      <c r="C12" s="2"/>
      <c r="D12" s="423" t="s">
        <v>87</v>
      </c>
      <c r="E12" s="424"/>
      <c r="F12" s="425"/>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5" customHeight="1" x14ac:dyDescent="0.15">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5" customHeight="1" x14ac:dyDescent="0.15">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6" t="s">
        <v>119</v>
      </c>
      <c r="B31" s="427"/>
      <c r="C31" s="427"/>
      <c r="D31" s="427"/>
      <c r="E31" s="427"/>
      <c r="F31" s="427"/>
      <c r="G31" s="427"/>
      <c r="H31" s="427"/>
      <c r="I31" s="427"/>
      <c r="J31" s="428"/>
      <c r="K31" s="147"/>
      <c r="L31" s="426" t="s">
        <v>119</v>
      </c>
      <c r="M31" s="427"/>
      <c r="N31" s="427"/>
      <c r="O31" s="427"/>
      <c r="P31" s="427"/>
      <c r="Q31" s="427"/>
      <c r="R31" s="428"/>
      <c r="T31" s="429" t="s">
        <v>119</v>
      </c>
      <c r="U31" s="430"/>
      <c r="V31" s="430"/>
      <c r="W31" s="430"/>
      <c r="X31" s="430"/>
      <c r="Y31" s="430"/>
      <c r="Z31" s="431"/>
    </row>
    <row r="32" spans="1:26" ht="12" customHeight="1" x14ac:dyDescent="0.15">
      <c r="A32" s="2"/>
      <c r="B32" s="2"/>
      <c r="C32" s="2"/>
      <c r="D32" s="423" t="s">
        <v>87</v>
      </c>
      <c r="E32" s="424"/>
      <c r="F32" s="425"/>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6" t="s">
        <v>118</v>
      </c>
      <c r="B51" s="427"/>
      <c r="C51" s="427"/>
      <c r="D51" s="427"/>
      <c r="E51" s="427"/>
      <c r="F51" s="427"/>
      <c r="G51" s="427"/>
      <c r="H51" s="427"/>
      <c r="I51" s="427"/>
      <c r="J51" s="428"/>
      <c r="K51" s="1"/>
      <c r="L51" s="426" t="s">
        <v>118</v>
      </c>
      <c r="M51" s="427"/>
      <c r="N51" s="427"/>
      <c r="O51" s="427"/>
      <c r="P51" s="427"/>
      <c r="Q51" s="427"/>
      <c r="R51" s="428"/>
      <c r="T51" s="429" t="s">
        <v>118</v>
      </c>
      <c r="U51" s="430"/>
      <c r="V51" s="430"/>
      <c r="W51" s="430"/>
      <c r="X51" s="430"/>
      <c r="Y51" s="430"/>
      <c r="Z51" s="431"/>
    </row>
    <row r="52" spans="1:26" ht="12" customHeight="1" x14ac:dyDescent="0.15">
      <c r="A52" s="2"/>
      <c r="B52" s="2"/>
      <c r="C52" s="2"/>
      <c r="D52" s="423" t="s">
        <v>87</v>
      </c>
      <c r="E52" s="424"/>
      <c r="F52" s="425"/>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6" t="s">
        <v>117</v>
      </c>
      <c r="B70" s="427"/>
      <c r="C70" s="427"/>
      <c r="D70" s="427"/>
      <c r="E70" s="427"/>
      <c r="F70" s="427"/>
      <c r="G70" s="427"/>
      <c r="H70" s="427"/>
      <c r="I70" s="427"/>
      <c r="J70" s="428"/>
      <c r="K70" s="147"/>
      <c r="L70" s="426" t="s">
        <v>117</v>
      </c>
      <c r="M70" s="427"/>
      <c r="N70" s="427"/>
      <c r="O70" s="427"/>
      <c r="P70" s="427"/>
      <c r="Q70" s="427"/>
      <c r="R70" s="428"/>
      <c r="T70" s="429" t="s">
        <v>117</v>
      </c>
      <c r="U70" s="430"/>
      <c r="V70" s="430"/>
      <c r="W70" s="430"/>
      <c r="X70" s="430"/>
      <c r="Y70" s="430"/>
      <c r="Z70" s="431"/>
    </row>
    <row r="71" spans="1:26" ht="12" customHeight="1" x14ac:dyDescent="0.15">
      <c r="A71" s="2"/>
      <c r="B71" s="2"/>
      <c r="C71" s="2"/>
      <c r="D71" s="423" t="s">
        <v>87</v>
      </c>
      <c r="E71" s="424"/>
      <c r="F71" s="425"/>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6" t="s">
        <v>95</v>
      </c>
      <c r="B91" s="427"/>
      <c r="C91" s="427"/>
      <c r="D91" s="427"/>
      <c r="E91" s="427"/>
      <c r="F91" s="427"/>
      <c r="G91" s="427"/>
      <c r="H91" s="427"/>
      <c r="I91" s="427"/>
      <c r="J91" s="428"/>
      <c r="K91" s="147"/>
      <c r="L91" s="426" t="s">
        <v>95</v>
      </c>
      <c r="M91" s="427"/>
      <c r="N91" s="427"/>
      <c r="O91" s="427"/>
      <c r="P91" s="427"/>
      <c r="Q91" s="427"/>
      <c r="R91" s="428"/>
      <c r="T91" s="429" t="s">
        <v>95</v>
      </c>
      <c r="U91" s="430"/>
      <c r="V91" s="430"/>
      <c r="W91" s="430"/>
      <c r="X91" s="430"/>
      <c r="Y91" s="430"/>
      <c r="Z91" s="431"/>
    </row>
    <row r="92" spans="1:26" ht="12" customHeight="1" x14ac:dyDescent="0.15">
      <c r="A92" s="2"/>
      <c r="B92" s="2"/>
      <c r="C92" s="2"/>
      <c r="D92" s="423" t="s">
        <v>87</v>
      </c>
      <c r="E92" s="424"/>
      <c r="F92" s="425"/>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abSelected="1" topLeftCell="B60" zoomScaleNormal="100" workbookViewId="0">
      <selection activeCell="J98" sqref="J98"/>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92" t="s">
        <v>56</v>
      </c>
      <c r="G16" s="493"/>
      <c r="H16" s="493"/>
      <c r="I16" s="494"/>
      <c r="J16" s="492" t="s">
        <v>315</v>
      </c>
      <c r="K16" s="493"/>
      <c r="L16" s="493"/>
      <c r="M16" s="494"/>
      <c r="N16" s="492" t="s">
        <v>316</v>
      </c>
      <c r="O16" s="493"/>
      <c r="P16" s="493"/>
      <c r="Q16" s="494"/>
      <c r="R16" s="492" t="s">
        <v>317</v>
      </c>
      <c r="S16" s="493"/>
      <c r="T16" s="493"/>
      <c r="U16" s="494"/>
      <c r="V16" s="492" t="s">
        <v>318</v>
      </c>
      <c r="W16" s="493"/>
      <c r="X16" s="493"/>
      <c r="Y16" s="494"/>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95"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45">
        <f>SUM(H18,H19,H20)</f>
        <v>0</v>
      </c>
      <c r="J18" s="286">
        <f>F18</f>
        <v>0</v>
      </c>
      <c r="K18" s="171">
        <f>IFERROR(VLOOKUP(J18,AnsYTBL,2,FALSE),0)</f>
        <v>0</v>
      </c>
      <c r="L18" s="102">
        <f>IFERROR(AVERAGE(K18,K22),0)</f>
        <v>0</v>
      </c>
      <c r="M18" s="445">
        <f>SUM(L18,L19,L20)</f>
        <v>0</v>
      </c>
      <c r="N18" s="286">
        <f>J18</f>
        <v>0</v>
      </c>
      <c r="O18" s="171">
        <f>IFERROR(VLOOKUP(N18,AnsYTBL,2,FALSE),0)</f>
        <v>0</v>
      </c>
      <c r="P18" s="102">
        <f>IFERROR(AVERAGE(O18,O22),0)</f>
        <v>0</v>
      </c>
      <c r="Q18" s="445">
        <f>SUM(P18,P19,P20)</f>
        <v>0</v>
      </c>
      <c r="R18" s="286">
        <f>N18</f>
        <v>0</v>
      </c>
      <c r="S18" s="171">
        <f>IFERROR(VLOOKUP(R18,AnsYTBL,2,FALSE),0)</f>
        <v>0</v>
      </c>
      <c r="T18" s="102">
        <f>IFERROR(AVERAGE(S18,S22),0)</f>
        <v>0</v>
      </c>
      <c r="U18" s="445">
        <f>SUM(T18,T19,T20)</f>
        <v>0</v>
      </c>
      <c r="V18" s="286">
        <f>R18</f>
        <v>0</v>
      </c>
      <c r="W18" s="171">
        <f>IFERROR(VLOOKUP(V18,AnsYTBL,2,FALSE),0)</f>
        <v>0</v>
      </c>
      <c r="X18" s="102">
        <f>IFERROR(AVERAGE(W18,W22),0)</f>
        <v>0</v>
      </c>
      <c r="Y18" s="445">
        <f>SUM(X18,X19,X20)</f>
        <v>0</v>
      </c>
    </row>
    <row r="19" spans="1:25" ht="28" x14ac:dyDescent="0.15">
      <c r="A19" s="161" t="str">
        <f>Interview!A20</f>
        <v>G-SM-A-2-1</v>
      </c>
      <c r="B19" s="496"/>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46"/>
      <c r="J19" s="286">
        <f>F19</f>
        <v>0</v>
      </c>
      <c r="K19" s="171">
        <f>IFERROR(VLOOKUP(J19,AnsVTBL,2,FALSE),0)</f>
        <v>0</v>
      </c>
      <c r="L19" s="103">
        <f>IFERROR(AVERAGE(K19,K23),0)</f>
        <v>0</v>
      </c>
      <c r="M19" s="446"/>
      <c r="N19" s="286">
        <f>J19</f>
        <v>0</v>
      </c>
      <c r="O19" s="171">
        <f>IFERROR(VLOOKUP(N19,AnsVTBL,2,FALSE),0)</f>
        <v>0</v>
      </c>
      <c r="P19" s="103">
        <f>IFERROR(AVERAGE(O19,O23),0)</f>
        <v>0</v>
      </c>
      <c r="Q19" s="446"/>
      <c r="R19" s="286">
        <f>N19</f>
        <v>0</v>
      </c>
      <c r="S19" s="171">
        <f>IFERROR(VLOOKUP(R19,AnsVTBL,2,FALSE),0)</f>
        <v>0</v>
      </c>
      <c r="T19" s="103">
        <f>IFERROR(AVERAGE(S19,S23),0)</f>
        <v>0</v>
      </c>
      <c r="U19" s="446"/>
      <c r="V19" s="286">
        <f>R19</f>
        <v>0</v>
      </c>
      <c r="W19" s="171">
        <f>IFERROR(VLOOKUP(V19,AnsVTBL,2,FALSE),0)</f>
        <v>0</v>
      </c>
      <c r="X19" s="103">
        <f>IFERROR(AVERAGE(W19,W23),0)</f>
        <v>0</v>
      </c>
      <c r="Y19" s="446"/>
    </row>
    <row r="20" spans="1:25" x14ac:dyDescent="0.15">
      <c r="A20" s="161" t="str">
        <f>Interview!A22</f>
        <v>G-SM-A-3-1</v>
      </c>
      <c r="B20" s="497"/>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46"/>
      <c r="J20" s="286">
        <f>F20</f>
        <v>0</v>
      </c>
      <c r="K20" s="171">
        <f>IFERROR(VLOOKUP(J20,AnsNTBL,2,FALSE),0)</f>
        <v>0</v>
      </c>
      <c r="L20" s="103">
        <f>IFERROR(AVERAGE(K20,K24),0)</f>
        <v>0</v>
      </c>
      <c r="M20" s="446"/>
      <c r="N20" s="286">
        <f>J20</f>
        <v>0</v>
      </c>
      <c r="O20" s="171">
        <f>IFERROR(VLOOKUP(N20,AnsNTBL,2,FALSE),0)</f>
        <v>0</v>
      </c>
      <c r="P20" s="103">
        <f>IFERROR(AVERAGE(O20,O24),0)</f>
        <v>0</v>
      </c>
      <c r="Q20" s="446"/>
      <c r="R20" s="286">
        <f>N20</f>
        <v>0</v>
      </c>
      <c r="S20" s="171">
        <f>IFERROR(VLOOKUP(R20,AnsNTBL,2,FALSE),0)</f>
        <v>0</v>
      </c>
      <c r="T20" s="103">
        <f>IFERROR(AVERAGE(S20,S24),0)</f>
        <v>0</v>
      </c>
      <c r="U20" s="446"/>
      <c r="V20" s="286">
        <f>R20</f>
        <v>0</v>
      </c>
      <c r="W20" s="171">
        <f>IFERROR(VLOOKUP(V20,AnsNTBL,2,FALSE),0)</f>
        <v>0</v>
      </c>
      <c r="X20" s="103">
        <f>IFERROR(AVERAGE(W20,W24),0)</f>
        <v>0</v>
      </c>
      <c r="Y20" s="446"/>
    </row>
    <row r="21" spans="1:25" ht="13" x14ac:dyDescent="0.15">
      <c r="A21" s="161"/>
      <c r="B21" s="257"/>
      <c r="C21" s="246"/>
      <c r="D21" s="228"/>
      <c r="E21" s="228"/>
      <c r="F21" s="228"/>
      <c r="G21" s="228"/>
      <c r="H21" s="228"/>
      <c r="I21" s="446"/>
      <c r="J21" s="228"/>
      <c r="K21" s="228"/>
      <c r="L21" s="228"/>
      <c r="M21" s="446"/>
      <c r="N21" s="228"/>
      <c r="O21" s="228"/>
      <c r="P21" s="228"/>
      <c r="Q21" s="446"/>
      <c r="R21" s="228"/>
      <c r="S21" s="228"/>
      <c r="T21" s="228"/>
      <c r="U21" s="446"/>
      <c r="V21" s="228"/>
      <c r="W21" s="228"/>
      <c r="X21" s="228"/>
      <c r="Y21" s="446"/>
    </row>
    <row r="22" spans="1:25" ht="28" x14ac:dyDescent="0.15">
      <c r="A22" s="161" t="str">
        <f>Interview!A25</f>
        <v>G-SM-B-1-1</v>
      </c>
      <c r="B22" s="495"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46"/>
      <c r="J22" s="286">
        <f>F22</f>
        <v>0</v>
      </c>
      <c r="K22" s="171">
        <f>IFERROR(VLOOKUP(J22,AnsKTBL,2,FALSE),0)</f>
        <v>0</v>
      </c>
      <c r="L22" s="102"/>
      <c r="M22" s="446"/>
      <c r="N22" s="286">
        <f>J22</f>
        <v>0</v>
      </c>
      <c r="O22" s="171">
        <f>IFERROR(VLOOKUP(N22,AnsKTBL,2,FALSE),0)</f>
        <v>0</v>
      </c>
      <c r="P22" s="102"/>
      <c r="Q22" s="446"/>
      <c r="R22" s="286">
        <f>N22</f>
        <v>0</v>
      </c>
      <c r="S22" s="171">
        <f>IFERROR(VLOOKUP(R22,AnsKTBL,2,FALSE),0)</f>
        <v>0</v>
      </c>
      <c r="T22" s="102"/>
      <c r="U22" s="446"/>
      <c r="V22" s="286">
        <f>R22</f>
        <v>0</v>
      </c>
      <c r="W22" s="171">
        <f>IFERROR(VLOOKUP(V22,AnsKTBL,2,FALSE),0)</f>
        <v>0</v>
      </c>
      <c r="X22" s="102"/>
      <c r="Y22" s="446"/>
    </row>
    <row r="23" spans="1:25" ht="28" x14ac:dyDescent="0.15">
      <c r="A23" s="161" t="str">
        <f>Interview!A27</f>
        <v>G-SM-B-2-1</v>
      </c>
      <c r="B23" s="496"/>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46"/>
      <c r="J23" s="286">
        <f>F23</f>
        <v>0</v>
      </c>
      <c r="K23" s="171">
        <f>IFERROR(VLOOKUP(J23,AnsBTBL,2,FALSE),0)</f>
        <v>0</v>
      </c>
      <c r="L23" s="103"/>
      <c r="M23" s="446"/>
      <c r="N23" s="286">
        <f>J23</f>
        <v>0</v>
      </c>
      <c r="O23" s="171">
        <f>IFERROR(VLOOKUP(N23,AnsBTBL,2,FALSE),0)</f>
        <v>0</v>
      </c>
      <c r="P23" s="103"/>
      <c r="Q23" s="446"/>
      <c r="R23" s="286">
        <f>N23</f>
        <v>0</v>
      </c>
      <c r="S23" s="171">
        <f>IFERROR(VLOOKUP(R23,AnsBTBL,2,FALSE),0)</f>
        <v>0</v>
      </c>
      <c r="T23" s="103"/>
      <c r="U23" s="446"/>
      <c r="V23" s="286">
        <f>R23</f>
        <v>0</v>
      </c>
      <c r="W23" s="171">
        <f>IFERROR(VLOOKUP(V23,AnsBTBL,2,FALSE),0)</f>
        <v>0</v>
      </c>
      <c r="X23" s="103"/>
      <c r="Y23" s="446"/>
    </row>
    <row r="24" spans="1:25" ht="28" x14ac:dyDescent="0.15">
      <c r="A24" s="161" t="str">
        <f>Interview!A29</f>
        <v>G-SM-B-3-1</v>
      </c>
      <c r="B24" s="497"/>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47"/>
      <c r="J24" s="286">
        <f>F24</f>
        <v>0</v>
      </c>
      <c r="K24" s="171">
        <f>IFERROR(VLOOKUP(J24,AnsNTBL,2,FALSE),0)</f>
        <v>0</v>
      </c>
      <c r="L24" s="103"/>
      <c r="M24" s="447"/>
      <c r="N24" s="286">
        <f>J24</f>
        <v>0</v>
      </c>
      <c r="O24" s="171">
        <f>IFERROR(VLOOKUP(N24,AnsNTBL,2,FALSE),0)</f>
        <v>0</v>
      </c>
      <c r="P24" s="103"/>
      <c r="Q24" s="447"/>
      <c r="R24" s="286">
        <f>N24</f>
        <v>0</v>
      </c>
      <c r="S24" s="171">
        <f>IFERROR(VLOOKUP(R24,AnsNTBL,2,FALSE),0)</f>
        <v>0</v>
      </c>
      <c r="T24" s="103"/>
      <c r="U24" s="447"/>
      <c r="V24" s="286">
        <f>R24</f>
        <v>0</v>
      </c>
      <c r="W24" s="171">
        <f>IFERROR(VLOOKUP(V24,AnsNTBL,2,FALSE),0)</f>
        <v>0</v>
      </c>
      <c r="X24" s="103"/>
      <c r="Y24" s="447"/>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95"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48">
        <f>SUM(H27,H28,H29)</f>
        <v>0</v>
      </c>
      <c r="J27" s="286">
        <f>F27</f>
        <v>0</v>
      </c>
      <c r="K27" s="171">
        <f>IFERROR(VLOOKUP(J27,AnsFTBL,2,FALSE),0)</f>
        <v>0</v>
      </c>
      <c r="L27" s="284">
        <f>IFERROR(AVERAGE(K27,K31),0)</f>
        <v>0</v>
      </c>
      <c r="M27" s="448">
        <f>SUM(L27,L28,L29)</f>
        <v>0</v>
      </c>
      <c r="N27" s="286">
        <f>J27</f>
        <v>0</v>
      </c>
      <c r="O27" s="171">
        <f>IFERROR(VLOOKUP(N27,AnsFTBL,2,FALSE),0)</f>
        <v>0</v>
      </c>
      <c r="P27" s="284">
        <f>IFERROR(AVERAGE(O27,O31),0)</f>
        <v>0</v>
      </c>
      <c r="Q27" s="448">
        <f>SUM(P27,P28,P29)</f>
        <v>0</v>
      </c>
      <c r="R27" s="286">
        <f>N27</f>
        <v>0</v>
      </c>
      <c r="S27" s="171">
        <f>IFERROR(VLOOKUP(R27,AnsFTBL,2,FALSE),0)</f>
        <v>0</v>
      </c>
      <c r="T27" s="284">
        <f>IFERROR(AVERAGE(S27,S31),0)</f>
        <v>0</v>
      </c>
      <c r="U27" s="448">
        <f>SUM(T27,T28,T29)</f>
        <v>0</v>
      </c>
      <c r="V27" s="286">
        <f>R27</f>
        <v>0</v>
      </c>
      <c r="W27" s="171">
        <f>IFERROR(VLOOKUP(V27,AnsFTBL,2,FALSE),0)</f>
        <v>0</v>
      </c>
      <c r="X27" s="284">
        <f>IFERROR(AVERAGE(W27,W31),0)</f>
        <v>0</v>
      </c>
      <c r="Y27" s="448">
        <f>SUM(X27,X28,X29)</f>
        <v>0</v>
      </c>
    </row>
    <row r="28" spans="1:25" ht="28" x14ac:dyDescent="0.15">
      <c r="A28" s="161" t="str">
        <f>Interview!A34</f>
        <v>G-PC-A-2-1</v>
      </c>
      <c r="B28" s="496"/>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49"/>
      <c r="J28" s="286">
        <f>F28</f>
        <v>0</v>
      </c>
      <c r="K28" s="171">
        <f>IFERROR(VLOOKUP(J28,AnsATBL,2,FALSE),0)</f>
        <v>0</v>
      </c>
      <c r="L28" s="132">
        <f>IFERROR(AVERAGE(K28,K32),0)</f>
        <v>0</v>
      </c>
      <c r="M28" s="449"/>
      <c r="N28" s="286">
        <f>J28</f>
        <v>0</v>
      </c>
      <c r="O28" s="171">
        <f>IFERROR(VLOOKUP(N28,AnsATBL,2,FALSE),0)</f>
        <v>0</v>
      </c>
      <c r="P28" s="132">
        <f>IFERROR(AVERAGE(O28,O32),0)</f>
        <v>0</v>
      </c>
      <c r="Q28" s="449"/>
      <c r="R28" s="286">
        <f>N28</f>
        <v>0</v>
      </c>
      <c r="S28" s="171">
        <f>IFERROR(VLOOKUP(R28,AnsATBL,2,FALSE),0)</f>
        <v>0</v>
      </c>
      <c r="T28" s="132">
        <f>IFERROR(AVERAGE(S28,S32),0)</f>
        <v>0</v>
      </c>
      <c r="U28" s="449"/>
      <c r="V28" s="286">
        <f>R28</f>
        <v>0</v>
      </c>
      <c r="W28" s="171">
        <f>IFERROR(VLOOKUP(V28,AnsATBL,2,FALSE),0)</f>
        <v>0</v>
      </c>
      <c r="X28" s="132">
        <f>IFERROR(AVERAGE(W28,W32),0)</f>
        <v>0</v>
      </c>
      <c r="Y28" s="449"/>
    </row>
    <row r="29" spans="1:25" ht="28" x14ac:dyDescent="0.15">
      <c r="A29" s="161" t="str">
        <f>Interview!A36</f>
        <v>G-PC-A-3-1</v>
      </c>
      <c r="B29" s="498"/>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49"/>
      <c r="J29" s="286">
        <f>F29</f>
        <v>0</v>
      </c>
      <c r="K29" s="171">
        <f>IFERROR(VLOOKUP(J29,AnsETBL,2,FALSE),0)</f>
        <v>0</v>
      </c>
      <c r="L29" s="132">
        <f>IFERROR(AVERAGE(K29,K33),0)</f>
        <v>0</v>
      </c>
      <c r="M29" s="449"/>
      <c r="N29" s="286">
        <f>J29</f>
        <v>0</v>
      </c>
      <c r="O29" s="171">
        <f>IFERROR(VLOOKUP(N29,AnsETBL,2,FALSE),0)</f>
        <v>0</v>
      </c>
      <c r="P29" s="132">
        <f>IFERROR(AVERAGE(O29,O33),0)</f>
        <v>0</v>
      </c>
      <c r="Q29" s="449"/>
      <c r="R29" s="286">
        <f>N29</f>
        <v>0</v>
      </c>
      <c r="S29" s="171">
        <f>IFERROR(VLOOKUP(R29,AnsETBL,2,FALSE),0)</f>
        <v>0</v>
      </c>
      <c r="T29" s="132">
        <f>IFERROR(AVERAGE(S29,S33),0)</f>
        <v>0</v>
      </c>
      <c r="U29" s="449"/>
      <c r="V29" s="286">
        <f>R29</f>
        <v>0</v>
      </c>
      <c r="W29" s="171">
        <f>IFERROR(VLOOKUP(V29,AnsETBL,2,FALSE),0)</f>
        <v>0</v>
      </c>
      <c r="X29" s="132">
        <f>IFERROR(AVERAGE(W29,W33),0)</f>
        <v>0</v>
      </c>
      <c r="Y29" s="449"/>
    </row>
    <row r="30" spans="1:25" ht="13" x14ac:dyDescent="0.15">
      <c r="A30" s="161"/>
      <c r="B30" s="258"/>
      <c r="C30" s="133"/>
      <c r="D30" s="233"/>
      <c r="E30" s="233"/>
      <c r="F30" s="233"/>
      <c r="G30" s="233"/>
      <c r="H30" s="233"/>
      <c r="I30" s="449"/>
      <c r="J30" s="233"/>
      <c r="K30" s="233"/>
      <c r="L30" s="233"/>
      <c r="M30" s="449"/>
      <c r="N30" s="233"/>
      <c r="O30" s="233"/>
      <c r="P30" s="233"/>
      <c r="Q30" s="449"/>
      <c r="R30" s="233"/>
      <c r="S30" s="233"/>
      <c r="T30" s="233"/>
      <c r="U30" s="449"/>
      <c r="V30" s="233"/>
      <c r="W30" s="233"/>
      <c r="X30" s="233"/>
      <c r="Y30" s="449"/>
    </row>
    <row r="31" spans="1:25" x14ac:dyDescent="0.15">
      <c r="A31" s="161" t="str">
        <f>Interview!A39</f>
        <v>G-PC-B-1-1</v>
      </c>
      <c r="B31" s="499"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49"/>
      <c r="J31" s="286">
        <f>F31</f>
        <v>0</v>
      </c>
      <c r="K31" s="171">
        <f>IFERROR(VLOOKUP(J31,AnsFTBL,2,FALSE),0)</f>
        <v>0</v>
      </c>
      <c r="L31" s="285"/>
      <c r="M31" s="449"/>
      <c r="N31" s="286">
        <f>J31</f>
        <v>0</v>
      </c>
      <c r="O31" s="171">
        <f>IFERROR(VLOOKUP(N31,AnsFTBL,2,FALSE),0)</f>
        <v>0</v>
      </c>
      <c r="P31" s="285"/>
      <c r="Q31" s="449"/>
      <c r="R31" s="286">
        <f>N31</f>
        <v>0</v>
      </c>
      <c r="S31" s="171">
        <f>IFERROR(VLOOKUP(R31,AnsFTBL,2,FALSE),0)</f>
        <v>0</v>
      </c>
      <c r="T31" s="285"/>
      <c r="U31" s="449"/>
      <c r="V31" s="286">
        <f>R31</f>
        <v>0</v>
      </c>
      <c r="W31" s="171">
        <f>IFERROR(VLOOKUP(V31,AnsFTBL,2,FALSE),0)</f>
        <v>0</v>
      </c>
      <c r="X31" s="285"/>
      <c r="Y31" s="449"/>
    </row>
    <row r="32" spans="1:25" ht="28" x14ac:dyDescent="0.15">
      <c r="A32" s="161" t="str">
        <f>Interview!A41</f>
        <v>G-PC-B-2-1</v>
      </c>
      <c r="B32" s="496"/>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49"/>
      <c r="J32" s="286">
        <f>F32</f>
        <v>0</v>
      </c>
      <c r="K32" s="171">
        <f>IFERROR(VLOOKUP(J32,AnsDTBL,2,FALSE),0)</f>
        <v>0</v>
      </c>
      <c r="L32" s="285"/>
      <c r="M32" s="449"/>
      <c r="N32" s="286">
        <f>J32</f>
        <v>0</v>
      </c>
      <c r="O32" s="171">
        <f>IFERROR(VLOOKUP(N32,AnsDTBL,2,FALSE),0)</f>
        <v>0</v>
      </c>
      <c r="P32" s="285"/>
      <c r="Q32" s="449"/>
      <c r="R32" s="286">
        <f>N32</f>
        <v>0</v>
      </c>
      <c r="S32" s="171">
        <f>IFERROR(VLOOKUP(R32,AnsDTBL,2,FALSE),0)</f>
        <v>0</v>
      </c>
      <c r="T32" s="285"/>
      <c r="U32" s="449"/>
      <c r="V32" s="286">
        <f>R32</f>
        <v>0</v>
      </c>
      <c r="W32" s="171">
        <f>IFERROR(VLOOKUP(V32,AnsDTBL,2,FALSE),0)</f>
        <v>0</v>
      </c>
      <c r="X32" s="285"/>
      <c r="Y32" s="449"/>
    </row>
    <row r="33" spans="1:25" ht="28" x14ac:dyDescent="0.15">
      <c r="A33" s="161" t="str">
        <f>Interview!A43</f>
        <v>G-PC-B-3-1</v>
      </c>
      <c r="B33" s="496"/>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50"/>
      <c r="J33" s="286">
        <f>F33</f>
        <v>0</v>
      </c>
      <c r="K33" s="171">
        <f>IFERROR(VLOOKUP(J33,AnsETBL,2,FALSE),0)</f>
        <v>0</v>
      </c>
      <c r="L33" s="285"/>
      <c r="M33" s="450"/>
      <c r="N33" s="286">
        <f>J33</f>
        <v>0</v>
      </c>
      <c r="O33" s="171">
        <f>IFERROR(VLOOKUP(N33,AnsETBL,2,FALSE),0)</f>
        <v>0</v>
      </c>
      <c r="P33" s="285"/>
      <c r="Q33" s="450"/>
      <c r="R33" s="286">
        <f>N33</f>
        <v>0</v>
      </c>
      <c r="S33" s="171">
        <f>IFERROR(VLOOKUP(R33,AnsETBL,2,FALSE),0)</f>
        <v>0</v>
      </c>
      <c r="T33" s="285"/>
      <c r="U33" s="450"/>
      <c r="V33" s="286">
        <f>R33</f>
        <v>0</v>
      </c>
      <c r="W33" s="171">
        <f>IFERROR(VLOOKUP(V33,AnsETBL,2,FALSE),0)</f>
        <v>0</v>
      </c>
      <c r="X33" s="285"/>
      <c r="Y33" s="450"/>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95"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51">
        <f>SUM(H36,H37,H38)</f>
        <v>0</v>
      </c>
      <c r="J36" s="286">
        <f>F36</f>
        <v>0</v>
      </c>
      <c r="K36" s="171">
        <f>IFERROR(VLOOKUP(J36,AnsCTBL,2,FALSE),0)</f>
        <v>0</v>
      </c>
      <c r="L36" s="281">
        <f>IFERROR(AVERAGE(K36,K40),0)</f>
        <v>0</v>
      </c>
      <c r="M36" s="451">
        <f>SUM(L36,L37,L38)</f>
        <v>0</v>
      </c>
      <c r="N36" s="286">
        <f>J36</f>
        <v>0</v>
      </c>
      <c r="O36" s="171">
        <f>IFERROR(VLOOKUP(N36,AnsCTBL,2,FALSE),0)</f>
        <v>0</v>
      </c>
      <c r="P36" s="281">
        <f>IFERROR(AVERAGE(O36,O40),0)</f>
        <v>0</v>
      </c>
      <c r="Q36" s="451">
        <f>SUM(P36,P37,P38)</f>
        <v>0</v>
      </c>
      <c r="R36" s="286">
        <f>N36</f>
        <v>0</v>
      </c>
      <c r="S36" s="171">
        <f>IFERROR(VLOOKUP(R36,AnsCTBL,2,FALSE),0)</f>
        <v>0</v>
      </c>
      <c r="T36" s="281">
        <f>IFERROR(AVERAGE(S36,S40),0)</f>
        <v>0</v>
      </c>
      <c r="U36" s="451">
        <f>SUM(T36,T37,T38)</f>
        <v>0</v>
      </c>
      <c r="V36" s="286">
        <f>R36</f>
        <v>0</v>
      </c>
      <c r="W36" s="171">
        <f>IFERROR(VLOOKUP(V36,AnsCTBL,2,FALSE),0)</f>
        <v>0</v>
      </c>
      <c r="X36" s="281">
        <f>IFERROR(AVERAGE(W36,W40),0)</f>
        <v>0</v>
      </c>
      <c r="Y36" s="451">
        <f>SUM(X36,X37,X38)</f>
        <v>0</v>
      </c>
    </row>
    <row r="37" spans="1:25" ht="28" x14ac:dyDescent="0.15">
      <c r="A37" s="161" t="str">
        <f>Interview!A48</f>
        <v>G-EG-A-2-1</v>
      </c>
      <c r="B37" s="496"/>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52"/>
      <c r="J37" s="286">
        <f>F37</f>
        <v>0</v>
      </c>
      <c r="K37" s="171">
        <f>IFERROR(VLOOKUP(J37,AnsITBL,2,FALSE),0)</f>
        <v>0</v>
      </c>
      <c r="L37" s="283">
        <f>IFERROR(AVERAGE(K37,K41),0)</f>
        <v>0</v>
      </c>
      <c r="M37" s="452"/>
      <c r="N37" s="286">
        <f>J37</f>
        <v>0</v>
      </c>
      <c r="O37" s="171">
        <f>IFERROR(VLOOKUP(N37,AnsITBL,2,FALSE),0)</f>
        <v>0</v>
      </c>
      <c r="P37" s="283">
        <f>IFERROR(AVERAGE(O37,O41),0)</f>
        <v>0</v>
      </c>
      <c r="Q37" s="452"/>
      <c r="R37" s="286">
        <f>N37</f>
        <v>0</v>
      </c>
      <c r="S37" s="171">
        <f>IFERROR(VLOOKUP(R37,AnsITBL,2,FALSE),0)</f>
        <v>0</v>
      </c>
      <c r="T37" s="283">
        <f>IFERROR(AVERAGE(S37,S41),0)</f>
        <v>0</v>
      </c>
      <c r="U37" s="452"/>
      <c r="V37" s="286">
        <f>R37</f>
        <v>0</v>
      </c>
      <c r="W37" s="171">
        <f>IFERROR(VLOOKUP(V37,AnsITBL,2,FALSE),0)</f>
        <v>0</v>
      </c>
      <c r="X37" s="283">
        <f>IFERROR(AVERAGE(W37,W41),0)</f>
        <v>0</v>
      </c>
      <c r="Y37" s="452"/>
    </row>
    <row r="38" spans="1:25" ht="28" x14ac:dyDescent="0.15">
      <c r="A38" s="161" t="str">
        <f>Interview!A50</f>
        <v>G-EG-A-3-1</v>
      </c>
      <c r="B38" s="497"/>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52"/>
      <c r="J38" s="286">
        <f>F38</f>
        <v>0</v>
      </c>
      <c r="K38" s="171">
        <f>IFERROR(VLOOKUP(J38,AnsITBL,2,FALSE),0)</f>
        <v>0</v>
      </c>
      <c r="L38" s="283">
        <f>IFERROR(AVERAGE(K38,K42),0)</f>
        <v>0</v>
      </c>
      <c r="M38" s="452"/>
      <c r="N38" s="286">
        <f>J38</f>
        <v>0</v>
      </c>
      <c r="O38" s="171">
        <f>IFERROR(VLOOKUP(N38,AnsITBL,2,FALSE),0)</f>
        <v>0</v>
      </c>
      <c r="P38" s="283">
        <f>IFERROR(AVERAGE(O38,O42),0)</f>
        <v>0</v>
      </c>
      <c r="Q38" s="452"/>
      <c r="R38" s="286">
        <f>N38</f>
        <v>0</v>
      </c>
      <c r="S38" s="171">
        <f>IFERROR(VLOOKUP(R38,AnsITBL,2,FALSE),0)</f>
        <v>0</v>
      </c>
      <c r="T38" s="283">
        <f>IFERROR(AVERAGE(S38,S42),0)</f>
        <v>0</v>
      </c>
      <c r="U38" s="452"/>
      <c r="V38" s="286">
        <f>R38</f>
        <v>0</v>
      </c>
      <c r="W38" s="171">
        <f>IFERROR(VLOOKUP(V38,AnsITBL,2,FALSE),0)</f>
        <v>0</v>
      </c>
      <c r="X38" s="283">
        <f>IFERROR(AVERAGE(W38,W42),0)</f>
        <v>0</v>
      </c>
      <c r="Y38" s="452"/>
    </row>
    <row r="39" spans="1:25" ht="13" x14ac:dyDescent="0.15">
      <c r="A39" s="161"/>
      <c r="B39" s="257"/>
      <c r="C39" s="246"/>
      <c r="D39" s="228"/>
      <c r="E39" s="228"/>
      <c r="F39" s="228"/>
      <c r="G39" s="228"/>
      <c r="H39" s="228"/>
      <c r="I39" s="452"/>
      <c r="J39" s="228"/>
      <c r="K39" s="228"/>
      <c r="L39" s="228"/>
      <c r="M39" s="452"/>
      <c r="N39" s="228"/>
      <c r="O39" s="228"/>
      <c r="P39" s="228"/>
      <c r="Q39" s="452"/>
      <c r="R39" s="228"/>
      <c r="S39" s="228"/>
      <c r="T39" s="228"/>
      <c r="U39" s="452"/>
      <c r="V39" s="228"/>
      <c r="W39" s="228"/>
      <c r="X39" s="228"/>
      <c r="Y39" s="452"/>
    </row>
    <row r="40" spans="1:25" x14ac:dyDescent="0.15">
      <c r="A40" s="161" t="str">
        <f>Interview!A53</f>
        <v>G-EG-B-1-1</v>
      </c>
      <c r="B40" s="495"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52"/>
      <c r="J40" s="286">
        <f>F40</f>
        <v>0</v>
      </c>
      <c r="K40" s="171">
        <f>IFERROR(VLOOKUP(J40,AnsWTBL,2,FALSE),0)</f>
        <v>0</v>
      </c>
      <c r="L40" s="132"/>
      <c r="M40" s="452"/>
      <c r="N40" s="286">
        <f>J40</f>
        <v>0</v>
      </c>
      <c r="O40" s="171">
        <f>IFERROR(VLOOKUP(N40,AnsWTBL,2,FALSE),0)</f>
        <v>0</v>
      </c>
      <c r="P40" s="132"/>
      <c r="Q40" s="452"/>
      <c r="R40" s="286">
        <f>N40</f>
        <v>0</v>
      </c>
      <c r="S40" s="171">
        <f>IFERROR(VLOOKUP(R40,AnsWTBL,2,FALSE),0)</f>
        <v>0</v>
      </c>
      <c r="T40" s="132"/>
      <c r="U40" s="452"/>
      <c r="V40" s="286">
        <f>R40</f>
        <v>0</v>
      </c>
      <c r="W40" s="171">
        <f>IFERROR(VLOOKUP(V40,AnsWTBL,2,FALSE),0)</f>
        <v>0</v>
      </c>
      <c r="X40" s="132"/>
      <c r="Y40" s="452"/>
    </row>
    <row r="41" spans="1:25" x14ac:dyDescent="0.15">
      <c r="A41" s="161" t="str">
        <f>Interview!A55</f>
        <v>G-EG-B-2-1</v>
      </c>
      <c r="B41" s="496"/>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52"/>
      <c r="J41" s="286">
        <f>F41</f>
        <v>0</v>
      </c>
      <c r="K41" s="171">
        <f>IFERROR(VLOOKUP(J41,AnsLTBL,2,FALSE),0)</f>
        <v>0</v>
      </c>
      <c r="L41" s="132"/>
      <c r="M41" s="452"/>
      <c r="N41" s="286">
        <f>J41</f>
        <v>0</v>
      </c>
      <c r="O41" s="171">
        <f>IFERROR(VLOOKUP(N41,AnsLTBL,2,FALSE),0)</f>
        <v>0</v>
      </c>
      <c r="P41" s="132"/>
      <c r="Q41" s="452"/>
      <c r="R41" s="286">
        <f>N41</f>
        <v>0</v>
      </c>
      <c r="S41" s="171">
        <f>IFERROR(VLOOKUP(R41,AnsLTBL,2,FALSE),0)</f>
        <v>0</v>
      </c>
      <c r="T41" s="132"/>
      <c r="U41" s="452"/>
      <c r="V41" s="286">
        <f>R41</f>
        <v>0</v>
      </c>
      <c r="W41" s="171">
        <f>IFERROR(VLOOKUP(V41,AnsLTBL,2,FALSE),0)</f>
        <v>0</v>
      </c>
      <c r="X41" s="132"/>
      <c r="Y41" s="452"/>
    </row>
    <row r="42" spans="1:25" ht="42" x14ac:dyDescent="0.15">
      <c r="A42" s="161" t="str">
        <f>Interview!A57</f>
        <v>G-EG-B-3-1</v>
      </c>
      <c r="B42" s="497"/>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53"/>
      <c r="J42" s="286">
        <f>F42</f>
        <v>0</v>
      </c>
      <c r="K42" s="171">
        <f>IFERROR(VLOOKUP(J42,AnsLTBL,2,FALSE),0)</f>
        <v>0</v>
      </c>
      <c r="L42" s="132"/>
      <c r="M42" s="453"/>
      <c r="N42" s="286">
        <f>J42</f>
        <v>0</v>
      </c>
      <c r="O42" s="171">
        <f>IFERROR(VLOOKUP(N42,AnsLTBL,2,FALSE),0)</f>
        <v>0</v>
      </c>
      <c r="P42" s="132"/>
      <c r="Q42" s="453"/>
      <c r="R42" s="286">
        <f>N42</f>
        <v>0</v>
      </c>
      <c r="S42" s="171">
        <f>IFERROR(VLOOKUP(R42,AnsLTBL,2,FALSE),0)</f>
        <v>0</v>
      </c>
      <c r="T42" s="132"/>
      <c r="U42" s="453"/>
      <c r="V42" s="286">
        <f>R42</f>
        <v>0</v>
      </c>
      <c r="W42" s="171">
        <f>IFERROR(VLOOKUP(V42,AnsLTBL,2,FALSE),0)</f>
        <v>0</v>
      </c>
      <c r="X42" s="132"/>
      <c r="Y42" s="453"/>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86" t="s">
        <v>56</v>
      </c>
      <c r="G44" s="486"/>
      <c r="H44" s="486"/>
      <c r="I44" s="486"/>
      <c r="J44" s="490" t="s">
        <v>315</v>
      </c>
      <c r="K44" s="486"/>
      <c r="L44" s="486"/>
      <c r="M44" s="491"/>
      <c r="N44" s="490" t="s">
        <v>316</v>
      </c>
      <c r="O44" s="486"/>
      <c r="P44" s="486"/>
      <c r="Q44" s="491"/>
      <c r="R44" s="490" t="s">
        <v>317</v>
      </c>
      <c r="S44" s="486"/>
      <c r="T44" s="486"/>
      <c r="U44" s="491"/>
      <c r="V44" s="490" t="s">
        <v>318</v>
      </c>
      <c r="W44" s="486"/>
      <c r="X44" s="486"/>
      <c r="Y44" s="491"/>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82"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54">
        <f>SUM(H46:H48)</f>
        <v>0</v>
      </c>
      <c r="J46" s="286">
        <f>F46</f>
        <v>0</v>
      </c>
      <c r="K46" s="171">
        <f>IFERROR(VLOOKUP(J46,AnsCTBL,2,FALSE),0)</f>
        <v>0</v>
      </c>
      <c r="L46" s="281">
        <f>IFERROR(AVERAGE(K46,K50),0)</f>
        <v>0</v>
      </c>
      <c r="M46" s="454">
        <f>SUM(L46:L48)</f>
        <v>0</v>
      </c>
      <c r="N46" s="286">
        <f>J46</f>
        <v>0</v>
      </c>
      <c r="O46" s="171">
        <f>IFERROR(VLOOKUP(N46,AnsCTBL,2,FALSE),0)</f>
        <v>0</v>
      </c>
      <c r="P46" s="281">
        <f>IFERROR(AVERAGE(O46,O50),0)</f>
        <v>0</v>
      </c>
      <c r="Q46" s="454">
        <f>SUM(P46:P48)</f>
        <v>0</v>
      </c>
      <c r="R46" s="286">
        <f>N46</f>
        <v>0</v>
      </c>
      <c r="S46" s="171">
        <f>IFERROR(VLOOKUP(R46,AnsCTBL,2,FALSE),0)</f>
        <v>0</v>
      </c>
      <c r="T46" s="281">
        <f>IFERROR(AVERAGE(S46,S50),0)</f>
        <v>0</v>
      </c>
      <c r="U46" s="454">
        <f>SUM(T46:T48)</f>
        <v>0</v>
      </c>
      <c r="V46" s="286">
        <f>R46</f>
        <v>0</v>
      </c>
      <c r="W46" s="171">
        <f>IFERROR(VLOOKUP(V46,AnsCTBL,2,FALSE),0)</f>
        <v>0</v>
      </c>
      <c r="X46" s="281">
        <f>IFERROR(AVERAGE(W46,W50),0)</f>
        <v>0</v>
      </c>
      <c r="Y46" s="454">
        <f>SUM(X46:X48)</f>
        <v>0</v>
      </c>
    </row>
    <row r="47" spans="1:25" ht="28" x14ac:dyDescent="0.15">
      <c r="A47" s="161" t="str">
        <f>Interview!A63</f>
        <v>D-TA-A-2-1</v>
      </c>
      <c r="B47" s="483"/>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55"/>
      <c r="J47" s="286">
        <f>F47</f>
        <v>0</v>
      </c>
      <c r="K47" s="171">
        <f>IFERROR(VLOOKUP(J47,AnsFTBL,2,FALSE),0)</f>
        <v>0</v>
      </c>
      <c r="L47" s="281">
        <f>IFERROR(AVERAGE(K47,K51),0)</f>
        <v>0</v>
      </c>
      <c r="M47" s="455"/>
      <c r="N47" s="286">
        <f>J47</f>
        <v>0</v>
      </c>
      <c r="O47" s="171">
        <f>IFERROR(VLOOKUP(N47,AnsFTBL,2,FALSE),0)</f>
        <v>0</v>
      </c>
      <c r="P47" s="281">
        <f>IFERROR(AVERAGE(O47,O51),0)</f>
        <v>0</v>
      </c>
      <c r="Q47" s="455"/>
      <c r="R47" s="286">
        <f>N47</f>
        <v>0</v>
      </c>
      <c r="S47" s="171">
        <f>IFERROR(VLOOKUP(R47,AnsFTBL,2,FALSE),0)</f>
        <v>0</v>
      </c>
      <c r="T47" s="281">
        <f>IFERROR(AVERAGE(S47,S51),0)</f>
        <v>0</v>
      </c>
      <c r="U47" s="455"/>
      <c r="V47" s="286">
        <f>R47</f>
        <v>0</v>
      </c>
      <c r="W47" s="171">
        <f>IFERROR(VLOOKUP(V47,AnsFTBL,2,FALSE),0)</f>
        <v>0</v>
      </c>
      <c r="X47" s="281">
        <f>IFERROR(AVERAGE(W47,W51),0)</f>
        <v>0</v>
      </c>
      <c r="Y47" s="455"/>
    </row>
    <row r="48" spans="1:25" x14ac:dyDescent="0.15">
      <c r="A48" s="161" t="str">
        <f>Interview!A65</f>
        <v>D-TA-A-3-1</v>
      </c>
      <c r="B48" s="484"/>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55"/>
      <c r="J48" s="286">
        <f>F48</f>
        <v>0</v>
      </c>
      <c r="K48" s="171">
        <f>IFERROR(VLOOKUP(J48,AnsGTBL,2,FALSE),0)</f>
        <v>0</v>
      </c>
      <c r="L48" s="281">
        <f>IFERROR(AVERAGE(K48,K52),0)</f>
        <v>0</v>
      </c>
      <c r="M48" s="455"/>
      <c r="N48" s="286">
        <f>J48</f>
        <v>0</v>
      </c>
      <c r="O48" s="171">
        <f>IFERROR(VLOOKUP(N48,AnsGTBL,2,FALSE),0)</f>
        <v>0</v>
      </c>
      <c r="P48" s="281">
        <f>IFERROR(AVERAGE(O48,O52),0)</f>
        <v>0</v>
      </c>
      <c r="Q48" s="455"/>
      <c r="R48" s="286">
        <f>N48</f>
        <v>0</v>
      </c>
      <c r="S48" s="171">
        <f>IFERROR(VLOOKUP(R48,AnsGTBL,2,FALSE),0)</f>
        <v>0</v>
      </c>
      <c r="T48" s="281">
        <f>IFERROR(AVERAGE(S48,S52),0)</f>
        <v>0</v>
      </c>
      <c r="U48" s="455"/>
      <c r="V48" s="286">
        <f>R48</f>
        <v>0</v>
      </c>
      <c r="W48" s="171">
        <f>IFERROR(VLOOKUP(V48,AnsGTBL,2,FALSE),0)</f>
        <v>0</v>
      </c>
      <c r="X48" s="281">
        <f>IFERROR(AVERAGE(W48,W52),0)</f>
        <v>0</v>
      </c>
      <c r="Y48" s="455"/>
    </row>
    <row r="49" spans="1:25" ht="13" x14ac:dyDescent="0.15">
      <c r="A49" s="161"/>
      <c r="B49" s="257"/>
      <c r="C49" s="246"/>
      <c r="D49" s="228"/>
      <c r="E49" s="228"/>
      <c r="F49" s="228"/>
      <c r="G49" s="228"/>
      <c r="H49" s="228"/>
      <c r="I49" s="455"/>
      <c r="J49" s="228"/>
      <c r="K49" s="228"/>
      <c r="L49" s="228"/>
      <c r="M49" s="455"/>
      <c r="N49" s="228"/>
      <c r="O49" s="228"/>
      <c r="P49" s="228"/>
      <c r="Q49" s="455"/>
      <c r="R49" s="228"/>
      <c r="S49" s="228"/>
      <c r="T49" s="228"/>
      <c r="U49" s="455"/>
      <c r="V49" s="228"/>
      <c r="W49" s="228"/>
      <c r="X49" s="228"/>
      <c r="Y49" s="455"/>
    </row>
    <row r="50" spans="1:25" x14ac:dyDescent="0.15">
      <c r="A50" s="161" t="str">
        <f>Interview!A68</f>
        <v>D-TA-B-1-1</v>
      </c>
      <c r="B50" s="482"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55"/>
      <c r="J50" s="286">
        <f>F50</f>
        <v>0</v>
      </c>
      <c r="K50" s="171">
        <f>IFERROR(VLOOKUP(J50,AnsCTBL,2,FALSE),0)</f>
        <v>0</v>
      </c>
      <c r="L50" s="132"/>
      <c r="M50" s="455"/>
      <c r="N50" s="286">
        <f>J50</f>
        <v>0</v>
      </c>
      <c r="O50" s="171">
        <f>IFERROR(VLOOKUP(N50,AnsCTBL,2,FALSE),0)</f>
        <v>0</v>
      </c>
      <c r="P50" s="132"/>
      <c r="Q50" s="455"/>
      <c r="R50" s="286">
        <f>N50</f>
        <v>0</v>
      </c>
      <c r="S50" s="171">
        <f>IFERROR(VLOOKUP(R50,AnsCTBL,2,FALSE),0)</f>
        <v>0</v>
      </c>
      <c r="T50" s="132"/>
      <c r="U50" s="455"/>
      <c r="V50" s="286">
        <f>R50</f>
        <v>0</v>
      </c>
      <c r="W50" s="171">
        <f>IFERROR(VLOOKUP(V50,AnsCTBL,2,FALSE),0)</f>
        <v>0</v>
      </c>
      <c r="X50" s="132"/>
      <c r="Y50" s="455"/>
    </row>
    <row r="51" spans="1:25" x14ac:dyDescent="0.15">
      <c r="A51" s="161" t="str">
        <f>Interview!A70</f>
        <v>D-TA-B-2-1</v>
      </c>
      <c r="B51" s="483"/>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55"/>
      <c r="J51" s="286">
        <f>F51</f>
        <v>0</v>
      </c>
      <c r="K51" s="171">
        <f>IFERROR(VLOOKUP(J51,AnsFTBL,2,FALSE),0)</f>
        <v>0</v>
      </c>
      <c r="L51" s="132"/>
      <c r="M51" s="455"/>
      <c r="N51" s="286">
        <f>J51</f>
        <v>0</v>
      </c>
      <c r="O51" s="171">
        <f>IFERROR(VLOOKUP(N51,AnsFTBL,2,FALSE),0)</f>
        <v>0</v>
      </c>
      <c r="P51" s="132"/>
      <c r="Q51" s="455"/>
      <c r="R51" s="286">
        <f>N51</f>
        <v>0</v>
      </c>
      <c r="S51" s="171">
        <f>IFERROR(VLOOKUP(R51,AnsFTBL,2,FALSE),0)</f>
        <v>0</v>
      </c>
      <c r="T51" s="132"/>
      <c r="U51" s="455"/>
      <c r="V51" s="286">
        <f>R51</f>
        <v>0</v>
      </c>
      <c r="W51" s="171">
        <f>IFERROR(VLOOKUP(V51,AnsFTBL,2,FALSE),0)</f>
        <v>0</v>
      </c>
      <c r="X51" s="132"/>
      <c r="Y51" s="455"/>
    </row>
    <row r="52" spans="1:25" ht="28" x14ac:dyDescent="0.15">
      <c r="A52" s="161" t="str">
        <f>Interview!A72</f>
        <v>D-TA-B-3-1</v>
      </c>
      <c r="B52" s="484"/>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56"/>
      <c r="J52" s="286">
        <f>F52</f>
        <v>0</v>
      </c>
      <c r="K52" s="171">
        <f>IFERROR(VLOOKUP(J52,AnsNTBL,2,FALSE),0)</f>
        <v>0</v>
      </c>
      <c r="L52" s="132"/>
      <c r="M52" s="456"/>
      <c r="N52" s="286">
        <f>J52</f>
        <v>0</v>
      </c>
      <c r="O52" s="171">
        <f>IFERROR(VLOOKUP(N52,AnsNTBL,2,FALSE),0)</f>
        <v>0</v>
      </c>
      <c r="P52" s="132"/>
      <c r="Q52" s="456"/>
      <c r="R52" s="286">
        <f>N52</f>
        <v>0</v>
      </c>
      <c r="S52" s="171">
        <f>IFERROR(VLOOKUP(R52,AnsNTBL,2,FALSE),0)</f>
        <v>0</v>
      </c>
      <c r="T52" s="132"/>
      <c r="U52" s="456"/>
      <c r="V52" s="286">
        <f>R52</f>
        <v>0</v>
      </c>
      <c r="W52" s="171">
        <f>IFERROR(VLOOKUP(V52,AnsNTBL,2,FALSE),0)</f>
        <v>0</v>
      </c>
      <c r="X52" s="132"/>
      <c r="Y52" s="456"/>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82"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54">
        <f>SUM(H55:H57)</f>
        <v>0</v>
      </c>
      <c r="J55" s="286">
        <f>F55</f>
        <v>0</v>
      </c>
      <c r="K55" s="171">
        <f>IFERROR(VLOOKUP(J55,AnsFTBL,2,FALSE),0)</f>
        <v>0</v>
      </c>
      <c r="L55" s="281">
        <f>IFERROR(AVERAGE(K55,K59),0)</f>
        <v>0</v>
      </c>
      <c r="M55" s="454">
        <f>SUM(L55:L57)</f>
        <v>0</v>
      </c>
      <c r="N55" s="286">
        <f>J55</f>
        <v>0</v>
      </c>
      <c r="O55" s="171">
        <f>IFERROR(VLOOKUP(N55,AnsFTBL,2,FALSE),0)</f>
        <v>0</v>
      </c>
      <c r="P55" s="281">
        <f>IFERROR(AVERAGE(O55,O59),0)</f>
        <v>0</v>
      </c>
      <c r="Q55" s="454">
        <f>SUM(P55:P57)</f>
        <v>0</v>
      </c>
      <c r="R55" s="286">
        <f>N55</f>
        <v>0</v>
      </c>
      <c r="S55" s="171">
        <f>IFERROR(VLOOKUP(R55,AnsFTBL,2,FALSE),0)</f>
        <v>0</v>
      </c>
      <c r="T55" s="281">
        <f>IFERROR(AVERAGE(S55,S59),0)</f>
        <v>0</v>
      </c>
      <c r="U55" s="454">
        <f>SUM(T55:T57)</f>
        <v>0</v>
      </c>
      <c r="V55" s="286">
        <f>R55</f>
        <v>0</v>
      </c>
      <c r="W55" s="171">
        <f>IFERROR(VLOOKUP(V55,AnsFTBL,2,FALSE),0)</f>
        <v>0</v>
      </c>
      <c r="X55" s="281">
        <f>IFERROR(AVERAGE(W55,W59),0)</f>
        <v>0</v>
      </c>
      <c r="Y55" s="454">
        <f>SUM(X55:X57)</f>
        <v>0</v>
      </c>
    </row>
    <row r="56" spans="1:25" ht="28" x14ac:dyDescent="0.15">
      <c r="A56" s="161" t="str">
        <f>Interview!A77</f>
        <v>D-SR-A-2-1</v>
      </c>
      <c r="B56" s="483"/>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55"/>
      <c r="J56" s="286">
        <f>F56</f>
        <v>0</v>
      </c>
      <c r="K56" s="171">
        <f>IFERROR(VLOOKUP(J56,AnsHTBL,2,FALSE),0)</f>
        <v>0</v>
      </c>
      <c r="L56" s="281">
        <f>IFERROR(AVERAGE(K56,K60),0)</f>
        <v>0</v>
      </c>
      <c r="M56" s="455"/>
      <c r="N56" s="286">
        <f>J56</f>
        <v>0</v>
      </c>
      <c r="O56" s="171">
        <f>IFERROR(VLOOKUP(N56,AnsHTBL,2,FALSE),0)</f>
        <v>0</v>
      </c>
      <c r="P56" s="281">
        <f>IFERROR(AVERAGE(O56,O60),0)</f>
        <v>0</v>
      </c>
      <c r="Q56" s="455"/>
      <c r="R56" s="286">
        <f>N56</f>
        <v>0</v>
      </c>
      <c r="S56" s="171">
        <f>IFERROR(VLOOKUP(R56,AnsHTBL,2,FALSE),0)</f>
        <v>0</v>
      </c>
      <c r="T56" s="281">
        <f>IFERROR(AVERAGE(S56,S60),0)</f>
        <v>0</v>
      </c>
      <c r="U56" s="455"/>
      <c r="V56" s="286">
        <f>R56</f>
        <v>0</v>
      </c>
      <c r="W56" s="171">
        <f>IFERROR(VLOOKUP(V56,AnsHTBL,2,FALSE),0)</f>
        <v>0</v>
      </c>
      <c r="X56" s="281">
        <f>IFERROR(AVERAGE(W56,W60),0)</f>
        <v>0</v>
      </c>
      <c r="Y56" s="455"/>
    </row>
    <row r="57" spans="1:25" ht="28" x14ac:dyDescent="0.15">
      <c r="A57" s="161" t="str">
        <f>Interview!A79</f>
        <v>D-SR-A-3-1</v>
      </c>
      <c r="B57" s="485"/>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55"/>
      <c r="J57" s="286">
        <f>F57</f>
        <v>0</v>
      </c>
      <c r="K57" s="171">
        <f>IFERROR(VLOOKUP(J57,AnsFTBL,2,FALSE),0)</f>
        <v>0</v>
      </c>
      <c r="L57" s="281">
        <f>IFERROR(AVERAGE(K57,K61),0)</f>
        <v>0</v>
      </c>
      <c r="M57" s="455"/>
      <c r="N57" s="286">
        <f>J57</f>
        <v>0</v>
      </c>
      <c r="O57" s="171">
        <f>IFERROR(VLOOKUP(N57,AnsFTBL,2,FALSE),0)</f>
        <v>0</v>
      </c>
      <c r="P57" s="281">
        <f>IFERROR(AVERAGE(O57,O61),0)</f>
        <v>0</v>
      </c>
      <c r="Q57" s="455"/>
      <c r="R57" s="286">
        <f>N57</f>
        <v>0</v>
      </c>
      <c r="S57" s="171">
        <f>IFERROR(VLOOKUP(R57,AnsFTBL,2,FALSE),0)</f>
        <v>0</v>
      </c>
      <c r="T57" s="281">
        <f>IFERROR(AVERAGE(S57,S61),0)</f>
        <v>0</v>
      </c>
      <c r="U57" s="455"/>
      <c r="V57" s="286">
        <f>R57</f>
        <v>0</v>
      </c>
      <c r="W57" s="171">
        <f>IFERROR(VLOOKUP(V57,AnsFTBL,2,FALSE),0)</f>
        <v>0</v>
      </c>
      <c r="X57" s="281">
        <f>IFERROR(AVERAGE(W57,W61),0)</f>
        <v>0</v>
      </c>
      <c r="Y57" s="455"/>
    </row>
    <row r="58" spans="1:25" ht="13" x14ac:dyDescent="0.15">
      <c r="A58" s="161"/>
      <c r="B58" s="260"/>
      <c r="C58" s="246"/>
      <c r="D58" s="228"/>
      <c r="E58" s="228"/>
      <c r="F58" s="228"/>
      <c r="G58" s="228"/>
      <c r="H58" s="228"/>
      <c r="I58" s="455"/>
      <c r="J58" s="228"/>
      <c r="K58" s="228"/>
      <c r="L58" s="228"/>
      <c r="M58" s="455"/>
      <c r="N58" s="228"/>
      <c r="O58" s="228"/>
      <c r="P58" s="228"/>
      <c r="Q58" s="455"/>
      <c r="R58" s="228"/>
      <c r="S58" s="228"/>
      <c r="T58" s="228"/>
      <c r="U58" s="455"/>
      <c r="V58" s="228"/>
      <c r="W58" s="228"/>
      <c r="X58" s="228"/>
      <c r="Y58" s="455"/>
    </row>
    <row r="59" spans="1:25" ht="28" x14ac:dyDescent="0.15">
      <c r="A59" s="161" t="str">
        <f>Interview!A82</f>
        <v>D-SR-B-1-1</v>
      </c>
      <c r="B59" s="482"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55"/>
      <c r="J59" s="286">
        <f>F59</f>
        <v>0</v>
      </c>
      <c r="K59" s="171">
        <f>IFERROR(VLOOKUP(J59,AnsHTBL,2,FALSE),0)</f>
        <v>0</v>
      </c>
      <c r="L59" s="132"/>
      <c r="M59" s="455"/>
      <c r="N59" s="286">
        <f>J59</f>
        <v>0</v>
      </c>
      <c r="O59" s="171">
        <f>IFERROR(VLOOKUP(N59,AnsHTBL,2,FALSE),0)</f>
        <v>0</v>
      </c>
      <c r="P59" s="132"/>
      <c r="Q59" s="455"/>
      <c r="R59" s="286">
        <f>N59</f>
        <v>0</v>
      </c>
      <c r="S59" s="171">
        <f>IFERROR(VLOOKUP(R59,AnsHTBL,2,FALSE),0)</f>
        <v>0</v>
      </c>
      <c r="T59" s="132"/>
      <c r="U59" s="455"/>
      <c r="V59" s="286">
        <f>R59</f>
        <v>0</v>
      </c>
      <c r="W59" s="171">
        <f>IFERROR(VLOOKUP(V59,AnsHTBL,2,FALSE),0)</f>
        <v>0</v>
      </c>
      <c r="X59" s="132"/>
      <c r="Y59" s="455"/>
    </row>
    <row r="60" spans="1:25" ht="28" x14ac:dyDescent="0.15">
      <c r="A60" s="161" t="str">
        <f>Interview!A84</f>
        <v>D-SR-B-2-1</v>
      </c>
      <c r="B60" s="483"/>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55"/>
      <c r="J60" s="286">
        <f>F60</f>
        <v>0</v>
      </c>
      <c r="K60" s="171">
        <f>IFERROR(VLOOKUP(J60,AnsHTBL,2,FALSE),0)</f>
        <v>0</v>
      </c>
      <c r="L60" s="132"/>
      <c r="M60" s="455"/>
      <c r="N60" s="286">
        <f>J60</f>
        <v>0</v>
      </c>
      <c r="O60" s="171">
        <f>IFERROR(VLOOKUP(N60,AnsHTBL,2,FALSE),0)</f>
        <v>0</v>
      </c>
      <c r="P60" s="132"/>
      <c r="Q60" s="455"/>
      <c r="R60" s="286">
        <f>N60</f>
        <v>0</v>
      </c>
      <c r="S60" s="171">
        <f>IFERROR(VLOOKUP(R60,AnsHTBL,2,FALSE),0)</f>
        <v>0</v>
      </c>
      <c r="T60" s="132"/>
      <c r="U60" s="455"/>
      <c r="V60" s="286">
        <f>R60</f>
        <v>0</v>
      </c>
      <c r="W60" s="171">
        <f>IFERROR(VLOOKUP(V60,AnsHTBL,2,FALSE),0)</f>
        <v>0</v>
      </c>
      <c r="X60" s="132"/>
      <c r="Y60" s="455"/>
    </row>
    <row r="61" spans="1:25" ht="28" x14ac:dyDescent="0.15">
      <c r="A61" s="161" t="str">
        <f>Interview!A86</f>
        <v>D-SR-B-3-1</v>
      </c>
      <c r="B61" s="484"/>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56"/>
      <c r="J61" s="286">
        <f>F61</f>
        <v>0</v>
      </c>
      <c r="K61" s="171">
        <f>IFERROR(VLOOKUP(J61,AnsHTBL,2,FALSE),0)</f>
        <v>0</v>
      </c>
      <c r="L61" s="132"/>
      <c r="M61" s="456"/>
      <c r="N61" s="286">
        <f>J61</f>
        <v>0</v>
      </c>
      <c r="O61" s="171">
        <f>IFERROR(VLOOKUP(N61,AnsHTBL,2,FALSE),0)</f>
        <v>0</v>
      </c>
      <c r="P61" s="132"/>
      <c r="Q61" s="456"/>
      <c r="R61" s="286">
        <f>N61</f>
        <v>0</v>
      </c>
      <c r="S61" s="171">
        <f>IFERROR(VLOOKUP(R61,AnsHTBL,2,FALSE),0)</f>
        <v>0</v>
      </c>
      <c r="T61" s="132"/>
      <c r="U61" s="456"/>
      <c r="V61" s="286">
        <f>R61</f>
        <v>0</v>
      </c>
      <c r="W61" s="171">
        <f>IFERROR(VLOOKUP(V61,AnsHTBL,2,FALSE),0)</f>
        <v>0</v>
      </c>
      <c r="X61" s="132"/>
      <c r="Y61" s="456"/>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82"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54">
        <f>SUM(H64:H66)</f>
        <v>0</v>
      </c>
      <c r="J64" s="286">
        <f>F64</f>
        <v>0</v>
      </c>
      <c r="K64" s="171">
        <f>IFERROR(VLOOKUP(J64,AnsFTBL,2,FALSE),0)</f>
        <v>0</v>
      </c>
      <c r="L64" s="281">
        <f>IFERROR(AVERAGE(K64,K68),0)</f>
        <v>0</v>
      </c>
      <c r="M64" s="454">
        <f>SUM(L64:L66)</f>
        <v>0</v>
      </c>
      <c r="N64" s="286">
        <f>J64</f>
        <v>0</v>
      </c>
      <c r="O64" s="171">
        <f>IFERROR(VLOOKUP(N64,AnsFTBL,2,FALSE),0)</f>
        <v>0</v>
      </c>
      <c r="P64" s="281">
        <f>IFERROR(AVERAGE(O64,O68),0)</f>
        <v>0</v>
      </c>
      <c r="Q64" s="454">
        <f>SUM(P64:P66)</f>
        <v>0</v>
      </c>
      <c r="R64" s="286">
        <f>N64</f>
        <v>0</v>
      </c>
      <c r="S64" s="171">
        <f>IFERROR(VLOOKUP(R64,AnsFTBL,2,FALSE),0)</f>
        <v>0</v>
      </c>
      <c r="T64" s="281">
        <f>IFERROR(AVERAGE(S64,S68),0)</f>
        <v>0</v>
      </c>
      <c r="U64" s="454">
        <f>SUM(T64:T66)</f>
        <v>0</v>
      </c>
      <c r="V64" s="286">
        <f>R64</f>
        <v>0</v>
      </c>
      <c r="W64" s="171">
        <f>IFERROR(VLOOKUP(V64,AnsFTBL,2,FALSE),0)</f>
        <v>0</v>
      </c>
      <c r="X64" s="281">
        <f>IFERROR(AVERAGE(W64,W68),0)</f>
        <v>0</v>
      </c>
      <c r="Y64" s="454">
        <f>SUM(X64:X66)</f>
        <v>0</v>
      </c>
    </row>
    <row r="65" spans="1:25" x14ac:dyDescent="0.15">
      <c r="A65" s="161" t="str">
        <f>Interview!A91</f>
        <v>D-SA-A-2-1</v>
      </c>
      <c r="B65" s="483"/>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55"/>
      <c r="J65" s="286">
        <f>F65</f>
        <v>0</v>
      </c>
      <c r="K65" s="171">
        <f>IFERROR(VLOOKUP(J65,AnsFTBL,2,FALSE),0)</f>
        <v>0</v>
      </c>
      <c r="L65" s="281">
        <f>IFERROR(AVERAGE(K65,K69),0)</f>
        <v>0</v>
      </c>
      <c r="M65" s="455"/>
      <c r="N65" s="286">
        <f>J65</f>
        <v>0</v>
      </c>
      <c r="O65" s="171">
        <f>IFERROR(VLOOKUP(N65,AnsFTBL,2,FALSE),0)</f>
        <v>0</v>
      </c>
      <c r="P65" s="281">
        <f>IFERROR(AVERAGE(O65,O69),0)</f>
        <v>0</v>
      </c>
      <c r="Q65" s="455"/>
      <c r="R65" s="286">
        <f>N65</f>
        <v>0</v>
      </c>
      <c r="S65" s="171">
        <f>IFERROR(VLOOKUP(R65,AnsFTBL,2,FALSE),0)</f>
        <v>0</v>
      </c>
      <c r="T65" s="281">
        <f>IFERROR(AVERAGE(S65,S69),0)</f>
        <v>0</v>
      </c>
      <c r="U65" s="455"/>
      <c r="V65" s="286">
        <f>R65</f>
        <v>0</v>
      </c>
      <c r="W65" s="171">
        <f>IFERROR(VLOOKUP(V65,AnsFTBL,2,FALSE),0)</f>
        <v>0</v>
      </c>
      <c r="X65" s="281">
        <f>IFERROR(AVERAGE(W65,W69),0)</f>
        <v>0</v>
      </c>
      <c r="Y65" s="455"/>
    </row>
    <row r="66" spans="1:25" x14ac:dyDescent="0.15">
      <c r="A66" s="161" t="str">
        <f>Interview!A93</f>
        <v>D-SA-A-3-1</v>
      </c>
      <c r="B66" s="485"/>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55"/>
      <c r="J66" s="286">
        <f>F66</f>
        <v>0</v>
      </c>
      <c r="K66" s="171">
        <f>IFERROR(VLOOKUP(J66,AnsFTBL,2,FALSE),0)</f>
        <v>0</v>
      </c>
      <c r="L66" s="281">
        <f>IFERROR(AVERAGE(K66,K70),0)</f>
        <v>0</v>
      </c>
      <c r="M66" s="455"/>
      <c r="N66" s="286">
        <f>J66</f>
        <v>0</v>
      </c>
      <c r="O66" s="171">
        <f>IFERROR(VLOOKUP(N66,AnsFTBL,2,FALSE),0)</f>
        <v>0</v>
      </c>
      <c r="P66" s="281">
        <f>IFERROR(AVERAGE(O66,O70),0)</f>
        <v>0</v>
      </c>
      <c r="Q66" s="455"/>
      <c r="R66" s="286">
        <f>N66</f>
        <v>0</v>
      </c>
      <c r="S66" s="171">
        <f>IFERROR(VLOOKUP(R66,AnsFTBL,2,FALSE),0)</f>
        <v>0</v>
      </c>
      <c r="T66" s="281">
        <f>IFERROR(AVERAGE(S66,S70),0)</f>
        <v>0</v>
      </c>
      <c r="U66" s="455"/>
      <c r="V66" s="286">
        <f>R66</f>
        <v>0</v>
      </c>
      <c r="W66" s="171">
        <f>IFERROR(VLOOKUP(V66,AnsFTBL,2,FALSE),0)</f>
        <v>0</v>
      </c>
      <c r="X66" s="281">
        <f>IFERROR(AVERAGE(W66,W70),0)</f>
        <v>0</v>
      </c>
      <c r="Y66" s="455"/>
    </row>
    <row r="67" spans="1:25" ht="13" x14ac:dyDescent="0.15">
      <c r="A67" s="161"/>
      <c r="B67" s="260"/>
      <c r="C67" s="246"/>
      <c r="D67" s="228"/>
      <c r="E67" s="228"/>
      <c r="F67" s="228"/>
      <c r="G67" s="228"/>
      <c r="H67" s="228"/>
      <c r="I67" s="455"/>
      <c r="J67" s="228"/>
      <c r="K67" s="228"/>
      <c r="L67" s="228"/>
      <c r="M67" s="455"/>
      <c r="N67" s="228"/>
      <c r="O67" s="228"/>
      <c r="P67" s="228"/>
      <c r="Q67" s="455"/>
      <c r="R67" s="228"/>
      <c r="S67" s="228"/>
      <c r="T67" s="228"/>
      <c r="U67" s="455"/>
      <c r="V67" s="228"/>
      <c r="W67" s="228"/>
      <c r="X67" s="228"/>
      <c r="Y67" s="455"/>
    </row>
    <row r="68" spans="1:25" ht="28" x14ac:dyDescent="0.15">
      <c r="A68" s="161" t="str">
        <f>Interview!A96</f>
        <v>D-SA-B-1-1</v>
      </c>
      <c r="B68" s="482"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55"/>
      <c r="J68" s="286">
        <f>F68</f>
        <v>0</v>
      </c>
      <c r="K68" s="171">
        <f>IFERROR(VLOOKUP(J68,AnsFTBL,2,FALSE),0)</f>
        <v>0</v>
      </c>
      <c r="L68" s="132"/>
      <c r="M68" s="455"/>
      <c r="N68" s="286">
        <f>J68</f>
        <v>0</v>
      </c>
      <c r="O68" s="171">
        <f>IFERROR(VLOOKUP(N68,AnsFTBL,2,FALSE),0)</f>
        <v>0</v>
      </c>
      <c r="P68" s="132"/>
      <c r="Q68" s="455"/>
      <c r="R68" s="286">
        <f>N68</f>
        <v>0</v>
      </c>
      <c r="S68" s="171">
        <f>IFERROR(VLOOKUP(R68,AnsFTBL,2,FALSE),0)</f>
        <v>0</v>
      </c>
      <c r="T68" s="132"/>
      <c r="U68" s="455"/>
      <c r="V68" s="286">
        <f>R68</f>
        <v>0</v>
      </c>
      <c r="W68" s="171">
        <f>IFERROR(VLOOKUP(V68,AnsFTBL,2,FALSE),0)</f>
        <v>0</v>
      </c>
      <c r="X68" s="132"/>
      <c r="Y68" s="455"/>
    </row>
    <row r="69" spans="1:25" x14ac:dyDescent="0.15">
      <c r="A69" s="161" t="str">
        <f>Interview!A98</f>
        <v>D-SA-B-2-1</v>
      </c>
      <c r="B69" s="483"/>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55"/>
      <c r="J69" s="286">
        <f>F69</f>
        <v>0</v>
      </c>
      <c r="K69" s="171">
        <f>IFERROR(VLOOKUP(J69,AnsUTBL,2,FALSE),0)</f>
        <v>0</v>
      </c>
      <c r="L69" s="132"/>
      <c r="M69" s="455"/>
      <c r="N69" s="286">
        <f>J69</f>
        <v>0</v>
      </c>
      <c r="O69" s="171">
        <f>IFERROR(VLOOKUP(N69,AnsUTBL,2,FALSE),0)</f>
        <v>0</v>
      </c>
      <c r="P69" s="132"/>
      <c r="Q69" s="455"/>
      <c r="R69" s="286">
        <f>N69</f>
        <v>0</v>
      </c>
      <c r="S69" s="171">
        <f>IFERROR(VLOOKUP(R69,AnsUTBL,2,FALSE),0)</f>
        <v>0</v>
      </c>
      <c r="T69" s="132"/>
      <c r="U69" s="455"/>
      <c r="V69" s="286">
        <f>R69</f>
        <v>0</v>
      </c>
      <c r="W69" s="171">
        <f>IFERROR(VLOOKUP(V69,AnsUTBL,2,FALSE),0)</f>
        <v>0</v>
      </c>
      <c r="X69" s="132"/>
      <c r="Y69" s="455"/>
    </row>
    <row r="70" spans="1:25" x14ac:dyDescent="0.15">
      <c r="A70" s="161" t="str">
        <f>Interview!A100</f>
        <v>D-SA-B-3-1</v>
      </c>
      <c r="B70" s="483"/>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57"/>
      <c r="J70" s="286">
        <f>F70</f>
        <v>0</v>
      </c>
      <c r="K70" s="171">
        <f>IFERROR(VLOOKUP(J70,AnsFTBL,2,FALSE),0)</f>
        <v>0</v>
      </c>
      <c r="L70" s="132"/>
      <c r="M70" s="457"/>
      <c r="N70" s="286">
        <f>J70</f>
        <v>0</v>
      </c>
      <c r="O70" s="171">
        <f>IFERROR(VLOOKUP(N70,AnsFTBL,2,FALSE),0)</f>
        <v>0</v>
      </c>
      <c r="P70" s="132"/>
      <c r="Q70" s="457"/>
      <c r="R70" s="286">
        <f>N70</f>
        <v>0</v>
      </c>
      <c r="S70" s="171">
        <f>IFERROR(VLOOKUP(R70,AnsFTBL,2,FALSE),0)</f>
        <v>0</v>
      </c>
      <c r="T70" s="132"/>
      <c r="U70" s="457"/>
      <c r="V70" s="286">
        <f>R70</f>
        <v>0</v>
      </c>
      <c r="W70" s="171">
        <f>IFERROR(VLOOKUP(V70,AnsFTBL,2,FALSE),0)</f>
        <v>0</v>
      </c>
      <c r="X70" s="132"/>
      <c r="Y70" s="457"/>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87" t="s">
        <v>56</v>
      </c>
      <c r="G72" s="487"/>
      <c r="H72" s="487"/>
      <c r="I72" s="487"/>
      <c r="J72" s="488" t="s">
        <v>315</v>
      </c>
      <c r="K72" s="487"/>
      <c r="L72" s="487"/>
      <c r="M72" s="489"/>
      <c r="N72" s="488" t="s">
        <v>316</v>
      </c>
      <c r="O72" s="487"/>
      <c r="P72" s="487"/>
      <c r="Q72" s="489"/>
      <c r="R72" s="488" t="s">
        <v>317</v>
      </c>
      <c r="S72" s="487"/>
      <c r="T72" s="487"/>
      <c r="U72" s="489"/>
      <c r="V72" s="488" t="s">
        <v>318</v>
      </c>
      <c r="W72" s="487"/>
      <c r="X72" s="487"/>
      <c r="Y72" s="489"/>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75"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58">
        <f>SUM(H74:H76)</f>
        <v>0</v>
      </c>
      <c r="J74" s="188">
        <f>F74</f>
        <v>0</v>
      </c>
      <c r="K74" s="171">
        <f>IFERROR(VLOOKUP(J74,AnsFTBL,2,FALSE),0)</f>
        <v>0</v>
      </c>
      <c r="L74" s="281">
        <f>IFERROR(AVERAGE(K74,K78),0)</f>
        <v>0</v>
      </c>
      <c r="M74" s="458">
        <f>SUM(L74:L76)</f>
        <v>0</v>
      </c>
      <c r="N74" s="188">
        <f>J74</f>
        <v>0</v>
      </c>
      <c r="O74" s="171">
        <f>IFERROR(VLOOKUP(N74,AnsFTBL,2,FALSE),0)</f>
        <v>0</v>
      </c>
      <c r="P74" s="281">
        <f>IFERROR(AVERAGE(O74,O78),0)</f>
        <v>0</v>
      </c>
      <c r="Q74" s="458">
        <f>SUM(P74:P76)</f>
        <v>0</v>
      </c>
      <c r="R74" s="286">
        <f>N74</f>
        <v>0</v>
      </c>
      <c r="S74" s="171">
        <f>IFERROR(VLOOKUP(R74,AnsFTBL,2,FALSE),0)</f>
        <v>0</v>
      </c>
      <c r="T74" s="281">
        <f>IFERROR(AVERAGE(S74,S78),0)</f>
        <v>0</v>
      </c>
      <c r="U74" s="458">
        <f>SUM(T74:T76)</f>
        <v>0</v>
      </c>
      <c r="V74" s="286">
        <f>R74</f>
        <v>0</v>
      </c>
      <c r="W74" s="171">
        <f>IFERROR(VLOOKUP(V74,AnsFTBL,2,FALSE),0)</f>
        <v>0</v>
      </c>
      <c r="X74" s="281">
        <f>IFERROR(AVERAGE(W74,W78),0)</f>
        <v>0</v>
      </c>
      <c r="Y74" s="458">
        <f>SUM(X74:X76)</f>
        <v>0</v>
      </c>
    </row>
    <row r="75" spans="1:25" x14ac:dyDescent="0.15">
      <c r="A75" s="161" t="str">
        <f>Interview!A106</f>
        <v>I-SB-A-2-1</v>
      </c>
      <c r="B75" s="476"/>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59"/>
      <c r="J75" s="188">
        <f t="shared" ref="J75:J76" si="0">F75</f>
        <v>0</v>
      </c>
      <c r="K75" s="171">
        <f>IFERROR(VLOOKUP(J75,AnsFTBL,2,FALSE),0)</f>
        <v>0</v>
      </c>
      <c r="L75" s="281">
        <f>IFERROR(AVERAGE(K75,K79),0)</f>
        <v>0</v>
      </c>
      <c r="M75" s="459"/>
      <c r="N75" s="188">
        <f t="shared" ref="N75:N76" si="1">J75</f>
        <v>0</v>
      </c>
      <c r="O75" s="171">
        <f>IFERROR(VLOOKUP(N75,AnsFTBL,2,FALSE),0)</f>
        <v>0</v>
      </c>
      <c r="P75" s="281">
        <f>IFERROR(AVERAGE(O75,O79),0)</f>
        <v>0</v>
      </c>
      <c r="Q75" s="459"/>
      <c r="R75" s="286">
        <f>N75</f>
        <v>0</v>
      </c>
      <c r="S75" s="171">
        <f>IFERROR(VLOOKUP(R75,AnsFTBL,2,FALSE),0)</f>
        <v>0</v>
      </c>
      <c r="T75" s="281">
        <f>IFERROR(AVERAGE(S75,S79),0)</f>
        <v>0</v>
      </c>
      <c r="U75" s="459"/>
      <c r="V75" s="286">
        <f>R75</f>
        <v>0</v>
      </c>
      <c r="W75" s="171">
        <f>IFERROR(VLOOKUP(V75,AnsFTBL,2,FALSE),0)</f>
        <v>0</v>
      </c>
      <c r="X75" s="281">
        <f>IFERROR(AVERAGE(W75,W79),0)</f>
        <v>0</v>
      </c>
      <c r="Y75" s="459"/>
    </row>
    <row r="76" spans="1:25" x14ac:dyDescent="0.15">
      <c r="A76" s="161" t="str">
        <f>Interview!A108</f>
        <v>I-SB-A-3-1</v>
      </c>
      <c r="B76" s="477"/>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59"/>
      <c r="J76" s="188">
        <f t="shared" si="0"/>
        <v>0</v>
      </c>
      <c r="K76" s="171">
        <f>IFERROR(VLOOKUP(J76,AnsFTBL,2,FALSE),0)</f>
        <v>0</v>
      </c>
      <c r="L76" s="281">
        <f>IFERROR(AVERAGE(K76,K80),0)</f>
        <v>0</v>
      </c>
      <c r="M76" s="459"/>
      <c r="N76" s="188">
        <f t="shared" si="1"/>
        <v>0</v>
      </c>
      <c r="O76" s="171">
        <f>IFERROR(VLOOKUP(N76,AnsFTBL,2,FALSE),0)</f>
        <v>0</v>
      </c>
      <c r="P76" s="281">
        <f>IFERROR(AVERAGE(O76,O80),0)</f>
        <v>0</v>
      </c>
      <c r="Q76" s="459"/>
      <c r="R76" s="286">
        <f>N76</f>
        <v>0</v>
      </c>
      <c r="S76" s="171">
        <f>IFERROR(VLOOKUP(R76,AnsFTBL,2,FALSE),0)</f>
        <v>0</v>
      </c>
      <c r="T76" s="281">
        <f>IFERROR(AVERAGE(S76,S80),0)</f>
        <v>0</v>
      </c>
      <c r="U76" s="459"/>
      <c r="V76" s="286">
        <f>R76</f>
        <v>0</v>
      </c>
      <c r="W76" s="171">
        <f>IFERROR(VLOOKUP(V76,AnsFTBL,2,FALSE),0)</f>
        <v>0</v>
      </c>
      <c r="X76" s="281">
        <f>IFERROR(AVERAGE(W76,W80),0)</f>
        <v>0</v>
      </c>
      <c r="Y76" s="459"/>
    </row>
    <row r="77" spans="1:25" ht="13" x14ac:dyDescent="0.15">
      <c r="A77" s="161"/>
      <c r="B77" s="257"/>
      <c r="C77" s="246"/>
      <c r="D77" s="228"/>
      <c r="E77" s="228"/>
      <c r="F77" s="228"/>
      <c r="G77" s="228"/>
      <c r="H77" s="228"/>
      <c r="I77" s="459"/>
      <c r="J77" s="228"/>
      <c r="K77" s="228"/>
      <c r="L77" s="228"/>
      <c r="M77" s="459"/>
      <c r="N77" s="228"/>
      <c r="O77" s="228"/>
      <c r="P77" s="228"/>
      <c r="Q77" s="459"/>
      <c r="R77" s="228"/>
      <c r="S77" s="228"/>
      <c r="T77" s="228"/>
      <c r="U77" s="459"/>
      <c r="V77" s="228"/>
      <c r="W77" s="228"/>
      <c r="X77" s="228"/>
      <c r="Y77" s="459"/>
    </row>
    <row r="78" spans="1:25" x14ac:dyDescent="0.15">
      <c r="A78" s="161" t="str">
        <f>Interview!A111</f>
        <v>I-SB-B-1-1</v>
      </c>
      <c r="B78" s="475"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59"/>
      <c r="J78" s="188">
        <f>F78</f>
        <v>0</v>
      </c>
      <c r="K78" s="171">
        <f>IFERROR(VLOOKUP(J78,AnsFTBL,2,FALSE),0)</f>
        <v>0</v>
      </c>
      <c r="L78" s="132"/>
      <c r="M78" s="459"/>
      <c r="N78" s="188">
        <f>J78</f>
        <v>0</v>
      </c>
      <c r="O78" s="171">
        <f>IFERROR(VLOOKUP(N78,AnsFTBL,2,FALSE),0)</f>
        <v>0</v>
      </c>
      <c r="P78" s="132"/>
      <c r="Q78" s="459"/>
      <c r="R78" s="286">
        <f>N78</f>
        <v>0</v>
      </c>
      <c r="S78" s="171">
        <f>IFERROR(VLOOKUP(R78,AnsFTBL,2,FALSE),0)</f>
        <v>0</v>
      </c>
      <c r="T78" s="132"/>
      <c r="U78" s="459"/>
      <c r="V78" s="286">
        <f>R78</f>
        <v>0</v>
      </c>
      <c r="W78" s="171">
        <f>IFERROR(VLOOKUP(V78,AnsFTBL,2,FALSE),0)</f>
        <v>0</v>
      </c>
      <c r="X78" s="132"/>
      <c r="Y78" s="459"/>
    </row>
    <row r="79" spans="1:25" x14ac:dyDescent="0.15">
      <c r="A79" s="161" t="str">
        <f>Interview!A113</f>
        <v>I-SB-B-2-1</v>
      </c>
      <c r="B79" s="476"/>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59"/>
      <c r="J79" s="188">
        <f>F79</f>
        <v>0</v>
      </c>
      <c r="K79" s="171">
        <f>IFERROR(VLOOKUP(J79,AnsFTBL,2,FALSE),0)</f>
        <v>0</v>
      </c>
      <c r="L79" s="132"/>
      <c r="M79" s="459"/>
      <c r="N79" s="188">
        <f>J79</f>
        <v>0</v>
      </c>
      <c r="O79" s="171">
        <f>IFERROR(VLOOKUP(N79,AnsFTBL,2,FALSE),0)</f>
        <v>0</v>
      </c>
      <c r="P79" s="132"/>
      <c r="Q79" s="459"/>
      <c r="R79" s="286">
        <f>N79</f>
        <v>0</v>
      </c>
      <c r="S79" s="171">
        <f>IFERROR(VLOOKUP(R79,AnsFTBL,2,FALSE),0)</f>
        <v>0</v>
      </c>
      <c r="T79" s="132"/>
      <c r="U79" s="459"/>
      <c r="V79" s="286">
        <f>R79</f>
        <v>0</v>
      </c>
      <c r="W79" s="171">
        <f>IFERROR(VLOOKUP(V79,AnsFTBL,2,FALSE),0)</f>
        <v>0</v>
      </c>
      <c r="X79" s="132"/>
      <c r="Y79" s="459"/>
    </row>
    <row r="80" spans="1:25" ht="28" x14ac:dyDescent="0.15">
      <c r="A80" s="161" t="str">
        <f>Interview!A115</f>
        <v>I-SB-B-3-1</v>
      </c>
      <c r="B80" s="477"/>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60"/>
      <c r="J80" s="188">
        <f>F80</f>
        <v>0</v>
      </c>
      <c r="K80" s="171">
        <f>IFERROR(VLOOKUP(J80,AnsFTBL,2,FALSE),0)</f>
        <v>0</v>
      </c>
      <c r="L80" s="132"/>
      <c r="M80" s="460"/>
      <c r="N80" s="188">
        <f>J80</f>
        <v>0</v>
      </c>
      <c r="O80" s="171">
        <f>IFERROR(VLOOKUP(N80,AnsFTBL,2,FALSE),0)</f>
        <v>0</v>
      </c>
      <c r="P80" s="132"/>
      <c r="Q80" s="460"/>
      <c r="R80" s="286">
        <f>N80</f>
        <v>0</v>
      </c>
      <c r="S80" s="171">
        <f>IFERROR(VLOOKUP(R80,AnsFTBL,2,FALSE),0)</f>
        <v>0</v>
      </c>
      <c r="T80" s="132"/>
      <c r="U80" s="460"/>
      <c r="V80" s="286">
        <f>R80</f>
        <v>0</v>
      </c>
      <c r="W80" s="171">
        <f>IFERROR(VLOOKUP(V80,AnsFTBL,2,FALSE),0)</f>
        <v>0</v>
      </c>
      <c r="X80" s="132"/>
      <c r="Y80" s="460"/>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75"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58">
        <f>SUM(H83:H85)</f>
        <v>0</v>
      </c>
      <c r="J83" s="188">
        <f>F83</f>
        <v>0</v>
      </c>
      <c r="K83" s="171">
        <f>IFERROR(VLOOKUP(J83,AnsFTBL,2,FALSE),0)</f>
        <v>0</v>
      </c>
      <c r="L83" s="281">
        <f>IFERROR(AVERAGE(K83,K87),0)</f>
        <v>0</v>
      </c>
      <c r="M83" s="458">
        <f>SUM(L83:L85)</f>
        <v>0</v>
      </c>
      <c r="N83" s="188">
        <f>J83</f>
        <v>0</v>
      </c>
      <c r="O83" s="171">
        <f>IFERROR(VLOOKUP(N83,AnsFTBL,2,FALSE),0)</f>
        <v>0</v>
      </c>
      <c r="P83" s="281">
        <f>IFERROR(AVERAGE(O83,O87),0)</f>
        <v>0</v>
      </c>
      <c r="Q83" s="458">
        <f>SUM(P83:P85)</f>
        <v>0</v>
      </c>
      <c r="R83" s="286">
        <f>N83</f>
        <v>0</v>
      </c>
      <c r="S83" s="171">
        <f>IFERROR(VLOOKUP(R83,AnsFTBL,2,FALSE),0)</f>
        <v>0</v>
      </c>
      <c r="T83" s="281">
        <f>IFERROR(AVERAGE(S83,S87),0)</f>
        <v>0</v>
      </c>
      <c r="U83" s="458">
        <f>SUM(T83:T85)</f>
        <v>0</v>
      </c>
      <c r="V83" s="286">
        <f>R83</f>
        <v>0</v>
      </c>
      <c r="W83" s="171">
        <f>IFERROR(VLOOKUP(V83,AnsFTBL,2,FALSE),0)</f>
        <v>0</v>
      </c>
      <c r="X83" s="281">
        <f>IFERROR(AVERAGE(W83,W87),0)</f>
        <v>0</v>
      </c>
      <c r="Y83" s="458">
        <f>SUM(X83:X85)</f>
        <v>0</v>
      </c>
    </row>
    <row r="84" spans="1:25" x14ac:dyDescent="0.15">
      <c r="A84" s="161" t="str">
        <f>Interview!A120</f>
        <v>I-SD-A-2-1</v>
      </c>
      <c r="B84" s="476"/>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59"/>
      <c r="J84" s="188">
        <f t="shared" ref="J84:J85" si="2">F84</f>
        <v>0</v>
      </c>
      <c r="K84" s="171">
        <f>IFERROR(VLOOKUP(J84,AnsFTBL,2,FALSE),0)</f>
        <v>0</v>
      </c>
      <c r="L84" s="281">
        <f>IFERROR(AVERAGE(K84,K88),0)</f>
        <v>0</v>
      </c>
      <c r="M84" s="459"/>
      <c r="N84" s="188">
        <f t="shared" ref="N84:N85" si="3">J84</f>
        <v>0</v>
      </c>
      <c r="O84" s="171">
        <f>IFERROR(VLOOKUP(N84,AnsFTBL,2,FALSE),0)</f>
        <v>0</v>
      </c>
      <c r="P84" s="281">
        <f>IFERROR(AVERAGE(O84,O88),0)</f>
        <v>0</v>
      </c>
      <c r="Q84" s="459"/>
      <c r="R84" s="286">
        <f>N84</f>
        <v>0</v>
      </c>
      <c r="S84" s="171">
        <f>IFERROR(VLOOKUP(R84,AnsFTBL,2,FALSE),0)</f>
        <v>0</v>
      </c>
      <c r="T84" s="281">
        <f>IFERROR(AVERAGE(S84,S88),0)</f>
        <v>0</v>
      </c>
      <c r="U84" s="459"/>
      <c r="V84" s="286">
        <f>R84</f>
        <v>0</v>
      </c>
      <c r="W84" s="171">
        <f>IFERROR(VLOOKUP(V84,AnsFTBL,2,FALSE),0)</f>
        <v>0</v>
      </c>
      <c r="X84" s="281">
        <f>IFERROR(AVERAGE(W84,W88),0)</f>
        <v>0</v>
      </c>
      <c r="Y84" s="459"/>
    </row>
    <row r="85" spans="1:25" x14ac:dyDescent="0.15">
      <c r="A85" s="161" t="str">
        <f>Interview!A122</f>
        <v>I-SD-A-3-1</v>
      </c>
      <c r="B85" s="477"/>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59"/>
      <c r="J85" s="188">
        <f t="shared" si="2"/>
        <v>0</v>
      </c>
      <c r="K85" s="171">
        <f>IFERROR(VLOOKUP(J85,AnsFTBL,2,FALSE),0)</f>
        <v>0</v>
      </c>
      <c r="L85" s="281">
        <f>IFERROR(AVERAGE(K85,K89),0)</f>
        <v>0</v>
      </c>
      <c r="M85" s="459"/>
      <c r="N85" s="188">
        <f t="shared" si="3"/>
        <v>0</v>
      </c>
      <c r="O85" s="171">
        <f>IFERROR(VLOOKUP(N85,AnsFTBL,2,FALSE),0)</f>
        <v>0</v>
      </c>
      <c r="P85" s="281">
        <f>IFERROR(AVERAGE(O85,O89),0)</f>
        <v>0</v>
      </c>
      <c r="Q85" s="459"/>
      <c r="R85" s="286">
        <f>N85</f>
        <v>0</v>
      </c>
      <c r="S85" s="171">
        <f>IFERROR(VLOOKUP(R85,AnsFTBL,2,FALSE),0)</f>
        <v>0</v>
      </c>
      <c r="T85" s="281">
        <f>IFERROR(AVERAGE(S85,S89),0)</f>
        <v>0</v>
      </c>
      <c r="U85" s="459"/>
      <c r="V85" s="286">
        <f>R85</f>
        <v>0</v>
      </c>
      <c r="W85" s="171">
        <f>IFERROR(VLOOKUP(V85,AnsFTBL,2,FALSE),0)</f>
        <v>0</v>
      </c>
      <c r="X85" s="281">
        <f>IFERROR(AVERAGE(W85,W89),0)</f>
        <v>0</v>
      </c>
      <c r="Y85" s="459"/>
    </row>
    <row r="86" spans="1:25" ht="13" x14ac:dyDescent="0.15">
      <c r="A86" s="161"/>
      <c r="B86" s="257"/>
      <c r="C86" s="246"/>
      <c r="D86" s="228"/>
      <c r="E86" s="228"/>
      <c r="F86" s="228"/>
      <c r="G86" s="228"/>
      <c r="H86" s="228"/>
      <c r="I86" s="459"/>
      <c r="J86" s="228"/>
      <c r="K86" s="228"/>
      <c r="L86" s="228"/>
      <c r="M86" s="459"/>
      <c r="N86" s="228"/>
      <c r="O86" s="228"/>
      <c r="P86" s="228"/>
      <c r="Q86" s="459"/>
      <c r="R86" s="228"/>
      <c r="S86" s="228"/>
      <c r="T86" s="228"/>
      <c r="U86" s="459"/>
      <c r="V86" s="228"/>
      <c r="W86" s="228"/>
      <c r="X86" s="228"/>
      <c r="Y86" s="459"/>
    </row>
    <row r="87" spans="1:25" ht="28" x14ac:dyDescent="0.15">
      <c r="A87" s="161" t="str">
        <f>Interview!A125</f>
        <v>I-SD-B-1-1</v>
      </c>
      <c r="B87" s="475"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59"/>
      <c r="J87" s="188">
        <f>F87</f>
        <v>0</v>
      </c>
      <c r="K87" s="171">
        <f>IFERROR(VLOOKUP(J87,AnsFTBL,2,FALSE),0)</f>
        <v>0</v>
      </c>
      <c r="L87" s="132"/>
      <c r="M87" s="459"/>
      <c r="N87" s="188">
        <f>J87</f>
        <v>0</v>
      </c>
      <c r="O87" s="171">
        <f>IFERROR(VLOOKUP(N87,AnsFTBL,2,FALSE),0)</f>
        <v>0</v>
      </c>
      <c r="P87" s="132"/>
      <c r="Q87" s="459"/>
      <c r="R87" s="286">
        <f>N87</f>
        <v>0</v>
      </c>
      <c r="S87" s="171">
        <f>IFERROR(VLOOKUP(R87,AnsFTBL,2,FALSE),0)</f>
        <v>0</v>
      </c>
      <c r="T87" s="132"/>
      <c r="U87" s="459"/>
      <c r="V87" s="286">
        <f>R87</f>
        <v>0</v>
      </c>
      <c r="W87" s="171">
        <f>IFERROR(VLOOKUP(V87,AnsFTBL,2,FALSE),0)</f>
        <v>0</v>
      </c>
      <c r="X87" s="132"/>
      <c r="Y87" s="459"/>
    </row>
    <row r="88" spans="1:25" x14ac:dyDescent="0.15">
      <c r="A88" s="161" t="str">
        <f>Interview!A127</f>
        <v>I-SD-B-2-1</v>
      </c>
      <c r="B88" s="476"/>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59"/>
      <c r="J88" s="188">
        <f t="shared" ref="J88:J89" si="4">F88</f>
        <v>0</v>
      </c>
      <c r="K88" s="171">
        <f>IFERROR(VLOOKUP(J88,AnsFTBL,2,FALSE),0)</f>
        <v>0</v>
      </c>
      <c r="L88" s="132"/>
      <c r="M88" s="459"/>
      <c r="N88" s="188">
        <f t="shared" ref="N88:N89" si="5">J88</f>
        <v>0</v>
      </c>
      <c r="O88" s="171">
        <f>IFERROR(VLOOKUP(N88,AnsFTBL,2,FALSE),0)</f>
        <v>0</v>
      </c>
      <c r="P88" s="132"/>
      <c r="Q88" s="459"/>
      <c r="R88" s="286">
        <f>N88</f>
        <v>0</v>
      </c>
      <c r="S88" s="171">
        <f>IFERROR(VLOOKUP(R88,AnsFTBL,2,FALSE),0)</f>
        <v>0</v>
      </c>
      <c r="T88" s="132"/>
      <c r="U88" s="459"/>
      <c r="V88" s="286">
        <f>R88</f>
        <v>0</v>
      </c>
      <c r="W88" s="171">
        <f>IFERROR(VLOOKUP(V88,AnsFTBL,2,FALSE),0)</f>
        <v>0</v>
      </c>
      <c r="X88" s="132"/>
      <c r="Y88" s="459"/>
    </row>
    <row r="89" spans="1:25" x14ac:dyDescent="0.15">
      <c r="A89" s="161" t="str">
        <f>Interview!A129</f>
        <v>I-SD-B-3-1</v>
      </c>
      <c r="B89" s="477"/>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60"/>
      <c r="J89" s="188">
        <f t="shared" si="4"/>
        <v>0</v>
      </c>
      <c r="K89" s="171">
        <f>IFERROR(VLOOKUP(J89,AnsFTBL,2,FALSE),0)</f>
        <v>0</v>
      </c>
      <c r="L89" s="132"/>
      <c r="M89" s="460"/>
      <c r="N89" s="188">
        <f t="shared" si="5"/>
        <v>0</v>
      </c>
      <c r="O89" s="171">
        <f>IFERROR(VLOOKUP(N89,AnsFTBL,2,FALSE),0)</f>
        <v>0</v>
      </c>
      <c r="P89" s="132"/>
      <c r="Q89" s="460"/>
      <c r="R89" s="286">
        <f>N89</f>
        <v>0</v>
      </c>
      <c r="S89" s="171">
        <f>IFERROR(VLOOKUP(R89,AnsFTBL,2,FALSE),0)</f>
        <v>0</v>
      </c>
      <c r="T89" s="132"/>
      <c r="U89" s="460"/>
      <c r="V89" s="286">
        <f>R89</f>
        <v>0</v>
      </c>
      <c r="W89" s="171">
        <f>IFERROR(VLOOKUP(V89,AnsFTBL,2,FALSE),0)</f>
        <v>0</v>
      </c>
      <c r="X89" s="132"/>
      <c r="Y89" s="460"/>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75"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58">
        <f>SUM(H92:H94)</f>
        <v>0</v>
      </c>
      <c r="J92" s="188">
        <f>F92</f>
        <v>0</v>
      </c>
      <c r="K92" s="171">
        <f>IFERROR(VLOOKUP(J92,AnsFTBL,2,FALSE),0)</f>
        <v>0</v>
      </c>
      <c r="L92" s="281">
        <f>IFERROR(AVERAGE(K92,K96),0)</f>
        <v>0</v>
      </c>
      <c r="M92" s="458">
        <f>SUM(L92:L94)</f>
        <v>0</v>
      </c>
      <c r="N92" s="188">
        <f>J92</f>
        <v>0</v>
      </c>
      <c r="O92" s="171">
        <f>IFERROR(VLOOKUP(N92,AnsFTBL,2,FALSE),0)</f>
        <v>0</v>
      </c>
      <c r="P92" s="281">
        <f>IFERROR(AVERAGE(O92,O96),0)</f>
        <v>0</v>
      </c>
      <c r="Q92" s="458">
        <f>SUM(P92:P94)</f>
        <v>0</v>
      </c>
      <c r="R92" s="286">
        <f>N92</f>
        <v>0</v>
      </c>
      <c r="S92" s="171">
        <f>IFERROR(VLOOKUP(R92,AnsFTBL,2,FALSE),0)</f>
        <v>0</v>
      </c>
      <c r="T92" s="281">
        <f>IFERROR(AVERAGE(S92,S96),0)</f>
        <v>0</v>
      </c>
      <c r="U92" s="458">
        <f>SUM(T92:T94)</f>
        <v>0</v>
      </c>
      <c r="V92" s="286">
        <f>R92</f>
        <v>0</v>
      </c>
      <c r="W92" s="171">
        <f>IFERROR(VLOOKUP(V92,AnsFTBL,2,FALSE),0)</f>
        <v>0</v>
      </c>
      <c r="X92" s="281">
        <f>IFERROR(AVERAGE(W92,W96),0)</f>
        <v>0</v>
      </c>
      <c r="Y92" s="458">
        <f>SUM(X92:X94)</f>
        <v>0</v>
      </c>
    </row>
    <row r="93" spans="1:25" ht="28" x14ac:dyDescent="0.15">
      <c r="A93" s="161" t="str">
        <f>Interview!A134</f>
        <v>I-DM-A-2-1</v>
      </c>
      <c r="B93" s="476"/>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59"/>
      <c r="J93" s="188">
        <f t="shared" ref="J93:J94" si="6">F93</f>
        <v>0</v>
      </c>
      <c r="K93" s="171">
        <f>IFERROR(VLOOKUP(J93,AnsFTBL,2,FALSE),0)</f>
        <v>0</v>
      </c>
      <c r="L93" s="281">
        <f>IFERROR(AVERAGE(K93,K97),0)</f>
        <v>0</v>
      </c>
      <c r="M93" s="459"/>
      <c r="N93" s="188">
        <f t="shared" ref="N93:N94" si="7">J93</f>
        <v>0</v>
      </c>
      <c r="O93" s="171">
        <f>IFERROR(VLOOKUP(N93,AnsFTBL,2,FALSE),0)</f>
        <v>0</v>
      </c>
      <c r="P93" s="281">
        <f>IFERROR(AVERAGE(O93,O97),0)</f>
        <v>0</v>
      </c>
      <c r="Q93" s="459"/>
      <c r="R93" s="286">
        <f>N93</f>
        <v>0</v>
      </c>
      <c r="S93" s="171">
        <f>IFERROR(VLOOKUP(R93,AnsFTBL,2,FALSE),0)</f>
        <v>0</v>
      </c>
      <c r="T93" s="281">
        <f>IFERROR(AVERAGE(S93,S97),0)</f>
        <v>0</v>
      </c>
      <c r="U93" s="459"/>
      <c r="V93" s="286">
        <f>R93</f>
        <v>0</v>
      </c>
      <c r="W93" s="171">
        <f>IFERROR(VLOOKUP(V93,AnsFTBL,2,FALSE),0)</f>
        <v>0</v>
      </c>
      <c r="X93" s="281">
        <f>IFERROR(AVERAGE(W93,W97),0)</f>
        <v>0</v>
      </c>
      <c r="Y93" s="459"/>
    </row>
    <row r="94" spans="1:25" x14ac:dyDescent="0.15">
      <c r="A94" s="161" t="str">
        <f>Interview!A136</f>
        <v>I-DM-A-3-1</v>
      </c>
      <c r="B94" s="477"/>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59"/>
      <c r="J94" s="188">
        <f t="shared" si="6"/>
        <v>0</v>
      </c>
      <c r="K94" s="171">
        <f>IFERROR(VLOOKUP(J94,AnsFTBL,2,FALSE),0)</f>
        <v>0</v>
      </c>
      <c r="L94" s="281">
        <f>IFERROR(AVERAGE(K94,K98),0)</f>
        <v>0</v>
      </c>
      <c r="M94" s="459"/>
      <c r="N94" s="188">
        <f t="shared" si="7"/>
        <v>0</v>
      </c>
      <c r="O94" s="171">
        <f>IFERROR(VLOOKUP(N94,AnsFTBL,2,FALSE),0)</f>
        <v>0</v>
      </c>
      <c r="P94" s="281">
        <f>IFERROR(AVERAGE(O94,O98),0)</f>
        <v>0</v>
      </c>
      <c r="Q94" s="459"/>
      <c r="R94" s="286">
        <f>N94</f>
        <v>0</v>
      </c>
      <c r="S94" s="171">
        <f>IFERROR(VLOOKUP(R94,AnsFTBL,2,FALSE),0)</f>
        <v>0</v>
      </c>
      <c r="T94" s="281">
        <f>IFERROR(AVERAGE(S94,S98),0)</f>
        <v>0</v>
      </c>
      <c r="U94" s="459"/>
      <c r="V94" s="286">
        <f>R94</f>
        <v>0</v>
      </c>
      <c r="W94" s="171">
        <f>IFERROR(VLOOKUP(V94,AnsFTBL,2,FALSE),0)</f>
        <v>0</v>
      </c>
      <c r="X94" s="281">
        <f>IFERROR(AVERAGE(W94,W98),0)</f>
        <v>0</v>
      </c>
      <c r="Y94" s="459"/>
    </row>
    <row r="95" spans="1:25" ht="13" x14ac:dyDescent="0.15">
      <c r="A95" s="161"/>
      <c r="B95" s="257"/>
      <c r="C95" s="246"/>
      <c r="D95" s="228"/>
      <c r="E95" s="228"/>
      <c r="F95" s="228"/>
      <c r="G95" s="228"/>
      <c r="H95" s="228"/>
      <c r="I95" s="459"/>
      <c r="J95" s="228"/>
      <c r="K95" s="228"/>
      <c r="L95" s="228"/>
      <c r="M95" s="459"/>
      <c r="N95" s="228"/>
      <c r="O95" s="228"/>
      <c r="P95" s="228"/>
      <c r="Q95" s="459"/>
      <c r="R95" s="228"/>
      <c r="S95" s="228"/>
      <c r="T95" s="228"/>
      <c r="U95" s="459"/>
      <c r="V95" s="228"/>
      <c r="W95" s="228"/>
      <c r="X95" s="228"/>
      <c r="Y95" s="459"/>
    </row>
    <row r="96" spans="1:25" ht="28" x14ac:dyDescent="0.15">
      <c r="A96" s="161" t="str">
        <f>Interview!A139</f>
        <v>I-DM-B-1-1</v>
      </c>
      <c r="B96" s="475"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59"/>
      <c r="J96" s="188">
        <f>F96</f>
        <v>0</v>
      </c>
      <c r="K96" s="171">
        <f>IFERROR(VLOOKUP(J96,AnsFTBL,2,FALSE),0)</f>
        <v>0</v>
      </c>
      <c r="L96" s="132"/>
      <c r="M96" s="459"/>
      <c r="N96" s="188">
        <f>J96</f>
        <v>0</v>
      </c>
      <c r="O96" s="171">
        <f>IFERROR(VLOOKUP(N96,AnsFTBL,2,FALSE),0)</f>
        <v>0</v>
      </c>
      <c r="P96" s="132"/>
      <c r="Q96" s="459"/>
      <c r="R96" s="286">
        <f>N96</f>
        <v>0</v>
      </c>
      <c r="S96" s="171">
        <f>IFERROR(VLOOKUP(R96,AnsFTBL,2,FALSE),0)</f>
        <v>0</v>
      </c>
      <c r="T96" s="132"/>
      <c r="U96" s="459"/>
      <c r="V96" s="286">
        <f>R96</f>
        <v>0</v>
      </c>
      <c r="W96" s="171">
        <f>IFERROR(VLOOKUP(V96,AnsFTBL,2,FALSE),0)</f>
        <v>0</v>
      </c>
      <c r="X96" s="132"/>
      <c r="Y96" s="459"/>
    </row>
    <row r="97" spans="1:25" x14ac:dyDescent="0.15">
      <c r="A97" s="161" t="str">
        <f>Interview!A141</f>
        <v>I-DM-B-2-1</v>
      </c>
      <c r="B97" s="476"/>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59"/>
      <c r="J97" s="188">
        <f t="shared" ref="J97:J98" si="8">F97</f>
        <v>0</v>
      </c>
      <c r="K97" s="171">
        <f>IFERROR(VLOOKUP(J97,AnsFTBL,2,FALSE),0)</f>
        <v>0</v>
      </c>
      <c r="L97" s="132"/>
      <c r="M97" s="459"/>
      <c r="N97" s="188">
        <f t="shared" ref="N97:N98" si="9">J97</f>
        <v>0</v>
      </c>
      <c r="O97" s="171">
        <f>IFERROR(VLOOKUP(N97,AnsFTBL,2,FALSE),0)</f>
        <v>0</v>
      </c>
      <c r="P97" s="132"/>
      <c r="Q97" s="459"/>
      <c r="R97" s="286">
        <f>N97</f>
        <v>0</v>
      </c>
      <c r="S97" s="171">
        <f>IFERROR(VLOOKUP(R97,AnsFTBL,2,FALSE),0)</f>
        <v>0</v>
      </c>
      <c r="T97" s="132"/>
      <c r="U97" s="459"/>
      <c r="V97" s="286">
        <f>R97</f>
        <v>0</v>
      </c>
      <c r="W97" s="171">
        <f>IFERROR(VLOOKUP(V97,AnsFTBL,2,FALSE),0)</f>
        <v>0</v>
      </c>
      <c r="X97" s="132"/>
      <c r="Y97" s="459"/>
    </row>
    <row r="98" spans="1:25" ht="28" x14ac:dyDescent="0.15">
      <c r="A98" s="161" t="str">
        <f>Interview!A143</f>
        <v>I-DM-B-3-1</v>
      </c>
      <c r="B98" s="477"/>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61"/>
      <c r="J98" s="188">
        <f t="shared" si="8"/>
        <v>0</v>
      </c>
      <c r="K98" s="171">
        <f>IFERROR(VLOOKUP(J98,AnsFTBL,2,FALSE),0)</f>
        <v>0</v>
      </c>
      <c r="L98" s="132"/>
      <c r="M98" s="461"/>
      <c r="N98" s="188">
        <f t="shared" si="9"/>
        <v>0</v>
      </c>
      <c r="O98" s="171">
        <f>IFERROR(VLOOKUP(N98,AnsFTBL,2,FALSE),0)</f>
        <v>0</v>
      </c>
      <c r="P98" s="132"/>
      <c r="Q98" s="461"/>
      <c r="R98" s="286">
        <f>N98</f>
        <v>0</v>
      </c>
      <c r="S98" s="171">
        <f>IFERROR(VLOOKUP(R98,AnsFTBL,2,FALSE),0)</f>
        <v>0</v>
      </c>
      <c r="T98" s="132"/>
      <c r="U98" s="461"/>
      <c r="V98" s="286">
        <f>R98</f>
        <v>0</v>
      </c>
      <c r="W98" s="171">
        <f>IFERROR(VLOOKUP(V98,AnsFTBL,2,FALSE),0)</f>
        <v>0</v>
      </c>
      <c r="X98" s="132"/>
      <c r="Y98" s="461"/>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67" t="s">
        <v>56</v>
      </c>
      <c r="G100" s="467"/>
      <c r="H100" s="467"/>
      <c r="I100" s="467"/>
      <c r="J100" s="466" t="s">
        <v>315</v>
      </c>
      <c r="K100" s="467"/>
      <c r="L100" s="467"/>
      <c r="M100" s="468"/>
      <c r="N100" s="466" t="s">
        <v>316</v>
      </c>
      <c r="O100" s="467"/>
      <c r="P100" s="467"/>
      <c r="Q100" s="468"/>
      <c r="R100" s="466" t="s">
        <v>317</v>
      </c>
      <c r="S100" s="467"/>
      <c r="T100" s="467"/>
      <c r="U100" s="468"/>
      <c r="V100" s="466" t="s">
        <v>318</v>
      </c>
      <c r="W100" s="467"/>
      <c r="X100" s="467"/>
      <c r="Y100" s="468"/>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79"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62">
        <f>SUM(H102:H104)</f>
        <v>0</v>
      </c>
      <c r="J102" s="286">
        <f>F102</f>
        <v>0</v>
      </c>
      <c r="K102" s="171">
        <f>IFERROR(VLOOKUP(J102,AnsFTBL,2,FALSE),0)</f>
        <v>0</v>
      </c>
      <c r="L102" s="281">
        <f>IFERROR(AVERAGE(K102,K106),0)</f>
        <v>0</v>
      </c>
      <c r="M102" s="462">
        <f>SUM(L102:L104)</f>
        <v>0</v>
      </c>
      <c r="N102" s="286">
        <f>J102</f>
        <v>0</v>
      </c>
      <c r="O102" s="171">
        <f>IFERROR(VLOOKUP(N102,AnsFTBL,2,FALSE),0)</f>
        <v>0</v>
      </c>
      <c r="P102" s="281">
        <f>IFERROR(AVERAGE(O102,O106),0)</f>
        <v>0</v>
      </c>
      <c r="Q102" s="462">
        <f>SUM(P102:P104)</f>
        <v>0</v>
      </c>
      <c r="R102" s="286">
        <f>N102</f>
        <v>0</v>
      </c>
      <c r="S102" s="171">
        <f>IFERROR(VLOOKUP(R102,AnsFTBL,2,FALSE),0)</f>
        <v>0</v>
      </c>
      <c r="T102" s="281">
        <f>IFERROR(AVERAGE(S102,S106),0)</f>
        <v>0</v>
      </c>
      <c r="U102" s="462">
        <f>SUM(T102:T104)</f>
        <v>0</v>
      </c>
      <c r="V102" s="286">
        <f>R102</f>
        <v>0</v>
      </c>
      <c r="W102" s="171">
        <f>IFERROR(VLOOKUP(V102,AnsFTBL,2,FALSE),0)</f>
        <v>0</v>
      </c>
      <c r="X102" s="281">
        <f>IFERROR(AVERAGE(W102,W106),0)</f>
        <v>0</v>
      </c>
      <c r="Y102" s="462">
        <f>SUM(X102:X104)</f>
        <v>0</v>
      </c>
    </row>
    <row r="103" spans="1:25" x14ac:dyDescent="0.15">
      <c r="A103" s="161" t="str">
        <f>Interview!A149</f>
        <v>V-AA-A-2-1</v>
      </c>
      <c r="B103" s="480"/>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463"/>
      <c r="J103" s="286">
        <f>F103</f>
        <v>0</v>
      </c>
      <c r="K103" s="171">
        <f>IFERROR(VLOOKUP(J103,AnsFTBL,2,FALSE),0)</f>
        <v>0</v>
      </c>
      <c r="L103" s="281">
        <f>IFERROR(AVERAGE(K103,K107),0)</f>
        <v>0</v>
      </c>
      <c r="M103" s="463"/>
      <c r="N103" s="286">
        <f>J103</f>
        <v>0</v>
      </c>
      <c r="O103" s="171">
        <f>IFERROR(VLOOKUP(N103,AnsFTBL,2,FALSE),0)</f>
        <v>0</v>
      </c>
      <c r="P103" s="281">
        <f>IFERROR(AVERAGE(O103,O107),0)</f>
        <v>0</v>
      </c>
      <c r="Q103" s="463"/>
      <c r="R103" s="286">
        <f>N103</f>
        <v>0</v>
      </c>
      <c r="S103" s="171">
        <f>IFERROR(VLOOKUP(R103,AnsFTBL,2,FALSE),0)</f>
        <v>0</v>
      </c>
      <c r="T103" s="281">
        <f>IFERROR(AVERAGE(S103,S107),0)</f>
        <v>0</v>
      </c>
      <c r="U103" s="463"/>
      <c r="V103" s="286">
        <f>R103</f>
        <v>0</v>
      </c>
      <c r="W103" s="171">
        <f>IFERROR(VLOOKUP(V103,AnsFTBL,2,FALSE),0)</f>
        <v>0</v>
      </c>
      <c r="X103" s="281">
        <f>IFERROR(AVERAGE(W103,W107),0)</f>
        <v>0</v>
      </c>
      <c r="Y103" s="463"/>
    </row>
    <row r="104" spans="1:25" x14ac:dyDescent="0.15">
      <c r="A104" s="161" t="str">
        <f>Interview!A151</f>
        <v>V-AA-A-3-1</v>
      </c>
      <c r="B104" s="481"/>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463"/>
      <c r="J104" s="286">
        <f>F104</f>
        <v>0</v>
      </c>
      <c r="K104" s="171">
        <f>IFERROR(VLOOKUP(J104,AnsFTBL,2,FALSE),0)</f>
        <v>0</v>
      </c>
      <c r="L104" s="281">
        <f>IFERROR(AVERAGE(K104,K108),0)</f>
        <v>0</v>
      </c>
      <c r="M104" s="463"/>
      <c r="N104" s="286">
        <f>J104</f>
        <v>0</v>
      </c>
      <c r="O104" s="171">
        <f>IFERROR(VLOOKUP(N104,AnsFTBL,2,FALSE),0)</f>
        <v>0</v>
      </c>
      <c r="P104" s="281">
        <f>IFERROR(AVERAGE(O104,O108),0)</f>
        <v>0</v>
      </c>
      <c r="Q104" s="463"/>
      <c r="R104" s="286">
        <f>N104</f>
        <v>0</v>
      </c>
      <c r="S104" s="171">
        <f>IFERROR(VLOOKUP(R104,AnsFTBL,2,FALSE),0)</f>
        <v>0</v>
      </c>
      <c r="T104" s="281">
        <f>IFERROR(AVERAGE(S104,S108),0)</f>
        <v>0</v>
      </c>
      <c r="U104" s="463"/>
      <c r="V104" s="286">
        <f>R104</f>
        <v>0</v>
      </c>
      <c r="W104" s="171">
        <f>IFERROR(VLOOKUP(V104,AnsFTBL,2,FALSE),0)</f>
        <v>0</v>
      </c>
      <c r="X104" s="281">
        <f>IFERROR(AVERAGE(W104,W108),0)</f>
        <v>0</v>
      </c>
      <c r="Y104" s="463"/>
    </row>
    <row r="105" spans="1:25" ht="13" x14ac:dyDescent="0.15">
      <c r="A105" s="161"/>
      <c r="B105" s="257"/>
      <c r="C105" s="246"/>
      <c r="D105" s="230"/>
      <c r="E105" s="230"/>
      <c r="F105" s="230"/>
      <c r="G105" s="230"/>
      <c r="H105" s="230"/>
      <c r="I105" s="463"/>
      <c r="J105" s="230"/>
      <c r="K105" s="230"/>
      <c r="L105" s="230"/>
      <c r="M105" s="463"/>
      <c r="N105" s="230"/>
      <c r="O105" s="230"/>
      <c r="P105" s="230"/>
      <c r="Q105" s="463"/>
      <c r="R105" s="230"/>
      <c r="S105" s="230"/>
      <c r="T105" s="230"/>
      <c r="U105" s="463"/>
      <c r="V105" s="230"/>
      <c r="W105" s="230"/>
      <c r="X105" s="230"/>
      <c r="Y105" s="463"/>
    </row>
    <row r="106" spans="1:25" ht="28" x14ac:dyDescent="0.15">
      <c r="A106" s="161" t="str">
        <f>Interview!A154</f>
        <v>V-AA-B-1-1</v>
      </c>
      <c r="B106" s="479"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463"/>
      <c r="J106" s="286">
        <f>F106</f>
        <v>0</v>
      </c>
      <c r="K106" s="171">
        <f>IFERROR(VLOOKUP(J106,AnsFTBL,2,FALSE),0)</f>
        <v>0</v>
      </c>
      <c r="L106" s="282"/>
      <c r="M106" s="463"/>
      <c r="N106" s="286">
        <f>J106</f>
        <v>0</v>
      </c>
      <c r="O106" s="171">
        <f>IFERROR(VLOOKUP(N106,AnsFTBL,2,FALSE),0)</f>
        <v>0</v>
      </c>
      <c r="P106" s="282"/>
      <c r="Q106" s="463"/>
      <c r="R106" s="286">
        <f>N106</f>
        <v>0</v>
      </c>
      <c r="S106" s="171">
        <f>IFERROR(VLOOKUP(R106,AnsFTBL,2,FALSE),0)</f>
        <v>0</v>
      </c>
      <c r="T106" s="282"/>
      <c r="U106" s="463"/>
      <c r="V106" s="286">
        <f>R106</f>
        <v>0</v>
      </c>
      <c r="W106" s="171">
        <f>IFERROR(VLOOKUP(V106,AnsFTBL,2,FALSE),0)</f>
        <v>0</v>
      </c>
      <c r="X106" s="282"/>
      <c r="Y106" s="463"/>
    </row>
    <row r="107" spans="1:25" x14ac:dyDescent="0.15">
      <c r="A107" s="161" t="str">
        <f>Interview!A156</f>
        <v>V-AA-B-2-1</v>
      </c>
      <c r="B107" s="480"/>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463"/>
      <c r="J107" s="286">
        <f>F107</f>
        <v>0</v>
      </c>
      <c r="K107" s="171">
        <f>IFERROR(VLOOKUP(J107,AnsFTBL,2,FALSE),0)</f>
        <v>0</v>
      </c>
      <c r="L107" s="282"/>
      <c r="M107" s="463"/>
      <c r="N107" s="286">
        <f>J107</f>
        <v>0</v>
      </c>
      <c r="O107" s="171">
        <f>IFERROR(VLOOKUP(N107,AnsFTBL,2,FALSE),0)</f>
        <v>0</v>
      </c>
      <c r="P107" s="282"/>
      <c r="Q107" s="463"/>
      <c r="R107" s="286">
        <f>N107</f>
        <v>0</v>
      </c>
      <c r="S107" s="171">
        <f>IFERROR(VLOOKUP(R107,AnsFTBL,2,FALSE),0)</f>
        <v>0</v>
      </c>
      <c r="T107" s="282"/>
      <c r="U107" s="463"/>
      <c r="V107" s="286">
        <f>R107</f>
        <v>0</v>
      </c>
      <c r="W107" s="171">
        <f>IFERROR(VLOOKUP(V107,AnsFTBL,2,FALSE),0)</f>
        <v>0</v>
      </c>
      <c r="X107" s="282"/>
      <c r="Y107" s="463"/>
    </row>
    <row r="108" spans="1:25" ht="28" x14ac:dyDescent="0.15">
      <c r="A108" s="161" t="str">
        <f>Interview!A158</f>
        <v>V-AA-B-3-1</v>
      </c>
      <c r="B108" s="481"/>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464"/>
      <c r="J108" s="286">
        <f>F108</f>
        <v>0</v>
      </c>
      <c r="K108" s="171">
        <f>IFERROR(VLOOKUP(J108,AnsFTBL,2,FALSE),0)</f>
        <v>0</v>
      </c>
      <c r="L108" s="282"/>
      <c r="M108" s="464"/>
      <c r="N108" s="286">
        <f>J108</f>
        <v>0</v>
      </c>
      <c r="O108" s="171">
        <f>IFERROR(VLOOKUP(N108,AnsFTBL,2,FALSE),0)</f>
        <v>0</v>
      </c>
      <c r="P108" s="282"/>
      <c r="Q108" s="464"/>
      <c r="R108" s="286">
        <f>N108</f>
        <v>0</v>
      </c>
      <c r="S108" s="171">
        <f>IFERROR(VLOOKUP(R108,AnsFTBL,2,FALSE),0)</f>
        <v>0</v>
      </c>
      <c r="T108" s="282"/>
      <c r="U108" s="464"/>
      <c r="V108" s="286">
        <f>R108</f>
        <v>0</v>
      </c>
      <c r="W108" s="171">
        <f>IFERROR(VLOOKUP(V108,AnsFTBL,2,FALSE),0)</f>
        <v>0</v>
      </c>
      <c r="X108" s="282"/>
      <c r="Y108" s="464"/>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79"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62">
        <f>SUM(H111:H113)</f>
        <v>0</v>
      </c>
      <c r="J111" s="286">
        <f>F111</f>
        <v>0</v>
      </c>
      <c r="K111" s="171">
        <f>IFERROR(VLOOKUP(J111,AnsCTBL,2,FALSE),0)</f>
        <v>0</v>
      </c>
      <c r="L111" s="281">
        <f>IFERROR(AVERAGE(K111,K115),0)</f>
        <v>0</v>
      </c>
      <c r="M111" s="462">
        <f>SUM(L111:L113)</f>
        <v>0</v>
      </c>
      <c r="N111" s="286">
        <f>J111</f>
        <v>0</v>
      </c>
      <c r="O111" s="171">
        <f>IFERROR(VLOOKUP(N111,AnsCTBL,2,FALSE),0)</f>
        <v>0</v>
      </c>
      <c r="P111" s="281">
        <f>IFERROR(AVERAGE(O111,O115),0)</f>
        <v>0</v>
      </c>
      <c r="Q111" s="462">
        <f>SUM(P111:P113)</f>
        <v>0</v>
      </c>
      <c r="R111" s="286">
        <f>N111</f>
        <v>0</v>
      </c>
      <c r="S111" s="171">
        <f>IFERROR(VLOOKUP(R111,AnsCTBL,2,FALSE),0)</f>
        <v>0</v>
      </c>
      <c r="T111" s="281">
        <f>IFERROR(AVERAGE(S111,S115),0)</f>
        <v>0</v>
      </c>
      <c r="U111" s="462">
        <f>SUM(T111:T113)</f>
        <v>0</v>
      </c>
      <c r="V111" s="286">
        <f>R111</f>
        <v>0</v>
      </c>
      <c r="W111" s="171">
        <f>IFERROR(VLOOKUP(V111,AnsCTBL,2,FALSE),0)</f>
        <v>0</v>
      </c>
      <c r="X111" s="281">
        <f>IFERROR(AVERAGE(W111,W115),0)</f>
        <v>0</v>
      </c>
      <c r="Y111" s="462">
        <f>SUM(X111:X113)</f>
        <v>0</v>
      </c>
    </row>
    <row r="112" spans="1:25" ht="28" x14ac:dyDescent="0.15">
      <c r="A112" s="161" t="str">
        <f>Interview!A163</f>
        <v>V-RT-A-2-1</v>
      </c>
      <c r="B112" s="480"/>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463"/>
      <c r="J112" s="286">
        <f>F112</f>
        <v>0</v>
      </c>
      <c r="K112" s="171">
        <f>IFERROR(VLOOKUP(J112,AnsCTBL,2,FALSE),0)</f>
        <v>0</v>
      </c>
      <c r="L112" s="281">
        <f>IFERROR(AVERAGE(K112,K116),0)</f>
        <v>0</v>
      </c>
      <c r="M112" s="463"/>
      <c r="N112" s="286">
        <f>J112</f>
        <v>0</v>
      </c>
      <c r="O112" s="171">
        <f>IFERROR(VLOOKUP(N112,AnsCTBL,2,FALSE),0)</f>
        <v>0</v>
      </c>
      <c r="P112" s="281">
        <f>IFERROR(AVERAGE(O112,O116),0)</f>
        <v>0</v>
      </c>
      <c r="Q112" s="463"/>
      <c r="R112" s="286">
        <f>N112</f>
        <v>0</v>
      </c>
      <c r="S112" s="171">
        <f>IFERROR(VLOOKUP(R112,AnsCTBL,2,FALSE),0)</f>
        <v>0</v>
      </c>
      <c r="T112" s="281">
        <f>IFERROR(AVERAGE(S112,S116),0)</f>
        <v>0</v>
      </c>
      <c r="U112" s="463"/>
      <c r="V112" s="286">
        <f>R112</f>
        <v>0</v>
      </c>
      <c r="W112" s="171">
        <f>IFERROR(VLOOKUP(V112,AnsCTBL,2,FALSE),0)</f>
        <v>0</v>
      </c>
      <c r="X112" s="281">
        <f>IFERROR(AVERAGE(W112,W116),0)</f>
        <v>0</v>
      </c>
      <c r="Y112" s="463"/>
    </row>
    <row r="113" spans="1:25" x14ac:dyDescent="0.15">
      <c r="A113" s="161" t="str">
        <f>Interview!A165</f>
        <v>V-RT-A-3-1</v>
      </c>
      <c r="B113" s="481"/>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463"/>
      <c r="J113" s="286">
        <f>F113</f>
        <v>0</v>
      </c>
      <c r="K113" s="171">
        <f>IFERROR(VLOOKUP(J113,AnsFTBL,2,FALSE),0)</f>
        <v>0</v>
      </c>
      <c r="L113" s="281">
        <f>IFERROR(AVERAGE(K113,K117),0)</f>
        <v>0</v>
      </c>
      <c r="M113" s="463"/>
      <c r="N113" s="286">
        <f>J113</f>
        <v>0</v>
      </c>
      <c r="O113" s="171">
        <f>IFERROR(VLOOKUP(N113,AnsFTBL,2,FALSE),0)</f>
        <v>0</v>
      </c>
      <c r="P113" s="281">
        <f>IFERROR(AVERAGE(O113,O117),0)</f>
        <v>0</v>
      </c>
      <c r="Q113" s="463"/>
      <c r="R113" s="286">
        <f>N113</f>
        <v>0</v>
      </c>
      <c r="S113" s="171">
        <f>IFERROR(VLOOKUP(R113,AnsFTBL,2,FALSE),0)</f>
        <v>0</v>
      </c>
      <c r="T113" s="281">
        <f>IFERROR(AVERAGE(S113,S117),0)</f>
        <v>0</v>
      </c>
      <c r="U113" s="463"/>
      <c r="V113" s="286">
        <f>R113</f>
        <v>0</v>
      </c>
      <c r="W113" s="171">
        <f>IFERROR(VLOOKUP(V113,AnsFTBL,2,FALSE),0)</f>
        <v>0</v>
      </c>
      <c r="X113" s="281">
        <f>IFERROR(AVERAGE(W113,W117),0)</f>
        <v>0</v>
      </c>
      <c r="Y113" s="463"/>
    </row>
    <row r="114" spans="1:25" ht="13" x14ac:dyDescent="0.15">
      <c r="A114" s="161"/>
      <c r="B114" s="257"/>
      <c r="C114" s="246"/>
      <c r="D114" s="228"/>
      <c r="E114" s="228"/>
      <c r="F114" s="228"/>
      <c r="G114" s="228"/>
      <c r="H114" s="228"/>
      <c r="I114" s="463"/>
      <c r="J114" s="228"/>
      <c r="K114" s="228"/>
      <c r="L114" s="228"/>
      <c r="M114" s="463"/>
      <c r="N114" s="228"/>
      <c r="O114" s="228"/>
      <c r="P114" s="228"/>
      <c r="Q114" s="463"/>
      <c r="R114" s="228"/>
      <c r="S114" s="228"/>
      <c r="T114" s="228"/>
      <c r="U114" s="463"/>
      <c r="V114" s="228"/>
      <c r="W114" s="228"/>
      <c r="X114" s="228"/>
      <c r="Y114" s="463"/>
    </row>
    <row r="115" spans="1:25" x14ac:dyDescent="0.15">
      <c r="A115" s="161" t="str">
        <f>Interview!A168</f>
        <v>V-RT-B-1-1</v>
      </c>
      <c r="B115" s="479"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63"/>
      <c r="J115" s="286">
        <f>F115</f>
        <v>0</v>
      </c>
      <c r="K115" s="171">
        <f>IFERROR(VLOOKUP(J115,AnsFTBL,2,FALSE),0)</f>
        <v>0</v>
      </c>
      <c r="L115" s="132"/>
      <c r="M115" s="463"/>
      <c r="N115" s="286">
        <f>J115</f>
        <v>0</v>
      </c>
      <c r="O115" s="171">
        <f>IFERROR(VLOOKUP(N115,AnsFTBL,2,FALSE),0)</f>
        <v>0</v>
      </c>
      <c r="P115" s="132"/>
      <c r="Q115" s="463"/>
      <c r="R115" s="286">
        <f>N115</f>
        <v>0</v>
      </c>
      <c r="S115" s="171">
        <f>IFERROR(VLOOKUP(R115,AnsFTBL,2,FALSE),0)</f>
        <v>0</v>
      </c>
      <c r="T115" s="132"/>
      <c r="U115" s="463"/>
      <c r="V115" s="286">
        <f>R115</f>
        <v>0</v>
      </c>
      <c r="W115" s="171">
        <f>IFERROR(VLOOKUP(V115,AnsFTBL,2,FALSE),0)</f>
        <v>0</v>
      </c>
      <c r="X115" s="132"/>
      <c r="Y115" s="463"/>
    </row>
    <row r="116" spans="1:25" ht="28" x14ac:dyDescent="0.15">
      <c r="A116" s="161" t="str">
        <f>Interview!A170</f>
        <v>V-RT-B-2-1</v>
      </c>
      <c r="B116" s="480"/>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63"/>
      <c r="J116" s="286">
        <f>F116</f>
        <v>0</v>
      </c>
      <c r="K116" s="171">
        <f>IFERROR(VLOOKUP(J116,AnsHTBL,2,FALSE),0)</f>
        <v>0</v>
      </c>
      <c r="L116" s="132"/>
      <c r="M116" s="463"/>
      <c r="N116" s="286">
        <f>J116</f>
        <v>0</v>
      </c>
      <c r="O116" s="171">
        <f>IFERROR(VLOOKUP(N116,AnsHTBL,2,FALSE),0)</f>
        <v>0</v>
      </c>
      <c r="P116" s="132"/>
      <c r="Q116" s="463"/>
      <c r="R116" s="286">
        <f>N116</f>
        <v>0</v>
      </c>
      <c r="S116" s="171">
        <f>IFERROR(VLOOKUP(R116,AnsHTBL,2,FALSE),0)</f>
        <v>0</v>
      </c>
      <c r="T116" s="132"/>
      <c r="U116" s="463"/>
      <c r="V116" s="286">
        <f>R116</f>
        <v>0</v>
      </c>
      <c r="W116" s="171">
        <f>IFERROR(VLOOKUP(V116,AnsHTBL,2,FALSE),0)</f>
        <v>0</v>
      </c>
      <c r="X116" s="132"/>
      <c r="Y116" s="463"/>
    </row>
    <row r="117" spans="1:25" x14ac:dyDescent="0.15">
      <c r="A117" s="161" t="str">
        <f>Interview!A172</f>
        <v>V-RT-B-3-1</v>
      </c>
      <c r="B117" s="481"/>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64"/>
      <c r="J117" s="286">
        <f>F117</f>
        <v>0</v>
      </c>
      <c r="K117" s="171">
        <f>IFERROR(VLOOKUP(J117,AnsHTBL,2,FALSE),0)</f>
        <v>0</v>
      </c>
      <c r="L117" s="132"/>
      <c r="M117" s="464"/>
      <c r="N117" s="286">
        <f>J117</f>
        <v>0</v>
      </c>
      <c r="O117" s="171">
        <f>IFERROR(VLOOKUP(N117,AnsHTBL,2,FALSE),0)</f>
        <v>0</v>
      </c>
      <c r="P117" s="132"/>
      <c r="Q117" s="464"/>
      <c r="R117" s="286">
        <f>N117</f>
        <v>0</v>
      </c>
      <c r="S117" s="171">
        <f>IFERROR(VLOOKUP(R117,AnsHTBL,2,FALSE),0)</f>
        <v>0</v>
      </c>
      <c r="T117" s="132"/>
      <c r="U117" s="464"/>
      <c r="V117" s="286">
        <f>R117</f>
        <v>0</v>
      </c>
      <c r="W117" s="171">
        <f>IFERROR(VLOOKUP(V117,AnsHTBL,2,FALSE),0)</f>
        <v>0</v>
      </c>
      <c r="X117" s="132"/>
      <c r="Y117" s="464"/>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79"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62">
        <f>SUM(H120:H122)</f>
        <v>0</v>
      </c>
      <c r="J120" s="286">
        <f>F120</f>
        <v>0</v>
      </c>
      <c r="K120" s="171">
        <f>IFERROR(VLOOKUP(J120,AnsCTBL,2,FALSE),0)</f>
        <v>0</v>
      </c>
      <c r="L120" s="281">
        <f>IFERROR(AVERAGE(K120,K124),0)</f>
        <v>0</v>
      </c>
      <c r="M120" s="462">
        <f>SUM(L120:L122)</f>
        <v>0</v>
      </c>
      <c r="N120" s="286">
        <f>J120</f>
        <v>0</v>
      </c>
      <c r="O120" s="171">
        <f>IFERROR(VLOOKUP(N120,AnsCTBL,2,FALSE),0)</f>
        <v>0</v>
      </c>
      <c r="P120" s="281">
        <f>IFERROR(AVERAGE(O120,O124),0)</f>
        <v>0</v>
      </c>
      <c r="Q120" s="462">
        <f>SUM(P120:P122)</f>
        <v>0</v>
      </c>
      <c r="R120" s="286">
        <f>N120</f>
        <v>0</v>
      </c>
      <c r="S120" s="171">
        <f>IFERROR(VLOOKUP(R120,AnsCTBL,2,FALSE),0)</f>
        <v>0</v>
      </c>
      <c r="T120" s="281">
        <f>IFERROR(AVERAGE(S120,S124),0)</f>
        <v>0</v>
      </c>
      <c r="U120" s="462">
        <f>SUM(T120:T122)</f>
        <v>0</v>
      </c>
      <c r="V120" s="286">
        <f>R120</f>
        <v>0</v>
      </c>
      <c r="W120" s="171">
        <f>IFERROR(VLOOKUP(V120,AnsCTBL,2,FALSE),0)</f>
        <v>0</v>
      </c>
      <c r="X120" s="281">
        <f>IFERROR(AVERAGE(W120,W124),0)</f>
        <v>0</v>
      </c>
      <c r="Y120" s="462">
        <f>SUM(X120:X122)</f>
        <v>0</v>
      </c>
    </row>
    <row r="121" spans="1:25" ht="28" x14ac:dyDescent="0.15">
      <c r="A121" s="161" t="str">
        <f>Interview!A177</f>
        <v>V-ST-A-2-1</v>
      </c>
      <c r="B121" s="480"/>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463"/>
      <c r="J121" s="286">
        <f>F121</f>
        <v>0</v>
      </c>
      <c r="K121" s="171">
        <f>IFERROR(VLOOKUP(J121,AnsCTBL,2,FALSE),0)</f>
        <v>0</v>
      </c>
      <c r="L121" s="281">
        <f>IFERROR(AVERAGE(K121,K125),0)</f>
        <v>0</v>
      </c>
      <c r="M121" s="463"/>
      <c r="N121" s="286">
        <f>J121</f>
        <v>0</v>
      </c>
      <c r="O121" s="171">
        <f>IFERROR(VLOOKUP(N121,AnsCTBL,2,FALSE),0)</f>
        <v>0</v>
      </c>
      <c r="P121" s="281">
        <f>IFERROR(AVERAGE(O121,O125),0)</f>
        <v>0</v>
      </c>
      <c r="Q121" s="463"/>
      <c r="R121" s="286">
        <f>N121</f>
        <v>0</v>
      </c>
      <c r="S121" s="171">
        <f>IFERROR(VLOOKUP(R121,AnsCTBL,2,FALSE),0)</f>
        <v>0</v>
      </c>
      <c r="T121" s="281">
        <f>IFERROR(AVERAGE(S121,S125),0)</f>
        <v>0</v>
      </c>
      <c r="U121" s="463"/>
      <c r="V121" s="286">
        <f>R121</f>
        <v>0</v>
      </c>
      <c r="W121" s="171">
        <f>IFERROR(VLOOKUP(V121,AnsCTBL,2,FALSE),0)</f>
        <v>0</v>
      </c>
      <c r="X121" s="281">
        <f>IFERROR(AVERAGE(W121,W125),0)</f>
        <v>0</v>
      </c>
      <c r="Y121" s="463"/>
    </row>
    <row r="122" spans="1:25" x14ac:dyDescent="0.15">
      <c r="A122" s="161" t="str">
        <f>Interview!A179</f>
        <v>V-ST-A-3-1</v>
      </c>
      <c r="B122" s="481"/>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463"/>
      <c r="J122" s="286">
        <f>F122</f>
        <v>0</v>
      </c>
      <c r="K122" s="171">
        <f>IFERROR(VLOOKUP(J122,AnsXTBL,2,FALSE),0)</f>
        <v>0</v>
      </c>
      <c r="L122" s="281">
        <f>IFERROR(AVERAGE(K122,K126),0)</f>
        <v>0</v>
      </c>
      <c r="M122" s="463"/>
      <c r="N122" s="286">
        <f>J122</f>
        <v>0</v>
      </c>
      <c r="O122" s="171">
        <f>IFERROR(VLOOKUP(N122,AnsXTBL,2,FALSE),0)</f>
        <v>0</v>
      </c>
      <c r="P122" s="281">
        <f>IFERROR(AVERAGE(O122,O126),0)</f>
        <v>0</v>
      </c>
      <c r="Q122" s="463"/>
      <c r="R122" s="286">
        <f>N122</f>
        <v>0</v>
      </c>
      <c r="S122" s="171">
        <f>IFERROR(VLOOKUP(R122,AnsXTBL,2,FALSE),0)</f>
        <v>0</v>
      </c>
      <c r="T122" s="281">
        <f>IFERROR(AVERAGE(S122,S126),0)</f>
        <v>0</v>
      </c>
      <c r="U122" s="463"/>
      <c r="V122" s="286">
        <f>R122</f>
        <v>0</v>
      </c>
      <c r="W122" s="171">
        <f>IFERROR(VLOOKUP(V122,AnsXTBL,2,FALSE),0)</f>
        <v>0</v>
      </c>
      <c r="X122" s="281">
        <f>IFERROR(AVERAGE(W122,W126),0)</f>
        <v>0</v>
      </c>
      <c r="Y122" s="463"/>
    </row>
    <row r="123" spans="1:25" ht="13" x14ac:dyDescent="0.15">
      <c r="A123" s="161"/>
      <c r="B123" s="257"/>
      <c r="C123" s="246"/>
      <c r="D123" s="228"/>
      <c r="E123" s="228"/>
      <c r="F123" s="228"/>
      <c r="G123" s="228"/>
      <c r="H123" s="228"/>
      <c r="I123" s="463"/>
      <c r="J123" s="228"/>
      <c r="K123" s="228"/>
      <c r="L123" s="228"/>
      <c r="M123" s="463"/>
      <c r="N123" s="228"/>
      <c r="O123" s="228"/>
      <c r="P123" s="228"/>
      <c r="Q123" s="463"/>
      <c r="R123" s="228"/>
      <c r="S123" s="228"/>
      <c r="T123" s="228"/>
      <c r="U123" s="463"/>
      <c r="V123" s="228"/>
      <c r="W123" s="228"/>
      <c r="X123" s="228"/>
      <c r="Y123" s="463"/>
    </row>
    <row r="124" spans="1:25" x14ac:dyDescent="0.15">
      <c r="A124" s="161" t="str">
        <f>Interview!A182</f>
        <v>V-ST-B-1-1</v>
      </c>
      <c r="B124" s="479"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63"/>
      <c r="J124" s="286">
        <f>F124</f>
        <v>0</v>
      </c>
      <c r="K124" s="171">
        <f>IFERROR(VLOOKUP(J124,AnsMTBL,2,FALSE),0)</f>
        <v>0</v>
      </c>
      <c r="L124" s="132"/>
      <c r="M124" s="463"/>
      <c r="N124" s="286">
        <f>J124</f>
        <v>0</v>
      </c>
      <c r="O124" s="171">
        <f>IFERROR(VLOOKUP(N124,AnsMTBL,2,FALSE),0)</f>
        <v>0</v>
      </c>
      <c r="P124" s="132"/>
      <c r="Q124" s="463"/>
      <c r="R124" s="286">
        <f>N124</f>
        <v>0</v>
      </c>
      <c r="S124" s="171">
        <f>IFERROR(VLOOKUP(R124,AnsMTBL,2,FALSE),0)</f>
        <v>0</v>
      </c>
      <c r="T124" s="132"/>
      <c r="U124" s="463"/>
      <c r="V124" s="286">
        <f>R124</f>
        <v>0</v>
      </c>
      <c r="W124" s="171">
        <f>IFERROR(VLOOKUP(V124,AnsMTBL,2,FALSE),0)</f>
        <v>0</v>
      </c>
      <c r="X124" s="132"/>
      <c r="Y124" s="463"/>
    </row>
    <row r="125" spans="1:25" x14ac:dyDescent="0.15">
      <c r="A125" s="161" t="str">
        <f>Interview!A184</f>
        <v>V-ST-B-2-1</v>
      </c>
      <c r="B125" s="480"/>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63"/>
      <c r="J125" s="286">
        <f>F125</f>
        <v>0</v>
      </c>
      <c r="K125" s="171">
        <f>IFERROR(VLOOKUP(J125,AnsFTBL,2,FALSE),0)</f>
        <v>0</v>
      </c>
      <c r="L125" s="132"/>
      <c r="M125" s="463"/>
      <c r="N125" s="286">
        <f>J125</f>
        <v>0</v>
      </c>
      <c r="O125" s="171">
        <f>IFERROR(VLOOKUP(N125,AnsFTBL,2,FALSE),0)</f>
        <v>0</v>
      </c>
      <c r="P125" s="132"/>
      <c r="Q125" s="463"/>
      <c r="R125" s="286">
        <f>N125</f>
        <v>0</v>
      </c>
      <c r="S125" s="171">
        <f>IFERROR(VLOOKUP(R125,AnsFTBL,2,FALSE),0)</f>
        <v>0</v>
      </c>
      <c r="T125" s="132"/>
      <c r="U125" s="463"/>
      <c r="V125" s="286">
        <f>R125</f>
        <v>0</v>
      </c>
      <c r="W125" s="171">
        <f>IFERROR(VLOOKUP(V125,AnsFTBL,2,FALSE),0)</f>
        <v>0</v>
      </c>
      <c r="X125" s="132"/>
      <c r="Y125" s="463"/>
    </row>
    <row r="126" spans="1:25" x14ac:dyDescent="0.15">
      <c r="A126" s="161" t="str">
        <f>Interview!A186</f>
        <v>V-ST-B-3-1</v>
      </c>
      <c r="B126" s="481"/>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65"/>
      <c r="J126" s="286">
        <f>F126</f>
        <v>0</v>
      </c>
      <c r="K126" s="171">
        <f>IFERROR(VLOOKUP(J126,AnsTTBL,2,FALSE),0)</f>
        <v>0</v>
      </c>
      <c r="L126" s="132"/>
      <c r="M126" s="465"/>
      <c r="N126" s="286">
        <f>J126</f>
        <v>0</v>
      </c>
      <c r="O126" s="171">
        <f>IFERROR(VLOOKUP(N126,AnsTTBL,2,FALSE),0)</f>
        <v>0</v>
      </c>
      <c r="P126" s="132"/>
      <c r="Q126" s="465"/>
      <c r="R126" s="286">
        <f>N126</f>
        <v>0</v>
      </c>
      <c r="S126" s="171">
        <f>IFERROR(VLOOKUP(R126,AnsTTBL,2,FALSE),0)</f>
        <v>0</v>
      </c>
      <c r="T126" s="132"/>
      <c r="U126" s="465"/>
      <c r="V126" s="286">
        <f>R126</f>
        <v>0</v>
      </c>
      <c r="W126" s="171">
        <f>IFERROR(VLOOKUP(V126,AnsTTBL,2,FALSE),0)</f>
        <v>0</v>
      </c>
      <c r="X126" s="132"/>
      <c r="Y126" s="465"/>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70" t="s">
        <v>56</v>
      </c>
      <c r="G128" s="470"/>
      <c r="H128" s="470"/>
      <c r="I128" s="470"/>
      <c r="J128" s="469" t="s">
        <v>315</v>
      </c>
      <c r="K128" s="470"/>
      <c r="L128" s="470"/>
      <c r="M128" s="471"/>
      <c r="N128" s="469" t="s">
        <v>316</v>
      </c>
      <c r="O128" s="470"/>
      <c r="P128" s="470"/>
      <c r="Q128" s="471"/>
      <c r="R128" s="469" t="s">
        <v>317</v>
      </c>
      <c r="S128" s="470"/>
      <c r="T128" s="470"/>
      <c r="U128" s="471"/>
      <c r="V128" s="469" t="s">
        <v>318</v>
      </c>
      <c r="W128" s="470"/>
      <c r="X128" s="470"/>
      <c r="Y128" s="471"/>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72"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442">
        <f>SUM(H130:H132)</f>
        <v>0</v>
      </c>
      <c r="J130" s="286">
        <f>F130</f>
        <v>0</v>
      </c>
      <c r="K130" s="171">
        <f>IFERROR(VLOOKUP(J130,AnsFTBL,2,FALSE),0)</f>
        <v>0</v>
      </c>
      <c r="L130" s="281">
        <f>IFERROR(AVERAGE(K130,K134),0)</f>
        <v>0</v>
      </c>
      <c r="M130" s="442">
        <f>SUM(L130:L132)</f>
        <v>0</v>
      </c>
      <c r="N130" s="286">
        <f>J130</f>
        <v>0</v>
      </c>
      <c r="O130" s="171">
        <f>IFERROR(VLOOKUP(N130,AnsFTBL,2,FALSE),0)</f>
        <v>0</v>
      </c>
      <c r="P130" s="281">
        <f>IFERROR(AVERAGE(O130,O134),0)</f>
        <v>0</v>
      </c>
      <c r="Q130" s="442">
        <f>SUM(P130:P132)</f>
        <v>0</v>
      </c>
      <c r="R130" s="286">
        <f>N130</f>
        <v>0</v>
      </c>
      <c r="S130" s="171">
        <f>IFERROR(VLOOKUP(R130,AnsFTBL,2,FALSE),0)</f>
        <v>0</v>
      </c>
      <c r="T130" s="281">
        <f>IFERROR(AVERAGE(S130,S134),0)</f>
        <v>0</v>
      </c>
      <c r="U130" s="442">
        <f>SUM(T130:T132)</f>
        <v>0</v>
      </c>
      <c r="V130" s="286">
        <f>R130</f>
        <v>0</v>
      </c>
      <c r="W130" s="171">
        <f>IFERROR(VLOOKUP(V130,AnsFTBL,2,FALSE),0)</f>
        <v>0</v>
      </c>
      <c r="X130" s="281">
        <f>IFERROR(AVERAGE(W130,W134),0)</f>
        <v>0</v>
      </c>
      <c r="Y130" s="442">
        <f>SUM(X130:X132)</f>
        <v>0</v>
      </c>
    </row>
    <row r="131" spans="1:25" x14ac:dyDescent="0.15">
      <c r="A131" s="161" t="str">
        <f>Interview!A192</f>
        <v>O-IM-A-2-1</v>
      </c>
      <c r="B131" s="473"/>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443"/>
      <c r="J131" s="286">
        <f>F131</f>
        <v>0</v>
      </c>
      <c r="K131" s="171">
        <f>IFERROR(VLOOKUP(J131,AnsFTBL,2,FALSE),0)</f>
        <v>0</v>
      </c>
      <c r="L131" s="281">
        <f>IFERROR(AVERAGE(K131,K135),0)</f>
        <v>0</v>
      </c>
      <c r="M131" s="443"/>
      <c r="N131" s="286">
        <f>J131</f>
        <v>0</v>
      </c>
      <c r="O131" s="171">
        <f>IFERROR(VLOOKUP(N131,AnsFTBL,2,FALSE),0)</f>
        <v>0</v>
      </c>
      <c r="P131" s="281">
        <f>IFERROR(AVERAGE(O131,O135),0)</f>
        <v>0</v>
      </c>
      <c r="Q131" s="443"/>
      <c r="R131" s="286">
        <f>N131</f>
        <v>0</v>
      </c>
      <c r="S131" s="171">
        <f>IFERROR(VLOOKUP(R131,AnsFTBL,2,FALSE),0)</f>
        <v>0</v>
      </c>
      <c r="T131" s="281">
        <f>IFERROR(AVERAGE(S131,S135),0)</f>
        <v>0</v>
      </c>
      <c r="U131" s="443"/>
      <c r="V131" s="286">
        <f>R131</f>
        <v>0</v>
      </c>
      <c r="W131" s="171">
        <f>IFERROR(VLOOKUP(V131,AnsFTBL,2,FALSE),0)</f>
        <v>0</v>
      </c>
      <c r="X131" s="281">
        <f>IFERROR(AVERAGE(W131,W135),0)</f>
        <v>0</v>
      </c>
      <c r="Y131" s="443"/>
    </row>
    <row r="132" spans="1:25" x14ac:dyDescent="0.15">
      <c r="A132" s="161" t="str">
        <f>Interview!A194</f>
        <v>O-IM-A-3-1</v>
      </c>
      <c r="B132" s="474"/>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443"/>
      <c r="J132" s="286">
        <f>F132</f>
        <v>0</v>
      </c>
      <c r="K132" s="171">
        <f>IFERROR(VLOOKUP(J132,AnsFTBL,2,FALSE),0)</f>
        <v>0</v>
      </c>
      <c r="L132" s="281">
        <f>IFERROR(AVERAGE(K132,K136),0)</f>
        <v>0</v>
      </c>
      <c r="M132" s="443"/>
      <c r="N132" s="286">
        <f>J132</f>
        <v>0</v>
      </c>
      <c r="O132" s="171">
        <f>IFERROR(VLOOKUP(N132,AnsFTBL,2,FALSE),0)</f>
        <v>0</v>
      </c>
      <c r="P132" s="281">
        <f>IFERROR(AVERAGE(O132,O136),0)</f>
        <v>0</v>
      </c>
      <c r="Q132" s="443"/>
      <c r="R132" s="286">
        <f>N132</f>
        <v>0</v>
      </c>
      <c r="S132" s="171">
        <f>IFERROR(VLOOKUP(R132,AnsFTBL,2,FALSE),0)</f>
        <v>0</v>
      </c>
      <c r="T132" s="281">
        <f>IFERROR(AVERAGE(S132,S136),0)</f>
        <v>0</v>
      </c>
      <c r="U132" s="443"/>
      <c r="V132" s="286">
        <f>R132</f>
        <v>0</v>
      </c>
      <c r="W132" s="171">
        <f>IFERROR(VLOOKUP(V132,AnsFTBL,2,FALSE),0)</f>
        <v>0</v>
      </c>
      <c r="X132" s="281">
        <f>IFERROR(AVERAGE(W132,W136),0)</f>
        <v>0</v>
      </c>
      <c r="Y132" s="443"/>
    </row>
    <row r="133" spans="1:25" ht="13" x14ac:dyDescent="0.15">
      <c r="A133" s="161"/>
      <c r="B133" s="260"/>
      <c r="C133" s="246"/>
      <c r="D133" s="228"/>
      <c r="E133" s="228"/>
      <c r="F133" s="228"/>
      <c r="G133" s="228"/>
      <c r="H133" s="228"/>
      <c r="I133" s="443"/>
      <c r="J133" s="228"/>
      <c r="K133" s="228"/>
      <c r="L133" s="228"/>
      <c r="M133" s="443"/>
      <c r="N133" s="228"/>
      <c r="O133" s="228"/>
      <c r="P133" s="228"/>
      <c r="Q133" s="443"/>
      <c r="R133" s="228"/>
      <c r="S133" s="228"/>
      <c r="T133" s="228"/>
      <c r="U133" s="443"/>
      <c r="V133" s="228"/>
      <c r="W133" s="228"/>
      <c r="X133" s="228"/>
      <c r="Y133" s="443"/>
    </row>
    <row r="134" spans="1:25" x14ac:dyDescent="0.15">
      <c r="A134" s="161" t="str">
        <f>Interview!A197</f>
        <v>O-IM-B-1-1</v>
      </c>
      <c r="B134" s="472"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IFERROR(VLOOKUP(F134,AnsPTBL,2,FALSE),0)</f>
        <v>0</v>
      </c>
      <c r="H134" s="132"/>
      <c r="I134" s="443"/>
      <c r="J134" s="286">
        <f>F134</f>
        <v>0</v>
      </c>
      <c r="K134" s="171">
        <f>IFERROR(VLOOKUP(J134,AnsPTBL,2,FALSE),0)</f>
        <v>0</v>
      </c>
      <c r="L134" s="132"/>
      <c r="M134" s="443"/>
      <c r="N134" s="286">
        <f>J134</f>
        <v>0</v>
      </c>
      <c r="O134" s="171">
        <f>IFERROR(VLOOKUP(N134,AnsPTBL,2,FALSE),0)</f>
        <v>0</v>
      </c>
      <c r="P134" s="132"/>
      <c r="Q134" s="443"/>
      <c r="R134" s="286">
        <f>N134</f>
        <v>0</v>
      </c>
      <c r="S134" s="171">
        <f>IFERROR(VLOOKUP(R134,AnsPTBL,2,FALSE),0)</f>
        <v>0</v>
      </c>
      <c r="T134" s="132"/>
      <c r="U134" s="443"/>
      <c r="V134" s="286">
        <f>R134</f>
        <v>0</v>
      </c>
      <c r="W134" s="171">
        <f>IFERROR(VLOOKUP(V134,AnsPTBL,2,FALSE),0)</f>
        <v>0</v>
      </c>
      <c r="X134" s="132"/>
      <c r="Y134" s="443"/>
    </row>
    <row r="135" spans="1:25" x14ac:dyDescent="0.15">
      <c r="A135" s="161" t="str">
        <f>Interview!A199</f>
        <v>O-IM-B-2-1</v>
      </c>
      <c r="B135" s="473"/>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IFERROR(VLOOKUP(F135,AnsOTBL,2,FALSE),0)</f>
        <v>0</v>
      </c>
      <c r="H135" s="132"/>
      <c r="I135" s="443"/>
      <c r="J135" s="286">
        <f>F135</f>
        <v>0</v>
      </c>
      <c r="K135" s="171">
        <f>IFERROR(VLOOKUP(J135,AnsOTBL,2,FALSE),0)</f>
        <v>0</v>
      </c>
      <c r="L135" s="132"/>
      <c r="M135" s="443"/>
      <c r="N135" s="286">
        <f>J135</f>
        <v>0</v>
      </c>
      <c r="O135" s="171">
        <f>IFERROR(VLOOKUP(N135,AnsOTBL,2,FALSE),0)</f>
        <v>0</v>
      </c>
      <c r="P135" s="132"/>
      <c r="Q135" s="443"/>
      <c r="R135" s="286">
        <f>N135</f>
        <v>0</v>
      </c>
      <c r="S135" s="171">
        <f>IFERROR(VLOOKUP(R135,AnsOTBL,2,FALSE),0)</f>
        <v>0</v>
      </c>
      <c r="T135" s="132"/>
      <c r="U135" s="443"/>
      <c r="V135" s="286">
        <f>R135</f>
        <v>0</v>
      </c>
      <c r="W135" s="171">
        <f>IFERROR(VLOOKUP(V135,AnsOTBL,2,FALSE),0)</f>
        <v>0</v>
      </c>
      <c r="X135" s="132"/>
      <c r="Y135" s="443"/>
    </row>
    <row r="136" spans="1:25" x14ac:dyDescent="0.15">
      <c r="A136" s="161" t="str">
        <f>Interview!A201</f>
        <v>O-IM-B-3-1</v>
      </c>
      <c r="B136" s="473"/>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IFERROR(VLOOKUP(F136,AnsFTBL,2,FALSE),0)</f>
        <v>0</v>
      </c>
      <c r="H136" s="132"/>
      <c r="I136" s="444"/>
      <c r="J136" s="286">
        <f>F136</f>
        <v>0</v>
      </c>
      <c r="K136" s="171">
        <f>IFERROR(VLOOKUP(J136,AnsFTBL,2,FALSE),0)</f>
        <v>0</v>
      </c>
      <c r="L136" s="132"/>
      <c r="M136" s="444"/>
      <c r="N136" s="286">
        <f>J136</f>
        <v>0</v>
      </c>
      <c r="O136" s="171">
        <f>IFERROR(VLOOKUP(N136,AnsFTBL,2,FALSE),0)</f>
        <v>0</v>
      </c>
      <c r="P136" s="132"/>
      <c r="Q136" s="444"/>
      <c r="R136" s="286">
        <f>N136</f>
        <v>0</v>
      </c>
      <c r="S136" s="171">
        <f>IFERROR(VLOOKUP(R136,AnsFTBL,2,FALSE),0)</f>
        <v>0</v>
      </c>
      <c r="T136" s="132"/>
      <c r="U136" s="444"/>
      <c r="V136" s="286">
        <f>R136</f>
        <v>0</v>
      </c>
      <c r="W136" s="171">
        <f>IFERROR(VLOOKUP(V136,AnsFTBL,2,FALSE),0)</f>
        <v>0</v>
      </c>
      <c r="X136" s="132"/>
      <c r="Y136" s="444"/>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72"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442">
        <f>SUM(H139:H141)</f>
        <v>0</v>
      </c>
      <c r="J139" s="286">
        <f>F139</f>
        <v>0</v>
      </c>
      <c r="K139" s="171">
        <f>IFERROR(VLOOKUP(J139,AnsMTBL,2,FALSE),0)</f>
        <v>0</v>
      </c>
      <c r="L139" s="281">
        <f>IFERROR(AVERAGE(K139,K143),0)</f>
        <v>0</v>
      </c>
      <c r="M139" s="442">
        <f>SUM(L139:L141)</f>
        <v>0</v>
      </c>
      <c r="N139" s="286">
        <f>J139</f>
        <v>0</v>
      </c>
      <c r="O139" s="171">
        <f>IFERROR(VLOOKUP(N139,AnsMTBL,2,FALSE),0)</f>
        <v>0</v>
      </c>
      <c r="P139" s="281">
        <f>IFERROR(AVERAGE(O139,O143),0)</f>
        <v>0</v>
      </c>
      <c r="Q139" s="442">
        <f>SUM(P139:P141)</f>
        <v>0</v>
      </c>
      <c r="R139" s="286">
        <f>N139</f>
        <v>0</v>
      </c>
      <c r="S139" s="171">
        <f>IFERROR(VLOOKUP(R139,AnsMTBL,2,FALSE),0)</f>
        <v>0</v>
      </c>
      <c r="T139" s="281">
        <f>IFERROR(AVERAGE(S139,S143),0)</f>
        <v>0</v>
      </c>
      <c r="U139" s="442">
        <f>SUM(T139:T141)</f>
        <v>0</v>
      </c>
      <c r="V139" s="286">
        <f>R139</f>
        <v>0</v>
      </c>
      <c r="W139" s="171">
        <f>IFERROR(VLOOKUP(V139,AnsMTBL,2,FALSE),0)</f>
        <v>0</v>
      </c>
      <c r="X139" s="281">
        <f>IFERROR(AVERAGE(W139,W143),0)</f>
        <v>0</v>
      </c>
      <c r="Y139" s="442">
        <f>SUM(X139:X141)</f>
        <v>0</v>
      </c>
    </row>
    <row r="140" spans="1:25" x14ac:dyDescent="0.15">
      <c r="A140" s="161" t="str">
        <f>Interview!A206</f>
        <v>O-EM-A-2-1</v>
      </c>
      <c r="B140" s="473"/>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443"/>
      <c r="J140" s="286">
        <f>F140</f>
        <v>0</v>
      </c>
      <c r="K140" s="171">
        <f>IFERROR(VLOOKUP(J140,AnsMTBL,2,FALSE),0)</f>
        <v>0</v>
      </c>
      <c r="L140" s="281">
        <f>IFERROR(AVERAGE(K140,K144),0)</f>
        <v>0</v>
      </c>
      <c r="M140" s="443"/>
      <c r="N140" s="286">
        <f>J140</f>
        <v>0</v>
      </c>
      <c r="O140" s="171">
        <f>IFERROR(VLOOKUP(N140,AnsMTBL,2,FALSE),0)</f>
        <v>0</v>
      </c>
      <c r="P140" s="281">
        <f>IFERROR(AVERAGE(O140,O144),0)</f>
        <v>0</v>
      </c>
      <c r="Q140" s="443"/>
      <c r="R140" s="286">
        <f>N140</f>
        <v>0</v>
      </c>
      <c r="S140" s="171">
        <f>IFERROR(VLOOKUP(R140,AnsMTBL,2,FALSE),0)</f>
        <v>0</v>
      </c>
      <c r="T140" s="281">
        <f>IFERROR(AVERAGE(S140,S144),0)</f>
        <v>0</v>
      </c>
      <c r="U140" s="443"/>
      <c r="V140" s="286">
        <f>R140</f>
        <v>0</v>
      </c>
      <c r="W140" s="171">
        <f>IFERROR(VLOOKUP(V140,AnsMTBL,2,FALSE),0)</f>
        <v>0</v>
      </c>
      <c r="X140" s="281">
        <f>IFERROR(AVERAGE(W140,W144),0)</f>
        <v>0</v>
      </c>
      <c r="Y140" s="443"/>
    </row>
    <row r="141" spans="1:25" x14ac:dyDescent="0.15">
      <c r="A141" s="161" t="str">
        <f>Interview!A208</f>
        <v>O-EM-A-3-1</v>
      </c>
      <c r="B141" s="474"/>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443"/>
      <c r="J141" s="286">
        <f>F141</f>
        <v>0</v>
      </c>
      <c r="K141" s="171">
        <f>IFERROR(VLOOKUP(J141,AnsMTBL,2,FALSE),0)</f>
        <v>0</v>
      </c>
      <c r="L141" s="281">
        <f>IFERROR(AVERAGE(K141,K145),0)</f>
        <v>0</v>
      </c>
      <c r="M141" s="443"/>
      <c r="N141" s="286">
        <f>J141</f>
        <v>0</v>
      </c>
      <c r="O141" s="171">
        <f>IFERROR(VLOOKUP(N141,AnsMTBL,2,FALSE),0)</f>
        <v>0</v>
      </c>
      <c r="P141" s="281">
        <f>IFERROR(AVERAGE(O141,O145),0)</f>
        <v>0</v>
      </c>
      <c r="Q141" s="443"/>
      <c r="R141" s="286">
        <f>N141</f>
        <v>0</v>
      </c>
      <c r="S141" s="171">
        <f>IFERROR(VLOOKUP(R141,AnsMTBL,2,FALSE),0)</f>
        <v>0</v>
      </c>
      <c r="T141" s="281">
        <f>IFERROR(AVERAGE(S141,S145),0)</f>
        <v>0</v>
      </c>
      <c r="U141" s="443"/>
      <c r="V141" s="286">
        <f>R141</f>
        <v>0</v>
      </c>
      <c r="W141" s="171">
        <f>IFERROR(VLOOKUP(V141,AnsMTBL,2,FALSE),0)</f>
        <v>0</v>
      </c>
      <c r="X141" s="281">
        <f>IFERROR(AVERAGE(W141,W145),0)</f>
        <v>0</v>
      </c>
      <c r="Y141" s="443"/>
    </row>
    <row r="142" spans="1:25" ht="13" x14ac:dyDescent="0.15">
      <c r="A142" s="161"/>
      <c r="B142" s="260"/>
      <c r="C142" s="246"/>
      <c r="D142" s="228"/>
      <c r="E142" s="228"/>
      <c r="F142" s="228"/>
      <c r="G142" s="228"/>
      <c r="H142" s="228"/>
      <c r="I142" s="443"/>
      <c r="J142" s="228"/>
      <c r="K142" s="228"/>
      <c r="L142" s="228"/>
      <c r="M142" s="443"/>
      <c r="N142" s="228"/>
      <c r="O142" s="228"/>
      <c r="P142" s="228"/>
      <c r="Q142" s="443"/>
      <c r="R142" s="228"/>
      <c r="S142" s="228"/>
      <c r="T142" s="228"/>
      <c r="U142" s="443"/>
      <c r="V142" s="228"/>
      <c r="W142" s="228"/>
      <c r="X142" s="228"/>
      <c r="Y142" s="443"/>
    </row>
    <row r="143" spans="1:25" x14ac:dyDescent="0.15">
      <c r="A143" s="161" t="str">
        <f>Interview!A211</f>
        <v>O-EM-B-1-1</v>
      </c>
      <c r="B143" s="472"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443"/>
      <c r="J143" s="286">
        <f>F143</f>
        <v>0</v>
      </c>
      <c r="K143" s="171">
        <f>IFERROR(VLOOKUP(J143,AnsMTBL,2,FALSE),0)</f>
        <v>0</v>
      </c>
      <c r="L143" s="132"/>
      <c r="M143" s="443"/>
      <c r="N143" s="286">
        <f>J143</f>
        <v>0</v>
      </c>
      <c r="O143" s="171">
        <f>IFERROR(VLOOKUP(N143,AnsMTBL,2,FALSE),0)</f>
        <v>0</v>
      </c>
      <c r="P143" s="132"/>
      <c r="Q143" s="443"/>
      <c r="R143" s="286">
        <f>N143</f>
        <v>0</v>
      </c>
      <c r="S143" s="171">
        <f>IFERROR(VLOOKUP(R143,AnsMTBL,2,FALSE),0)</f>
        <v>0</v>
      </c>
      <c r="T143" s="132"/>
      <c r="U143" s="443"/>
      <c r="V143" s="286">
        <f>R143</f>
        <v>0</v>
      </c>
      <c r="W143" s="171">
        <f>IFERROR(VLOOKUP(V143,AnsMTBL,2,FALSE),0)</f>
        <v>0</v>
      </c>
      <c r="X143" s="132"/>
      <c r="Y143" s="443"/>
    </row>
    <row r="144" spans="1:25" ht="28" x14ac:dyDescent="0.15">
      <c r="A144" s="161" t="str">
        <f>Interview!A213</f>
        <v>O-EM-B-2-1</v>
      </c>
      <c r="B144" s="473"/>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43"/>
      <c r="J144" s="286">
        <f>F144</f>
        <v>0</v>
      </c>
      <c r="K144" s="171">
        <f>IFERROR(VLOOKUP(J144,AnsMTBL,2,FALSE),0)</f>
        <v>0</v>
      </c>
      <c r="L144" s="132"/>
      <c r="M144" s="443"/>
      <c r="N144" s="286">
        <f>J144</f>
        <v>0</v>
      </c>
      <c r="O144" s="171">
        <f>IFERROR(VLOOKUP(N144,AnsMTBL,2,FALSE),0)</f>
        <v>0</v>
      </c>
      <c r="P144" s="132"/>
      <c r="Q144" s="443"/>
      <c r="R144" s="286">
        <f>N144</f>
        <v>0</v>
      </c>
      <c r="S144" s="171">
        <f>IFERROR(VLOOKUP(R144,AnsMTBL,2,FALSE),0)</f>
        <v>0</v>
      </c>
      <c r="T144" s="132"/>
      <c r="U144" s="443"/>
      <c r="V144" s="286">
        <f>R144</f>
        <v>0</v>
      </c>
      <c r="W144" s="171">
        <f>IFERROR(VLOOKUP(V144,AnsMTBL,2,FALSE),0)</f>
        <v>0</v>
      </c>
      <c r="X144" s="132"/>
      <c r="Y144" s="443"/>
    </row>
    <row r="145" spans="1:25" x14ac:dyDescent="0.15">
      <c r="A145" s="161" t="str">
        <f>Interview!A215</f>
        <v>O-EM-B-3-1</v>
      </c>
      <c r="B145" s="473"/>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44"/>
      <c r="J145" s="286">
        <f>F145</f>
        <v>0</v>
      </c>
      <c r="K145" s="171">
        <f>IFERROR(VLOOKUP(J145,AnsMTBL,2,FALSE),0)</f>
        <v>0</v>
      </c>
      <c r="L145" s="132"/>
      <c r="M145" s="444"/>
      <c r="N145" s="286">
        <f>J145</f>
        <v>0</v>
      </c>
      <c r="O145" s="171">
        <f>IFERROR(VLOOKUP(N145,AnsMTBL,2,FALSE),0)</f>
        <v>0</v>
      </c>
      <c r="P145" s="132"/>
      <c r="Q145" s="444"/>
      <c r="R145" s="286">
        <f>N145</f>
        <v>0</v>
      </c>
      <c r="S145" s="171">
        <f>IFERROR(VLOOKUP(R145,AnsMTBL,2,FALSE),0)</f>
        <v>0</v>
      </c>
      <c r="T145" s="132"/>
      <c r="U145" s="444"/>
      <c r="V145" s="286">
        <f>R145</f>
        <v>0</v>
      </c>
      <c r="W145" s="171">
        <f>IFERROR(VLOOKUP(V145,AnsMTBL,2,FALSE),0)</f>
        <v>0</v>
      </c>
      <c r="X145" s="132"/>
      <c r="Y145" s="444"/>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72"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442">
        <f>SUM(H148:H150)</f>
        <v>0</v>
      </c>
      <c r="J148" s="286">
        <f>F148</f>
        <v>0</v>
      </c>
      <c r="K148" s="171">
        <f>IFERROR(VLOOKUP(J148,AnsFTBL,2,FALSE),0)</f>
        <v>0</v>
      </c>
      <c r="L148" s="281">
        <f>IFERROR(AVERAGE(K148,K152),0)</f>
        <v>0</v>
      </c>
      <c r="M148" s="442">
        <f>SUM(L148:L150)</f>
        <v>0</v>
      </c>
      <c r="N148" s="286">
        <f>J148</f>
        <v>0</v>
      </c>
      <c r="O148" s="171">
        <f>IFERROR(VLOOKUP(N148,AnsFTBL,2,FALSE),0)</f>
        <v>0</v>
      </c>
      <c r="P148" s="281">
        <f>IFERROR(AVERAGE(O148,O152),0)</f>
        <v>0</v>
      </c>
      <c r="Q148" s="442">
        <f>SUM(P148:P150)</f>
        <v>0</v>
      </c>
      <c r="R148" s="286">
        <f>N148</f>
        <v>0</v>
      </c>
      <c r="S148" s="171">
        <f>IFERROR(VLOOKUP(R148,AnsFTBL,2,FALSE),0)</f>
        <v>0</v>
      </c>
      <c r="T148" s="281">
        <f>IFERROR(AVERAGE(S148,S152),0)</f>
        <v>0</v>
      </c>
      <c r="U148" s="442">
        <f>SUM(T148:T150)</f>
        <v>0</v>
      </c>
      <c r="V148" s="286">
        <f>R148</f>
        <v>0</v>
      </c>
      <c r="W148" s="171">
        <f>IFERROR(VLOOKUP(V148,AnsFTBL,2,FALSE),0)</f>
        <v>0</v>
      </c>
      <c r="X148" s="281">
        <f>IFERROR(AVERAGE(W148,W152),0)</f>
        <v>0</v>
      </c>
      <c r="Y148" s="442">
        <f>SUM(X148:X150)</f>
        <v>0</v>
      </c>
    </row>
    <row r="149" spans="1:25" ht="28" x14ac:dyDescent="0.15">
      <c r="A149" s="161" t="str">
        <f>Interview!A220</f>
        <v>O-OM-A-2-1</v>
      </c>
      <c r="B149" s="473"/>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443"/>
      <c r="J149" s="286">
        <f>F149</f>
        <v>0</v>
      </c>
      <c r="K149" s="171">
        <f>IFERROR(VLOOKUP(J149,AnsOTBL,2,FALSE),0)</f>
        <v>0</v>
      </c>
      <c r="L149" s="281">
        <f>IFERROR(AVERAGE(K149,K153),0)</f>
        <v>0</v>
      </c>
      <c r="M149" s="443"/>
      <c r="N149" s="286">
        <f>J149</f>
        <v>0</v>
      </c>
      <c r="O149" s="171">
        <f>IFERROR(VLOOKUP(N149,AnsOTBL,2,FALSE),0)</f>
        <v>0</v>
      </c>
      <c r="P149" s="281">
        <f>IFERROR(AVERAGE(O149,O153),0)</f>
        <v>0</v>
      </c>
      <c r="Q149" s="443"/>
      <c r="R149" s="286">
        <f>N149</f>
        <v>0</v>
      </c>
      <c r="S149" s="171">
        <f>IFERROR(VLOOKUP(R149,AnsOTBL,2,FALSE),0)</f>
        <v>0</v>
      </c>
      <c r="T149" s="281">
        <f>IFERROR(AVERAGE(S149,S153),0)</f>
        <v>0</v>
      </c>
      <c r="U149" s="443"/>
      <c r="V149" s="286">
        <f>R149</f>
        <v>0</v>
      </c>
      <c r="W149" s="171">
        <f>IFERROR(VLOOKUP(V149,AnsOTBL,2,FALSE),0)</f>
        <v>0</v>
      </c>
      <c r="X149" s="281">
        <f>IFERROR(AVERAGE(W149,W153),0)</f>
        <v>0</v>
      </c>
      <c r="Y149" s="443"/>
    </row>
    <row r="150" spans="1:25" ht="28" x14ac:dyDescent="0.15">
      <c r="A150" s="161" t="str">
        <f>Interview!A222</f>
        <v>O-OM-A-3-1</v>
      </c>
      <c r="B150" s="474"/>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443"/>
      <c r="J150" s="286">
        <f>F150</f>
        <v>0</v>
      </c>
      <c r="K150" s="171">
        <f>IFERROR(VLOOKUP(J150,AnsPTBL,2,FALSE),0)</f>
        <v>0</v>
      </c>
      <c r="L150" s="281">
        <f>IFERROR(AVERAGE(K150,K154),0)</f>
        <v>0</v>
      </c>
      <c r="M150" s="443"/>
      <c r="N150" s="286">
        <f>J150</f>
        <v>0</v>
      </c>
      <c r="O150" s="171">
        <f>IFERROR(VLOOKUP(N150,AnsPTBL,2,FALSE),0)</f>
        <v>0</v>
      </c>
      <c r="P150" s="281">
        <f>IFERROR(AVERAGE(O150,O154),0)</f>
        <v>0</v>
      </c>
      <c r="Q150" s="443"/>
      <c r="R150" s="286">
        <f>N150</f>
        <v>0</v>
      </c>
      <c r="S150" s="171">
        <f>IFERROR(VLOOKUP(R150,AnsPTBL,2,FALSE),0)</f>
        <v>0</v>
      </c>
      <c r="T150" s="281">
        <f>IFERROR(AVERAGE(S150,S154),0)</f>
        <v>0</v>
      </c>
      <c r="U150" s="443"/>
      <c r="V150" s="286">
        <f>R150</f>
        <v>0</v>
      </c>
      <c r="W150" s="171">
        <f>IFERROR(VLOOKUP(V150,AnsPTBL,2,FALSE),0)</f>
        <v>0</v>
      </c>
      <c r="X150" s="281">
        <f>IFERROR(AVERAGE(W150,W154),0)</f>
        <v>0</v>
      </c>
      <c r="Y150" s="443"/>
    </row>
    <row r="151" spans="1:25" ht="13" x14ac:dyDescent="0.15">
      <c r="A151" s="161"/>
      <c r="B151" s="260"/>
      <c r="C151" s="246"/>
      <c r="D151" s="228"/>
      <c r="E151" s="228"/>
      <c r="F151" s="228"/>
      <c r="G151" s="228"/>
      <c r="H151" s="228"/>
      <c r="I151" s="443"/>
      <c r="J151" s="228"/>
      <c r="K151" s="228"/>
      <c r="L151" s="228"/>
      <c r="M151" s="443"/>
      <c r="N151" s="228"/>
      <c r="O151" s="228"/>
      <c r="P151" s="228"/>
      <c r="Q151" s="443"/>
      <c r="R151" s="228"/>
      <c r="S151" s="228"/>
      <c r="T151" s="228"/>
      <c r="U151" s="443"/>
      <c r="V151" s="228"/>
      <c r="W151" s="228"/>
      <c r="X151" s="228"/>
      <c r="Y151" s="443"/>
    </row>
    <row r="152" spans="1:25" ht="42" x14ac:dyDescent="0.15">
      <c r="A152" s="161" t="str">
        <f>Interview!A225</f>
        <v>O-OM-B-1-1</v>
      </c>
      <c r="B152" s="472"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43"/>
      <c r="J152" s="286">
        <f>F152</f>
        <v>0</v>
      </c>
      <c r="K152" s="171">
        <f>IFERROR(VLOOKUP(J152,AnsFTBL,2,FALSE),0)</f>
        <v>0</v>
      </c>
      <c r="L152" s="132"/>
      <c r="M152" s="443"/>
      <c r="N152" s="286">
        <f>J152</f>
        <v>0</v>
      </c>
      <c r="O152" s="171">
        <f>IFERROR(VLOOKUP(N152,AnsFTBL,2,FALSE),0)</f>
        <v>0</v>
      </c>
      <c r="P152" s="132"/>
      <c r="Q152" s="443"/>
      <c r="R152" s="286">
        <f>N152</f>
        <v>0</v>
      </c>
      <c r="S152" s="171">
        <f>IFERROR(VLOOKUP(R152,AnsFTBL,2,FALSE),0)</f>
        <v>0</v>
      </c>
      <c r="T152" s="132"/>
      <c r="U152" s="443"/>
      <c r="V152" s="286">
        <f>R152</f>
        <v>0</v>
      </c>
      <c r="W152" s="171">
        <f>IFERROR(VLOOKUP(V152,AnsFTBL,2,FALSE),0)</f>
        <v>0</v>
      </c>
      <c r="X152" s="132"/>
      <c r="Y152" s="443"/>
    </row>
    <row r="153" spans="1:25" ht="42" x14ac:dyDescent="0.15">
      <c r="A153" s="161" t="str">
        <f>Interview!A227</f>
        <v>O-OM-B-2-1</v>
      </c>
      <c r="B153" s="473"/>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443"/>
      <c r="J153" s="286">
        <f>F153</f>
        <v>0</v>
      </c>
      <c r="K153" s="171">
        <f>IFERROR(VLOOKUP(J153,AnsHTBL,2,FALSE),0)</f>
        <v>0</v>
      </c>
      <c r="L153" s="132"/>
      <c r="M153" s="443"/>
      <c r="N153" s="286">
        <f>J153</f>
        <v>0</v>
      </c>
      <c r="O153" s="171">
        <f>IFERROR(VLOOKUP(N153,AnsHTBL,2,FALSE),0)</f>
        <v>0</v>
      </c>
      <c r="P153" s="132"/>
      <c r="Q153" s="443"/>
      <c r="R153" s="286">
        <f>N153</f>
        <v>0</v>
      </c>
      <c r="S153" s="171">
        <f>IFERROR(VLOOKUP(R153,AnsHTBL,2,FALSE),0)</f>
        <v>0</v>
      </c>
      <c r="T153" s="132"/>
      <c r="U153" s="443"/>
      <c r="V153" s="286">
        <f>R153</f>
        <v>0</v>
      </c>
      <c r="W153" s="171">
        <f>IFERROR(VLOOKUP(V153,AnsHTBL,2,FALSE),0)</f>
        <v>0</v>
      </c>
      <c r="X153" s="132"/>
      <c r="Y153" s="443"/>
    </row>
    <row r="154" spans="1:25" ht="42" x14ac:dyDescent="0.15">
      <c r="A154" s="161" t="str">
        <f>Interview!A229</f>
        <v>O-OM-B-3-1</v>
      </c>
      <c r="B154" s="478"/>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443"/>
      <c r="J154" s="286">
        <f>F154</f>
        <v>0</v>
      </c>
      <c r="K154" s="171">
        <f>IFERROR(VLOOKUP(J154,AnsSTBL,2,FALSE),0)</f>
        <v>0</v>
      </c>
      <c r="L154" s="132"/>
      <c r="M154" s="443"/>
      <c r="N154" s="286">
        <f>J154</f>
        <v>0</v>
      </c>
      <c r="O154" s="171">
        <f>IFERROR(VLOOKUP(N154,AnsSTBL,2,FALSE),0)</f>
        <v>0</v>
      </c>
      <c r="P154" s="132"/>
      <c r="Q154" s="443"/>
      <c r="R154" s="286">
        <f>N154</f>
        <v>0</v>
      </c>
      <c r="S154" s="171">
        <f>IFERROR(VLOOKUP(R154,AnsSTBL,2,FALSE),0)</f>
        <v>0</v>
      </c>
      <c r="T154" s="132"/>
      <c r="U154" s="443"/>
      <c r="V154" s="286">
        <f>R154</f>
        <v>0</v>
      </c>
      <c r="W154" s="171">
        <f>IFERROR(VLOOKUP(V154,AnsSTBL,2,FALSE),0)</f>
        <v>0</v>
      </c>
      <c r="X154" s="132"/>
      <c r="Y154" s="443"/>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J83:J85 N55 R55 F47 R152 J87:J89 N64:N66 R64:R66 F57 J27 J92:J94 N68 R68 J31 J96:J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V31 J78:J80 N74:N76 N83:N85 N87:N89 N92:N94 J74:J76 N78:N80 N51 N47 N57 R51 R47 R57 V51 V47 V57 V55 V64:V66 V68 N27 R27 V27 N96:N98"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18"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8" t="s">
        <v>96</v>
      </c>
      <c r="B1" s="439"/>
      <c r="C1" s="439"/>
      <c r="D1" s="439"/>
      <c r="E1" s="439"/>
      <c r="F1" s="439"/>
      <c r="G1" s="439"/>
      <c r="H1" s="439"/>
      <c r="I1" s="439"/>
      <c r="J1" s="439"/>
      <c r="K1" s="440"/>
    </row>
    <row r="3" spans="1:31" ht="25" x14ac:dyDescent="0.25">
      <c r="A3" s="34" t="s">
        <v>35</v>
      </c>
      <c r="L3" s="34" t="str">
        <f>A3</f>
        <v>Software Assurance Maturity Model (SAMM) Roadmap</v>
      </c>
    </row>
    <row r="4" spans="1:31" s="37" customFormat="1" ht="14" x14ac:dyDescent="0.15">
      <c r="A4" s="37" t="s">
        <v>15</v>
      </c>
      <c r="B4" s="501" t="str">
        <f>IF(ISBLANK(Interview!D10),"",Interview!D10)</f>
        <v/>
      </c>
      <c r="C4" s="501"/>
      <c r="L4" s="37" t="str">
        <f>B4</f>
        <v/>
      </c>
      <c r="O4" s="38"/>
      <c r="P4" s="38"/>
      <c r="Q4" s="38"/>
      <c r="R4" s="38"/>
      <c r="S4" s="38"/>
      <c r="T4" s="38"/>
      <c r="U4" s="38"/>
      <c r="Y4" s="37">
        <v>1</v>
      </c>
      <c r="Z4" s="37">
        <v>1</v>
      </c>
      <c r="AA4" s="37">
        <v>1</v>
      </c>
    </row>
    <row r="5" spans="1:31" s="37" customFormat="1" ht="14" x14ac:dyDescent="0.15">
      <c r="A5" s="37" t="s">
        <v>311</v>
      </c>
      <c r="B5" s="501" t="str">
        <f>IF(ISBLANK(Interview!D11),"",Interview!D11)</f>
        <v/>
      </c>
      <c r="C5" s="501"/>
      <c r="L5" s="37" t="str">
        <f>B5</f>
        <v/>
      </c>
      <c r="O5" s="38"/>
      <c r="P5" s="38"/>
      <c r="Q5" s="38"/>
      <c r="R5" s="38"/>
      <c r="S5" s="38"/>
      <c r="T5" s="38"/>
      <c r="U5" s="38"/>
    </row>
    <row r="6" spans="1:31" s="37" customFormat="1" ht="14" x14ac:dyDescent="0.15">
      <c r="A6" s="37" t="s">
        <v>36</v>
      </c>
      <c r="B6" s="502" t="str">
        <f>IF(ISBLANK(Interview!D12),"",Interview!D12)</f>
        <v/>
      </c>
      <c r="C6" s="502"/>
      <c r="L6" s="300" t="str">
        <f>B6</f>
        <v/>
      </c>
      <c r="O6" s="38"/>
      <c r="P6" s="38"/>
      <c r="Q6" s="38"/>
      <c r="R6" s="38"/>
      <c r="S6" s="38"/>
      <c r="T6" s="38"/>
      <c r="U6" s="38"/>
    </row>
    <row r="7" spans="1:31" s="37" customFormat="1" ht="14" x14ac:dyDescent="0.15">
      <c r="A7" s="37" t="s">
        <v>319</v>
      </c>
      <c r="B7" s="502" t="str">
        <f>IF(ISBLANK(Interview!D13),"",Interview!D13)</f>
        <v/>
      </c>
      <c r="C7" s="502"/>
      <c r="O7" s="38"/>
      <c r="P7" s="38"/>
      <c r="Q7" s="38"/>
      <c r="R7" s="38"/>
      <c r="S7" s="38"/>
      <c r="T7" s="38"/>
      <c r="U7" s="38"/>
    </row>
    <row r="8" spans="1:31" s="37" customFormat="1" ht="14" x14ac:dyDescent="0.15">
      <c r="A8" s="37" t="s">
        <v>8</v>
      </c>
      <c r="B8" s="502" t="str">
        <f>IF(ISBLANK(Interview!D14),"",Interview!D14)</f>
        <v/>
      </c>
      <c r="C8" s="502"/>
      <c r="L8" s="137"/>
      <c r="M8" s="137"/>
      <c r="N8" s="137"/>
      <c r="O8" s="504"/>
      <c r="P8" s="504"/>
      <c r="Q8" s="504"/>
      <c r="R8" s="504"/>
      <c r="S8" s="504"/>
      <c r="T8" s="504"/>
      <c r="U8" s="504"/>
      <c r="V8" s="504"/>
    </row>
    <row r="9" spans="1:31" s="37" customFormat="1" ht="14" x14ac:dyDescent="0.15">
      <c r="L9" s="138"/>
      <c r="M9" s="138"/>
      <c r="N9" s="138"/>
      <c r="O9" s="504"/>
      <c r="P9" s="504"/>
      <c r="Q9" s="504"/>
      <c r="R9" s="504"/>
      <c r="S9" s="504"/>
      <c r="T9" s="504"/>
      <c r="U9" s="504"/>
      <c r="V9" s="504"/>
    </row>
    <row r="10" spans="1:31" s="37" customFormat="1" ht="15" thickBot="1" x14ac:dyDescent="0.2">
      <c r="A10" s="37" t="s">
        <v>37</v>
      </c>
      <c r="B10" s="39" t="s">
        <v>38</v>
      </c>
      <c r="I10" s="39" t="s">
        <v>39</v>
      </c>
      <c r="L10" s="139" t="s">
        <v>40</v>
      </c>
      <c r="M10" s="139"/>
      <c r="N10" s="139"/>
      <c r="O10" s="500"/>
      <c r="P10" s="500"/>
      <c r="Q10" s="500"/>
      <c r="R10" s="500"/>
      <c r="S10" s="500"/>
      <c r="T10" s="500"/>
      <c r="U10" s="500"/>
      <c r="V10" s="500"/>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3" t="str">
        <f>C11</f>
        <v>Phase 1</v>
      </c>
      <c r="P11" s="503"/>
      <c r="Q11" s="503" t="str">
        <f>E11</f>
        <v>Phase 2</v>
      </c>
      <c r="R11" s="503"/>
      <c r="S11" s="503" t="str">
        <f>G11</f>
        <v>Phase 3</v>
      </c>
      <c r="T11" s="503"/>
      <c r="U11" s="503" t="str">
        <f>I11</f>
        <v>Phase 4</v>
      </c>
      <c r="V11" s="503"/>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8" t="s">
        <v>99</v>
      </c>
      <c r="B1" s="439"/>
      <c r="C1" s="439"/>
      <c r="D1" s="439"/>
      <c r="E1" s="439"/>
      <c r="F1" s="439"/>
      <c r="G1" s="439"/>
      <c r="H1" s="439"/>
      <c r="I1" s="439"/>
      <c r="J1" s="439"/>
      <c r="K1" s="440"/>
      <c r="M1" s="187" t="str">
        <f>IF(M2=M3,"OK","Problem")</f>
        <v>OK</v>
      </c>
    </row>
    <row r="2" spans="1:17" x14ac:dyDescent="0.15">
      <c r="M2">
        <f>COUNTA(M4:M200)</f>
        <v>25</v>
      </c>
    </row>
    <row r="3" spans="1:17" x14ac:dyDescent="0.15">
      <c r="A3" s="29" t="s">
        <v>32</v>
      </c>
      <c r="B3" s="28"/>
      <c r="C3" s="507" t="s">
        <v>33</v>
      </c>
      <c r="D3" s="507"/>
      <c r="E3" s="507"/>
      <c r="F3" s="28"/>
      <c r="G3" s="28"/>
      <c r="H3" s="28"/>
      <c r="I3" s="27"/>
      <c r="M3">
        <f>COUNTA('imp-answers'!A2:A200)</f>
        <v>25</v>
      </c>
    </row>
    <row r="4" spans="1:17" x14ac:dyDescent="0.15">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5"/>
      <c r="I5" s="107"/>
      <c r="J5" t="s">
        <v>57</v>
      </c>
      <c r="K5">
        <v>0.2</v>
      </c>
      <c r="M5" s="506"/>
      <c r="N5" s="506"/>
      <c r="O5" s="107"/>
      <c r="P5" s="160" t="str">
        <f>VLOOKUP(N4,'imp-answers'!$A$2:$I$50,3,FALSE)</f>
        <v>Yes, some content</v>
      </c>
      <c r="Q5" s="160">
        <f>VLOOKUP(N4,'imp-answers'!$A$2:$I$50,7,FALSE)</f>
        <v>0.25</v>
      </c>
    </row>
    <row r="6" spans="1:17" x14ac:dyDescent="0.15">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15">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15">
      <c r="C8" s="31">
        <v>1</v>
      </c>
      <c r="D8" s="31">
        <v>1</v>
      </c>
      <c r="E8" s="31">
        <v>1</v>
      </c>
      <c r="F8" s="31">
        <v>2</v>
      </c>
      <c r="G8" s="111"/>
      <c r="M8" s="506"/>
      <c r="N8" s="506"/>
      <c r="O8" s="157"/>
    </row>
    <row r="9" spans="1:17" x14ac:dyDescent="0.15">
      <c r="C9" s="31">
        <v>0.01</v>
      </c>
      <c r="D9" s="31">
        <v>0.99</v>
      </c>
      <c r="E9" s="32" t="s">
        <v>2</v>
      </c>
      <c r="F9" s="33">
        <v>1</v>
      </c>
      <c r="G9" s="23"/>
      <c r="H9" s="505" t="s">
        <v>69</v>
      </c>
      <c r="I9" s="108" t="s">
        <v>63</v>
      </c>
      <c r="J9" t="s">
        <v>28</v>
      </c>
      <c r="K9">
        <v>0</v>
      </c>
    </row>
    <row r="10" spans="1:17" x14ac:dyDescent="0.15">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15">
      <c r="H11" s="505"/>
      <c r="I11" s="109" t="s">
        <v>82</v>
      </c>
      <c r="J11" t="s">
        <v>80</v>
      </c>
      <c r="K11">
        <v>0.5</v>
      </c>
      <c r="M11" s="506"/>
      <c r="N11" s="506"/>
      <c r="O11" s="107"/>
      <c r="P11" s="160" t="str">
        <f>VLOOKUP(N10,'imp-answers'!$A$2:$I$50,3,FALSE)</f>
        <v>Yes, for some of the metrics</v>
      </c>
      <c r="Q11" s="160">
        <f>VLOOKUP(N10,'imp-answers'!$A$2:$I$50,7,FALSE)</f>
        <v>0.25</v>
      </c>
    </row>
    <row r="12" spans="1:17" x14ac:dyDescent="0.15">
      <c r="H12" s="505"/>
      <c r="I12" s="110" t="s">
        <v>85</v>
      </c>
      <c r="J12" t="s">
        <v>59</v>
      </c>
      <c r="K12">
        <v>1</v>
      </c>
      <c r="M12" s="506"/>
      <c r="N12" s="506"/>
      <c r="O12" s="158"/>
      <c r="P12" s="160" t="str">
        <f>VLOOKUP(N10,'imp-answers'!$A$2:$I$50,4,FALSE)</f>
        <v>Yes, for at least half of the metrics</v>
      </c>
      <c r="Q12" s="160">
        <f>VLOOKUP(N10,'imp-answers'!$A$2:$I$50,8,FALSE)</f>
        <v>0.5</v>
      </c>
    </row>
    <row r="13" spans="1:17" x14ac:dyDescent="0.15">
      <c r="M13" s="506"/>
      <c r="N13" s="506"/>
      <c r="O13" s="109"/>
      <c r="P13" s="160" t="str">
        <f>VLOOKUP(N10,'imp-answers'!$A$2:$I$50,5,FALSE)</f>
        <v>Yes, for most or all of the metrics</v>
      </c>
      <c r="Q13" s="160">
        <f>VLOOKUP(N10,'imp-answers'!$A$2:$I$50,9,FALSE)</f>
        <v>1</v>
      </c>
    </row>
    <row r="14" spans="1:17" x14ac:dyDescent="0.15">
      <c r="H14" s="505" t="s">
        <v>70</v>
      </c>
      <c r="I14" s="108" t="s">
        <v>116</v>
      </c>
      <c r="J14" t="s">
        <v>28</v>
      </c>
      <c r="K14">
        <v>0</v>
      </c>
      <c r="M14" s="506"/>
      <c r="N14" s="506"/>
      <c r="O14" s="157"/>
    </row>
    <row r="15" spans="1:17" x14ac:dyDescent="0.15">
      <c r="H15" s="505"/>
      <c r="I15" s="107" t="s">
        <v>110</v>
      </c>
      <c r="J15" t="s">
        <v>111</v>
      </c>
      <c r="K15">
        <v>0.2</v>
      </c>
    </row>
    <row r="16" spans="1:17" x14ac:dyDescent="0.15">
      <c r="H16" s="505"/>
      <c r="I16" s="109" t="s">
        <v>83</v>
      </c>
      <c r="J16" t="s">
        <v>112</v>
      </c>
      <c r="K16">
        <v>0.5</v>
      </c>
      <c r="M16" s="505" t="str">
        <f>CHAR(65+N16)</f>
        <v>C</v>
      </c>
      <c r="N16" s="505">
        <v>2</v>
      </c>
      <c r="O16" s="112"/>
      <c r="P16" s="160" t="str">
        <f>VLOOKUP(N16,'imp-answers'!$A$2:$I$50,2,FALSE)</f>
        <v>No</v>
      </c>
      <c r="Q16" s="160">
        <f>VLOOKUP(N16,'imp-answers'!$A$2:$I$50,6,FALSE)</f>
        <v>0</v>
      </c>
    </row>
    <row r="17" spans="8:17" x14ac:dyDescent="0.15">
      <c r="H17" s="505"/>
      <c r="I17" s="110" t="s">
        <v>114</v>
      </c>
      <c r="J17" t="s">
        <v>113</v>
      </c>
      <c r="K17">
        <v>1</v>
      </c>
      <c r="M17" s="506"/>
      <c r="N17" s="506"/>
      <c r="O17" s="107"/>
      <c r="P17" s="160" t="str">
        <f>VLOOKUP(N16,'imp-answers'!$A$2:$I$50,3,FALSE)</f>
        <v>Yes, some of them</v>
      </c>
      <c r="Q17" s="160">
        <f>VLOOKUP(N16,'imp-answers'!$A$2:$I$50,7,FALSE)</f>
        <v>0.25</v>
      </c>
    </row>
    <row r="18" spans="8:17" x14ac:dyDescent="0.15">
      <c r="M18" s="506"/>
      <c r="N18" s="506"/>
      <c r="O18" s="158"/>
      <c r="P18" s="160" t="str">
        <f>VLOOKUP(N16,'imp-answers'!$A$2:$I$50,4,FALSE)</f>
        <v>Yes, at least half of them</v>
      </c>
      <c r="Q18" s="160">
        <f>VLOOKUP(N16,'imp-answers'!$A$2:$I$50,8,FALSE)</f>
        <v>0.5</v>
      </c>
    </row>
    <row r="19" spans="8:17" x14ac:dyDescent="0.15">
      <c r="H19" s="505" t="s">
        <v>71</v>
      </c>
      <c r="I19" s="108" t="s">
        <v>67</v>
      </c>
      <c r="J19" t="s">
        <v>28</v>
      </c>
      <c r="K19">
        <v>0</v>
      </c>
      <c r="M19" s="506"/>
      <c r="N19" s="506"/>
      <c r="O19" s="109"/>
      <c r="P19" s="160" t="str">
        <f>VLOOKUP(N16,'imp-answers'!$A$2:$I$50,5,FALSE)</f>
        <v>Yes, most or all of them</v>
      </c>
      <c r="Q19" s="160">
        <f>VLOOKUP(N16,'imp-answers'!$A$2:$I$50,9,FALSE)</f>
        <v>1</v>
      </c>
    </row>
    <row r="20" spans="8:17" x14ac:dyDescent="0.15">
      <c r="H20" s="505"/>
      <c r="I20" s="107">
        <v>13</v>
      </c>
      <c r="J20" t="s">
        <v>60</v>
      </c>
      <c r="K20">
        <v>0.2</v>
      </c>
      <c r="M20" s="506"/>
      <c r="N20" s="506"/>
      <c r="O20" s="157"/>
    </row>
    <row r="21" spans="8:17" x14ac:dyDescent="0.15">
      <c r="H21" s="505"/>
      <c r="I21" s="109"/>
      <c r="J21" t="s">
        <v>61</v>
      </c>
      <c r="K21">
        <v>0.5</v>
      </c>
    </row>
    <row r="22" spans="8:17" x14ac:dyDescent="0.15">
      <c r="H22" s="505"/>
      <c r="I22" s="110">
        <v>18</v>
      </c>
      <c r="J22" t="s">
        <v>62</v>
      </c>
      <c r="K22">
        <v>1</v>
      </c>
      <c r="M22" s="505" t="str">
        <f>CHAR(65+N22)</f>
        <v>D</v>
      </c>
      <c r="N22" s="505">
        <v>3</v>
      </c>
      <c r="O22" s="112"/>
      <c r="P22" s="160" t="str">
        <f>VLOOKUP(N22,'imp-answers'!$A$2:$I$50,2,FALSE)</f>
        <v>No</v>
      </c>
      <c r="Q22" s="160">
        <f>VLOOKUP(N22,'imp-answers'!$A$2:$I$50,6,FALSE)</f>
        <v>0</v>
      </c>
    </row>
    <row r="23" spans="8:17" x14ac:dyDescent="0.15">
      <c r="M23" s="506"/>
      <c r="N23" s="506"/>
      <c r="O23" s="107"/>
      <c r="P23" s="160" t="str">
        <f>VLOOKUP(N22,'imp-answers'!$A$2:$I$50,3,FALSE)</f>
        <v>Yes, for some obligations</v>
      </c>
      <c r="Q23" s="160">
        <f>VLOOKUP(N22,'imp-answers'!$A$2:$I$50,7,FALSE)</f>
        <v>0.25</v>
      </c>
    </row>
    <row r="24" spans="8:17" x14ac:dyDescent="0.15">
      <c r="H24" s="505" t="s">
        <v>72</v>
      </c>
      <c r="I24" s="108">
        <v>10</v>
      </c>
      <c r="J24" t="s">
        <v>28</v>
      </c>
      <c r="K24">
        <v>0</v>
      </c>
      <c r="M24" s="506"/>
      <c r="N24" s="506"/>
      <c r="O24" s="158"/>
      <c r="P24" s="160" t="str">
        <f>VLOOKUP(N22,'imp-answers'!$A$2:$I$50,4,FALSE)</f>
        <v>Yes, for at least half of the obligations</v>
      </c>
      <c r="Q24" s="160">
        <f>VLOOKUP(N22,'imp-answers'!$A$2:$I$50,8,FALSE)</f>
        <v>0.5</v>
      </c>
    </row>
    <row r="25" spans="8:17" x14ac:dyDescent="0.15">
      <c r="H25" s="505"/>
      <c r="I25" s="107"/>
      <c r="J25" t="s">
        <v>81</v>
      </c>
      <c r="K25">
        <v>1</v>
      </c>
      <c r="M25" s="506"/>
      <c r="N25" s="506"/>
      <c r="O25" s="109"/>
      <c r="P25" s="160" t="str">
        <f>VLOOKUP(N22,'imp-answers'!$A$2:$I$50,5,FALSE)</f>
        <v>Yes, for most or all of the obligations</v>
      </c>
      <c r="Q25" s="160">
        <f>VLOOKUP(N22,'imp-answers'!$A$2:$I$50,9,FALSE)</f>
        <v>1</v>
      </c>
    </row>
    <row r="26" spans="8:17" x14ac:dyDescent="0.15">
      <c r="H26" s="505"/>
      <c r="I26" s="109"/>
      <c r="J26" t="s">
        <v>64</v>
      </c>
      <c r="K26">
        <v>0.5</v>
      </c>
      <c r="M26" s="506"/>
      <c r="N26" s="506"/>
      <c r="O26" s="157"/>
    </row>
    <row r="27" spans="8:17" x14ac:dyDescent="0.15">
      <c r="H27" s="505"/>
      <c r="I27" s="110">
        <v>19</v>
      </c>
      <c r="J27" t="s">
        <v>31</v>
      </c>
      <c r="K27">
        <v>1</v>
      </c>
    </row>
    <row r="28" spans="8:17" x14ac:dyDescent="0.15">
      <c r="M28" s="505" t="str">
        <f>CHAR(65+N28)</f>
        <v>E</v>
      </c>
      <c r="N28" s="505">
        <v>4</v>
      </c>
      <c r="O28" s="112"/>
      <c r="P28" s="160" t="str">
        <f>VLOOKUP(N28,'imp-answers'!$A$2:$I$50,2,FALSE)</f>
        <v>No</v>
      </c>
      <c r="Q28" s="160">
        <f>VLOOKUP(N28,'imp-answers'!$A$2:$I$50,6,FALSE)</f>
        <v>0</v>
      </c>
    </row>
    <row r="29" spans="8:17" x14ac:dyDescent="0.15">
      <c r="H29" s="505" t="s">
        <v>73</v>
      </c>
      <c r="I29" s="108" t="s">
        <v>108</v>
      </c>
      <c r="J29" t="s">
        <v>28</v>
      </c>
      <c r="K29">
        <v>0</v>
      </c>
      <c r="M29" s="506"/>
      <c r="N29" s="506"/>
      <c r="O29" s="107"/>
      <c r="P29" s="160" t="str">
        <f>VLOOKUP(N28,'imp-answers'!$A$2:$I$50,3,FALSE)</f>
        <v>Yes, but reporting is ad-hoc</v>
      </c>
      <c r="Q29" s="160">
        <f>VLOOKUP(N28,'imp-answers'!$A$2:$I$50,7,FALSE)</f>
        <v>0.25</v>
      </c>
    </row>
    <row r="30" spans="8:17" x14ac:dyDescent="0.15">
      <c r="H30" s="505"/>
      <c r="I30" s="107" t="s">
        <v>109</v>
      </c>
      <c r="J30" t="s">
        <v>115</v>
      </c>
      <c r="K30">
        <v>0.2</v>
      </c>
      <c r="M30" s="506"/>
      <c r="N30" s="506"/>
      <c r="O30" s="158"/>
      <c r="P30" s="160" t="str">
        <f>VLOOKUP(N28,'imp-answers'!$A$2:$I$50,4,FALSE)</f>
        <v>Yes, we report at regular times</v>
      </c>
      <c r="Q30" s="160">
        <f>VLOOKUP(N28,'imp-answers'!$A$2:$I$50,8,FALSE)</f>
        <v>0.5</v>
      </c>
    </row>
    <row r="31" spans="8:17" x14ac:dyDescent="0.15">
      <c r="H31" s="505"/>
      <c r="I31" s="109"/>
      <c r="J31" t="s">
        <v>65</v>
      </c>
      <c r="K31">
        <v>0.5</v>
      </c>
      <c r="M31" s="506"/>
      <c r="N31" s="506"/>
      <c r="O31" s="109"/>
      <c r="P31" s="160" t="str">
        <f>VLOOKUP(N28,'imp-answers'!$A$2:$I$50,5,FALSE)</f>
        <v>Yes, we report at least annually</v>
      </c>
      <c r="Q31" s="160">
        <f>VLOOKUP(N28,'imp-answers'!$A$2:$I$50,9,FALSE)</f>
        <v>1</v>
      </c>
    </row>
    <row r="32" spans="8:17" x14ac:dyDescent="0.15">
      <c r="H32" s="505"/>
      <c r="I32" s="110"/>
      <c r="J32" t="s">
        <v>66</v>
      </c>
      <c r="K32">
        <v>1</v>
      </c>
      <c r="M32" s="506"/>
      <c r="N32" s="506"/>
      <c r="O32" s="157"/>
    </row>
    <row r="34" spans="8:17" x14ac:dyDescent="0.15">
      <c r="H34" s="505" t="s">
        <v>74</v>
      </c>
      <c r="I34" s="108"/>
      <c r="J34" t="s">
        <v>28</v>
      </c>
      <c r="K34">
        <v>0</v>
      </c>
      <c r="M34" s="505" t="str">
        <f>CHAR(65+N34)</f>
        <v>F</v>
      </c>
      <c r="N34" s="505">
        <v>5</v>
      </c>
      <c r="O34" s="112"/>
      <c r="P34" s="160" t="str">
        <f>VLOOKUP(N34,'imp-answers'!$A$2:$I$50,2,FALSE)</f>
        <v>No</v>
      </c>
      <c r="Q34" s="160">
        <f>VLOOKUP(N34,'imp-answers'!$A$2:$I$50,6,FALSE)</f>
        <v>0</v>
      </c>
    </row>
    <row r="35" spans="8:17" x14ac:dyDescent="0.15">
      <c r="H35" s="505"/>
      <c r="I35" s="107" t="s">
        <v>79</v>
      </c>
      <c r="J35" t="s">
        <v>76</v>
      </c>
      <c r="K35">
        <v>0.2</v>
      </c>
      <c r="M35" s="506"/>
      <c r="N35" s="506"/>
      <c r="O35" s="107"/>
      <c r="P35" s="160" t="str">
        <f>VLOOKUP(N34,'imp-answers'!$A$2:$I$50,3,FALSE)</f>
        <v>Yes, for some applications</v>
      </c>
      <c r="Q35" s="160">
        <f>VLOOKUP(N34,'imp-answers'!$A$2:$I$50,7,FALSE)</f>
        <v>0.25</v>
      </c>
    </row>
    <row r="36" spans="8:17" x14ac:dyDescent="0.15">
      <c r="H36" s="505"/>
      <c r="I36" s="109" t="s">
        <v>84</v>
      </c>
      <c r="J36" t="s">
        <v>78</v>
      </c>
      <c r="K36">
        <v>0.5</v>
      </c>
      <c r="M36" s="506"/>
      <c r="N36" s="506"/>
      <c r="O36" s="158"/>
      <c r="P36" s="160" t="str">
        <f>VLOOKUP(N34,'imp-answers'!$A$2:$I$50,4,FALSE)</f>
        <v>Yes, for at least half of the applications</v>
      </c>
      <c r="Q36" s="160">
        <f>VLOOKUP(N34,'imp-answers'!$A$2:$I$50,8,FALSE)</f>
        <v>0.5</v>
      </c>
    </row>
    <row r="37" spans="8:17" x14ac:dyDescent="0.15">
      <c r="H37" s="505"/>
      <c r="I37" s="110" t="s">
        <v>86</v>
      </c>
      <c r="J37" t="s">
        <v>77</v>
      </c>
      <c r="K37">
        <v>1</v>
      </c>
      <c r="M37" s="506"/>
      <c r="N37" s="506"/>
      <c r="O37" s="109"/>
      <c r="P37" s="160" t="str">
        <f>VLOOKUP(N34,'imp-answers'!$A$2:$I$50,5,FALSE)</f>
        <v>Yes, for most or all of the applications</v>
      </c>
      <c r="Q37" s="160">
        <f>VLOOKUP(N34,'imp-answers'!$A$2:$I$50,9,FALSE)</f>
        <v>1</v>
      </c>
    </row>
    <row r="38" spans="8:17" x14ac:dyDescent="0.15">
      <c r="M38" s="506"/>
      <c r="N38" s="506"/>
      <c r="O38" s="157"/>
    </row>
    <row r="39" spans="8:17" x14ac:dyDescent="0.15">
      <c r="H39" s="505" t="s">
        <v>75</v>
      </c>
      <c r="I39" s="108"/>
    </row>
    <row r="40" spans="8:17" x14ac:dyDescent="0.15">
      <c r="H40" s="505"/>
      <c r="I40" s="107"/>
      <c r="M40" s="505" t="str">
        <f>CHAR(65+N40)</f>
        <v>G</v>
      </c>
      <c r="N40" s="505">
        <v>6</v>
      </c>
      <c r="O40" s="112"/>
      <c r="P40" s="160" t="str">
        <f>VLOOKUP(N40,'imp-answers'!$A$2:$I$50,2,FALSE)</f>
        <v>No</v>
      </c>
      <c r="Q40" s="160">
        <f>VLOOKUP(N40,'imp-answers'!$A$2:$I$50,6,FALSE)</f>
        <v>0</v>
      </c>
    </row>
    <row r="41" spans="8:17" x14ac:dyDescent="0.15">
      <c r="H41" s="505"/>
      <c r="I41" s="109"/>
      <c r="M41" s="506"/>
      <c r="N41" s="506"/>
      <c r="O41" s="107"/>
      <c r="P41" s="160" t="str">
        <f>VLOOKUP(N40,'imp-answers'!$A$2:$I$50,3,FALSE)</f>
        <v>Yes, sporadically</v>
      </c>
      <c r="Q41" s="160">
        <f>VLOOKUP(N40,'imp-answers'!$A$2:$I$50,7,FALSE)</f>
        <v>0.25</v>
      </c>
    </row>
    <row r="42" spans="8:17" x14ac:dyDescent="0.15">
      <c r="H42" s="505"/>
      <c r="I42" s="110"/>
      <c r="M42" s="506"/>
      <c r="N42" s="506"/>
      <c r="O42" s="158"/>
      <c r="P42" s="160" t="str">
        <f>VLOOKUP(N40,'imp-answers'!$A$2:$I$50,4,FALSE)</f>
        <v>Yes, upon change of the application</v>
      </c>
      <c r="Q42" s="160">
        <f>VLOOKUP(N40,'imp-answers'!$A$2:$I$50,8,FALSE)</f>
        <v>0.5</v>
      </c>
    </row>
    <row r="43" spans="8:17" x14ac:dyDescent="0.15">
      <c r="M43" s="506"/>
      <c r="N43" s="506"/>
      <c r="O43" s="109"/>
      <c r="P43" s="160" t="str">
        <f>VLOOKUP(N40,'imp-answers'!$A$2:$I$50,5,FALSE)</f>
        <v>Yes, at least annually</v>
      </c>
      <c r="Q43" s="160">
        <f>VLOOKUP(N40,'imp-answers'!$A$2:$I$50,9,FALSE)</f>
        <v>1</v>
      </c>
    </row>
    <row r="44" spans="8:17" x14ac:dyDescent="0.15">
      <c r="M44" s="506"/>
      <c r="N44" s="506"/>
      <c r="O44" s="157"/>
    </row>
    <row r="46" spans="8:17" x14ac:dyDescent="0.15">
      <c r="M46" s="505" t="str">
        <f>CHAR(65+N46)</f>
        <v>H</v>
      </c>
      <c r="N46" s="505">
        <v>7</v>
      </c>
      <c r="O46" s="112"/>
      <c r="P46" s="160" t="str">
        <f>VLOOKUP(N46,'imp-answers'!$A$2:$I$50,2,FALSE)</f>
        <v>No</v>
      </c>
      <c r="Q46" s="160">
        <f>VLOOKUP(N46,'imp-answers'!$A$2:$I$50,6,FALSE)</f>
        <v>0</v>
      </c>
    </row>
    <row r="47" spans="8:17" x14ac:dyDescent="0.15">
      <c r="M47" s="506"/>
      <c r="N47" s="506"/>
      <c r="O47" s="107"/>
      <c r="P47" s="160" t="str">
        <f>VLOOKUP(N46,'imp-answers'!$A$2:$I$50,3,FALSE)</f>
        <v>Yes, some of the time</v>
      </c>
      <c r="Q47" s="160">
        <f>VLOOKUP(N46,'imp-answers'!$A$2:$I$50,7,FALSE)</f>
        <v>0.25</v>
      </c>
    </row>
    <row r="48" spans="8:17" x14ac:dyDescent="0.15">
      <c r="M48" s="506"/>
      <c r="N48" s="506"/>
      <c r="O48" s="158"/>
      <c r="P48" s="160" t="str">
        <f>VLOOKUP(N46,'imp-answers'!$A$2:$I$50,4,FALSE)</f>
        <v>Yes, at least half of the time</v>
      </c>
      <c r="Q48" s="160">
        <f>VLOOKUP(N46,'imp-answers'!$A$2:$I$50,8,FALSE)</f>
        <v>0.5</v>
      </c>
    </row>
    <row r="49" spans="13:17" x14ac:dyDescent="0.15">
      <c r="M49" s="506"/>
      <c r="N49" s="506"/>
      <c r="O49" s="109"/>
      <c r="P49" s="160" t="str">
        <f>VLOOKUP(N46,'imp-answers'!$A$2:$I$50,5,FALSE)</f>
        <v>Yes, most or all of the time</v>
      </c>
      <c r="Q49" s="160">
        <f>VLOOKUP(N46,'imp-answers'!$A$2:$I$50,9,FALSE)</f>
        <v>1</v>
      </c>
    </row>
    <row r="50" spans="13:17" x14ac:dyDescent="0.15">
      <c r="M50" s="506"/>
      <c r="N50" s="506"/>
      <c r="O50" s="157"/>
    </row>
    <row r="52" spans="13:17" x14ac:dyDescent="0.15">
      <c r="M52" s="505" t="str">
        <f>CHAR(65+N52)</f>
        <v>I</v>
      </c>
      <c r="N52" s="505">
        <v>8</v>
      </c>
      <c r="O52" s="112"/>
      <c r="P52" s="160" t="str">
        <f>VLOOKUP(N52,'imp-answers'!$A$2:$I$50,2,FALSE)</f>
        <v>No</v>
      </c>
      <c r="Q52" s="160">
        <f>VLOOKUP(N52,'imp-answers'!$A$2:$I$50,6,FALSE)</f>
        <v>0</v>
      </c>
    </row>
    <row r="53" spans="13:17" x14ac:dyDescent="0.15">
      <c r="M53" s="506"/>
      <c r="N53" s="506"/>
      <c r="O53" s="107"/>
      <c r="P53" s="160" t="str">
        <f>VLOOKUP(N52,'imp-answers'!$A$2:$I$50,3,FALSE)</f>
        <v>Yes, for some of the training</v>
      </c>
      <c r="Q53" s="160">
        <f>VLOOKUP(N52,'imp-answers'!$A$2:$I$50,7,FALSE)</f>
        <v>0.25</v>
      </c>
    </row>
    <row r="54" spans="13:17" x14ac:dyDescent="0.15">
      <c r="M54" s="506"/>
      <c r="N54" s="506"/>
      <c r="O54" s="158"/>
      <c r="P54" s="160" t="str">
        <f>VLOOKUP(N52,'imp-answers'!$A$2:$I$50,4,FALSE)</f>
        <v>Yes, for at least half of the training</v>
      </c>
      <c r="Q54" s="160">
        <f>VLOOKUP(N52,'imp-answers'!$A$2:$I$50,8,FALSE)</f>
        <v>0.5</v>
      </c>
    </row>
    <row r="55" spans="13:17" x14ac:dyDescent="0.15">
      <c r="M55" s="506"/>
      <c r="N55" s="506"/>
      <c r="O55" s="109"/>
      <c r="P55" s="160" t="str">
        <f>VLOOKUP(N52,'imp-answers'!$A$2:$I$50,5,FALSE)</f>
        <v>Yes, for most or all of the training</v>
      </c>
      <c r="Q55" s="160">
        <f>VLOOKUP(N52,'imp-answers'!$A$2:$I$50,9,FALSE)</f>
        <v>1</v>
      </c>
    </row>
    <row r="56" spans="13:17" x14ac:dyDescent="0.15">
      <c r="M56" s="506"/>
      <c r="N56" s="506"/>
      <c r="O56" s="157"/>
    </row>
    <row r="58" spans="13:17" x14ac:dyDescent="0.15">
      <c r="M58" s="505" t="str">
        <f>CHAR(65+N58)</f>
        <v>J</v>
      </c>
      <c r="N58" s="505">
        <v>9</v>
      </c>
      <c r="O58" s="112"/>
      <c r="P58" s="160" t="str">
        <f>VLOOKUP(N58,'imp-answers'!$A$2:$I$50,2,FALSE)</f>
        <v>No</v>
      </c>
      <c r="Q58" s="160">
        <f>VLOOKUP(N58,'imp-answers'!$A$2:$I$50,6,FALSE)</f>
        <v>0</v>
      </c>
    </row>
    <row r="59" spans="13:17" x14ac:dyDescent="0.15">
      <c r="M59" s="506"/>
      <c r="N59" s="506"/>
      <c r="O59" s="107"/>
      <c r="P59" s="160" t="str">
        <f>VLOOKUP(N58,'imp-answers'!$A$2:$I$50,3,FALSE)</f>
        <v>Yes, for some of the policies and standards</v>
      </c>
      <c r="Q59" s="160">
        <f>VLOOKUP(N58,'imp-answers'!$A$2:$I$50,7,FALSE)</f>
        <v>0.25</v>
      </c>
    </row>
    <row r="60" spans="13:17" x14ac:dyDescent="0.15">
      <c r="M60" s="506"/>
      <c r="N60" s="506"/>
      <c r="O60" s="158"/>
      <c r="P60" s="160" t="str">
        <f>VLOOKUP(N58,'imp-answers'!$A$2:$I$50,4,FALSE)</f>
        <v>Yes, for at least half of the policies and standards</v>
      </c>
      <c r="Q60" s="160">
        <f>VLOOKUP(N58,'imp-answers'!$A$2:$I$50,8,FALSE)</f>
        <v>0.5</v>
      </c>
    </row>
    <row r="61" spans="13:17" x14ac:dyDescent="0.15">
      <c r="M61" s="506"/>
      <c r="N61" s="506"/>
      <c r="O61" s="109"/>
      <c r="P61" s="160" t="str">
        <f>VLOOKUP(N58,'imp-answers'!$A$2:$I$50,5,FALSE)</f>
        <v>Yes, for most or all of the policies and standards</v>
      </c>
      <c r="Q61" s="160">
        <f>VLOOKUP(N58,'imp-answers'!$A$2:$I$50,9,FALSE)</f>
        <v>1</v>
      </c>
    </row>
    <row r="62" spans="13:17" x14ac:dyDescent="0.15">
      <c r="M62" s="506"/>
      <c r="N62" s="506"/>
      <c r="O62" s="157"/>
    </row>
    <row r="64" spans="13:17" x14ac:dyDescent="0.15">
      <c r="M64" s="505" t="str">
        <f>CHAR(65+N64)</f>
        <v>K</v>
      </c>
      <c r="N64" s="505">
        <v>10</v>
      </c>
      <c r="O64" s="112"/>
      <c r="P64" s="160" t="str">
        <f>VLOOKUP(N64,'imp-answers'!$A$2:$I$50,2,FALSE)</f>
        <v>No</v>
      </c>
      <c r="Q64" s="160">
        <f>VLOOKUP(N64,'imp-answers'!$A$2:$I$50,6,FALSE)</f>
        <v>0</v>
      </c>
    </row>
    <row r="65" spans="13:17" x14ac:dyDescent="0.15">
      <c r="M65" s="506"/>
      <c r="N65" s="506"/>
      <c r="O65" s="107"/>
      <c r="P65" s="160" t="str">
        <f>VLOOKUP(N64,'imp-answers'!$A$2:$I$50,3,FALSE)</f>
        <v>Yes, for one metrics category</v>
      </c>
      <c r="Q65" s="160">
        <f>VLOOKUP(N64,'imp-answers'!$A$2:$I$50,7,FALSE)</f>
        <v>0.25</v>
      </c>
    </row>
    <row r="66" spans="13:17" x14ac:dyDescent="0.15">
      <c r="M66" s="506"/>
      <c r="N66" s="506"/>
      <c r="O66" s="158"/>
      <c r="P66" s="160" t="str">
        <f>VLOOKUP(N64,'imp-answers'!$A$2:$I$50,4,FALSE)</f>
        <v>Yes, for two metrics categories</v>
      </c>
      <c r="Q66" s="160">
        <f>VLOOKUP(N64,'imp-answers'!$A$2:$I$50,8,FALSE)</f>
        <v>0.5</v>
      </c>
    </row>
    <row r="67" spans="13:17" x14ac:dyDescent="0.15">
      <c r="M67" s="506"/>
      <c r="N67" s="506"/>
      <c r="O67" s="109"/>
      <c r="P67" s="160" t="str">
        <f>VLOOKUP(N64,'imp-answers'!$A$2:$I$50,5,FALSE)</f>
        <v>Yes, for all three metrics categories</v>
      </c>
      <c r="Q67" s="160">
        <f>VLOOKUP(N64,'imp-answers'!$A$2:$I$50,9,FALSE)</f>
        <v>1</v>
      </c>
    </row>
    <row r="68" spans="13:17" x14ac:dyDescent="0.15">
      <c r="M68" s="506"/>
      <c r="N68" s="506"/>
      <c r="O68" s="157"/>
    </row>
    <row r="70" spans="13:17" x14ac:dyDescent="0.15">
      <c r="M70" s="505" t="str">
        <f>CHAR(65+N70)</f>
        <v>L</v>
      </c>
      <c r="N70" s="505">
        <v>11</v>
      </c>
      <c r="O70" s="112"/>
      <c r="P70" s="160" t="str">
        <f>VLOOKUP(N70,'imp-answers'!$A$2:$I$50,2,FALSE)</f>
        <v>No</v>
      </c>
      <c r="Q70" s="160">
        <f>VLOOKUP(N70,'imp-answers'!$A$2:$I$50,6,FALSE)</f>
        <v>0</v>
      </c>
    </row>
    <row r="71" spans="13:17" x14ac:dyDescent="0.15">
      <c r="M71" s="506"/>
      <c r="N71" s="506"/>
      <c r="O71" s="107"/>
      <c r="P71" s="160" t="str">
        <f>VLOOKUP(N70,'imp-answers'!$A$2:$I$50,3,FALSE)</f>
        <v>Yes, we started implementing it</v>
      </c>
      <c r="Q71" s="160">
        <f>VLOOKUP(N70,'imp-answers'!$A$2:$I$50,7,FALSE)</f>
        <v>0.25</v>
      </c>
    </row>
    <row r="72" spans="13:17" x14ac:dyDescent="0.15">
      <c r="M72" s="506"/>
      <c r="N72" s="506"/>
      <c r="O72" s="158"/>
      <c r="P72" s="160" t="str">
        <f>VLOOKUP(N70,'imp-answers'!$A$2:$I$50,4,FALSE)</f>
        <v>Yes, for part of the organization</v>
      </c>
      <c r="Q72" s="160">
        <f>VLOOKUP(N70,'imp-answers'!$A$2:$I$50,8,FALSE)</f>
        <v>0.5</v>
      </c>
    </row>
    <row r="73" spans="13:17" x14ac:dyDescent="0.15">
      <c r="M73" s="506"/>
      <c r="N73" s="506"/>
      <c r="O73" s="109"/>
      <c r="P73" s="160" t="str">
        <f>VLOOKUP(N70,'imp-answers'!$A$2:$I$50,5,FALSE)</f>
        <v>Yes, for the entire organization</v>
      </c>
      <c r="Q73" s="160">
        <f>VLOOKUP(N70,'imp-answers'!$A$2:$I$50,9,FALSE)</f>
        <v>1</v>
      </c>
    </row>
    <row r="74" spans="13:17" x14ac:dyDescent="0.15">
      <c r="M74" s="506"/>
      <c r="N74" s="506"/>
      <c r="O74" s="157"/>
    </row>
    <row r="76" spans="13:17" x14ac:dyDescent="0.15">
      <c r="M76" s="505" t="str">
        <f>CHAR(65+N76)</f>
        <v>M</v>
      </c>
      <c r="N76" s="505">
        <v>12</v>
      </c>
      <c r="O76" s="112"/>
      <c r="P76" s="160" t="str">
        <f>VLOOKUP(N76,'imp-answers'!$A$2:$I$50,2,FALSE)</f>
        <v>No</v>
      </c>
      <c r="Q76" s="160">
        <f>VLOOKUP(N76,'imp-answers'!$A$2:$I$50,6,FALSE)</f>
        <v>0</v>
      </c>
    </row>
    <row r="77" spans="13:17" x14ac:dyDescent="0.15">
      <c r="M77" s="506"/>
      <c r="N77" s="506"/>
      <c r="O77" s="107"/>
      <c r="P77" s="160" t="str">
        <f>VLOOKUP(N76,'imp-answers'!$A$2:$I$50,3,FALSE)</f>
        <v>Yes, for some components</v>
      </c>
      <c r="Q77" s="160">
        <f>VLOOKUP(N76,'imp-answers'!$A$2:$I$50,7,FALSE)</f>
        <v>0.25</v>
      </c>
    </row>
    <row r="78" spans="13:17" x14ac:dyDescent="0.15">
      <c r="M78" s="506"/>
      <c r="N78" s="506"/>
      <c r="O78" s="158"/>
      <c r="P78" s="160" t="str">
        <f>VLOOKUP(N76,'imp-answers'!$A$2:$I$50,4,FALSE)</f>
        <v>Yes, for at least half of the components</v>
      </c>
      <c r="Q78" s="160">
        <f>VLOOKUP(N76,'imp-answers'!$A$2:$I$50,8,FALSE)</f>
        <v>0.5</v>
      </c>
    </row>
    <row r="79" spans="13:17" x14ac:dyDescent="0.15">
      <c r="M79" s="506"/>
      <c r="N79" s="506"/>
      <c r="O79" s="109"/>
      <c r="P79" s="160" t="str">
        <f>VLOOKUP(N76,'imp-answers'!$A$2:$I$50,5,FALSE)</f>
        <v>Yes, for most or all of the components</v>
      </c>
      <c r="Q79" s="160">
        <f>VLOOKUP(N76,'imp-answers'!$A$2:$I$50,9,FALSE)</f>
        <v>1</v>
      </c>
    </row>
    <row r="80" spans="13:17" x14ac:dyDescent="0.15">
      <c r="M80" s="506"/>
      <c r="N80" s="506"/>
      <c r="O80" s="157"/>
    </row>
    <row r="82" spans="13:17" x14ac:dyDescent="0.15">
      <c r="M82" s="505" t="str">
        <f>CHAR(65+N82)</f>
        <v>N</v>
      </c>
      <c r="N82" s="505">
        <v>13</v>
      </c>
      <c r="O82" s="112"/>
      <c r="P82" s="160" t="str">
        <f>VLOOKUP(N82,'imp-answers'!$A$2:$I$50,2,FALSE)</f>
        <v>No</v>
      </c>
      <c r="Q82" s="160">
        <f>VLOOKUP(N82,'imp-answers'!$A$2:$I$50,6,FALSE)</f>
        <v>0</v>
      </c>
    </row>
    <row r="83" spans="13:17" x14ac:dyDescent="0.15">
      <c r="M83" s="506"/>
      <c r="N83" s="506"/>
      <c r="O83" s="107"/>
      <c r="P83" s="160" t="str">
        <f>VLOOKUP(N82,'imp-answers'!$A$2:$I$50,3,FALSE)</f>
        <v>Yes, but review is ad-hoc</v>
      </c>
      <c r="Q83" s="160">
        <f>VLOOKUP(N82,'imp-answers'!$A$2:$I$50,7,FALSE)</f>
        <v>0.25</v>
      </c>
    </row>
    <row r="84" spans="13:17" x14ac:dyDescent="0.15">
      <c r="M84" s="506"/>
      <c r="N84" s="506"/>
      <c r="O84" s="158"/>
      <c r="P84" s="160" t="str">
        <f>VLOOKUP(N82,'imp-answers'!$A$2:$I$50,4,FALSE)</f>
        <v>Yes, we review it at regular times</v>
      </c>
      <c r="Q84" s="160">
        <f>VLOOKUP(N82,'imp-answers'!$A$2:$I$50,8,FALSE)</f>
        <v>0.5</v>
      </c>
    </row>
    <row r="85" spans="13:17" x14ac:dyDescent="0.15">
      <c r="M85" s="506"/>
      <c r="N85" s="506"/>
      <c r="O85" s="109"/>
      <c r="P85" s="160" t="str">
        <f>VLOOKUP(N82,'imp-answers'!$A$2:$I$50,5,FALSE)</f>
        <v>Yes, we review it at least annually</v>
      </c>
      <c r="Q85" s="160">
        <f>VLOOKUP(N82,'imp-answers'!$A$2:$I$50,9,FALSE)</f>
        <v>1</v>
      </c>
    </row>
    <row r="86" spans="13:17" x14ac:dyDescent="0.15">
      <c r="M86" s="506"/>
      <c r="N86" s="506"/>
      <c r="O86" s="157"/>
    </row>
    <row r="88" spans="13:17" x14ac:dyDescent="0.15">
      <c r="M88" s="505" t="str">
        <f>CHAR(65+N88)</f>
        <v>O</v>
      </c>
      <c r="N88" s="505">
        <v>14</v>
      </c>
      <c r="O88" s="112"/>
      <c r="P88" s="160" t="str">
        <f>VLOOKUP(N88,'imp-answers'!$A$2:$I$50,2,FALSE)</f>
        <v>No</v>
      </c>
      <c r="Q88" s="160">
        <f>VLOOKUP(N88,'imp-answers'!$A$2:$I$50,6,FALSE)</f>
        <v>0</v>
      </c>
    </row>
    <row r="89" spans="13:17" x14ac:dyDescent="0.15">
      <c r="M89" s="506"/>
      <c r="N89" s="506"/>
      <c r="O89" s="107"/>
      <c r="P89" s="160" t="str">
        <f>VLOOKUP(N88,'imp-answers'!$A$2:$I$50,3,FALSE)</f>
        <v>Yes, for some of our data</v>
      </c>
      <c r="Q89" s="160">
        <f>VLOOKUP(N88,'imp-answers'!$A$2:$I$50,7,FALSE)</f>
        <v>0.25</v>
      </c>
    </row>
    <row r="90" spans="13:17" x14ac:dyDescent="0.15">
      <c r="M90" s="506"/>
      <c r="N90" s="506"/>
      <c r="O90" s="158"/>
      <c r="P90" s="160" t="str">
        <f>VLOOKUP(N88,'imp-answers'!$A$2:$I$50,4,FALSE)</f>
        <v>Yes, for at least half of our data</v>
      </c>
      <c r="Q90" s="160">
        <f>VLOOKUP(N88,'imp-answers'!$A$2:$I$50,8,FALSE)</f>
        <v>0.5</v>
      </c>
    </row>
    <row r="91" spans="13:17" x14ac:dyDescent="0.15">
      <c r="M91" s="506"/>
      <c r="N91" s="506"/>
      <c r="O91" s="109"/>
      <c r="P91" s="160" t="str">
        <f>VLOOKUP(N88,'imp-answers'!$A$2:$I$50,5,FALSE)</f>
        <v>Yes, for most or all of our data</v>
      </c>
      <c r="Q91" s="160">
        <f>VLOOKUP(N88,'imp-answers'!$A$2:$I$50,9,FALSE)</f>
        <v>1</v>
      </c>
    </row>
    <row r="92" spans="13:17" x14ac:dyDescent="0.15">
      <c r="M92" s="506"/>
      <c r="N92" s="506"/>
      <c r="O92" s="157"/>
    </row>
    <row r="94" spans="13:17" x14ac:dyDescent="0.15">
      <c r="M94" s="505" t="str">
        <f>CHAR(65+N94)</f>
        <v>P</v>
      </c>
      <c r="N94" s="505">
        <v>15</v>
      </c>
      <c r="O94" s="112"/>
      <c r="P94" s="160" t="str">
        <f>VLOOKUP(N94,'imp-answers'!$A$2:$I$50,2,FALSE)</f>
        <v>No</v>
      </c>
      <c r="Q94" s="160">
        <f>VLOOKUP(N94,'imp-answers'!$A$2:$I$50,6,FALSE)</f>
        <v>0</v>
      </c>
    </row>
    <row r="95" spans="13:17" x14ac:dyDescent="0.15">
      <c r="M95" s="506"/>
      <c r="N95" s="506"/>
      <c r="O95" s="107"/>
      <c r="P95" s="160" t="str">
        <f>VLOOKUP(N94,'imp-answers'!$A$2:$I$50,3,FALSE)</f>
        <v>Yes, we do it when requested</v>
      </c>
      <c r="Q95" s="160">
        <f>VLOOKUP(N94,'imp-answers'!$A$2:$I$50,7,FALSE)</f>
        <v>0.25</v>
      </c>
    </row>
    <row r="96" spans="13:17" x14ac:dyDescent="0.15">
      <c r="M96" s="506"/>
      <c r="N96" s="506"/>
      <c r="O96" s="158"/>
      <c r="P96" s="160" t="str">
        <f>VLOOKUP(N94,'imp-answers'!$A$2:$I$50,4,FALSE)</f>
        <v>Yes, we do it every few years</v>
      </c>
      <c r="Q96" s="160">
        <f>VLOOKUP(N94,'imp-answers'!$A$2:$I$50,8,FALSE)</f>
        <v>0.5</v>
      </c>
    </row>
    <row r="97" spans="13:17" x14ac:dyDescent="0.15">
      <c r="M97" s="506"/>
      <c r="N97" s="506"/>
      <c r="O97" s="109"/>
      <c r="P97" s="160" t="str">
        <f>VLOOKUP(N94,'imp-answers'!$A$2:$I$50,5,FALSE)</f>
        <v>Yes, we do it at least annually</v>
      </c>
      <c r="Q97" s="160">
        <f>VLOOKUP(N94,'imp-answers'!$A$2:$I$50,9,FALSE)</f>
        <v>1</v>
      </c>
    </row>
    <row r="98" spans="13:17" x14ac:dyDescent="0.15">
      <c r="M98" s="506"/>
      <c r="N98" s="506"/>
      <c r="O98" s="157"/>
    </row>
    <row r="100" spans="13:17" x14ac:dyDescent="0.15">
      <c r="M100" s="505" t="str">
        <f>CHAR(65+N100)</f>
        <v>Q</v>
      </c>
      <c r="N100" s="505">
        <v>16</v>
      </c>
      <c r="O100" s="112"/>
      <c r="P100" s="160" t="str">
        <f>VLOOKUP(N100,'imp-answers'!$A$2:$I$50,2,FALSE)</f>
        <v>No</v>
      </c>
      <c r="Q100" s="160">
        <f>VLOOKUP(N100,'imp-answers'!$A$2:$I$50,6,FALSE)</f>
        <v>0</v>
      </c>
    </row>
    <row r="101" spans="13:17" x14ac:dyDescent="0.15">
      <c r="M101" s="506"/>
      <c r="N101" s="506"/>
      <c r="O101" s="107"/>
      <c r="P101" s="160" t="str">
        <f>VLOOKUP(N100,'imp-answers'!$A$2:$I$50,3,FALSE)</f>
        <v>Yes, for some incident types</v>
      </c>
      <c r="Q101" s="160">
        <f>VLOOKUP(N100,'imp-answers'!$A$2:$I$50,7,FALSE)</f>
        <v>0.25</v>
      </c>
    </row>
    <row r="102" spans="13:17" x14ac:dyDescent="0.15">
      <c r="M102" s="506"/>
      <c r="N102" s="506"/>
      <c r="O102" s="158"/>
      <c r="P102" s="160" t="str">
        <f>VLOOKUP(N100,'imp-answers'!$A$2:$I$50,4,FALSE)</f>
        <v>Yes, for at least half of the incident types</v>
      </c>
      <c r="Q102" s="160">
        <f>VLOOKUP(N100,'imp-answers'!$A$2:$I$50,8,FALSE)</f>
        <v>0.5</v>
      </c>
    </row>
    <row r="103" spans="13:17" x14ac:dyDescent="0.15">
      <c r="M103" s="506"/>
      <c r="N103" s="506"/>
      <c r="O103" s="109"/>
      <c r="P103" s="160" t="str">
        <f>VLOOKUP(N100,'imp-answers'!$A$2:$I$50,5,FALSE)</f>
        <v>Yes, for most or all of the incident types</v>
      </c>
      <c r="Q103" s="160">
        <f>VLOOKUP(N100,'imp-answers'!$A$2:$I$50,9,FALSE)</f>
        <v>1</v>
      </c>
    </row>
    <row r="104" spans="13:17" x14ac:dyDescent="0.15">
      <c r="M104" s="506"/>
      <c r="N104" s="506"/>
      <c r="O104" s="157"/>
    </row>
    <row r="106" spans="13:17" x14ac:dyDescent="0.15">
      <c r="M106" s="505" t="str">
        <f>CHAR(65+N106)</f>
        <v>R</v>
      </c>
      <c r="N106" s="505">
        <v>17</v>
      </c>
      <c r="O106" s="112"/>
      <c r="P106" s="160" t="str">
        <f>VLOOKUP(N106,'imp-answers'!$A$2:$I$50,2,FALSE)</f>
        <v>No</v>
      </c>
      <c r="Q106" s="160">
        <f>VLOOKUP(N106,'imp-answers'!$A$2:$I$50,6,FALSE)</f>
        <v>0</v>
      </c>
    </row>
    <row r="107" spans="13:17" x14ac:dyDescent="0.15">
      <c r="M107" s="506"/>
      <c r="N107" s="506"/>
      <c r="O107" s="107"/>
      <c r="P107" s="160" t="str">
        <f>VLOOKUP(N106,'imp-answers'!$A$2:$I$50,3,FALSE)</f>
        <v>Yes, for some incidents</v>
      </c>
      <c r="Q107" s="160">
        <f>VLOOKUP(N106,'imp-answers'!$A$2:$I$50,7,FALSE)</f>
        <v>0.25</v>
      </c>
    </row>
    <row r="108" spans="13:17" x14ac:dyDescent="0.15">
      <c r="M108" s="506"/>
      <c r="N108" s="506"/>
      <c r="O108" s="158"/>
      <c r="P108" s="160" t="str">
        <f>VLOOKUP(N106,'imp-answers'!$A$2:$I$50,4,FALSE)</f>
        <v>Yes, for at least half of the incidents</v>
      </c>
      <c r="Q108" s="160">
        <f>VLOOKUP(N106,'imp-answers'!$A$2:$I$50,8,FALSE)</f>
        <v>0.5</v>
      </c>
    </row>
    <row r="109" spans="13:17" x14ac:dyDescent="0.15">
      <c r="M109" s="506"/>
      <c r="N109" s="506"/>
      <c r="O109" s="109"/>
      <c r="P109" s="160" t="str">
        <f>VLOOKUP(N106,'imp-answers'!$A$2:$I$50,5,FALSE)</f>
        <v>Yes, for most or all of the incidents</v>
      </c>
      <c r="Q109" s="160">
        <f>VLOOKUP(N106,'imp-answers'!$A$2:$I$50,9,FALSE)</f>
        <v>1</v>
      </c>
    </row>
    <row r="110" spans="13:17" x14ac:dyDescent="0.15">
      <c r="M110" s="506"/>
      <c r="N110" s="506"/>
      <c r="O110" s="157"/>
    </row>
    <row r="112" spans="13:17" x14ac:dyDescent="0.15">
      <c r="M112" s="505" t="str">
        <f>CHAR(65+N112)</f>
        <v>S</v>
      </c>
      <c r="N112" s="505">
        <v>18</v>
      </c>
      <c r="O112" s="112"/>
      <c r="P112" s="160" t="str">
        <f>VLOOKUP(N112,'imp-answers'!$A$2:$I$50,2,FALSE)</f>
        <v>No</v>
      </c>
      <c r="Q112" s="160">
        <f>VLOOKUP(N112,'imp-answers'!$A$2:$I$50,6,FALSE)</f>
        <v>0</v>
      </c>
    </row>
    <row r="113" spans="13:17" x14ac:dyDescent="0.15">
      <c r="M113" s="506"/>
      <c r="N113" s="506"/>
      <c r="O113" s="107"/>
      <c r="P113" s="160" t="str">
        <f>VLOOKUP(N112,'imp-answers'!$A$2:$I$50,3,FALSE)</f>
        <v>Yes, for some of the assets</v>
      </c>
      <c r="Q113" s="160">
        <f>VLOOKUP(N112,'imp-answers'!$A$2:$I$50,7,FALSE)</f>
        <v>0.25</v>
      </c>
    </row>
    <row r="114" spans="13:17" x14ac:dyDescent="0.15">
      <c r="M114" s="506"/>
      <c r="N114" s="506"/>
      <c r="O114" s="158"/>
      <c r="P114" s="160" t="str">
        <f>VLOOKUP(N112,'imp-answers'!$A$2:$I$50,4,FALSE)</f>
        <v>Yes, for at least half of the assets</v>
      </c>
      <c r="Q114" s="160">
        <f>VLOOKUP(N112,'imp-answers'!$A$2:$I$50,8,FALSE)</f>
        <v>0.5</v>
      </c>
    </row>
    <row r="115" spans="13:17" x14ac:dyDescent="0.15">
      <c r="M115" s="506"/>
      <c r="N115" s="506"/>
      <c r="O115" s="109"/>
      <c r="P115" s="160" t="str">
        <f>VLOOKUP(N112,'imp-answers'!$A$2:$I$50,5,FALSE)</f>
        <v>Yes, for most or all of the assets</v>
      </c>
      <c r="Q115" s="160">
        <f>VLOOKUP(N112,'imp-answers'!$A$2:$I$50,9,FALSE)</f>
        <v>1</v>
      </c>
    </row>
    <row r="116" spans="13:17" x14ac:dyDescent="0.15">
      <c r="M116" s="506"/>
      <c r="N116" s="506"/>
      <c r="O116" s="157"/>
    </row>
    <row r="118" spans="13:17" x14ac:dyDescent="0.15">
      <c r="M118" s="505" t="str">
        <f>CHAR(65+N118)</f>
        <v>T</v>
      </c>
      <c r="N118" s="505">
        <v>19</v>
      </c>
      <c r="O118" s="112"/>
      <c r="P118" s="160" t="str">
        <f>VLOOKUP(N118,'imp-answers'!$A$2:$I$50,2,FALSE)</f>
        <v>No</v>
      </c>
      <c r="Q118" s="160">
        <f>VLOOKUP(N118,'imp-answers'!$A$2:$I$50,6,FALSE)</f>
        <v>0</v>
      </c>
    </row>
    <row r="119" spans="13:17" x14ac:dyDescent="0.15">
      <c r="M119" s="506"/>
      <c r="N119" s="506"/>
      <c r="O119" s="107"/>
      <c r="P119" s="160" t="str">
        <f>VLOOKUP(N118,'imp-answers'!$A$2:$I$50,3,FALSE)</f>
        <v>Yes, but we improve it ad-hoc</v>
      </c>
      <c r="Q119" s="160">
        <f>VLOOKUP(N118,'imp-answers'!$A$2:$I$50,7,FALSE)</f>
        <v>0.25</v>
      </c>
    </row>
    <row r="120" spans="13:17" x14ac:dyDescent="0.15">
      <c r="M120" s="506"/>
      <c r="N120" s="506"/>
      <c r="O120" s="158"/>
      <c r="P120" s="160" t="str">
        <f>VLOOKUP(N118,'imp-answers'!$A$2:$I$50,4,FALSE)</f>
        <v>Yes, we we improve it at regular times</v>
      </c>
      <c r="Q120" s="160">
        <f>VLOOKUP(N118,'imp-answers'!$A$2:$I$50,8,FALSE)</f>
        <v>0.5</v>
      </c>
    </row>
    <row r="121" spans="13:17" x14ac:dyDescent="0.15">
      <c r="M121" s="506"/>
      <c r="N121" s="506"/>
      <c r="O121" s="109"/>
      <c r="P121" s="160" t="str">
        <f>VLOOKUP(N118,'imp-answers'!$A$2:$I$50,5,FALSE)</f>
        <v>Yes, we improve it at least annually</v>
      </c>
      <c r="Q121" s="160">
        <f>VLOOKUP(N118,'imp-answers'!$A$2:$I$50,9,FALSE)</f>
        <v>1</v>
      </c>
    </row>
    <row r="122" spans="13:17" x14ac:dyDescent="0.15">
      <c r="M122" s="506"/>
      <c r="N122" s="506"/>
      <c r="O122" s="157"/>
    </row>
    <row r="124" spans="13:17" x14ac:dyDescent="0.15">
      <c r="M124" s="505" t="str">
        <f>CHAR(65+N124)</f>
        <v>U</v>
      </c>
      <c r="N124" s="505">
        <v>20</v>
      </c>
      <c r="O124" s="112"/>
      <c r="P124" s="160" t="str">
        <f>VLOOKUP(N124,'imp-answers'!$A$2:$I$50,2,FALSE)</f>
        <v>No</v>
      </c>
      <c r="Q124" s="160">
        <f>VLOOKUP(N124,'imp-answers'!$A$2:$I$50,6,FALSE)</f>
        <v>0</v>
      </c>
    </row>
    <row r="125" spans="13:17" x14ac:dyDescent="0.15">
      <c r="M125" s="506"/>
      <c r="N125" s="506"/>
      <c r="O125" s="107"/>
      <c r="P125" s="160" t="str">
        <f>VLOOKUP(N124,'imp-answers'!$A$2:$I$50,3,FALSE)</f>
        <v>Yes, for some of the technology domains</v>
      </c>
      <c r="Q125" s="160">
        <f>VLOOKUP(N124,'imp-answers'!$A$2:$I$50,7,FALSE)</f>
        <v>0.25</v>
      </c>
    </row>
    <row r="126" spans="13:17" x14ac:dyDescent="0.15">
      <c r="M126" s="506"/>
      <c r="N126" s="506"/>
      <c r="O126" s="158"/>
      <c r="P126" s="160" t="str">
        <f>VLOOKUP(N124,'imp-answers'!$A$2:$I$50,4,FALSE)</f>
        <v>Yes, for at least half of the technology domains</v>
      </c>
      <c r="Q126" s="160">
        <f>VLOOKUP(N124,'imp-answers'!$A$2:$I$50,8,FALSE)</f>
        <v>0.5</v>
      </c>
    </row>
    <row r="127" spans="13:17" x14ac:dyDescent="0.15">
      <c r="M127" s="506"/>
      <c r="N127" s="506"/>
      <c r="O127" s="109"/>
      <c r="P127" s="160" t="str">
        <f>VLOOKUP(N124,'imp-answers'!$A$2:$I$50,5,FALSE)</f>
        <v>Yes, for most or all of the technology domains</v>
      </c>
      <c r="Q127" s="160">
        <f>VLOOKUP(N124,'imp-answers'!$A$2:$I$50,9,FALSE)</f>
        <v>1</v>
      </c>
    </row>
    <row r="128" spans="13:17" x14ac:dyDescent="0.15">
      <c r="M128" s="506"/>
      <c r="N128" s="506"/>
      <c r="O128" s="157"/>
    </row>
    <row r="130" spans="13:17" x14ac:dyDescent="0.15">
      <c r="M130" s="505" t="str">
        <f>CHAR(65+N130)</f>
        <v>V</v>
      </c>
      <c r="N130" s="505">
        <v>21</v>
      </c>
      <c r="O130" s="112"/>
      <c r="P130" s="160" t="str">
        <f>VLOOKUP(N130,'imp-answers'!$A$2:$I$50,2,FALSE)</f>
        <v>No</v>
      </c>
      <c r="Q130" s="160">
        <f>VLOOKUP(N130,'imp-answers'!$A$2:$I$50,6,FALSE)</f>
        <v>0</v>
      </c>
    </row>
    <row r="131" spans="13:17" x14ac:dyDescent="0.15">
      <c r="M131" s="506"/>
      <c r="N131" s="506"/>
      <c r="O131" s="107"/>
      <c r="P131" s="160" t="str">
        <f>VLOOKUP(N130,'imp-answers'!$A$2:$I$50,3,FALSE)</f>
        <v>Yes, we review it annually</v>
      </c>
      <c r="Q131" s="160">
        <f>VLOOKUP(N130,'imp-answers'!$A$2:$I$50,7,FALSE)</f>
        <v>0.25</v>
      </c>
    </row>
    <row r="132" spans="13:17" x14ac:dyDescent="0.15">
      <c r="M132" s="506"/>
      <c r="N132" s="506"/>
      <c r="O132" s="158"/>
      <c r="P132" s="160" t="str">
        <f>VLOOKUP(N130,'imp-answers'!$A$2:$I$50,4,FALSE)</f>
        <v>Yes, we consult the plan before making significant decisions</v>
      </c>
      <c r="Q132" s="160">
        <f>VLOOKUP(N130,'imp-answers'!$A$2:$I$50,8,FALSE)</f>
        <v>0.5</v>
      </c>
    </row>
    <row r="133" spans="13:17" x14ac:dyDescent="0.15">
      <c r="M133" s="506"/>
      <c r="N133" s="506"/>
      <c r="O133" s="109"/>
      <c r="P133" s="160" t="str">
        <f>VLOOKUP(N130,'imp-answers'!$A$2:$I$50,5,FALSE)</f>
        <v>Yes, we consult the plan often, and it is aligned with our application security strategy</v>
      </c>
      <c r="Q133" s="160">
        <f>VLOOKUP(N130,'imp-answers'!$A$2:$I$50,9,FALSE)</f>
        <v>1</v>
      </c>
    </row>
    <row r="134" spans="13:17" x14ac:dyDescent="0.15">
      <c r="M134" s="506"/>
      <c r="N134" s="506"/>
      <c r="O134" s="157"/>
    </row>
    <row r="136" spans="13:17" x14ac:dyDescent="0.15">
      <c r="M136" s="505" t="str">
        <f>CHAR(65+N136)</f>
        <v>W</v>
      </c>
      <c r="N136" s="505">
        <v>22</v>
      </c>
      <c r="O136" s="112"/>
      <c r="P136" s="160" t="str">
        <f>VLOOKUP(N136,'imp-answers'!$A$2:$I$50,2,FALSE)</f>
        <v>No</v>
      </c>
      <c r="Q136" s="160">
        <f>VLOOKUP(N136,'imp-answers'!$A$2:$I$50,6,FALSE)</f>
        <v>0</v>
      </c>
    </row>
    <row r="137" spans="13:17" x14ac:dyDescent="0.15">
      <c r="M137" s="506"/>
      <c r="N137" s="506"/>
      <c r="O137" s="107"/>
      <c r="P137" s="160" t="str">
        <f>VLOOKUP(N136,'imp-answers'!$A$2:$I$50,3,FALSE)</f>
        <v>Yes, for some teams</v>
      </c>
      <c r="Q137" s="160">
        <f>VLOOKUP(N136,'imp-answers'!$A$2:$I$50,7,FALSE)</f>
        <v>0.25</v>
      </c>
    </row>
    <row r="138" spans="13:17" x14ac:dyDescent="0.15">
      <c r="M138" s="506"/>
      <c r="N138" s="506"/>
      <c r="O138" s="158"/>
      <c r="P138" s="160" t="str">
        <f>VLOOKUP(N136,'imp-answers'!$A$2:$I$50,4,FALSE)</f>
        <v>Yes, for at least half of the teams</v>
      </c>
      <c r="Q138" s="160">
        <f>VLOOKUP(N136,'imp-answers'!$A$2:$I$50,8,FALSE)</f>
        <v>0.5</v>
      </c>
    </row>
    <row r="139" spans="13:17" x14ac:dyDescent="0.15">
      <c r="M139" s="506"/>
      <c r="N139" s="506"/>
      <c r="O139" s="109"/>
      <c r="P139" s="160" t="str">
        <f>VLOOKUP(N136,'imp-answers'!$A$2:$I$50,5,FALSE)</f>
        <v>Yes, for most or all of the teams</v>
      </c>
      <c r="Q139" s="160">
        <f>VLOOKUP(N136,'imp-answers'!$A$2:$I$50,9,FALSE)</f>
        <v>1</v>
      </c>
    </row>
    <row r="140" spans="13:17" x14ac:dyDescent="0.15">
      <c r="M140" s="506"/>
      <c r="N140" s="506"/>
      <c r="O140" s="157"/>
    </row>
    <row r="142" spans="13:17" x14ac:dyDescent="0.15">
      <c r="M142" s="505" t="str">
        <f>CHAR(65+N142)</f>
        <v>X</v>
      </c>
      <c r="N142" s="505">
        <v>23</v>
      </c>
      <c r="O142" s="112"/>
      <c r="P142" s="160" t="str">
        <f>VLOOKUP(N142,'imp-answers'!$A$2:$I$50,2,FALSE)</f>
        <v>No</v>
      </c>
      <c r="Q142" s="160">
        <f>VLOOKUP(N142,'imp-answers'!$A$2:$I$50,6,FALSE)</f>
        <v>0</v>
      </c>
    </row>
    <row r="143" spans="13:17" x14ac:dyDescent="0.15">
      <c r="M143" s="506"/>
      <c r="N143" s="506"/>
      <c r="O143" s="107"/>
      <c r="P143" s="160" t="str">
        <f>VLOOKUP(N142,'imp-answers'!$A$2:$I$50,3,FALSE)</f>
        <v>Yes, some of it</v>
      </c>
      <c r="Q143" s="160">
        <f>VLOOKUP(N142,'imp-answers'!$A$2:$I$50,7,FALSE)</f>
        <v>0.25</v>
      </c>
    </row>
    <row r="144" spans="13:17" x14ac:dyDescent="0.15">
      <c r="M144" s="506"/>
      <c r="N144" s="506"/>
      <c r="O144" s="158"/>
      <c r="P144" s="160" t="str">
        <f>VLOOKUP(N142,'imp-answers'!$A$2:$I$50,4,FALSE)</f>
        <v>Yes, at least half of it</v>
      </c>
      <c r="Q144" s="160">
        <f>VLOOKUP(N142,'imp-answers'!$A$2:$I$50,8,FALSE)</f>
        <v>0.5</v>
      </c>
    </row>
    <row r="145" spans="13:17" x14ac:dyDescent="0.15">
      <c r="M145" s="506"/>
      <c r="N145" s="506"/>
      <c r="O145" s="109"/>
      <c r="P145" s="160" t="str">
        <f>VLOOKUP(N142,'imp-answers'!$A$2:$I$50,5,FALSE)</f>
        <v>Yes, most or all of it</v>
      </c>
      <c r="Q145" s="160">
        <f>VLOOKUP(N142,'imp-answers'!$A$2:$I$50,9,FALSE)</f>
        <v>1</v>
      </c>
    </row>
    <row r="146" spans="13:17" x14ac:dyDescent="0.15">
      <c r="M146" s="506"/>
      <c r="N146" s="506"/>
      <c r="O146" s="157"/>
    </row>
    <row r="148" spans="13:17" x14ac:dyDescent="0.15">
      <c r="M148" s="505" t="str">
        <f>CHAR(65+N148)</f>
        <v>Y</v>
      </c>
      <c r="N148" s="505">
        <v>24</v>
      </c>
      <c r="O148" s="112"/>
      <c r="P148" s="160" t="str">
        <f>VLOOKUP(N148,'imp-answers'!$A$2:$I$50,2,FALSE)</f>
        <v>No</v>
      </c>
      <c r="Q148" s="160">
        <f>VLOOKUP(N148,'imp-answers'!$A$2:$I$50,6,FALSE)</f>
        <v>0</v>
      </c>
    </row>
    <row r="149" spans="13:17" x14ac:dyDescent="0.15">
      <c r="M149" s="506"/>
      <c r="N149" s="506"/>
      <c r="O149" s="107"/>
      <c r="P149" s="160" t="str">
        <f>VLOOKUP(N148,'imp-answers'!$A$2:$I$50,3,FALSE)</f>
        <v>Yes, it covers general risks</v>
      </c>
      <c r="Q149" s="160">
        <f>VLOOKUP(N148,'imp-answers'!$A$2:$I$50,7,FALSE)</f>
        <v>0.25</v>
      </c>
    </row>
    <row r="150" spans="13:17" x14ac:dyDescent="0.15">
      <c r="M150" s="506"/>
      <c r="N150" s="506"/>
      <c r="O150" s="158"/>
      <c r="P150" s="160" t="str">
        <f>VLOOKUP(N148,'imp-answers'!$A$2:$I$50,4,FALSE)</f>
        <v>Yes, it covers organization-specific risks</v>
      </c>
      <c r="Q150" s="160">
        <f>VLOOKUP(N148,'imp-answers'!$A$2:$I$50,8,FALSE)</f>
        <v>0.5</v>
      </c>
    </row>
    <row r="151" spans="13:17" x14ac:dyDescent="0.15">
      <c r="M151" s="506"/>
      <c r="N151" s="506"/>
      <c r="O151" s="109"/>
      <c r="P151" s="160" t="str">
        <f>VLOOKUP(N148,'imp-answers'!$A$2:$I$50,5,FALSE)</f>
        <v>Yes, it covers risks and opportunities</v>
      </c>
      <c r="Q151" s="160">
        <f>VLOOKUP(N148,'imp-answers'!$A$2:$I$50,9,FALSE)</f>
        <v>1</v>
      </c>
    </row>
    <row r="152" spans="13:17" x14ac:dyDescent="0.15">
      <c r="M152" s="506"/>
      <c r="N152" s="506"/>
      <c r="O152" s="157"/>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329" t="s">
        <v>279</v>
      </c>
      <c r="B2" s="329" t="s">
        <v>34</v>
      </c>
      <c r="C2" s="329" t="s">
        <v>276</v>
      </c>
      <c r="D2" s="329" t="s">
        <v>277</v>
      </c>
      <c r="E2" s="329">
        <v>3</v>
      </c>
      <c r="F2" s="329" t="s">
        <v>469</v>
      </c>
      <c r="G2" s="329" t="s">
        <v>376</v>
      </c>
      <c r="H2" s="329">
        <v>12</v>
      </c>
    </row>
    <row r="3" spans="1:8" x14ac:dyDescent="0.15">
      <c r="A3" s="329" t="s">
        <v>298</v>
      </c>
      <c r="B3" s="329" t="s">
        <v>34</v>
      </c>
      <c r="C3" s="329" t="s">
        <v>287</v>
      </c>
      <c r="D3" s="329" t="s">
        <v>335</v>
      </c>
      <c r="E3" s="329">
        <v>3</v>
      </c>
      <c r="F3" s="329" t="s">
        <v>353</v>
      </c>
      <c r="G3" s="329" t="s">
        <v>375</v>
      </c>
      <c r="H3" s="329">
        <v>18</v>
      </c>
    </row>
    <row r="4" spans="1:8" x14ac:dyDescent="0.15">
      <c r="A4" s="329" t="s">
        <v>256</v>
      </c>
      <c r="B4" s="329" t="s">
        <v>25</v>
      </c>
      <c r="C4" s="329" t="s">
        <v>26</v>
      </c>
      <c r="D4" s="329" t="s">
        <v>253</v>
      </c>
      <c r="E4" s="329">
        <v>3</v>
      </c>
      <c r="F4" s="329" t="s">
        <v>257</v>
      </c>
      <c r="G4" s="329" t="s">
        <v>470</v>
      </c>
      <c r="H4" s="329">
        <v>23</v>
      </c>
    </row>
    <row r="5" spans="1:8" x14ac:dyDescent="0.15">
      <c r="A5" s="329" t="s">
        <v>195</v>
      </c>
      <c r="B5" s="329" t="s">
        <v>178</v>
      </c>
      <c r="C5" s="329" t="s">
        <v>23</v>
      </c>
      <c r="D5" s="329" t="s">
        <v>192</v>
      </c>
      <c r="E5" s="329">
        <v>3</v>
      </c>
      <c r="F5" s="329" t="s">
        <v>196</v>
      </c>
      <c r="G5" s="329" t="s">
        <v>377</v>
      </c>
      <c r="H5" s="329">
        <v>7</v>
      </c>
    </row>
    <row r="6" spans="1:8" x14ac:dyDescent="0.15">
      <c r="A6" s="329" t="s">
        <v>354</v>
      </c>
      <c r="B6" s="329" t="s">
        <v>25</v>
      </c>
      <c r="C6" s="329" t="s">
        <v>378</v>
      </c>
      <c r="D6" s="329" t="s">
        <v>246</v>
      </c>
      <c r="E6" s="329">
        <v>3</v>
      </c>
      <c r="F6" s="329" t="s">
        <v>248</v>
      </c>
      <c r="G6" s="329" t="s">
        <v>471</v>
      </c>
      <c r="H6" s="329">
        <v>5</v>
      </c>
    </row>
    <row r="7" spans="1:8" x14ac:dyDescent="0.15">
      <c r="A7" s="329" t="s">
        <v>223</v>
      </c>
      <c r="B7" s="329" t="s">
        <v>209</v>
      </c>
      <c r="C7" s="329" t="s">
        <v>220</v>
      </c>
      <c r="D7" s="329" t="s">
        <v>221</v>
      </c>
      <c r="E7" s="329">
        <v>2</v>
      </c>
      <c r="F7" s="329" t="s">
        <v>336</v>
      </c>
      <c r="G7" s="329" t="s">
        <v>472</v>
      </c>
      <c r="H7" s="329">
        <v>5</v>
      </c>
    </row>
    <row r="8" spans="1:8" x14ac:dyDescent="0.15">
      <c r="A8" s="329" t="s">
        <v>355</v>
      </c>
      <c r="B8" s="329" t="s">
        <v>25</v>
      </c>
      <c r="C8" s="329" t="s">
        <v>378</v>
      </c>
      <c r="D8" s="329" t="s">
        <v>249</v>
      </c>
      <c r="E8" s="329">
        <v>1</v>
      </c>
      <c r="F8" s="329" t="s">
        <v>473</v>
      </c>
      <c r="G8" s="329" t="s">
        <v>474</v>
      </c>
      <c r="H8" s="329">
        <v>5</v>
      </c>
    </row>
    <row r="9" spans="1:8" x14ac:dyDescent="0.15">
      <c r="A9" s="329" t="s">
        <v>187</v>
      </c>
      <c r="B9" s="329" t="s">
        <v>178</v>
      </c>
      <c r="C9" s="329" t="s">
        <v>23</v>
      </c>
      <c r="D9" s="329" t="s">
        <v>188</v>
      </c>
      <c r="E9" s="329">
        <v>1</v>
      </c>
      <c r="F9" s="329" t="s">
        <v>27</v>
      </c>
      <c r="G9" s="329" t="s">
        <v>475</v>
      </c>
      <c r="H9" s="329">
        <v>5</v>
      </c>
    </row>
    <row r="10" spans="1:8" x14ac:dyDescent="0.15">
      <c r="A10" s="329" t="s">
        <v>258</v>
      </c>
      <c r="B10" s="329" t="s">
        <v>25</v>
      </c>
      <c r="C10" s="329" t="s">
        <v>26</v>
      </c>
      <c r="D10" s="329" t="s">
        <v>259</v>
      </c>
      <c r="E10" s="329">
        <v>1</v>
      </c>
      <c r="F10" s="329" t="s">
        <v>260</v>
      </c>
      <c r="G10" s="329" t="s">
        <v>476</v>
      </c>
      <c r="H10" s="329">
        <v>12</v>
      </c>
    </row>
    <row r="11" spans="1:8" x14ac:dyDescent="0.15">
      <c r="A11" s="329" t="s">
        <v>286</v>
      </c>
      <c r="B11" s="329" t="s">
        <v>34</v>
      </c>
      <c r="C11" s="329" t="s">
        <v>287</v>
      </c>
      <c r="D11" s="329" t="s">
        <v>288</v>
      </c>
      <c r="E11" s="329">
        <v>1</v>
      </c>
      <c r="F11" s="329" t="s">
        <v>289</v>
      </c>
      <c r="G11" s="329" t="s">
        <v>379</v>
      </c>
      <c r="H11" s="329">
        <v>5</v>
      </c>
    </row>
    <row r="12" spans="1:8" x14ac:dyDescent="0.15">
      <c r="A12" s="329" t="s">
        <v>244</v>
      </c>
      <c r="B12" s="329" t="s">
        <v>25</v>
      </c>
      <c r="C12" s="329" t="s">
        <v>238</v>
      </c>
      <c r="D12" s="329" t="s">
        <v>477</v>
      </c>
      <c r="E12" s="329">
        <v>2</v>
      </c>
      <c r="F12" s="329" t="s">
        <v>478</v>
      </c>
      <c r="G12" s="329" t="s">
        <v>479</v>
      </c>
      <c r="H12" s="329">
        <v>5</v>
      </c>
    </row>
    <row r="13" spans="1:8" x14ac:dyDescent="0.15">
      <c r="A13" s="329" t="s">
        <v>280</v>
      </c>
      <c r="B13" s="329" t="s">
        <v>34</v>
      </c>
      <c r="C13" s="329" t="s">
        <v>276</v>
      </c>
      <c r="D13" s="329" t="s">
        <v>281</v>
      </c>
      <c r="E13" s="329">
        <v>1</v>
      </c>
      <c r="F13" s="329" t="s">
        <v>282</v>
      </c>
      <c r="G13" s="329" t="s">
        <v>380</v>
      </c>
      <c r="H13" s="329">
        <v>12</v>
      </c>
    </row>
    <row r="14" spans="1:8" x14ac:dyDescent="0.15">
      <c r="A14" s="329" t="s">
        <v>284</v>
      </c>
      <c r="B14" s="329" t="s">
        <v>34</v>
      </c>
      <c r="C14" s="329" t="s">
        <v>276</v>
      </c>
      <c r="D14" s="329" t="s">
        <v>281</v>
      </c>
      <c r="E14" s="329">
        <v>3</v>
      </c>
      <c r="F14" s="329" t="s">
        <v>285</v>
      </c>
      <c r="G14" s="329" t="s">
        <v>381</v>
      </c>
      <c r="H14" s="329">
        <v>12</v>
      </c>
    </row>
    <row r="15" spans="1:8" x14ac:dyDescent="0.15">
      <c r="A15" s="329" t="s">
        <v>292</v>
      </c>
      <c r="B15" s="329" t="s">
        <v>34</v>
      </c>
      <c r="C15" s="329" t="s">
        <v>287</v>
      </c>
      <c r="D15" s="329" t="s">
        <v>288</v>
      </c>
      <c r="E15" s="329">
        <v>3</v>
      </c>
      <c r="F15" s="329" t="s">
        <v>293</v>
      </c>
      <c r="G15" s="329" t="s">
        <v>382</v>
      </c>
      <c r="H15" s="329">
        <v>15</v>
      </c>
    </row>
    <row r="16" spans="1:8" x14ac:dyDescent="0.15">
      <c r="A16" s="329" t="s">
        <v>356</v>
      </c>
      <c r="B16" s="329" t="s">
        <v>25</v>
      </c>
      <c r="C16" s="329" t="s">
        <v>378</v>
      </c>
      <c r="D16" s="329" t="s">
        <v>249</v>
      </c>
      <c r="E16" s="329">
        <v>3</v>
      </c>
      <c r="F16" s="329" t="s">
        <v>251</v>
      </c>
      <c r="G16" s="329" t="s">
        <v>383</v>
      </c>
      <c r="H16" s="329">
        <v>7</v>
      </c>
    </row>
    <row r="17" spans="1:8" x14ac:dyDescent="0.15">
      <c r="A17" s="329" t="s">
        <v>190</v>
      </c>
      <c r="B17" s="329" t="s">
        <v>178</v>
      </c>
      <c r="C17" s="329" t="s">
        <v>23</v>
      </c>
      <c r="D17" s="329" t="s">
        <v>188</v>
      </c>
      <c r="E17" s="329">
        <v>3</v>
      </c>
      <c r="F17" s="329" t="s">
        <v>357</v>
      </c>
      <c r="G17" s="329" t="s">
        <v>384</v>
      </c>
      <c r="H17" s="329">
        <v>5</v>
      </c>
    </row>
    <row r="18" spans="1:8" x14ac:dyDescent="0.15">
      <c r="A18" s="329" t="s">
        <v>263</v>
      </c>
      <c r="B18" s="329" t="s">
        <v>25</v>
      </c>
      <c r="C18" s="329" t="s">
        <v>26</v>
      </c>
      <c r="D18" s="329" t="s">
        <v>259</v>
      </c>
      <c r="E18" s="329">
        <v>3</v>
      </c>
      <c r="F18" s="329" t="s">
        <v>264</v>
      </c>
      <c r="G18" s="329" t="s">
        <v>480</v>
      </c>
      <c r="H18" s="329">
        <v>19</v>
      </c>
    </row>
    <row r="19" spans="1:8" x14ac:dyDescent="0.15">
      <c r="A19" s="329" t="s">
        <v>228</v>
      </c>
      <c r="B19" s="329" t="s">
        <v>209</v>
      </c>
      <c r="C19" s="329" t="s">
        <v>220</v>
      </c>
      <c r="D19" s="329" t="s">
        <v>227</v>
      </c>
      <c r="E19" s="329">
        <v>2</v>
      </c>
      <c r="F19" s="329" t="s">
        <v>481</v>
      </c>
      <c r="G19" s="329" t="s">
        <v>482</v>
      </c>
      <c r="H19" s="329">
        <v>5</v>
      </c>
    </row>
    <row r="20" spans="1:8" x14ac:dyDescent="0.15">
      <c r="A20" s="329" t="s">
        <v>252</v>
      </c>
      <c r="B20" s="329" t="s">
        <v>25</v>
      </c>
      <c r="C20" s="329" t="s">
        <v>26</v>
      </c>
      <c r="D20" s="329" t="s">
        <v>253</v>
      </c>
      <c r="E20" s="329">
        <v>1</v>
      </c>
      <c r="F20" s="329" t="s">
        <v>254</v>
      </c>
      <c r="G20" s="329" t="s">
        <v>483</v>
      </c>
      <c r="H20" s="329">
        <v>2</v>
      </c>
    </row>
    <row r="21" spans="1:8" x14ac:dyDescent="0.15">
      <c r="A21" s="329" t="s">
        <v>191</v>
      </c>
      <c r="B21" s="329" t="s">
        <v>178</v>
      </c>
      <c r="C21" s="329" t="s">
        <v>23</v>
      </c>
      <c r="D21" s="329" t="s">
        <v>192</v>
      </c>
      <c r="E21" s="329">
        <v>1</v>
      </c>
      <c r="F21" s="329" t="s">
        <v>193</v>
      </c>
      <c r="G21" s="329" t="s">
        <v>385</v>
      </c>
      <c r="H21" s="329">
        <v>7</v>
      </c>
    </row>
    <row r="22" spans="1:8" x14ac:dyDescent="0.15">
      <c r="A22" s="329" t="s">
        <v>358</v>
      </c>
      <c r="B22" s="329" t="s">
        <v>25</v>
      </c>
      <c r="C22" s="329" t="s">
        <v>378</v>
      </c>
      <c r="D22" s="329" t="s">
        <v>246</v>
      </c>
      <c r="E22" s="329">
        <v>1</v>
      </c>
      <c r="F22" s="329" t="s">
        <v>247</v>
      </c>
      <c r="G22" s="329" t="s">
        <v>484</v>
      </c>
      <c r="H22" s="329">
        <v>2</v>
      </c>
    </row>
    <row r="23" spans="1:8" x14ac:dyDescent="0.15">
      <c r="A23" s="329" t="s">
        <v>294</v>
      </c>
      <c r="B23" s="329" t="s">
        <v>34</v>
      </c>
      <c r="C23" s="329" t="s">
        <v>287</v>
      </c>
      <c r="D23" s="329" t="s">
        <v>335</v>
      </c>
      <c r="E23" s="329">
        <v>1</v>
      </c>
      <c r="F23" s="329" t="s">
        <v>295</v>
      </c>
      <c r="G23" s="329" t="s">
        <v>386</v>
      </c>
      <c r="H23" s="329">
        <v>5</v>
      </c>
    </row>
    <row r="24" spans="1:8" x14ac:dyDescent="0.15">
      <c r="A24" s="329" t="s">
        <v>240</v>
      </c>
      <c r="B24" s="329" t="s">
        <v>25</v>
      </c>
      <c r="C24" s="329" t="s">
        <v>238</v>
      </c>
      <c r="D24" s="329" t="s">
        <v>239</v>
      </c>
      <c r="E24" s="329">
        <v>2</v>
      </c>
      <c r="F24" s="329" t="s">
        <v>485</v>
      </c>
      <c r="G24" s="329" t="s">
        <v>486</v>
      </c>
      <c r="H24" s="329">
        <v>5</v>
      </c>
    </row>
    <row r="25" spans="1:8" x14ac:dyDescent="0.15">
      <c r="A25" s="329" t="s">
        <v>275</v>
      </c>
      <c r="B25" s="329" t="s">
        <v>34</v>
      </c>
      <c r="C25" s="329" t="s">
        <v>276</v>
      </c>
      <c r="D25" s="329" t="s">
        <v>277</v>
      </c>
      <c r="E25" s="329">
        <v>1</v>
      </c>
      <c r="F25" s="329" t="s">
        <v>337</v>
      </c>
      <c r="G25" s="329" t="s">
        <v>387</v>
      </c>
      <c r="H25" s="329">
        <v>12</v>
      </c>
    </row>
    <row r="26" spans="1:8" x14ac:dyDescent="0.15">
      <c r="A26" s="329" t="s">
        <v>268</v>
      </c>
      <c r="B26" s="329" t="s">
        <v>34</v>
      </c>
      <c r="C26" s="329" t="s">
        <v>266</v>
      </c>
      <c r="D26" s="329" t="s">
        <v>267</v>
      </c>
      <c r="E26" s="329">
        <v>2</v>
      </c>
      <c r="F26" s="329" t="s">
        <v>359</v>
      </c>
      <c r="G26" s="329" t="s">
        <v>388</v>
      </c>
      <c r="H26" s="329">
        <v>5</v>
      </c>
    </row>
    <row r="27" spans="1:8" x14ac:dyDescent="0.15">
      <c r="A27" s="329" t="s">
        <v>173</v>
      </c>
      <c r="B27" s="329" t="s">
        <v>17</v>
      </c>
      <c r="C27" s="329" t="s">
        <v>21</v>
      </c>
      <c r="D27" s="329" t="s">
        <v>172</v>
      </c>
      <c r="E27" s="329">
        <v>2</v>
      </c>
      <c r="F27" s="329" t="s">
        <v>174</v>
      </c>
      <c r="G27" s="329" t="s">
        <v>389</v>
      </c>
      <c r="H27" s="329">
        <v>11</v>
      </c>
    </row>
    <row r="28" spans="1:8" x14ac:dyDescent="0.15">
      <c r="A28" s="329" t="s">
        <v>273</v>
      </c>
      <c r="B28" s="329" t="s">
        <v>34</v>
      </c>
      <c r="C28" s="329" t="s">
        <v>266</v>
      </c>
      <c r="D28" s="329" t="s">
        <v>272</v>
      </c>
      <c r="E28" s="329">
        <v>2</v>
      </c>
      <c r="F28" s="329" t="s">
        <v>487</v>
      </c>
      <c r="G28" s="329" t="s">
        <v>390</v>
      </c>
      <c r="H28" s="329">
        <v>16</v>
      </c>
    </row>
    <row r="29" spans="1:8" x14ac:dyDescent="0.15">
      <c r="A29" s="329" t="s">
        <v>169</v>
      </c>
      <c r="B29" s="329" t="s">
        <v>17</v>
      </c>
      <c r="C29" s="329" t="s">
        <v>21</v>
      </c>
      <c r="D29" s="329" t="s">
        <v>167</v>
      </c>
      <c r="E29" s="329">
        <v>2</v>
      </c>
      <c r="F29" s="329" t="s">
        <v>349</v>
      </c>
      <c r="G29" s="329" t="s">
        <v>391</v>
      </c>
      <c r="H29" s="329">
        <v>8</v>
      </c>
    </row>
    <row r="30" spans="1:8" x14ac:dyDescent="0.15">
      <c r="A30" s="329" t="s">
        <v>229</v>
      </c>
      <c r="B30" s="329" t="s">
        <v>209</v>
      </c>
      <c r="C30" s="329" t="s">
        <v>220</v>
      </c>
      <c r="D30" s="329" t="s">
        <v>227</v>
      </c>
      <c r="E30" s="329">
        <v>3</v>
      </c>
      <c r="F30" s="329" t="s">
        <v>488</v>
      </c>
      <c r="G30" s="329" t="s">
        <v>489</v>
      </c>
      <c r="H30" s="329">
        <v>5</v>
      </c>
    </row>
    <row r="31" spans="1:8" x14ac:dyDescent="0.15">
      <c r="A31" s="329" t="s">
        <v>243</v>
      </c>
      <c r="B31" s="329" t="s">
        <v>25</v>
      </c>
      <c r="C31" s="329" t="s">
        <v>238</v>
      </c>
      <c r="D31" s="329" t="s">
        <v>477</v>
      </c>
      <c r="E31" s="329">
        <v>1</v>
      </c>
      <c r="F31" s="329" t="s">
        <v>490</v>
      </c>
      <c r="G31" s="329" t="s">
        <v>491</v>
      </c>
      <c r="H31" s="329">
        <v>5</v>
      </c>
    </row>
    <row r="32" spans="1:8" x14ac:dyDescent="0.15">
      <c r="A32" s="329" t="s">
        <v>290</v>
      </c>
      <c r="B32" s="329" t="s">
        <v>34</v>
      </c>
      <c r="C32" s="329" t="s">
        <v>287</v>
      </c>
      <c r="D32" s="329" t="s">
        <v>288</v>
      </c>
      <c r="E32" s="329">
        <v>2</v>
      </c>
      <c r="F32" s="329" t="s">
        <v>291</v>
      </c>
      <c r="G32" s="329" t="s">
        <v>392</v>
      </c>
      <c r="H32" s="329">
        <v>14</v>
      </c>
    </row>
    <row r="33" spans="1:8" x14ac:dyDescent="0.15">
      <c r="A33" s="329" t="s">
        <v>189</v>
      </c>
      <c r="B33" s="329" t="s">
        <v>178</v>
      </c>
      <c r="C33" s="329" t="s">
        <v>23</v>
      </c>
      <c r="D33" s="329" t="s">
        <v>188</v>
      </c>
      <c r="E33" s="329">
        <v>2</v>
      </c>
      <c r="F33" s="329" t="s">
        <v>492</v>
      </c>
      <c r="G33" s="329" t="s">
        <v>493</v>
      </c>
      <c r="H33" s="329">
        <v>7</v>
      </c>
    </row>
    <row r="34" spans="1:8" x14ac:dyDescent="0.15">
      <c r="A34" s="329" t="s">
        <v>360</v>
      </c>
      <c r="B34" s="329" t="s">
        <v>25</v>
      </c>
      <c r="C34" s="329" t="s">
        <v>378</v>
      </c>
      <c r="D34" s="329" t="s">
        <v>249</v>
      </c>
      <c r="E34" s="329">
        <v>2</v>
      </c>
      <c r="F34" s="329" t="s">
        <v>250</v>
      </c>
      <c r="G34" s="329" t="s">
        <v>393</v>
      </c>
      <c r="H34" s="329">
        <v>7</v>
      </c>
    </row>
    <row r="35" spans="1:8" x14ac:dyDescent="0.15">
      <c r="A35" s="329" t="s">
        <v>261</v>
      </c>
      <c r="B35" s="329" t="s">
        <v>25</v>
      </c>
      <c r="C35" s="329" t="s">
        <v>26</v>
      </c>
      <c r="D35" s="329" t="s">
        <v>259</v>
      </c>
      <c r="E35" s="329">
        <v>2</v>
      </c>
      <c r="F35" s="329" t="s">
        <v>262</v>
      </c>
      <c r="G35" s="329" t="s">
        <v>494</v>
      </c>
      <c r="H35" s="329">
        <v>5</v>
      </c>
    </row>
    <row r="36" spans="1:8" x14ac:dyDescent="0.15">
      <c r="A36" s="329" t="s">
        <v>283</v>
      </c>
      <c r="B36" s="329" t="s">
        <v>34</v>
      </c>
      <c r="C36" s="329" t="s">
        <v>276</v>
      </c>
      <c r="D36" s="329" t="s">
        <v>281</v>
      </c>
      <c r="E36" s="329">
        <v>2</v>
      </c>
      <c r="F36" s="329" t="s">
        <v>361</v>
      </c>
      <c r="G36" s="329" t="s">
        <v>394</v>
      </c>
      <c r="H36" s="329">
        <v>12</v>
      </c>
    </row>
    <row r="37" spans="1:8" x14ac:dyDescent="0.15">
      <c r="A37" s="329" t="s">
        <v>241</v>
      </c>
      <c r="B37" s="329" t="s">
        <v>25</v>
      </c>
      <c r="C37" s="329" t="s">
        <v>238</v>
      </c>
      <c r="D37" s="329" t="s">
        <v>239</v>
      </c>
      <c r="E37" s="329">
        <v>3</v>
      </c>
      <c r="F37" s="329" t="s">
        <v>242</v>
      </c>
      <c r="G37" s="329" t="s">
        <v>395</v>
      </c>
      <c r="H37" s="329">
        <v>5</v>
      </c>
    </row>
    <row r="38" spans="1:8" x14ac:dyDescent="0.15">
      <c r="A38" s="329" t="s">
        <v>219</v>
      </c>
      <c r="B38" s="329" t="s">
        <v>209</v>
      </c>
      <c r="C38" s="329" t="s">
        <v>220</v>
      </c>
      <c r="D38" s="329" t="s">
        <v>221</v>
      </c>
      <c r="E38" s="329">
        <v>1</v>
      </c>
      <c r="F38" s="329" t="s">
        <v>222</v>
      </c>
      <c r="G38" s="329" t="s">
        <v>396</v>
      </c>
      <c r="H38" s="329">
        <v>5</v>
      </c>
    </row>
    <row r="39" spans="1:8" x14ac:dyDescent="0.15">
      <c r="A39" s="329" t="s">
        <v>224</v>
      </c>
      <c r="B39" s="329" t="s">
        <v>209</v>
      </c>
      <c r="C39" s="329" t="s">
        <v>220</v>
      </c>
      <c r="D39" s="329" t="s">
        <v>221</v>
      </c>
      <c r="E39" s="329">
        <v>3</v>
      </c>
      <c r="F39" s="329" t="s">
        <v>225</v>
      </c>
      <c r="G39" s="329" t="s">
        <v>495</v>
      </c>
      <c r="H39" s="329">
        <v>5</v>
      </c>
    </row>
    <row r="40" spans="1:8" x14ac:dyDescent="0.15">
      <c r="A40" s="329" t="s">
        <v>237</v>
      </c>
      <c r="B40" s="329" t="s">
        <v>25</v>
      </c>
      <c r="C40" s="329" t="s">
        <v>238</v>
      </c>
      <c r="D40" s="329" t="s">
        <v>239</v>
      </c>
      <c r="E40" s="329">
        <v>1</v>
      </c>
      <c r="F40" s="329" t="s">
        <v>496</v>
      </c>
      <c r="G40" s="329" t="s">
        <v>497</v>
      </c>
      <c r="H40" s="329">
        <v>5</v>
      </c>
    </row>
    <row r="41" spans="1:8" x14ac:dyDescent="0.15">
      <c r="A41" s="329" t="s">
        <v>296</v>
      </c>
      <c r="B41" s="329" t="s">
        <v>34</v>
      </c>
      <c r="C41" s="329" t="s">
        <v>287</v>
      </c>
      <c r="D41" s="329" t="s">
        <v>335</v>
      </c>
      <c r="E41" s="329">
        <v>2</v>
      </c>
      <c r="F41" s="329" t="s">
        <v>297</v>
      </c>
      <c r="G41" s="329" t="s">
        <v>397</v>
      </c>
      <c r="H41" s="329">
        <v>7</v>
      </c>
    </row>
    <row r="42" spans="1:8" x14ac:dyDescent="0.15">
      <c r="A42" s="329" t="s">
        <v>255</v>
      </c>
      <c r="B42" s="329" t="s">
        <v>25</v>
      </c>
      <c r="C42" s="329" t="s">
        <v>26</v>
      </c>
      <c r="D42" s="329" t="s">
        <v>253</v>
      </c>
      <c r="E42" s="329">
        <v>2</v>
      </c>
      <c r="F42" s="329" t="s">
        <v>498</v>
      </c>
      <c r="G42" s="329" t="s">
        <v>499</v>
      </c>
      <c r="H42" s="329">
        <v>2</v>
      </c>
    </row>
    <row r="43" spans="1:8" x14ac:dyDescent="0.15">
      <c r="A43" s="329" t="s">
        <v>362</v>
      </c>
      <c r="B43" s="329" t="s">
        <v>25</v>
      </c>
      <c r="C43" s="329" t="s">
        <v>378</v>
      </c>
      <c r="D43" s="329" t="s">
        <v>246</v>
      </c>
      <c r="E43" s="329">
        <v>2</v>
      </c>
      <c r="F43" s="329" t="s">
        <v>500</v>
      </c>
      <c r="G43" s="329" t="s">
        <v>501</v>
      </c>
      <c r="H43" s="329">
        <v>2</v>
      </c>
    </row>
    <row r="44" spans="1:8" x14ac:dyDescent="0.15">
      <c r="A44" s="329" t="s">
        <v>194</v>
      </c>
      <c r="B44" s="329" t="s">
        <v>178</v>
      </c>
      <c r="C44" s="329" t="s">
        <v>23</v>
      </c>
      <c r="D44" s="329" t="s">
        <v>192</v>
      </c>
      <c r="E44" s="329">
        <v>2</v>
      </c>
      <c r="F44" s="329" t="s">
        <v>502</v>
      </c>
      <c r="G44" s="329" t="s">
        <v>503</v>
      </c>
      <c r="H44" s="329">
        <v>7</v>
      </c>
    </row>
    <row r="45" spans="1:8" x14ac:dyDescent="0.15">
      <c r="A45" s="329" t="s">
        <v>278</v>
      </c>
      <c r="B45" s="329" t="s">
        <v>34</v>
      </c>
      <c r="C45" s="329" t="s">
        <v>276</v>
      </c>
      <c r="D45" s="329" t="s">
        <v>277</v>
      </c>
      <c r="E45" s="329">
        <v>2</v>
      </c>
      <c r="F45" s="329" t="s">
        <v>338</v>
      </c>
      <c r="G45" s="329" t="s">
        <v>398</v>
      </c>
      <c r="H45" s="329">
        <v>12</v>
      </c>
    </row>
    <row r="46" spans="1:8" x14ac:dyDescent="0.15">
      <c r="A46" s="329" t="s">
        <v>245</v>
      </c>
      <c r="B46" s="329" t="s">
        <v>25</v>
      </c>
      <c r="C46" s="329" t="s">
        <v>238</v>
      </c>
      <c r="D46" s="329" t="s">
        <v>477</v>
      </c>
      <c r="E46" s="329">
        <v>3</v>
      </c>
      <c r="F46" s="329" t="s">
        <v>504</v>
      </c>
      <c r="G46" s="329" t="s">
        <v>505</v>
      </c>
      <c r="H46" s="329">
        <v>5</v>
      </c>
    </row>
    <row r="47" spans="1:8" x14ac:dyDescent="0.15">
      <c r="A47" s="329" t="s">
        <v>226</v>
      </c>
      <c r="B47" s="329" t="s">
        <v>209</v>
      </c>
      <c r="C47" s="329" t="s">
        <v>220</v>
      </c>
      <c r="D47" s="329" t="s">
        <v>227</v>
      </c>
      <c r="E47" s="329">
        <v>1</v>
      </c>
      <c r="F47" s="329" t="s">
        <v>339</v>
      </c>
      <c r="G47" s="329" t="s">
        <v>399</v>
      </c>
      <c r="H47" s="329">
        <v>5</v>
      </c>
    </row>
    <row r="48" spans="1:8" x14ac:dyDescent="0.15">
      <c r="A48" s="329" t="s">
        <v>170</v>
      </c>
      <c r="B48" s="329" t="s">
        <v>17</v>
      </c>
      <c r="C48" s="329" t="s">
        <v>21</v>
      </c>
      <c r="D48" s="329" t="s">
        <v>167</v>
      </c>
      <c r="E48" s="329">
        <v>3</v>
      </c>
      <c r="F48" s="329" t="s">
        <v>350</v>
      </c>
      <c r="G48" s="329" t="s">
        <v>400</v>
      </c>
      <c r="H48" s="329">
        <v>8</v>
      </c>
    </row>
    <row r="49" spans="1:8" x14ac:dyDescent="0.15">
      <c r="A49" s="329" t="s">
        <v>274</v>
      </c>
      <c r="B49" s="329" t="s">
        <v>34</v>
      </c>
      <c r="C49" s="329" t="s">
        <v>266</v>
      </c>
      <c r="D49" s="329" t="s">
        <v>272</v>
      </c>
      <c r="E49" s="329">
        <v>3</v>
      </c>
      <c r="F49" s="329" t="s">
        <v>506</v>
      </c>
      <c r="G49" s="329" t="s">
        <v>401</v>
      </c>
      <c r="H49" s="329">
        <v>7</v>
      </c>
    </row>
    <row r="50" spans="1:8" x14ac:dyDescent="0.15">
      <c r="A50" s="329" t="s">
        <v>265</v>
      </c>
      <c r="B50" s="329" t="s">
        <v>34</v>
      </c>
      <c r="C50" s="329" t="s">
        <v>266</v>
      </c>
      <c r="D50" s="329" t="s">
        <v>267</v>
      </c>
      <c r="E50" s="329">
        <v>1</v>
      </c>
      <c r="F50" s="329" t="s">
        <v>363</v>
      </c>
      <c r="G50" s="329" t="s">
        <v>402</v>
      </c>
      <c r="H50" s="329">
        <v>5</v>
      </c>
    </row>
    <row r="51" spans="1:8" x14ac:dyDescent="0.15">
      <c r="A51" s="329" t="s">
        <v>171</v>
      </c>
      <c r="B51" s="329" t="s">
        <v>17</v>
      </c>
      <c r="C51" s="329" t="s">
        <v>21</v>
      </c>
      <c r="D51" s="329" t="s">
        <v>172</v>
      </c>
      <c r="E51" s="329">
        <v>1</v>
      </c>
      <c r="F51" s="329" t="s">
        <v>351</v>
      </c>
      <c r="G51" s="329" t="s">
        <v>507</v>
      </c>
      <c r="H51" s="329">
        <v>22</v>
      </c>
    </row>
    <row r="52" spans="1:8" x14ac:dyDescent="0.15">
      <c r="A52" s="329" t="s">
        <v>175</v>
      </c>
      <c r="B52" s="329" t="s">
        <v>17</v>
      </c>
      <c r="C52" s="329" t="s">
        <v>21</v>
      </c>
      <c r="D52" s="329" t="s">
        <v>172</v>
      </c>
      <c r="E52" s="329">
        <v>3</v>
      </c>
      <c r="F52" s="329" t="s">
        <v>176</v>
      </c>
      <c r="G52" s="329" t="s">
        <v>508</v>
      </c>
      <c r="H52" s="329">
        <v>11</v>
      </c>
    </row>
    <row r="53" spans="1:8" x14ac:dyDescent="0.15">
      <c r="A53" s="329" t="s">
        <v>269</v>
      </c>
      <c r="B53" s="329" t="s">
        <v>34</v>
      </c>
      <c r="C53" s="329" t="s">
        <v>266</v>
      </c>
      <c r="D53" s="329" t="s">
        <v>267</v>
      </c>
      <c r="E53" s="329">
        <v>3</v>
      </c>
      <c r="F53" s="329" t="s">
        <v>270</v>
      </c>
      <c r="G53" s="329" t="s">
        <v>403</v>
      </c>
      <c r="H53" s="329">
        <v>5</v>
      </c>
    </row>
    <row r="54" spans="1:8" x14ac:dyDescent="0.15">
      <c r="A54" s="329" t="s">
        <v>271</v>
      </c>
      <c r="B54" s="329" t="s">
        <v>34</v>
      </c>
      <c r="C54" s="329" t="s">
        <v>266</v>
      </c>
      <c r="D54" s="329" t="s">
        <v>272</v>
      </c>
      <c r="E54" s="329">
        <v>1</v>
      </c>
      <c r="F54" s="329" t="s">
        <v>364</v>
      </c>
      <c r="G54" s="329" t="s">
        <v>404</v>
      </c>
      <c r="H54" s="329">
        <v>17</v>
      </c>
    </row>
    <row r="55" spans="1:8" x14ac:dyDescent="0.15">
      <c r="A55" s="329" t="s">
        <v>166</v>
      </c>
      <c r="B55" s="329" t="s">
        <v>17</v>
      </c>
      <c r="C55" s="329" t="s">
        <v>21</v>
      </c>
      <c r="D55" s="329" t="s">
        <v>167</v>
      </c>
      <c r="E55" s="329">
        <v>1</v>
      </c>
      <c r="F55" s="329" t="s">
        <v>168</v>
      </c>
      <c r="G55" s="329" t="s">
        <v>405</v>
      </c>
      <c r="H55" s="329">
        <v>2</v>
      </c>
    </row>
    <row r="56" spans="1:8" x14ac:dyDescent="0.15">
      <c r="A56" s="329" t="s">
        <v>307</v>
      </c>
      <c r="B56" s="329" t="s">
        <v>17</v>
      </c>
      <c r="C56" s="329" t="s">
        <v>20</v>
      </c>
      <c r="D56" s="329" t="s">
        <v>340</v>
      </c>
      <c r="E56" s="329">
        <v>3</v>
      </c>
      <c r="F56" s="329" t="s">
        <v>301</v>
      </c>
      <c r="G56" s="329" t="s">
        <v>406</v>
      </c>
      <c r="H56" s="329">
        <v>4</v>
      </c>
    </row>
    <row r="57" spans="1:8" x14ac:dyDescent="0.15">
      <c r="A57" s="329" t="s">
        <v>180</v>
      </c>
      <c r="B57" s="329" t="s">
        <v>178</v>
      </c>
      <c r="C57" s="329" t="s">
        <v>22</v>
      </c>
      <c r="D57" s="329" t="s">
        <v>179</v>
      </c>
      <c r="E57" s="329">
        <v>2</v>
      </c>
      <c r="F57" s="329" t="s">
        <v>341</v>
      </c>
      <c r="G57" s="329" t="s">
        <v>407</v>
      </c>
      <c r="H57" s="329">
        <v>5</v>
      </c>
    </row>
    <row r="58" spans="1:8" x14ac:dyDescent="0.15">
      <c r="A58" s="329" t="s">
        <v>308</v>
      </c>
      <c r="B58" s="329" t="s">
        <v>17</v>
      </c>
      <c r="C58" s="329" t="s">
        <v>20</v>
      </c>
      <c r="D58" s="329" t="s">
        <v>303</v>
      </c>
      <c r="E58" s="329">
        <v>1</v>
      </c>
      <c r="F58" s="329" t="s">
        <v>304</v>
      </c>
      <c r="G58" s="329" t="s">
        <v>408</v>
      </c>
      <c r="H58" s="329">
        <v>5</v>
      </c>
    </row>
    <row r="59" spans="1:8" x14ac:dyDescent="0.15">
      <c r="A59" s="329" t="s">
        <v>232</v>
      </c>
      <c r="B59" s="329" t="s">
        <v>209</v>
      </c>
      <c r="C59" s="329" t="s">
        <v>231</v>
      </c>
      <c r="D59" s="329" t="s">
        <v>409</v>
      </c>
      <c r="E59" s="329">
        <v>2</v>
      </c>
      <c r="F59" s="329" t="s">
        <v>509</v>
      </c>
      <c r="G59" s="329" t="s">
        <v>510</v>
      </c>
      <c r="H59" s="329">
        <v>5</v>
      </c>
    </row>
    <row r="60" spans="1:8" x14ac:dyDescent="0.15">
      <c r="A60" s="329" t="s">
        <v>310</v>
      </c>
      <c r="B60" s="329" t="s">
        <v>17</v>
      </c>
      <c r="C60" s="329" t="s">
        <v>20</v>
      </c>
      <c r="D60" s="329" t="s">
        <v>303</v>
      </c>
      <c r="E60" s="329">
        <v>3</v>
      </c>
      <c r="F60" s="329" t="s">
        <v>365</v>
      </c>
      <c r="G60" s="329" t="s">
        <v>410</v>
      </c>
      <c r="H60" s="329">
        <v>4</v>
      </c>
    </row>
    <row r="61" spans="1:8" x14ac:dyDescent="0.15">
      <c r="A61" s="329" t="s">
        <v>185</v>
      </c>
      <c r="B61" s="329" t="s">
        <v>178</v>
      </c>
      <c r="C61" s="329" t="s">
        <v>22</v>
      </c>
      <c r="D61" s="329" t="s">
        <v>184</v>
      </c>
      <c r="E61" s="329">
        <v>2</v>
      </c>
      <c r="F61" s="329" t="s">
        <v>511</v>
      </c>
      <c r="G61" s="329" t="s">
        <v>512</v>
      </c>
      <c r="H61" s="329">
        <v>5</v>
      </c>
    </row>
    <row r="62" spans="1:8" x14ac:dyDescent="0.15">
      <c r="A62" s="329" t="s">
        <v>305</v>
      </c>
      <c r="B62" s="329" t="s">
        <v>17</v>
      </c>
      <c r="C62" s="329" t="s">
        <v>20</v>
      </c>
      <c r="D62" s="329" t="s">
        <v>340</v>
      </c>
      <c r="E62" s="329">
        <v>1</v>
      </c>
      <c r="F62" s="329" t="s">
        <v>366</v>
      </c>
      <c r="G62" s="329" t="s">
        <v>411</v>
      </c>
      <c r="H62" s="329">
        <v>5</v>
      </c>
    </row>
    <row r="63" spans="1:8" x14ac:dyDescent="0.15">
      <c r="A63" s="329" t="s">
        <v>235</v>
      </c>
      <c r="B63" s="329" t="s">
        <v>209</v>
      </c>
      <c r="C63" s="329" t="s">
        <v>231</v>
      </c>
      <c r="D63" s="329" t="s">
        <v>412</v>
      </c>
      <c r="E63" s="329">
        <v>2</v>
      </c>
      <c r="F63" s="329" t="s">
        <v>342</v>
      </c>
      <c r="G63" s="329" t="s">
        <v>513</v>
      </c>
      <c r="H63" s="329">
        <v>5</v>
      </c>
    </row>
    <row r="64" spans="1:8" x14ac:dyDescent="0.15">
      <c r="A64" s="329" t="s">
        <v>156</v>
      </c>
      <c r="B64" s="329" t="s">
        <v>17</v>
      </c>
      <c r="C64" s="329" t="s">
        <v>18</v>
      </c>
      <c r="D64" s="329" t="s">
        <v>157</v>
      </c>
      <c r="E64" s="329">
        <v>1</v>
      </c>
      <c r="F64" s="329" t="s">
        <v>514</v>
      </c>
      <c r="G64" s="329" t="s">
        <v>413</v>
      </c>
      <c r="H64" s="329">
        <v>24</v>
      </c>
    </row>
    <row r="65" spans="1:8" x14ac:dyDescent="0.15">
      <c r="A65" s="329" t="s">
        <v>197</v>
      </c>
      <c r="B65" s="329" t="s">
        <v>178</v>
      </c>
      <c r="C65" s="329" t="s">
        <v>198</v>
      </c>
      <c r="D65" s="329" t="s">
        <v>199</v>
      </c>
      <c r="E65" s="329">
        <v>1</v>
      </c>
      <c r="F65" s="329" t="s">
        <v>200</v>
      </c>
      <c r="G65" s="329" t="s">
        <v>414</v>
      </c>
      <c r="H65" s="329">
        <v>5</v>
      </c>
    </row>
    <row r="66" spans="1:8" x14ac:dyDescent="0.15">
      <c r="A66" s="329" t="s">
        <v>212</v>
      </c>
      <c r="B66" s="329" t="s">
        <v>209</v>
      </c>
      <c r="C66" s="329" t="s">
        <v>210</v>
      </c>
      <c r="D66" s="329" t="s">
        <v>211</v>
      </c>
      <c r="E66" s="329">
        <v>2</v>
      </c>
      <c r="F66" s="329" t="s">
        <v>343</v>
      </c>
      <c r="G66" s="329" t="s">
        <v>415</v>
      </c>
      <c r="H66" s="329">
        <v>5</v>
      </c>
    </row>
    <row r="67" spans="1:8" x14ac:dyDescent="0.15">
      <c r="A67" s="329" t="s">
        <v>207</v>
      </c>
      <c r="B67" s="329" t="s">
        <v>178</v>
      </c>
      <c r="C67" s="329" t="s">
        <v>198</v>
      </c>
      <c r="D67" s="329" t="s">
        <v>205</v>
      </c>
      <c r="E67" s="329">
        <v>3</v>
      </c>
      <c r="F67" s="329" t="s">
        <v>367</v>
      </c>
      <c r="G67" s="329" t="s">
        <v>416</v>
      </c>
      <c r="H67" s="329">
        <v>5</v>
      </c>
    </row>
    <row r="68" spans="1:8" x14ac:dyDescent="0.15">
      <c r="A68" s="329" t="s">
        <v>165</v>
      </c>
      <c r="B68" s="329" t="s">
        <v>17</v>
      </c>
      <c r="C68" s="329" t="s">
        <v>18</v>
      </c>
      <c r="D68" s="329" t="s">
        <v>162</v>
      </c>
      <c r="E68" s="329">
        <v>3</v>
      </c>
      <c r="F68" s="329" t="s">
        <v>368</v>
      </c>
      <c r="G68" s="329" t="s">
        <v>417</v>
      </c>
      <c r="H68" s="329">
        <v>13</v>
      </c>
    </row>
    <row r="69" spans="1:8" x14ac:dyDescent="0.15">
      <c r="A69" s="329" t="s">
        <v>161</v>
      </c>
      <c r="B69" s="329" t="s">
        <v>17</v>
      </c>
      <c r="C69" s="329" t="s">
        <v>18</v>
      </c>
      <c r="D69" s="329" t="s">
        <v>162</v>
      </c>
      <c r="E69" s="329">
        <v>1</v>
      </c>
      <c r="F69" s="329" t="s">
        <v>369</v>
      </c>
      <c r="G69" s="329" t="s">
        <v>418</v>
      </c>
      <c r="H69" s="329">
        <v>10</v>
      </c>
    </row>
    <row r="70" spans="1:8" x14ac:dyDescent="0.15">
      <c r="A70" s="329" t="s">
        <v>204</v>
      </c>
      <c r="B70" s="329" t="s">
        <v>178</v>
      </c>
      <c r="C70" s="329" t="s">
        <v>198</v>
      </c>
      <c r="D70" s="329" t="s">
        <v>205</v>
      </c>
      <c r="E70" s="329">
        <v>1</v>
      </c>
      <c r="F70" s="329" t="s">
        <v>370</v>
      </c>
      <c r="G70" s="329" t="s">
        <v>419</v>
      </c>
      <c r="H70" s="329">
        <v>5</v>
      </c>
    </row>
    <row r="71" spans="1:8" x14ac:dyDescent="0.15">
      <c r="A71" s="329" t="s">
        <v>216</v>
      </c>
      <c r="B71" s="329" t="s">
        <v>209</v>
      </c>
      <c r="C71" s="329" t="s">
        <v>210</v>
      </c>
      <c r="D71" s="329" t="s">
        <v>215</v>
      </c>
      <c r="E71" s="329">
        <v>2</v>
      </c>
      <c r="F71" s="329" t="s">
        <v>344</v>
      </c>
      <c r="G71" s="329" t="s">
        <v>515</v>
      </c>
      <c r="H71" s="329">
        <v>5</v>
      </c>
    </row>
    <row r="72" spans="1:8" x14ac:dyDescent="0.15">
      <c r="A72" s="329" t="s">
        <v>202</v>
      </c>
      <c r="B72" s="329" t="s">
        <v>178</v>
      </c>
      <c r="C72" s="329" t="s">
        <v>198</v>
      </c>
      <c r="D72" s="329" t="s">
        <v>199</v>
      </c>
      <c r="E72" s="329">
        <v>3</v>
      </c>
      <c r="F72" s="329" t="s">
        <v>203</v>
      </c>
      <c r="G72" s="329" t="s">
        <v>420</v>
      </c>
      <c r="H72" s="329">
        <v>5</v>
      </c>
    </row>
    <row r="73" spans="1:8" x14ac:dyDescent="0.15">
      <c r="A73" s="329" t="s">
        <v>159</v>
      </c>
      <c r="B73" s="329" t="s">
        <v>17</v>
      </c>
      <c r="C73" s="329" t="s">
        <v>18</v>
      </c>
      <c r="D73" s="329" t="s">
        <v>157</v>
      </c>
      <c r="E73" s="329">
        <v>3</v>
      </c>
      <c r="F73" s="329" t="s">
        <v>160</v>
      </c>
      <c r="G73" s="329" t="s">
        <v>421</v>
      </c>
      <c r="H73" s="329">
        <v>13</v>
      </c>
    </row>
    <row r="74" spans="1:8" x14ac:dyDescent="0.15">
      <c r="A74" s="329" t="s">
        <v>309</v>
      </c>
      <c r="B74" s="329" t="s">
        <v>17</v>
      </c>
      <c r="C74" s="329" t="s">
        <v>20</v>
      </c>
      <c r="D74" s="329" t="s">
        <v>303</v>
      </c>
      <c r="E74" s="329">
        <v>2</v>
      </c>
      <c r="F74" s="329" t="s">
        <v>371</v>
      </c>
      <c r="G74" s="329" t="s">
        <v>422</v>
      </c>
      <c r="H74" s="329">
        <v>3</v>
      </c>
    </row>
    <row r="75" spans="1:8" x14ac:dyDescent="0.15">
      <c r="A75" s="329" t="s">
        <v>177</v>
      </c>
      <c r="B75" s="329" t="s">
        <v>178</v>
      </c>
      <c r="C75" s="329" t="s">
        <v>22</v>
      </c>
      <c r="D75" s="329" t="s">
        <v>179</v>
      </c>
      <c r="E75" s="329">
        <v>1</v>
      </c>
      <c r="F75" s="329" t="s">
        <v>345</v>
      </c>
      <c r="G75" s="329" t="s">
        <v>516</v>
      </c>
      <c r="H75" s="329">
        <v>2</v>
      </c>
    </row>
    <row r="76" spans="1:8" x14ac:dyDescent="0.15">
      <c r="A76" s="329" t="s">
        <v>230</v>
      </c>
      <c r="B76" s="329" t="s">
        <v>209</v>
      </c>
      <c r="C76" s="329" t="s">
        <v>231</v>
      </c>
      <c r="D76" s="329" t="s">
        <v>409</v>
      </c>
      <c r="E76" s="329">
        <v>1</v>
      </c>
      <c r="F76" s="329" t="s">
        <v>517</v>
      </c>
      <c r="G76" s="329" t="s">
        <v>518</v>
      </c>
      <c r="H76" s="329">
        <v>5</v>
      </c>
    </row>
    <row r="77" spans="1:8" x14ac:dyDescent="0.15">
      <c r="A77" s="329" t="s">
        <v>236</v>
      </c>
      <c r="B77" s="329" t="s">
        <v>209</v>
      </c>
      <c r="C77" s="329" t="s">
        <v>231</v>
      </c>
      <c r="D77" s="329" t="s">
        <v>412</v>
      </c>
      <c r="E77" s="329">
        <v>3</v>
      </c>
      <c r="F77" s="329" t="s">
        <v>519</v>
      </c>
      <c r="G77" s="329" t="s">
        <v>520</v>
      </c>
      <c r="H77" s="329">
        <v>5</v>
      </c>
    </row>
    <row r="78" spans="1:8" x14ac:dyDescent="0.15">
      <c r="A78" s="329" t="s">
        <v>186</v>
      </c>
      <c r="B78" s="329" t="s">
        <v>178</v>
      </c>
      <c r="C78" s="329" t="s">
        <v>22</v>
      </c>
      <c r="D78" s="329" t="s">
        <v>184</v>
      </c>
      <c r="E78" s="329">
        <v>3</v>
      </c>
      <c r="F78" s="329" t="s">
        <v>521</v>
      </c>
      <c r="G78" s="329" t="s">
        <v>522</v>
      </c>
      <c r="H78" s="329">
        <v>13</v>
      </c>
    </row>
    <row r="79" spans="1:8" x14ac:dyDescent="0.15">
      <c r="A79" s="329" t="s">
        <v>306</v>
      </c>
      <c r="B79" s="329" t="s">
        <v>17</v>
      </c>
      <c r="C79" s="329" t="s">
        <v>20</v>
      </c>
      <c r="D79" s="329" t="s">
        <v>340</v>
      </c>
      <c r="E79" s="329">
        <v>2</v>
      </c>
      <c r="F79" s="329" t="s">
        <v>372</v>
      </c>
      <c r="G79" s="329" t="s">
        <v>423</v>
      </c>
      <c r="H79" s="329">
        <v>0</v>
      </c>
    </row>
    <row r="80" spans="1:8" x14ac:dyDescent="0.15">
      <c r="A80" s="329" t="s">
        <v>183</v>
      </c>
      <c r="B80" s="329" t="s">
        <v>178</v>
      </c>
      <c r="C80" s="329" t="s">
        <v>22</v>
      </c>
      <c r="D80" s="329" t="s">
        <v>184</v>
      </c>
      <c r="E80" s="329">
        <v>1</v>
      </c>
      <c r="F80" s="329" t="s">
        <v>523</v>
      </c>
      <c r="G80" s="329" t="s">
        <v>524</v>
      </c>
      <c r="H80" s="329">
        <v>2</v>
      </c>
    </row>
    <row r="81" spans="1:8" x14ac:dyDescent="0.15">
      <c r="A81" s="329" t="s">
        <v>234</v>
      </c>
      <c r="B81" s="329" t="s">
        <v>209</v>
      </c>
      <c r="C81" s="329" t="s">
        <v>231</v>
      </c>
      <c r="D81" s="329" t="s">
        <v>412</v>
      </c>
      <c r="E81" s="329">
        <v>1</v>
      </c>
      <c r="F81" s="329" t="s">
        <v>346</v>
      </c>
      <c r="G81" s="329" t="s">
        <v>525</v>
      </c>
      <c r="H81" s="329">
        <v>5</v>
      </c>
    </row>
    <row r="82" spans="1:8" x14ac:dyDescent="0.15">
      <c r="A82" s="329" t="s">
        <v>233</v>
      </c>
      <c r="B82" s="329" t="s">
        <v>209</v>
      </c>
      <c r="C82" s="329" t="s">
        <v>231</v>
      </c>
      <c r="D82" s="329" t="s">
        <v>409</v>
      </c>
      <c r="E82" s="329">
        <v>3</v>
      </c>
      <c r="F82" s="329" t="s">
        <v>526</v>
      </c>
      <c r="G82" s="329" t="s">
        <v>527</v>
      </c>
      <c r="H82" s="329">
        <v>5</v>
      </c>
    </row>
    <row r="83" spans="1:8" x14ac:dyDescent="0.15">
      <c r="A83" s="329" t="s">
        <v>181</v>
      </c>
      <c r="B83" s="329" t="s">
        <v>178</v>
      </c>
      <c r="C83" s="329" t="s">
        <v>22</v>
      </c>
      <c r="D83" s="329" t="s">
        <v>179</v>
      </c>
      <c r="E83" s="329">
        <v>3</v>
      </c>
      <c r="F83" s="329" t="s">
        <v>182</v>
      </c>
      <c r="G83" s="329" t="s">
        <v>424</v>
      </c>
      <c r="H83" s="329">
        <v>6</v>
      </c>
    </row>
    <row r="84" spans="1:8" x14ac:dyDescent="0.15">
      <c r="A84" s="329" t="s">
        <v>208</v>
      </c>
      <c r="B84" s="329" t="s">
        <v>209</v>
      </c>
      <c r="C84" s="329" t="s">
        <v>210</v>
      </c>
      <c r="D84" s="329" t="s">
        <v>211</v>
      </c>
      <c r="E84" s="329">
        <v>1</v>
      </c>
      <c r="F84" s="329" t="s">
        <v>347</v>
      </c>
      <c r="G84" s="329" t="s">
        <v>425</v>
      </c>
      <c r="H84" s="329">
        <v>5</v>
      </c>
    </row>
    <row r="85" spans="1:8" x14ac:dyDescent="0.15">
      <c r="A85" s="329" t="s">
        <v>201</v>
      </c>
      <c r="B85" s="329" t="s">
        <v>178</v>
      </c>
      <c r="C85" s="329" t="s">
        <v>198</v>
      </c>
      <c r="D85" s="329" t="s">
        <v>199</v>
      </c>
      <c r="E85" s="329">
        <v>2</v>
      </c>
      <c r="F85" s="329" t="s">
        <v>528</v>
      </c>
      <c r="G85" s="329" t="s">
        <v>426</v>
      </c>
      <c r="H85" s="329">
        <v>5</v>
      </c>
    </row>
    <row r="86" spans="1:8" x14ac:dyDescent="0.15">
      <c r="A86" s="329" t="s">
        <v>158</v>
      </c>
      <c r="B86" s="329" t="s">
        <v>17</v>
      </c>
      <c r="C86" s="329" t="s">
        <v>18</v>
      </c>
      <c r="D86" s="329" t="s">
        <v>157</v>
      </c>
      <c r="E86" s="329">
        <v>2</v>
      </c>
      <c r="F86" s="329" t="s">
        <v>373</v>
      </c>
      <c r="G86" s="329" t="s">
        <v>427</v>
      </c>
      <c r="H86" s="329">
        <v>21</v>
      </c>
    </row>
    <row r="87" spans="1:8" x14ac:dyDescent="0.15">
      <c r="A87" s="329" t="s">
        <v>217</v>
      </c>
      <c r="B87" s="329" t="s">
        <v>209</v>
      </c>
      <c r="C87" s="329" t="s">
        <v>210</v>
      </c>
      <c r="D87" s="329" t="s">
        <v>215</v>
      </c>
      <c r="E87" s="329">
        <v>3</v>
      </c>
      <c r="F87" s="329" t="s">
        <v>218</v>
      </c>
      <c r="G87" s="329" t="s">
        <v>529</v>
      </c>
      <c r="H87" s="329">
        <v>5</v>
      </c>
    </row>
    <row r="88" spans="1:8" x14ac:dyDescent="0.15">
      <c r="A88" s="329" t="s">
        <v>214</v>
      </c>
      <c r="B88" s="329" t="s">
        <v>209</v>
      </c>
      <c r="C88" s="329" t="s">
        <v>210</v>
      </c>
      <c r="D88" s="329" t="s">
        <v>215</v>
      </c>
      <c r="E88" s="329">
        <v>1</v>
      </c>
      <c r="F88" s="329" t="s">
        <v>348</v>
      </c>
      <c r="G88" s="329" t="s">
        <v>530</v>
      </c>
      <c r="H88" s="329">
        <v>5</v>
      </c>
    </row>
    <row r="89" spans="1:8" x14ac:dyDescent="0.15">
      <c r="A89" s="329" t="s">
        <v>206</v>
      </c>
      <c r="B89" s="329" t="s">
        <v>178</v>
      </c>
      <c r="C89" s="329" t="s">
        <v>198</v>
      </c>
      <c r="D89" s="329" t="s">
        <v>205</v>
      </c>
      <c r="E89" s="329">
        <v>2</v>
      </c>
      <c r="F89" s="329" t="s">
        <v>374</v>
      </c>
      <c r="G89" s="329" t="s">
        <v>428</v>
      </c>
      <c r="H89" s="329">
        <v>20</v>
      </c>
    </row>
    <row r="90" spans="1:8" x14ac:dyDescent="0.15">
      <c r="A90" s="329" t="s">
        <v>163</v>
      </c>
      <c r="B90" s="329" t="s">
        <v>17</v>
      </c>
      <c r="C90" s="329" t="s">
        <v>18</v>
      </c>
      <c r="D90" s="329" t="s">
        <v>162</v>
      </c>
      <c r="E90" s="329">
        <v>2</v>
      </c>
      <c r="F90" s="329" t="s">
        <v>164</v>
      </c>
      <c r="G90" s="329" t="s">
        <v>429</v>
      </c>
      <c r="H90" s="329">
        <v>1</v>
      </c>
    </row>
    <row r="91" spans="1:8" x14ac:dyDescent="0.15">
      <c r="A91" s="329" t="s">
        <v>213</v>
      </c>
      <c r="B91" s="329" t="s">
        <v>209</v>
      </c>
      <c r="C91" s="329" t="s">
        <v>210</v>
      </c>
      <c r="D91" s="329" t="s">
        <v>211</v>
      </c>
      <c r="E91" s="329">
        <v>3</v>
      </c>
      <c r="F91" s="329" t="s">
        <v>531</v>
      </c>
      <c r="G91" s="329" t="s">
        <v>532</v>
      </c>
      <c r="H91" s="329">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29">
        <v>0</v>
      </c>
      <c r="B2" s="330" t="s">
        <v>28</v>
      </c>
      <c r="C2" s="329" t="s">
        <v>440</v>
      </c>
      <c r="D2" s="329" t="s">
        <v>130</v>
      </c>
      <c r="E2" s="329" t="s">
        <v>320</v>
      </c>
      <c r="F2" s="329">
        <v>0</v>
      </c>
      <c r="G2" s="329">
        <v>0.25</v>
      </c>
      <c r="H2" s="329">
        <v>0.5</v>
      </c>
      <c r="I2" s="329">
        <v>1</v>
      </c>
    </row>
    <row r="3" spans="1:9" x14ac:dyDescent="0.15">
      <c r="A3" s="329">
        <v>1</v>
      </c>
      <c r="B3" s="330" t="s">
        <v>28</v>
      </c>
      <c r="C3" s="329" t="s">
        <v>441</v>
      </c>
      <c r="D3" s="329" t="s">
        <v>442</v>
      </c>
      <c r="E3" s="329" t="s">
        <v>443</v>
      </c>
      <c r="F3" s="329">
        <v>0</v>
      </c>
      <c r="G3" s="329">
        <v>0.25</v>
      </c>
      <c r="H3" s="329">
        <v>0.5</v>
      </c>
      <c r="I3" s="329">
        <v>1</v>
      </c>
    </row>
    <row r="4" spans="1:9" x14ac:dyDescent="0.15">
      <c r="A4" s="329">
        <v>2</v>
      </c>
      <c r="B4" s="330" t="s">
        <v>28</v>
      </c>
      <c r="C4" s="329" t="s">
        <v>128</v>
      </c>
      <c r="D4" s="329" t="s">
        <v>129</v>
      </c>
      <c r="E4" s="329" t="s">
        <v>321</v>
      </c>
      <c r="F4" s="329">
        <v>0</v>
      </c>
      <c r="G4" s="329">
        <v>0.25</v>
      </c>
      <c r="H4" s="329">
        <v>0.5</v>
      </c>
      <c r="I4" s="329">
        <v>1</v>
      </c>
    </row>
    <row r="5" spans="1:9" x14ac:dyDescent="0.15">
      <c r="A5" s="329">
        <v>3</v>
      </c>
      <c r="B5" s="330" t="s">
        <v>28</v>
      </c>
      <c r="C5" s="329" t="s">
        <v>444</v>
      </c>
      <c r="D5" s="329" t="s">
        <v>445</v>
      </c>
      <c r="E5" s="329" t="s">
        <v>446</v>
      </c>
      <c r="F5" s="329">
        <v>0</v>
      </c>
      <c r="G5" s="329">
        <v>0.25</v>
      </c>
      <c r="H5" s="329">
        <v>0.5</v>
      </c>
      <c r="I5" s="329">
        <v>1</v>
      </c>
    </row>
    <row r="6" spans="1:9" x14ac:dyDescent="0.15">
      <c r="A6" s="329">
        <v>4</v>
      </c>
      <c r="B6" s="330" t="s">
        <v>28</v>
      </c>
      <c r="C6" s="329" t="s">
        <v>447</v>
      </c>
      <c r="D6" s="329" t="s">
        <v>448</v>
      </c>
      <c r="E6" s="329" t="s">
        <v>449</v>
      </c>
      <c r="F6" s="329">
        <v>0</v>
      </c>
      <c r="G6" s="329">
        <v>0.25</v>
      </c>
      <c r="H6" s="329">
        <v>0.5</v>
      </c>
      <c r="I6" s="329">
        <v>1</v>
      </c>
    </row>
    <row r="7" spans="1:9" x14ac:dyDescent="0.15">
      <c r="A7" s="329">
        <v>5</v>
      </c>
      <c r="B7" s="330" t="s">
        <v>28</v>
      </c>
      <c r="C7" s="329" t="s">
        <v>126</v>
      </c>
      <c r="D7" s="329" t="s">
        <v>127</v>
      </c>
      <c r="E7" s="329" t="s">
        <v>322</v>
      </c>
      <c r="F7" s="329">
        <v>0</v>
      </c>
      <c r="G7" s="329">
        <v>0.25</v>
      </c>
      <c r="H7" s="329">
        <v>0.5</v>
      </c>
      <c r="I7" s="329">
        <v>1</v>
      </c>
    </row>
    <row r="8" spans="1:9" x14ac:dyDescent="0.15">
      <c r="A8" s="329">
        <v>6</v>
      </c>
      <c r="B8" s="330" t="s">
        <v>28</v>
      </c>
      <c r="C8" s="329" t="s">
        <v>148</v>
      </c>
      <c r="D8" s="329" t="s">
        <v>149</v>
      </c>
      <c r="E8" s="329" t="s">
        <v>323</v>
      </c>
      <c r="F8" s="329">
        <v>0</v>
      </c>
      <c r="G8" s="329">
        <v>0.25</v>
      </c>
      <c r="H8" s="329">
        <v>0.5</v>
      </c>
      <c r="I8" s="329">
        <v>1</v>
      </c>
    </row>
    <row r="9" spans="1:9" x14ac:dyDescent="0.15">
      <c r="A9" s="329">
        <v>7</v>
      </c>
      <c r="B9" s="330" t="s">
        <v>28</v>
      </c>
      <c r="C9" s="329" t="s">
        <v>131</v>
      </c>
      <c r="D9" s="329" t="s">
        <v>120</v>
      </c>
      <c r="E9" s="329" t="s">
        <v>324</v>
      </c>
      <c r="F9" s="329">
        <v>0</v>
      </c>
      <c r="G9" s="329">
        <v>0.25</v>
      </c>
      <c r="H9" s="329">
        <v>0.5</v>
      </c>
      <c r="I9" s="329">
        <v>1</v>
      </c>
    </row>
    <row r="10" spans="1:9" x14ac:dyDescent="0.15">
      <c r="A10" s="329">
        <v>8</v>
      </c>
      <c r="B10" s="330" t="s">
        <v>28</v>
      </c>
      <c r="C10" s="329" t="s">
        <v>325</v>
      </c>
      <c r="D10" s="329" t="s">
        <v>450</v>
      </c>
      <c r="E10" s="329" t="s">
        <v>451</v>
      </c>
      <c r="F10" s="329">
        <v>0</v>
      </c>
      <c r="G10" s="329">
        <v>0.25</v>
      </c>
      <c r="H10" s="329">
        <v>0.5</v>
      </c>
      <c r="I10" s="329">
        <v>1</v>
      </c>
    </row>
    <row r="11" spans="1:9" x14ac:dyDescent="0.15">
      <c r="A11" s="329">
        <v>9</v>
      </c>
      <c r="B11" s="330" t="s">
        <v>28</v>
      </c>
      <c r="C11" s="329" t="s">
        <v>299</v>
      </c>
      <c r="D11" s="329" t="s">
        <v>300</v>
      </c>
      <c r="E11" s="329" t="s">
        <v>326</v>
      </c>
      <c r="F11" s="329">
        <v>0</v>
      </c>
      <c r="G11" s="329">
        <v>0.25</v>
      </c>
      <c r="H11" s="329">
        <v>0.5</v>
      </c>
      <c r="I11" s="329">
        <v>1</v>
      </c>
    </row>
    <row r="12" spans="1:9" x14ac:dyDescent="0.15">
      <c r="A12" s="329">
        <v>10</v>
      </c>
      <c r="B12" s="330" t="s">
        <v>28</v>
      </c>
      <c r="C12" s="329" t="s">
        <v>145</v>
      </c>
      <c r="D12" s="329" t="s">
        <v>146</v>
      </c>
      <c r="E12" s="329" t="s">
        <v>147</v>
      </c>
      <c r="F12" s="329">
        <v>0</v>
      </c>
      <c r="G12" s="329">
        <v>0.25</v>
      </c>
      <c r="H12" s="329">
        <v>0.5</v>
      </c>
      <c r="I12" s="329">
        <v>1</v>
      </c>
    </row>
    <row r="13" spans="1:9" x14ac:dyDescent="0.15">
      <c r="A13" s="329">
        <v>11</v>
      </c>
      <c r="B13" s="330" t="s">
        <v>28</v>
      </c>
      <c r="C13" s="329" t="s">
        <v>452</v>
      </c>
      <c r="D13" s="329" t="s">
        <v>453</v>
      </c>
      <c r="E13" s="329" t="s">
        <v>454</v>
      </c>
      <c r="F13" s="329">
        <v>0</v>
      </c>
      <c r="G13" s="329">
        <v>0.25</v>
      </c>
      <c r="H13" s="329">
        <v>0.5</v>
      </c>
      <c r="I13" s="329">
        <v>1</v>
      </c>
    </row>
    <row r="14" spans="1:9" x14ac:dyDescent="0.15">
      <c r="A14" s="329">
        <v>12</v>
      </c>
      <c r="B14" s="330" t="s">
        <v>28</v>
      </c>
      <c r="C14" s="329" t="s">
        <v>132</v>
      </c>
      <c r="D14" s="329" t="s">
        <v>133</v>
      </c>
      <c r="E14" s="329" t="s">
        <v>327</v>
      </c>
      <c r="F14" s="329">
        <v>0</v>
      </c>
      <c r="G14" s="329">
        <v>0.25</v>
      </c>
      <c r="H14" s="329">
        <v>0.5</v>
      </c>
      <c r="I14" s="329">
        <v>1</v>
      </c>
    </row>
    <row r="15" spans="1:9" x14ac:dyDescent="0.15">
      <c r="A15" s="329">
        <v>13</v>
      </c>
      <c r="B15" s="330" t="s">
        <v>28</v>
      </c>
      <c r="C15" s="329" t="s">
        <v>302</v>
      </c>
      <c r="D15" s="329" t="s">
        <v>455</v>
      </c>
      <c r="E15" s="329" t="s">
        <v>144</v>
      </c>
      <c r="F15" s="329">
        <v>0</v>
      </c>
      <c r="G15" s="329">
        <v>0.25</v>
      </c>
      <c r="H15" s="329">
        <v>0.5</v>
      </c>
      <c r="I15" s="329">
        <v>1</v>
      </c>
    </row>
    <row r="16" spans="1:9" x14ac:dyDescent="0.15">
      <c r="A16" s="329">
        <v>14</v>
      </c>
      <c r="B16" s="330" t="s">
        <v>28</v>
      </c>
      <c r="C16" s="329" t="s">
        <v>135</v>
      </c>
      <c r="D16" s="329" t="s">
        <v>136</v>
      </c>
      <c r="E16" s="329" t="s">
        <v>328</v>
      </c>
      <c r="F16" s="329">
        <v>0</v>
      </c>
      <c r="G16" s="329">
        <v>0.25</v>
      </c>
      <c r="H16" s="329">
        <v>0.5</v>
      </c>
      <c r="I16" s="329">
        <v>1</v>
      </c>
    </row>
    <row r="17" spans="1:9" x14ac:dyDescent="0.15">
      <c r="A17" s="329">
        <v>15</v>
      </c>
      <c r="B17" s="330" t="s">
        <v>28</v>
      </c>
      <c r="C17" s="329" t="s">
        <v>137</v>
      </c>
      <c r="D17" s="329" t="s">
        <v>61</v>
      </c>
      <c r="E17" s="329" t="s">
        <v>62</v>
      </c>
      <c r="F17" s="329">
        <v>0</v>
      </c>
      <c r="G17" s="329">
        <v>0.25</v>
      </c>
      <c r="H17" s="329">
        <v>0.5</v>
      </c>
      <c r="I17" s="329">
        <v>1</v>
      </c>
    </row>
    <row r="18" spans="1:9" x14ac:dyDescent="0.15">
      <c r="A18" s="329">
        <v>16</v>
      </c>
      <c r="B18" s="330" t="s">
        <v>28</v>
      </c>
      <c r="C18" s="329" t="s">
        <v>329</v>
      </c>
      <c r="D18" s="329" t="s">
        <v>330</v>
      </c>
      <c r="E18" s="329" t="s">
        <v>331</v>
      </c>
      <c r="F18" s="329">
        <v>0</v>
      </c>
      <c r="G18" s="329">
        <v>0.25</v>
      </c>
      <c r="H18" s="329">
        <v>0.5</v>
      </c>
      <c r="I18" s="329">
        <v>1</v>
      </c>
    </row>
    <row r="19" spans="1:9" x14ac:dyDescent="0.15">
      <c r="A19" s="329">
        <v>17</v>
      </c>
      <c r="B19" s="330" t="s">
        <v>28</v>
      </c>
      <c r="C19" s="329" t="s">
        <v>456</v>
      </c>
      <c r="D19" s="329" t="s">
        <v>134</v>
      </c>
      <c r="E19" s="329" t="s">
        <v>332</v>
      </c>
      <c r="F19" s="329">
        <v>0</v>
      </c>
      <c r="G19" s="329">
        <v>0.25</v>
      </c>
      <c r="H19" s="329">
        <v>0.5</v>
      </c>
      <c r="I19" s="329">
        <v>1</v>
      </c>
    </row>
    <row r="20" spans="1:9" x14ac:dyDescent="0.15">
      <c r="A20" s="329">
        <v>18</v>
      </c>
      <c r="B20" s="330" t="s">
        <v>28</v>
      </c>
      <c r="C20" s="329" t="s">
        <v>138</v>
      </c>
      <c r="D20" s="329" t="s">
        <v>139</v>
      </c>
      <c r="E20" s="329" t="s">
        <v>333</v>
      </c>
      <c r="F20" s="329">
        <v>0</v>
      </c>
      <c r="G20" s="329">
        <v>0.25</v>
      </c>
      <c r="H20" s="329">
        <v>0.5</v>
      </c>
      <c r="I20" s="329">
        <v>1</v>
      </c>
    </row>
    <row r="21" spans="1:9" x14ac:dyDescent="0.15">
      <c r="A21" s="329">
        <v>19</v>
      </c>
      <c r="B21" s="330" t="s">
        <v>28</v>
      </c>
      <c r="C21" s="329" t="s">
        <v>457</v>
      </c>
      <c r="D21" s="329" t="s">
        <v>458</v>
      </c>
      <c r="E21" s="329" t="s">
        <v>459</v>
      </c>
      <c r="F21" s="329">
        <v>0</v>
      </c>
      <c r="G21" s="329">
        <v>0.25</v>
      </c>
      <c r="H21" s="329">
        <v>0.5</v>
      </c>
      <c r="I21" s="329">
        <v>1</v>
      </c>
    </row>
    <row r="22" spans="1:9" x14ac:dyDescent="0.15">
      <c r="A22" s="329">
        <v>20</v>
      </c>
      <c r="B22" s="330" t="s">
        <v>28</v>
      </c>
      <c r="C22" s="329" t="s">
        <v>140</v>
      </c>
      <c r="D22" s="329" t="s">
        <v>141</v>
      </c>
      <c r="E22" s="329" t="s">
        <v>334</v>
      </c>
      <c r="F22" s="329">
        <v>0</v>
      </c>
      <c r="G22" s="329">
        <v>0.25</v>
      </c>
      <c r="H22" s="329">
        <v>0.5</v>
      </c>
      <c r="I22" s="329">
        <v>1</v>
      </c>
    </row>
    <row r="23" spans="1:9" x14ac:dyDescent="0.15">
      <c r="A23" s="329">
        <v>21</v>
      </c>
      <c r="B23" s="330" t="s">
        <v>28</v>
      </c>
      <c r="C23" s="329" t="s">
        <v>142</v>
      </c>
      <c r="D23" s="329" t="s">
        <v>143</v>
      </c>
      <c r="E23" s="329" t="s">
        <v>352</v>
      </c>
      <c r="F23" s="329">
        <v>0</v>
      </c>
      <c r="G23" s="329">
        <v>0.25</v>
      </c>
      <c r="H23" s="329">
        <v>0.5</v>
      </c>
      <c r="I23" s="329">
        <v>1</v>
      </c>
    </row>
    <row r="24" spans="1:9" x14ac:dyDescent="0.15">
      <c r="A24" s="329">
        <v>22</v>
      </c>
      <c r="B24" s="330" t="s">
        <v>28</v>
      </c>
      <c r="C24" s="329" t="s">
        <v>460</v>
      </c>
      <c r="D24" s="329" t="s">
        <v>461</v>
      </c>
      <c r="E24" s="329" t="s">
        <v>462</v>
      </c>
      <c r="F24" s="329">
        <v>0</v>
      </c>
      <c r="G24" s="329">
        <v>0.25</v>
      </c>
      <c r="H24" s="329">
        <v>0.5</v>
      </c>
      <c r="I24" s="329">
        <v>1</v>
      </c>
    </row>
    <row r="25" spans="1:9" x14ac:dyDescent="0.15">
      <c r="A25" s="329">
        <v>23</v>
      </c>
      <c r="B25" s="330" t="s">
        <v>28</v>
      </c>
      <c r="C25" s="329" t="s">
        <v>463</v>
      </c>
      <c r="D25" s="329" t="s">
        <v>464</v>
      </c>
      <c r="E25" s="329" t="s">
        <v>465</v>
      </c>
      <c r="F25" s="329">
        <v>0</v>
      </c>
      <c r="G25" s="329">
        <v>0.25</v>
      </c>
      <c r="H25" s="329">
        <v>0.5</v>
      </c>
      <c r="I25" s="329">
        <v>1</v>
      </c>
    </row>
    <row r="26" spans="1:9" x14ac:dyDescent="0.15">
      <c r="A26" s="329">
        <v>24</v>
      </c>
      <c r="B26" s="330" t="s">
        <v>28</v>
      </c>
      <c r="C26" s="329" t="s">
        <v>466</v>
      </c>
      <c r="D26" s="329" t="s">
        <v>467</v>
      </c>
      <c r="E26" s="329" t="s">
        <v>468</v>
      </c>
      <c r="F26" s="329">
        <v>0</v>
      </c>
      <c r="G26" s="329">
        <v>0.25</v>
      </c>
      <c r="H26" s="329">
        <v>0.5</v>
      </c>
      <c r="I26" s="32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Microsoft Office User</cp:lastModifiedBy>
  <dcterms:created xsi:type="dcterms:W3CDTF">2009-06-08T07:01:59Z</dcterms:created>
  <dcterms:modified xsi:type="dcterms:W3CDTF">2020-06-25T22:29:41Z</dcterms:modified>
  <cp:category/>
</cp:coreProperties>
</file>