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sebastiendeleersnyder\Dropbox\OWASP\owasp-devseccon-summit\Budget\"/>
    </mc:Choice>
  </mc:AlternateContent>
  <bookViews>
    <workbookView xWindow="0" yWindow="0" windowWidth="15360" windowHeight="7755" activeTab="1"/>
  </bookViews>
  <sheets>
    <sheet name="readme1st" sheetId="3" r:id="rId1"/>
    <sheet name="summit 2017 budget" sheetId="1" r:id="rId2"/>
    <sheet name="Assumptions" sheetId="2" r:id="rId3"/>
  </sheets>
  <calcPr calcId="152511"/>
</workbook>
</file>

<file path=xl/calcChain.xml><?xml version="1.0" encoding="utf-8"?>
<calcChain xmlns="http://schemas.openxmlformats.org/spreadsheetml/2006/main">
  <c r="F24" i="1" l="1"/>
  <c r="B34" i="2"/>
  <c r="B29" i="2" l="1"/>
  <c r="B28" i="2"/>
  <c r="B25" i="2"/>
  <c r="B26" i="2"/>
  <c r="F23" i="1"/>
  <c r="B31" i="2"/>
  <c r="B33" i="2"/>
  <c r="C4" i="1" l="1"/>
  <c r="F18" i="1" l="1"/>
  <c r="C12" i="1"/>
  <c r="F12" i="1"/>
  <c r="B24" i="2"/>
  <c r="F11" i="1" s="1"/>
  <c r="B5" i="2"/>
  <c r="B4" i="2"/>
  <c r="C11" i="1" l="1"/>
  <c r="F17" i="1" l="1"/>
  <c r="F13" i="1"/>
  <c r="F5" i="1"/>
  <c r="F14" i="1" l="1"/>
  <c r="F22" i="1"/>
  <c r="F21" i="1"/>
  <c r="F20" i="1"/>
  <c r="F19" i="1"/>
  <c r="C14" i="1"/>
  <c r="C13" i="1"/>
  <c r="C28" i="1" l="1"/>
  <c r="F28" i="1"/>
  <c r="F6" i="1" l="1"/>
</calcChain>
</file>

<file path=xl/sharedStrings.xml><?xml version="1.0" encoding="utf-8"?>
<sst xmlns="http://schemas.openxmlformats.org/spreadsheetml/2006/main" count="71" uniqueCount="69">
  <si>
    <t>Estimated profit</t>
  </si>
  <si>
    <t>Final profit</t>
  </si>
  <si>
    <t>Income</t>
  </si>
  <si>
    <t>Expenses</t>
  </si>
  <si>
    <t>Final</t>
  </si>
  <si>
    <t>Sponsorship</t>
  </si>
  <si>
    <t>Catering</t>
  </si>
  <si>
    <t>Signage</t>
  </si>
  <si>
    <t>Program</t>
  </si>
  <si>
    <t>Social activities</t>
  </si>
  <si>
    <t>Website</t>
  </si>
  <si>
    <t>Badges</t>
  </si>
  <si>
    <t>Office suplies</t>
  </si>
  <si>
    <t>TOTAL</t>
  </si>
  <si>
    <t># volunteers</t>
  </si>
  <si>
    <t>v1 - Seba</t>
  </si>
  <si>
    <t>initial budget for the summit based on OWASP template https://docs.google.com/spreadsheets/d/1Il5fT21mhHEgZB_takzFyai-HspDQyF52dFPKW527rc/edit#gid=0</t>
  </si>
  <si>
    <t>Use numbers based on assumptions to create the budget, so we can update the budget by validating or updating our assumptions</t>
  </si>
  <si>
    <t>number of summit days</t>
  </si>
  <si>
    <t>seed fund owasp</t>
  </si>
  <si>
    <t>owasp chapters / projects</t>
  </si>
  <si>
    <t>people covering own ticket</t>
  </si>
  <si>
    <t>owasp seed</t>
  </si>
  <si>
    <t># of sponsored attendees</t>
  </si>
  <si>
    <t>Sponsored travel</t>
  </si>
  <si>
    <t>average travel per attendee</t>
  </si>
  <si>
    <t>sponsor income</t>
  </si>
  <si>
    <t>project/chapter donactions</t>
  </si>
  <si>
    <t>summit attendees</t>
  </si>
  <si>
    <t>social event cost per attendee</t>
  </si>
  <si>
    <t>t-shirts</t>
  </si>
  <si>
    <t>cost of t-shirt</t>
  </si>
  <si>
    <t>website cost (layout/hosting)</t>
  </si>
  <si>
    <t>badge cost</t>
  </si>
  <si>
    <t>Professional Summit Organisation team (logistics/event-management, travel agency, workshop preparation, IT support, design, hospitality, media support)</t>
  </si>
  <si>
    <t>Org team cost</t>
  </si>
  <si>
    <t>includes travel/accomodation. This might decrease with help from OWASP staff</t>
  </si>
  <si>
    <t>Conversion rate from GBP</t>
  </si>
  <si>
    <t>Office supplies</t>
  </si>
  <si>
    <t>Internet access</t>
  </si>
  <si>
    <t>Internet uplink</t>
  </si>
  <si>
    <t>summit ticket - 8h</t>
  </si>
  <si>
    <t>summit ticket - 24h</t>
  </si>
  <si>
    <t>BUDGET</t>
  </si>
  <si>
    <t>Total Venue</t>
  </si>
  <si>
    <t>WiFi included</t>
  </si>
  <si>
    <t>refund seed fund</t>
  </si>
  <si>
    <t>owasp summit 2017</t>
  </si>
  <si>
    <t>USD to GBP</t>
  </si>
  <si>
    <t>all budget is in USD + 20% VAT</t>
  </si>
  <si>
    <t>Lodge rental (GBP, incl VAT)</t>
  </si>
  <si>
    <t>Lodge rental (USD, incl VAT)</t>
  </si>
  <si>
    <t>Venue - lodges</t>
  </si>
  <si>
    <t>Catering Total</t>
  </si>
  <si>
    <t># attendees (full)</t>
  </si>
  <si>
    <t># attendees 8h</t>
  </si>
  <si>
    <t>12-16 June 2017</t>
  </si>
  <si>
    <t>Meeting Rooms (GBP, incl VAT per day)</t>
  </si>
  <si>
    <t>Meeting Rooms (USD, 5 days)</t>
  </si>
  <si>
    <t>Meeting Rooms</t>
  </si>
  <si>
    <t>catering 8h GBP, incl VAT</t>
  </si>
  <si>
    <t>catering dinner (GBP, incl VAT)</t>
  </si>
  <si>
    <t>breakfast, lunch,  3 breaks</t>
  </si>
  <si>
    <t>Catering 8h (USD per day)</t>
  </si>
  <si>
    <t>catering dinner USD incl VAT)</t>
  </si>
  <si>
    <t>Status 6-Mar</t>
  </si>
  <si>
    <t>additional 500 (NYC)</t>
  </si>
  <si>
    <t>registration fee (3%)</t>
  </si>
  <si>
    <t>registration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</si>
</sst>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###############"/>
  </numFmts>
  <fonts count="13" x14ac:knownFonts="1">
    <font>
      <sz val="10"/>
      <color rgb="FF000000"/>
      <name val="Arial"/>
    </font>
    <font>
      <sz val="9"/>
      <color rgb="FF000000"/>
      <name val="Courier New"/>
    </font>
    <font>
      <sz val="9"/>
      <color rgb="FF1F497D"/>
      <name val="Courier New"/>
    </font>
    <font>
      <b/>
      <sz val="10"/>
      <color rgb="FF000000"/>
      <name val="Courier New"/>
    </font>
    <font>
      <b/>
      <sz val="12"/>
      <color rgb="FFF3F3F3"/>
      <name val="Courier New"/>
    </font>
    <font>
      <sz val="12"/>
      <color rgb="FFF3F3F3"/>
      <name val="Courier New"/>
    </font>
    <font>
      <b/>
      <sz val="10"/>
      <color rgb="FFF3F3F3"/>
      <name val="Courier New"/>
    </font>
    <font>
      <b/>
      <sz val="9"/>
      <color rgb="FF000000"/>
      <name val="Courier New"/>
    </font>
    <font>
      <b/>
      <sz val="9"/>
      <color rgb="FF339966"/>
      <name val="Courier New"/>
    </font>
    <font>
      <b/>
      <sz val="9"/>
      <color rgb="FFFFFFFF"/>
      <name val="Courier New"/>
    </font>
    <font>
      <sz val="10"/>
      <name val="Arial"/>
    </font>
    <font>
      <b/>
      <sz val="11"/>
      <color rgb="FF000000"/>
      <name val="Courier New"/>
    </font>
    <font>
      <sz val="11"/>
      <name val="Courier New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horizontal="left" vertical="center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0" xfId="0" applyFont="1" applyFill="1" applyAlignment="1"/>
    <xf numFmtId="0" fontId="1" fillId="2" borderId="3" xfId="0" applyFont="1" applyFill="1" applyBorder="1" applyAlignment="1"/>
    <xf numFmtId="0" fontId="1" fillId="0" borderId="4" xfId="0" applyFont="1" applyBorder="1" applyAlignment="1"/>
    <xf numFmtId="0" fontId="1" fillId="0" borderId="0" xfId="0" applyFont="1" applyAlignment="1"/>
    <xf numFmtId="0" fontId="3" fillId="2" borderId="4" xfId="0" applyFont="1" applyFill="1" applyBorder="1" applyAlignment="1"/>
    <xf numFmtId="0" fontId="5" fillId="3" borderId="0" xfId="0" applyFont="1" applyFill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7" fillId="2" borderId="6" xfId="0" applyFont="1" applyFill="1" applyBorder="1" applyAlignment="1"/>
    <xf numFmtId="164" fontId="7" fillId="2" borderId="6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1" fillId="2" borderId="6" xfId="0" applyFont="1" applyFill="1" applyBorder="1" applyAlignment="1"/>
    <xf numFmtId="0" fontId="1" fillId="2" borderId="5" xfId="0" applyFont="1" applyFill="1" applyBorder="1" applyAlignment="1"/>
    <xf numFmtId="0" fontId="7" fillId="0" borderId="4" xfId="0" applyFont="1" applyBorder="1" applyAlignment="1"/>
    <xf numFmtId="0" fontId="1" fillId="0" borderId="7" xfId="0" applyFont="1" applyBorder="1" applyAlignment="1"/>
    <xf numFmtId="0" fontId="7" fillId="2" borderId="8" xfId="0" applyFont="1" applyFill="1" applyBorder="1" applyAlignment="1">
      <alignment horizontal="center"/>
    </xf>
    <xf numFmtId="165" fontId="7" fillId="2" borderId="8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right" vertical="center"/>
    </xf>
    <xf numFmtId="164" fontId="1" fillId="2" borderId="8" xfId="0" applyNumberFormat="1" applyFont="1" applyFill="1" applyBorder="1" applyAlignment="1"/>
    <xf numFmtId="0" fontId="1" fillId="2" borderId="7" xfId="0" applyFont="1" applyFill="1" applyBorder="1" applyAlignment="1"/>
    <xf numFmtId="0" fontId="8" fillId="2" borderId="7" xfId="0" applyFont="1" applyFill="1" applyBorder="1" applyAlignment="1"/>
    <xf numFmtId="0" fontId="9" fillId="3" borderId="8" xfId="0" applyFont="1" applyFill="1" applyBorder="1" applyAlignment="1">
      <alignment horizontal="right" vertical="center"/>
    </xf>
    <xf numFmtId="164" fontId="9" fillId="3" borderId="8" xfId="0" applyNumberFormat="1" applyFont="1" applyFill="1" applyBorder="1" applyAlignment="1"/>
    <xf numFmtId="0" fontId="10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1" fillId="4" borderId="0" xfId="0" applyFont="1" applyFill="1" applyAlignment="1"/>
    <xf numFmtId="164" fontId="7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164" fontId="1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wrapText="1"/>
    </xf>
    <xf numFmtId="0" fontId="7" fillId="2" borderId="9" xfId="0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7" fillId="6" borderId="8" xfId="0" applyFont="1" applyFill="1" applyBorder="1" applyAlignment="1">
      <alignment horizontal="left"/>
    </xf>
    <xf numFmtId="164" fontId="7" fillId="6" borderId="8" xfId="0" applyNumberFormat="1" applyFont="1" applyFill="1" applyBorder="1" applyAlignment="1">
      <alignment horizontal="left"/>
    </xf>
    <xf numFmtId="0" fontId="7" fillId="6" borderId="8" xfId="0" applyFont="1" applyFill="1" applyBorder="1" applyAlignment="1"/>
    <xf numFmtId="164" fontId="7" fillId="6" borderId="8" xfId="0" applyNumberFormat="1" applyFont="1" applyFill="1" applyBorder="1" applyAlignment="1"/>
    <xf numFmtId="0" fontId="1" fillId="0" borderId="7" xfId="0" applyFont="1" applyBorder="1" applyAlignment="1">
      <alignment wrapText="1"/>
    </xf>
    <xf numFmtId="164" fontId="7" fillId="6" borderId="8" xfId="0" applyNumberFormat="1" applyFont="1" applyFill="1" applyBorder="1" applyAlignment="1"/>
    <xf numFmtId="0" fontId="10" fillId="0" borderId="7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0" fontId="7" fillId="0" borderId="2" xfId="0" applyFont="1" applyBorder="1" applyAlignment="1"/>
    <xf numFmtId="0" fontId="9" fillId="4" borderId="0" xfId="0" applyFont="1" applyFill="1" applyAlignment="1"/>
    <xf numFmtId="164" fontId="9" fillId="4" borderId="0" xfId="0" applyNumberFormat="1" applyFont="1" applyFill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center"/>
    </xf>
    <xf numFmtId="0" fontId="1" fillId="0" borderId="6" xfId="0" applyFont="1" applyBorder="1" applyAlignment="1"/>
    <xf numFmtId="164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2" xfId="0" applyFont="1" applyBorder="1" applyAlignment="1"/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17" fontId="6" fillId="3" borderId="0" xfId="0" applyNumberFormat="1" applyFont="1" applyFill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6" borderId="8" xfId="0" applyFont="1" applyFill="1" applyBorder="1" applyAlignment="1">
      <alignment wrapText="1"/>
    </xf>
    <xf numFmtId="164" fontId="7" fillId="6" borderId="8" xfId="0" applyNumberFormat="1" applyFont="1" applyFill="1" applyBorder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4" fillId="3" borderId="0" xfId="0" applyFont="1" applyFill="1" applyAlignment="1">
      <alignment vertic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2.75" x14ac:dyDescent="0.2"/>
  <cols>
    <col min="1" max="16384" width="9.140625" style="67"/>
  </cols>
  <sheetData>
    <row r="1" spans="1:1" x14ac:dyDescent="0.2">
      <c r="A1" s="67" t="s">
        <v>15</v>
      </c>
    </row>
    <row r="2" spans="1:1" x14ac:dyDescent="0.2">
      <c r="A2" s="67" t="s">
        <v>16</v>
      </c>
    </row>
    <row r="3" spans="1:1" x14ac:dyDescent="0.2">
      <c r="A3" s="6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E25" sqref="E25"/>
    </sheetView>
  </sheetViews>
  <sheetFormatPr defaultColWidth="14.42578125" defaultRowHeight="12.75" customHeight="1" x14ac:dyDescent="0.2"/>
  <cols>
    <col min="1" max="1" width="4.28515625" customWidth="1"/>
    <col min="2" max="2" width="27.140625" customWidth="1"/>
    <col min="3" max="3" width="14.28515625" customWidth="1"/>
    <col min="4" max="4" width="5" customWidth="1"/>
    <col min="5" max="5" width="29" customWidth="1"/>
    <col min="6" max="6" width="20.28515625" customWidth="1"/>
    <col min="7" max="7" width="5.7109375" customWidth="1"/>
    <col min="8" max="8" width="17.85546875" customWidth="1"/>
    <col min="9" max="9" width="8.85546875" customWidth="1"/>
  </cols>
  <sheetData>
    <row r="1" spans="1:9" x14ac:dyDescent="0.2">
      <c r="A1" s="1"/>
      <c r="B1" s="2"/>
      <c r="C1" s="3"/>
      <c r="D1" s="4"/>
      <c r="E1" s="4"/>
      <c r="F1" s="5"/>
      <c r="G1" s="6"/>
      <c r="H1" s="7"/>
      <c r="I1" s="8"/>
    </row>
    <row r="2" spans="1:9" ht="21.75" customHeight="1" x14ac:dyDescent="0.25">
      <c r="A2" s="9"/>
      <c r="B2" s="76" t="s">
        <v>47</v>
      </c>
      <c r="C2" s="77"/>
      <c r="D2" s="10"/>
      <c r="E2" s="10"/>
      <c r="F2" s="66" t="s">
        <v>56</v>
      </c>
      <c r="G2" s="11"/>
      <c r="H2" s="12"/>
      <c r="I2" s="13"/>
    </row>
    <row r="3" spans="1:9" ht="13.5" x14ac:dyDescent="0.25">
      <c r="A3" s="14"/>
      <c r="B3" s="15"/>
      <c r="C3" s="16"/>
      <c r="D3" s="17"/>
      <c r="E3" s="18"/>
      <c r="F3" s="18"/>
      <c r="G3" s="19"/>
      <c r="H3" s="20"/>
      <c r="I3" s="8"/>
    </row>
    <row r="4" spans="1:9" ht="13.5" x14ac:dyDescent="0.25">
      <c r="A4" s="21"/>
      <c r="B4" s="22" t="s">
        <v>28</v>
      </c>
      <c r="C4" s="23">
        <f>Assumptions!B7+Assumptions!B8</f>
        <v>120</v>
      </c>
      <c r="D4" s="24"/>
      <c r="E4" s="25" t="s">
        <v>0</v>
      </c>
      <c r="F4" s="26">
        <v>0</v>
      </c>
      <c r="G4" s="27"/>
      <c r="H4" s="7"/>
      <c r="I4" s="8"/>
    </row>
    <row r="5" spans="1:9" s="71" customFormat="1" ht="13.5" x14ac:dyDescent="0.25">
      <c r="A5" s="21"/>
      <c r="B5" s="22"/>
      <c r="C5" s="23"/>
      <c r="D5" s="24"/>
      <c r="E5" s="25" t="s">
        <v>46</v>
      </c>
      <c r="F5" s="26">
        <f>C11</f>
        <v>150000</v>
      </c>
      <c r="G5" s="27"/>
      <c r="H5" s="7"/>
      <c r="I5" s="8"/>
    </row>
    <row r="6" spans="1:9" ht="13.5" x14ac:dyDescent="0.25">
      <c r="A6" s="27"/>
      <c r="B6" s="22"/>
      <c r="C6" s="23"/>
      <c r="D6" s="28"/>
      <c r="E6" s="29" t="s">
        <v>1</v>
      </c>
      <c r="F6" s="30">
        <f>C28-F28-F5</f>
        <v>37193.399999999994</v>
      </c>
      <c r="G6" s="27"/>
      <c r="H6" s="7"/>
      <c r="I6" s="8"/>
    </row>
    <row r="7" spans="1:9" x14ac:dyDescent="0.2">
      <c r="A7" s="14"/>
      <c r="B7" s="4"/>
      <c r="C7" s="3"/>
      <c r="D7" s="5"/>
      <c r="E7" s="31"/>
      <c r="F7" s="31"/>
      <c r="G7" s="19"/>
      <c r="H7" s="32"/>
      <c r="I7" s="33"/>
    </row>
    <row r="8" spans="1:9" ht="15.75" x14ac:dyDescent="0.3">
      <c r="A8" s="14"/>
      <c r="B8" s="34" t="s">
        <v>2</v>
      </c>
      <c r="C8" s="35"/>
      <c r="D8" s="5"/>
      <c r="E8" s="36" t="s">
        <v>3</v>
      </c>
      <c r="F8" s="37"/>
      <c r="G8" s="19"/>
      <c r="H8" s="32"/>
      <c r="I8" s="33"/>
    </row>
    <row r="9" spans="1:9" x14ac:dyDescent="0.2">
      <c r="A9" s="14"/>
      <c r="B9" s="5"/>
      <c r="C9" s="38"/>
      <c r="D9" s="5"/>
      <c r="F9" s="39"/>
      <c r="G9" s="19"/>
      <c r="H9" s="32"/>
      <c r="I9" s="33"/>
    </row>
    <row r="10" spans="1:9" ht="13.5" x14ac:dyDescent="0.25">
      <c r="A10" s="14"/>
      <c r="B10" s="40"/>
      <c r="C10" s="41" t="s">
        <v>4</v>
      </c>
      <c r="D10" s="14"/>
      <c r="E10" s="42"/>
      <c r="F10" s="41" t="s">
        <v>4</v>
      </c>
      <c r="G10" s="27"/>
      <c r="H10" s="32"/>
      <c r="I10" s="33"/>
    </row>
    <row r="11" spans="1:9" ht="13.5" x14ac:dyDescent="0.25">
      <c r="A11" s="27"/>
      <c r="B11" s="43" t="s">
        <v>19</v>
      </c>
      <c r="C11" s="44">
        <f>Assumptions!B6</f>
        <v>150000</v>
      </c>
      <c r="D11" s="27"/>
      <c r="E11" s="45" t="s">
        <v>52</v>
      </c>
      <c r="F11" s="70">
        <f>Assumptions!B24</f>
        <v>24549.1</v>
      </c>
      <c r="G11" s="47"/>
      <c r="H11" s="32"/>
      <c r="I11" s="33"/>
    </row>
    <row r="12" spans="1:9" ht="13.5" x14ac:dyDescent="0.25">
      <c r="A12" s="27"/>
      <c r="B12" s="43" t="s">
        <v>21</v>
      </c>
      <c r="C12" s="44">
        <f>(Assumptions!B7*Assumptions!B4)+(Assumptions!B8*Assumptions!B5)</f>
        <v>120000</v>
      </c>
      <c r="D12" s="27"/>
      <c r="E12" s="45" t="s">
        <v>6</v>
      </c>
      <c r="F12" s="70">
        <f>Assumptions!B29</f>
        <v>7620</v>
      </c>
      <c r="G12" s="47"/>
      <c r="H12" s="32"/>
      <c r="I12" s="33"/>
    </row>
    <row r="13" spans="1:9" ht="13.5" x14ac:dyDescent="0.25">
      <c r="A13" s="27"/>
      <c r="B13" s="43" t="s">
        <v>5</v>
      </c>
      <c r="C13" s="44">
        <f>Assumptions!B12</f>
        <v>0</v>
      </c>
      <c r="D13" s="27"/>
      <c r="E13" s="45" t="s">
        <v>24</v>
      </c>
      <c r="F13" s="70">
        <f>Assumptions!B9*Assumptions!B11</f>
        <v>0</v>
      </c>
      <c r="G13" s="47"/>
      <c r="H13" s="32"/>
      <c r="I13" s="33"/>
    </row>
    <row r="14" spans="1:9" ht="89.25" x14ac:dyDescent="0.25">
      <c r="A14" s="49"/>
      <c r="B14" s="43" t="s">
        <v>20</v>
      </c>
      <c r="C14" s="44">
        <f>Assumptions!B13</f>
        <v>23000</v>
      </c>
      <c r="D14" s="27"/>
      <c r="E14" s="69" t="s">
        <v>34</v>
      </c>
      <c r="F14" s="70">
        <f>Assumptions!B18</f>
        <v>5000</v>
      </c>
      <c r="G14" s="47"/>
      <c r="H14" s="32"/>
      <c r="I14" s="33"/>
    </row>
    <row r="15" spans="1:9" ht="13.5" x14ac:dyDescent="0.25">
      <c r="A15" s="50"/>
      <c r="B15" s="31"/>
      <c r="C15" s="31"/>
      <c r="D15" s="19"/>
      <c r="E15" s="45" t="s">
        <v>7</v>
      </c>
      <c r="F15" s="70">
        <v>1000</v>
      </c>
      <c r="G15" s="47"/>
      <c r="H15" s="32"/>
      <c r="I15" s="33"/>
    </row>
    <row r="16" spans="1:9" ht="13.5" x14ac:dyDescent="0.25">
      <c r="A16" s="50"/>
      <c r="D16" s="19"/>
      <c r="E16" s="45" t="s">
        <v>8</v>
      </c>
      <c r="F16" s="70">
        <v>1000</v>
      </c>
      <c r="G16" s="47"/>
      <c r="H16" s="32"/>
      <c r="I16" s="33"/>
    </row>
    <row r="17" spans="1:9" ht="13.5" x14ac:dyDescent="0.25">
      <c r="A17" s="14"/>
      <c r="B17" s="51"/>
      <c r="C17" s="52"/>
      <c r="D17" s="19"/>
      <c r="E17" s="45" t="s">
        <v>9</v>
      </c>
      <c r="F17" s="70">
        <f>(Assumptions!B3+Assumptions!B7)*Assumptions!B14</f>
        <v>2250</v>
      </c>
      <c r="G17" s="27"/>
      <c r="H17" s="32"/>
      <c r="I17" s="33"/>
    </row>
    <row r="18" spans="1:9" ht="13.5" x14ac:dyDescent="0.25">
      <c r="A18" s="14"/>
      <c r="B18" s="51"/>
      <c r="C18" s="52"/>
      <c r="D18" s="19"/>
      <c r="E18" s="45" t="s">
        <v>30</v>
      </c>
      <c r="F18" s="70">
        <f>(Assumptions!B7+Assumptions!B8)*Assumptions!B15</f>
        <v>1800</v>
      </c>
      <c r="G18" s="27"/>
      <c r="H18" s="32"/>
      <c r="I18" s="33"/>
    </row>
    <row r="19" spans="1:9" ht="13.5" x14ac:dyDescent="0.25">
      <c r="A19" s="14"/>
      <c r="B19" s="51"/>
      <c r="C19" s="52"/>
      <c r="D19" s="19"/>
      <c r="E19" s="45" t="s">
        <v>10</v>
      </c>
      <c r="F19" s="70">
        <f>Assumptions!B16</f>
        <v>3000</v>
      </c>
      <c r="G19" s="27"/>
      <c r="H19" s="32"/>
      <c r="I19" s="33"/>
    </row>
    <row r="20" spans="1:9" ht="13.5" x14ac:dyDescent="0.25">
      <c r="A20" s="14"/>
      <c r="B20" s="51"/>
      <c r="C20" s="52"/>
      <c r="D20" s="19"/>
      <c r="E20" s="45" t="s">
        <v>11</v>
      </c>
      <c r="F20" s="70">
        <f>C4*Assumptions!B17</f>
        <v>600</v>
      </c>
      <c r="G20" s="27"/>
      <c r="H20" s="32"/>
      <c r="I20" s="33"/>
    </row>
    <row r="21" spans="1:9" ht="13.5" x14ac:dyDescent="0.25">
      <c r="A21" s="14"/>
      <c r="B21" s="51"/>
      <c r="C21" s="52"/>
      <c r="D21" s="19"/>
      <c r="E21" s="45" t="s">
        <v>12</v>
      </c>
      <c r="F21" s="70">
        <f>Assumptions!B20</f>
        <v>3000</v>
      </c>
      <c r="G21" s="27"/>
      <c r="H21" s="32"/>
      <c r="I21" s="33"/>
    </row>
    <row r="22" spans="1:9" ht="13.5" x14ac:dyDescent="0.25">
      <c r="A22" s="14"/>
      <c r="B22" s="51"/>
      <c r="C22" s="52"/>
      <c r="D22" s="19"/>
      <c r="E22" s="45" t="s">
        <v>40</v>
      </c>
      <c r="F22" s="70">
        <f>Assumptions!B21</f>
        <v>0</v>
      </c>
      <c r="G22" s="27"/>
      <c r="H22" s="32"/>
      <c r="I22" s="33"/>
    </row>
    <row r="23" spans="1:9" ht="13.5" x14ac:dyDescent="0.25">
      <c r="A23" s="14"/>
      <c r="B23" s="51"/>
      <c r="C23" s="52"/>
      <c r="D23" s="19"/>
      <c r="E23" s="45" t="s">
        <v>59</v>
      </c>
      <c r="F23" s="48">
        <f>Assumptions!B31</f>
        <v>52387.5</v>
      </c>
      <c r="G23" s="27"/>
      <c r="H23" s="32"/>
      <c r="I23" s="33"/>
    </row>
    <row r="24" spans="1:9" ht="13.5" x14ac:dyDescent="0.25">
      <c r="A24" s="14"/>
      <c r="B24" s="51"/>
      <c r="C24" s="52"/>
      <c r="D24" s="19"/>
      <c r="E24" s="45" t="s">
        <v>68</v>
      </c>
      <c r="F24" s="48">
        <f>Assumptions!B34</f>
        <v>3600</v>
      </c>
      <c r="G24" s="27"/>
      <c r="H24" s="32"/>
      <c r="I24" s="33"/>
    </row>
    <row r="25" spans="1:9" ht="13.5" x14ac:dyDescent="0.25">
      <c r="A25" s="14"/>
      <c r="B25" s="51"/>
      <c r="C25" s="52"/>
      <c r="D25" s="19"/>
      <c r="E25" s="45"/>
      <c r="F25" s="48"/>
      <c r="G25" s="27"/>
      <c r="H25" s="32"/>
      <c r="I25" s="33"/>
    </row>
    <row r="26" spans="1:9" ht="13.5" x14ac:dyDescent="0.25">
      <c r="A26" s="14"/>
      <c r="B26" s="51"/>
      <c r="C26" s="52"/>
      <c r="D26" s="19"/>
      <c r="E26" s="45"/>
      <c r="F26" s="46"/>
      <c r="G26" s="27"/>
      <c r="H26" s="32"/>
      <c r="I26" s="33"/>
    </row>
    <row r="27" spans="1:9" ht="13.5" x14ac:dyDescent="0.25">
      <c r="A27" s="14"/>
      <c r="B27" s="5"/>
      <c r="C27" s="52"/>
      <c r="D27" s="5"/>
      <c r="E27" s="53"/>
      <c r="F27" s="4"/>
      <c r="G27" s="19"/>
      <c r="H27" s="32"/>
      <c r="I27" s="33"/>
    </row>
    <row r="28" spans="1:9" ht="13.5" x14ac:dyDescent="0.25">
      <c r="A28" s="14"/>
      <c r="B28" s="54" t="s">
        <v>13</v>
      </c>
      <c r="C28" s="55">
        <f>SUM(C11:C14)</f>
        <v>293000</v>
      </c>
      <c r="D28" s="5"/>
      <c r="E28" s="56" t="s">
        <v>13</v>
      </c>
      <c r="F28" s="57">
        <f>SUM(F11:F26)</f>
        <v>105806.6</v>
      </c>
      <c r="G28" s="19"/>
      <c r="H28" s="32"/>
      <c r="I28" s="33"/>
    </row>
    <row r="29" spans="1:9" x14ac:dyDescent="0.2">
      <c r="A29" s="58"/>
      <c r="B29" s="58"/>
      <c r="C29" s="59"/>
      <c r="D29" s="58"/>
      <c r="E29" s="58"/>
      <c r="F29" s="58"/>
      <c r="G29" s="60"/>
      <c r="H29" s="32"/>
      <c r="I29" s="33"/>
    </row>
    <row r="30" spans="1:9" x14ac:dyDescent="0.2">
      <c r="A30" s="61"/>
      <c r="B30" s="61"/>
      <c r="C30" s="62"/>
      <c r="D30" s="61"/>
      <c r="E30" s="61"/>
      <c r="F30" s="61"/>
      <c r="G30" s="61"/>
      <c r="H30" s="33"/>
      <c r="I30" s="33"/>
    </row>
    <row r="31" spans="1:9" x14ac:dyDescent="0.2">
      <c r="A31" s="8"/>
      <c r="B31" s="8"/>
      <c r="C31" s="63"/>
      <c r="D31" s="8"/>
      <c r="E31" s="8"/>
      <c r="F31" s="8"/>
      <c r="G31" s="8"/>
      <c r="H31" s="33"/>
      <c r="I31" s="33"/>
    </row>
    <row r="32" spans="1:9" x14ac:dyDescent="0.2">
      <c r="A32" s="8"/>
      <c r="B32" s="8"/>
      <c r="C32" s="63"/>
      <c r="D32" s="8"/>
      <c r="G32" s="8"/>
      <c r="H32" s="33"/>
      <c r="I32" s="33"/>
    </row>
    <row r="33" spans="1:9" x14ac:dyDescent="0.2">
      <c r="A33" s="8"/>
      <c r="B33" s="8"/>
      <c r="C33" s="63"/>
      <c r="D33" s="8"/>
      <c r="G33" s="8"/>
      <c r="H33" s="33"/>
      <c r="I33" s="33"/>
    </row>
    <row r="34" spans="1:9" x14ac:dyDescent="0.2">
      <c r="A34" s="8"/>
      <c r="B34" s="8"/>
      <c r="C34" s="63"/>
      <c r="D34" s="8"/>
      <c r="E34" s="8"/>
      <c r="F34" s="8"/>
      <c r="G34" s="8"/>
      <c r="H34" s="33"/>
      <c r="I34" s="33"/>
    </row>
    <row r="35" spans="1:9" x14ac:dyDescent="0.2">
      <c r="A35" s="8"/>
      <c r="B35" s="8"/>
      <c r="C35" s="63"/>
      <c r="D35" s="8"/>
      <c r="E35" s="8"/>
      <c r="F35" s="8"/>
      <c r="G35" s="8"/>
      <c r="H35" s="33"/>
      <c r="I35" s="33"/>
    </row>
    <row r="36" spans="1:9" x14ac:dyDescent="0.2">
      <c r="A36" s="8"/>
      <c r="B36" s="8"/>
      <c r="C36" s="63"/>
      <c r="D36" s="8"/>
      <c r="E36" s="8"/>
      <c r="F36" s="8"/>
      <c r="G36" s="8"/>
      <c r="H36" s="33"/>
      <c r="I36" s="33"/>
    </row>
    <row r="37" spans="1:9" x14ac:dyDescent="0.2">
      <c r="A37" s="8"/>
      <c r="B37" s="8"/>
      <c r="C37" s="63"/>
      <c r="D37" s="8"/>
      <c r="E37" s="8"/>
      <c r="F37" s="8"/>
      <c r="G37" s="8"/>
      <c r="H37" s="33"/>
      <c r="I37" s="33"/>
    </row>
    <row r="38" spans="1:9" x14ac:dyDescent="0.2">
      <c r="A38" s="8"/>
      <c r="B38" s="8"/>
      <c r="C38" s="63"/>
      <c r="D38" s="8"/>
      <c r="E38" s="8"/>
      <c r="F38" s="8"/>
      <c r="G38" s="8"/>
      <c r="H38" s="33"/>
      <c r="I38" s="33"/>
    </row>
    <row r="39" spans="1:9" x14ac:dyDescent="0.2">
      <c r="A39" s="8"/>
      <c r="B39" s="8"/>
      <c r="C39" s="63"/>
      <c r="D39" s="8"/>
      <c r="E39" s="8"/>
      <c r="F39" s="8"/>
      <c r="G39" s="8"/>
      <c r="H39" s="33"/>
      <c r="I39" s="33"/>
    </row>
    <row r="40" spans="1:9" x14ac:dyDescent="0.2">
      <c r="A40" s="8"/>
      <c r="B40" s="8"/>
      <c r="C40" s="63"/>
      <c r="D40" s="8"/>
      <c r="E40" s="8"/>
      <c r="F40" s="8"/>
      <c r="G40" s="8"/>
      <c r="H40" s="33"/>
      <c r="I40" s="33"/>
    </row>
    <row r="41" spans="1:9" x14ac:dyDescent="0.2">
      <c r="A41" s="8"/>
      <c r="B41" s="8"/>
      <c r="C41" s="63"/>
      <c r="D41" s="8"/>
      <c r="E41" s="8"/>
      <c r="F41" s="8"/>
      <c r="G41" s="8"/>
      <c r="H41" s="33"/>
      <c r="I41" s="33"/>
    </row>
    <row r="42" spans="1:9" x14ac:dyDescent="0.2">
      <c r="A42" s="8"/>
      <c r="B42" s="8"/>
      <c r="C42" s="63"/>
      <c r="D42" s="8"/>
      <c r="E42" s="8"/>
      <c r="F42" s="8"/>
      <c r="G42" s="8"/>
      <c r="H42" s="33"/>
      <c r="I42" s="33"/>
    </row>
    <row r="43" spans="1:9" x14ac:dyDescent="0.2">
      <c r="A43" s="8"/>
      <c r="B43" s="8"/>
      <c r="C43" s="63"/>
      <c r="D43" s="8"/>
      <c r="E43" s="8"/>
      <c r="F43" s="8"/>
      <c r="G43" s="8"/>
      <c r="H43" s="33"/>
      <c r="I43" s="33"/>
    </row>
    <row r="44" spans="1:9" x14ac:dyDescent="0.2">
      <c r="A44" s="8"/>
      <c r="B44" s="8"/>
      <c r="C44" s="63"/>
      <c r="D44" s="8"/>
      <c r="E44" s="8"/>
      <c r="F44" s="8"/>
      <c r="G44" s="8"/>
      <c r="H44" s="33"/>
      <c r="I44" s="33"/>
    </row>
    <row r="45" spans="1:9" x14ac:dyDescent="0.2">
      <c r="A45" s="8"/>
      <c r="B45" s="8"/>
      <c r="C45" s="63"/>
      <c r="D45" s="8"/>
      <c r="E45" s="8"/>
      <c r="F45" s="8"/>
      <c r="G45" s="8"/>
      <c r="H45" s="33"/>
      <c r="I45" s="33"/>
    </row>
    <row r="46" spans="1:9" x14ac:dyDescent="0.2">
      <c r="A46" s="8"/>
      <c r="B46" s="8"/>
      <c r="C46" s="63"/>
      <c r="D46" s="8"/>
      <c r="E46" s="8"/>
      <c r="F46" s="8"/>
      <c r="G46" s="8"/>
      <c r="H46" s="33"/>
      <c r="I46" s="33"/>
    </row>
    <row r="47" spans="1:9" x14ac:dyDescent="0.2">
      <c r="A47" s="8"/>
      <c r="B47" s="8"/>
      <c r="C47" s="63"/>
      <c r="D47" s="8"/>
      <c r="E47" s="8"/>
      <c r="F47" s="8"/>
      <c r="G47" s="8"/>
      <c r="H47" s="33"/>
      <c r="I47" s="33"/>
    </row>
    <row r="48" spans="1:9" ht="14.25" customHeight="1" x14ac:dyDescent="0.2">
      <c r="A48" s="8"/>
      <c r="B48" s="8"/>
      <c r="C48" s="63"/>
      <c r="D48" s="8"/>
      <c r="E48" s="8"/>
      <c r="F48" s="8"/>
      <c r="G48" s="8"/>
      <c r="H48" s="33"/>
      <c r="I48" s="33"/>
    </row>
    <row r="49" spans="1:9" ht="14.25" customHeight="1" x14ac:dyDescent="0.2">
      <c r="A49" s="8"/>
      <c r="B49" s="8"/>
      <c r="C49" s="63"/>
      <c r="D49" s="8"/>
      <c r="E49" s="8"/>
      <c r="F49" s="8"/>
      <c r="G49" s="8"/>
      <c r="H49" s="33"/>
      <c r="I49" s="33"/>
    </row>
    <row r="50" spans="1:9" ht="14.25" customHeight="1" x14ac:dyDescent="0.2">
      <c r="A50" s="8"/>
      <c r="B50" s="8"/>
      <c r="C50" s="63"/>
      <c r="D50" s="8"/>
      <c r="E50" s="8"/>
      <c r="F50" s="8"/>
      <c r="G50" s="8"/>
      <c r="H50" s="33"/>
      <c r="I50" s="33"/>
    </row>
    <row r="51" spans="1:9" ht="14.25" customHeight="1" x14ac:dyDescent="0.2">
      <c r="A51" s="8"/>
      <c r="B51" s="8"/>
      <c r="C51" s="63"/>
      <c r="D51" s="8"/>
      <c r="E51" s="8"/>
      <c r="F51" s="8"/>
      <c r="G51" s="8"/>
      <c r="H51" s="33"/>
      <c r="I51" s="33"/>
    </row>
    <row r="52" spans="1:9" ht="14.25" customHeight="1" x14ac:dyDescent="0.2">
      <c r="A52" s="8"/>
      <c r="B52" s="8"/>
      <c r="C52" s="63"/>
      <c r="D52" s="8"/>
      <c r="E52" s="8"/>
      <c r="F52" s="8"/>
      <c r="G52" s="8"/>
      <c r="H52" s="33"/>
      <c r="I52" s="33"/>
    </row>
    <row r="53" spans="1:9" ht="14.25" customHeight="1" x14ac:dyDescent="0.2">
      <c r="A53" s="8"/>
      <c r="B53" s="8"/>
      <c r="C53" s="63"/>
      <c r="D53" s="8"/>
      <c r="E53" s="8"/>
      <c r="F53" s="8"/>
      <c r="G53" s="8"/>
      <c r="H53" s="33"/>
      <c r="I53" s="33"/>
    </row>
    <row r="54" spans="1:9" ht="14.25" customHeight="1" x14ac:dyDescent="0.2">
      <c r="A54" s="8"/>
      <c r="B54" s="8"/>
      <c r="C54" s="63"/>
      <c r="D54" s="8"/>
      <c r="E54" s="8"/>
      <c r="F54" s="8"/>
      <c r="G54" s="8"/>
      <c r="H54" s="33"/>
      <c r="I54" s="33"/>
    </row>
    <row r="55" spans="1:9" ht="14.25" customHeight="1" x14ac:dyDescent="0.2">
      <c r="A55" s="8"/>
      <c r="B55" s="8"/>
      <c r="C55" s="63"/>
      <c r="D55" s="8"/>
      <c r="E55" s="8"/>
      <c r="F55" s="8"/>
      <c r="G55" s="8"/>
      <c r="H55" s="33"/>
      <c r="I55" s="33"/>
    </row>
    <row r="56" spans="1:9" ht="14.25" customHeight="1" x14ac:dyDescent="0.2">
      <c r="A56" s="8"/>
      <c r="B56" s="8"/>
      <c r="C56" s="63"/>
      <c r="D56" s="8"/>
      <c r="E56" s="8"/>
      <c r="F56" s="8"/>
      <c r="G56" s="8"/>
      <c r="H56" s="33"/>
      <c r="I56" s="33"/>
    </row>
    <row r="57" spans="1:9" ht="14.25" customHeight="1" x14ac:dyDescent="0.2">
      <c r="A57" s="8"/>
      <c r="B57" s="8"/>
      <c r="C57" s="63"/>
      <c r="D57" s="8"/>
      <c r="E57" s="8"/>
      <c r="F57" s="8"/>
      <c r="G57" s="8"/>
      <c r="H57" s="33"/>
      <c r="I57" s="33"/>
    </row>
    <row r="58" spans="1:9" ht="14.25" customHeight="1" x14ac:dyDescent="0.2">
      <c r="A58" s="8"/>
      <c r="B58" s="8"/>
      <c r="C58" s="63"/>
      <c r="D58" s="8"/>
      <c r="E58" s="8"/>
      <c r="F58" s="8"/>
      <c r="G58" s="8"/>
      <c r="H58" s="33"/>
      <c r="I58" s="33"/>
    </row>
    <row r="59" spans="1:9" ht="14.25" customHeight="1" x14ac:dyDescent="0.2">
      <c r="A59" s="8"/>
      <c r="B59" s="8"/>
      <c r="C59" s="63"/>
      <c r="D59" s="8"/>
      <c r="E59" s="8"/>
      <c r="F59" s="8"/>
      <c r="G59" s="8"/>
      <c r="H59" s="33"/>
      <c r="I59" s="33"/>
    </row>
    <row r="60" spans="1:9" ht="14.25" customHeight="1" x14ac:dyDescent="0.2">
      <c r="A60" s="8"/>
      <c r="B60" s="33"/>
      <c r="C60" s="64"/>
      <c r="D60" s="8"/>
      <c r="E60" s="33"/>
      <c r="F60" s="33"/>
      <c r="G60" s="8"/>
      <c r="H60" s="33"/>
      <c r="I60" s="33"/>
    </row>
    <row r="61" spans="1:9" ht="14.25" customHeight="1" x14ac:dyDescent="0.2">
      <c r="A61" s="8"/>
      <c r="B61" s="33"/>
      <c r="C61" s="64"/>
      <c r="D61" s="8"/>
      <c r="E61" s="33"/>
      <c r="F61" s="33"/>
      <c r="G61" s="8"/>
      <c r="H61" s="33"/>
      <c r="I61" s="33"/>
    </row>
    <row r="62" spans="1:9" ht="14.25" customHeight="1" x14ac:dyDescent="0.2">
      <c r="A62" s="8"/>
      <c r="B62" s="33"/>
      <c r="C62" s="64"/>
      <c r="D62" s="33"/>
      <c r="E62" s="33"/>
      <c r="F62" s="33"/>
      <c r="G62" s="8"/>
      <c r="H62" s="8"/>
      <c r="I62" s="8"/>
    </row>
    <row r="63" spans="1:9" ht="14.25" customHeight="1" x14ac:dyDescent="0.2">
      <c r="A63" s="8"/>
      <c r="B63" s="33"/>
      <c r="C63" s="64"/>
      <c r="D63" s="33"/>
      <c r="E63" s="33"/>
      <c r="F63" s="33"/>
      <c r="G63" s="8"/>
      <c r="H63" s="8"/>
      <c r="I63" s="8"/>
    </row>
    <row r="64" spans="1:9" ht="14.25" customHeight="1" x14ac:dyDescent="0.2">
      <c r="A64" s="8"/>
      <c r="B64" s="8"/>
      <c r="C64" s="63"/>
      <c r="D64" s="8"/>
      <c r="E64" s="8"/>
      <c r="F64" s="8"/>
      <c r="G64" s="8"/>
      <c r="H64" s="8"/>
      <c r="I64" s="8"/>
    </row>
    <row r="65" spans="1:9" ht="14.25" customHeight="1" x14ac:dyDescent="0.2">
      <c r="A65" s="8"/>
      <c r="B65" s="8"/>
      <c r="C65" s="63"/>
      <c r="D65" s="8"/>
      <c r="E65" s="8"/>
      <c r="F65" s="8"/>
      <c r="G65" s="8"/>
      <c r="H65" s="8"/>
      <c r="I65" s="8"/>
    </row>
    <row r="66" spans="1:9" ht="14.25" customHeight="1" x14ac:dyDescent="0.2">
      <c r="A66" s="8"/>
      <c r="B66" s="8"/>
      <c r="C66" s="63"/>
      <c r="D66" s="8"/>
      <c r="E66" s="8"/>
      <c r="F66" s="8"/>
      <c r="G66" s="8"/>
      <c r="H66" s="8"/>
      <c r="I66" s="8"/>
    </row>
    <row r="67" spans="1:9" ht="14.25" customHeight="1" x14ac:dyDescent="0.2">
      <c r="A67" s="8"/>
      <c r="B67" s="8"/>
      <c r="C67" s="63"/>
      <c r="D67" s="8"/>
      <c r="E67" s="8"/>
      <c r="F67" s="8"/>
      <c r="G67" s="8"/>
      <c r="H67" s="8"/>
      <c r="I67" s="8"/>
    </row>
    <row r="68" spans="1:9" ht="14.25" customHeight="1" x14ac:dyDescent="0.2">
      <c r="A68" s="8"/>
      <c r="B68" s="8"/>
      <c r="C68" s="63"/>
      <c r="D68" s="8"/>
      <c r="E68" s="8"/>
      <c r="F68" s="8"/>
      <c r="G68" s="8"/>
      <c r="H68" s="8"/>
      <c r="I68" s="8"/>
    </row>
    <row r="69" spans="1:9" ht="14.25" customHeight="1" x14ac:dyDescent="0.2">
      <c r="A69" s="8"/>
      <c r="B69" s="8"/>
      <c r="C69" s="63"/>
      <c r="D69" s="8"/>
      <c r="E69" s="8"/>
      <c r="F69" s="8"/>
      <c r="G69" s="8"/>
      <c r="H69" s="8"/>
      <c r="I69" s="8"/>
    </row>
    <row r="70" spans="1:9" ht="14.25" customHeight="1" x14ac:dyDescent="0.2">
      <c r="A70" s="8"/>
      <c r="B70" s="8"/>
      <c r="C70" s="63"/>
      <c r="D70" s="8"/>
      <c r="E70" s="8"/>
      <c r="F70" s="8"/>
      <c r="G70" s="8"/>
      <c r="H70" s="8"/>
      <c r="I70" s="8"/>
    </row>
    <row r="71" spans="1:9" ht="14.25" customHeight="1" x14ac:dyDescent="0.2">
      <c r="A71" s="8"/>
      <c r="B71" s="8"/>
      <c r="C71" s="63"/>
      <c r="D71" s="8"/>
      <c r="E71" s="8"/>
      <c r="F71" s="8"/>
      <c r="G71" s="8"/>
      <c r="H71" s="8"/>
      <c r="I71" s="8"/>
    </row>
    <row r="72" spans="1:9" ht="14.25" customHeight="1" x14ac:dyDescent="0.2">
      <c r="A72" s="8"/>
      <c r="B72" s="8"/>
      <c r="C72" s="63"/>
      <c r="D72" s="8"/>
      <c r="E72" s="8"/>
      <c r="F72" s="8"/>
      <c r="G72" s="8"/>
      <c r="H72" s="8"/>
      <c r="I72" s="8"/>
    </row>
    <row r="73" spans="1:9" ht="14.25" customHeight="1" x14ac:dyDescent="0.2">
      <c r="A73" s="8"/>
      <c r="B73" s="8"/>
      <c r="C73" s="63"/>
      <c r="D73" s="8"/>
      <c r="E73" s="8"/>
      <c r="F73" s="8"/>
      <c r="G73" s="8"/>
      <c r="H73" s="8"/>
      <c r="I73" s="8"/>
    </row>
    <row r="74" spans="1:9" ht="14.25" customHeight="1" x14ac:dyDescent="0.2">
      <c r="A74" s="8"/>
      <c r="B74" s="8"/>
      <c r="C74" s="63"/>
      <c r="D74" s="8"/>
      <c r="E74" s="8"/>
      <c r="F74" s="8"/>
      <c r="G74" s="8"/>
      <c r="H74" s="8"/>
      <c r="I74" s="8"/>
    </row>
    <row r="75" spans="1:9" ht="14.25" customHeight="1" x14ac:dyDescent="0.2">
      <c r="A75" s="8"/>
      <c r="B75" s="8"/>
      <c r="C75" s="63"/>
      <c r="D75" s="8"/>
      <c r="E75" s="8"/>
      <c r="F75" s="8"/>
      <c r="G75" s="8"/>
      <c r="H75" s="8"/>
      <c r="I75" s="8"/>
    </row>
    <row r="76" spans="1:9" ht="14.25" customHeight="1" x14ac:dyDescent="0.2">
      <c r="A76" s="8"/>
      <c r="B76" s="8"/>
      <c r="C76" s="63"/>
      <c r="D76" s="8"/>
      <c r="E76" s="8"/>
      <c r="F76" s="8"/>
      <c r="G76" s="8"/>
      <c r="H76" s="8"/>
      <c r="I76" s="8"/>
    </row>
    <row r="77" spans="1:9" ht="14.25" customHeight="1" x14ac:dyDescent="0.2">
      <c r="A77" s="8"/>
      <c r="B77" s="8"/>
      <c r="C77" s="63"/>
      <c r="D77" s="8"/>
      <c r="E77" s="8"/>
      <c r="F77" s="8"/>
      <c r="G77" s="33"/>
      <c r="H77" s="33"/>
      <c r="I77" s="33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35" sqref="B35"/>
    </sheetView>
  </sheetViews>
  <sheetFormatPr defaultRowHeight="12.75" x14ac:dyDescent="0.2"/>
  <cols>
    <col min="1" max="1" width="37.42578125" customWidth="1"/>
    <col min="2" max="2" width="9.5703125" bestFit="1" customWidth="1"/>
    <col min="3" max="3" width="9.140625" style="67"/>
  </cols>
  <sheetData>
    <row r="1" spans="1:4" s="65" customFormat="1" x14ac:dyDescent="0.2">
      <c r="A1" s="65" t="s">
        <v>49</v>
      </c>
      <c r="B1" s="65" t="s">
        <v>43</v>
      </c>
      <c r="C1" s="67" t="s">
        <v>65</v>
      </c>
    </row>
    <row r="2" spans="1:4" s="65" customFormat="1" x14ac:dyDescent="0.2">
      <c r="C2" s="67"/>
    </row>
    <row r="3" spans="1:4" x14ac:dyDescent="0.2">
      <c r="A3" t="s">
        <v>14</v>
      </c>
      <c r="B3">
        <v>5</v>
      </c>
    </row>
    <row r="4" spans="1:4" x14ac:dyDescent="0.2">
      <c r="A4" t="s">
        <v>42</v>
      </c>
      <c r="B4">
        <f>1500*1.2</f>
        <v>1800</v>
      </c>
    </row>
    <row r="5" spans="1:4" s="71" customFormat="1" x14ac:dyDescent="0.2">
      <c r="A5" s="71" t="s">
        <v>41</v>
      </c>
      <c r="B5" s="71">
        <f>500*1.2</f>
        <v>600</v>
      </c>
      <c r="C5" s="67"/>
    </row>
    <row r="6" spans="1:4" x14ac:dyDescent="0.2">
      <c r="A6" t="s">
        <v>22</v>
      </c>
      <c r="B6">
        <v>150000</v>
      </c>
    </row>
    <row r="7" spans="1:4" s="71" customFormat="1" x14ac:dyDescent="0.2">
      <c r="A7" s="71" t="s">
        <v>54</v>
      </c>
      <c r="B7" s="71">
        <v>40</v>
      </c>
      <c r="C7" s="67"/>
    </row>
    <row r="8" spans="1:4" s="72" customFormat="1" x14ac:dyDescent="0.2">
      <c r="A8" s="72" t="s">
        <v>55</v>
      </c>
      <c r="B8" s="72">
        <v>80</v>
      </c>
      <c r="C8" s="67"/>
    </row>
    <row r="9" spans="1:4" s="68" customFormat="1" x14ac:dyDescent="0.2">
      <c r="A9" s="68" t="s">
        <v>23</v>
      </c>
      <c r="B9" s="68">
        <v>0</v>
      </c>
      <c r="C9" s="67"/>
    </row>
    <row r="10" spans="1:4" x14ac:dyDescent="0.2">
      <c r="A10" t="s">
        <v>18</v>
      </c>
      <c r="B10">
        <v>5</v>
      </c>
    </row>
    <row r="11" spans="1:4" x14ac:dyDescent="0.2">
      <c r="A11" t="s">
        <v>25</v>
      </c>
      <c r="B11">
        <v>600</v>
      </c>
    </row>
    <row r="12" spans="1:4" x14ac:dyDescent="0.2">
      <c r="A12" t="s">
        <v>26</v>
      </c>
      <c r="B12">
        <v>0</v>
      </c>
    </row>
    <row r="13" spans="1:4" x14ac:dyDescent="0.2">
      <c r="A13" t="s">
        <v>27</v>
      </c>
      <c r="B13">
        <v>23000</v>
      </c>
      <c r="C13" s="74">
        <v>22500</v>
      </c>
      <c r="D13" s="67" t="s">
        <v>66</v>
      </c>
    </row>
    <row r="14" spans="1:4" x14ac:dyDescent="0.2">
      <c r="A14" t="s">
        <v>29</v>
      </c>
      <c r="B14">
        <v>50</v>
      </c>
    </row>
    <row r="15" spans="1:4" x14ac:dyDescent="0.2">
      <c r="A15" t="s">
        <v>31</v>
      </c>
      <c r="B15">
        <v>15</v>
      </c>
    </row>
    <row r="16" spans="1:4" x14ac:dyDescent="0.2">
      <c r="A16" t="s">
        <v>32</v>
      </c>
      <c r="B16">
        <v>3000</v>
      </c>
    </row>
    <row r="17" spans="1:4" x14ac:dyDescent="0.2">
      <c r="A17" t="s">
        <v>33</v>
      </c>
      <c r="B17">
        <v>5</v>
      </c>
    </row>
    <row r="18" spans="1:4" x14ac:dyDescent="0.2">
      <c r="A18" t="s">
        <v>35</v>
      </c>
      <c r="B18">
        <v>5000</v>
      </c>
      <c r="D18" s="67" t="s">
        <v>36</v>
      </c>
    </row>
    <row r="19" spans="1:4" x14ac:dyDescent="0.2">
      <c r="A19" t="s">
        <v>37</v>
      </c>
      <c r="B19" s="67">
        <v>1.24</v>
      </c>
      <c r="D19" s="67"/>
    </row>
    <row r="20" spans="1:4" x14ac:dyDescent="0.2">
      <c r="A20" t="s">
        <v>38</v>
      </c>
      <c r="B20">
        <v>3000</v>
      </c>
      <c r="D20" s="67"/>
    </row>
    <row r="21" spans="1:4" x14ac:dyDescent="0.2">
      <c r="A21" t="s">
        <v>39</v>
      </c>
      <c r="B21">
        <v>0</v>
      </c>
      <c r="D21" s="67" t="s">
        <v>45</v>
      </c>
    </row>
    <row r="22" spans="1:4" x14ac:dyDescent="0.2">
      <c r="A22" t="s">
        <v>48</v>
      </c>
      <c r="B22">
        <v>1.27</v>
      </c>
    </row>
    <row r="23" spans="1:4" x14ac:dyDescent="0.2">
      <c r="A23" t="s">
        <v>50</v>
      </c>
      <c r="B23">
        <v>19330</v>
      </c>
    </row>
    <row r="24" spans="1:4" x14ac:dyDescent="0.2">
      <c r="A24" t="s">
        <v>51</v>
      </c>
      <c r="B24">
        <f>B23*B22</f>
        <v>24549.1</v>
      </c>
    </row>
    <row r="25" spans="1:4" s="73" customFormat="1" x14ac:dyDescent="0.2">
      <c r="A25" s="73" t="s">
        <v>60</v>
      </c>
      <c r="B25" s="73">
        <f>3*4.75+8.75+16</f>
        <v>39</v>
      </c>
      <c r="C25" s="67" t="s">
        <v>62</v>
      </c>
    </row>
    <row r="26" spans="1:4" x14ac:dyDescent="0.2">
      <c r="A26" t="s">
        <v>63</v>
      </c>
      <c r="B26">
        <f>B25*B22</f>
        <v>49.53</v>
      </c>
    </row>
    <row r="27" spans="1:4" s="73" customFormat="1" x14ac:dyDescent="0.2">
      <c r="A27" s="73" t="s">
        <v>61</v>
      </c>
      <c r="B27" s="73">
        <v>33</v>
      </c>
      <c r="C27" s="67"/>
    </row>
    <row r="28" spans="1:4" s="73" customFormat="1" x14ac:dyDescent="0.2">
      <c r="A28" s="73" t="s">
        <v>64</v>
      </c>
      <c r="B28" s="73">
        <f>B27*B22</f>
        <v>41.910000000000004</v>
      </c>
      <c r="C28" s="67"/>
    </row>
    <row r="29" spans="1:4" s="72" customFormat="1" x14ac:dyDescent="0.2">
      <c r="A29" s="72" t="s">
        <v>53</v>
      </c>
      <c r="B29" s="72">
        <f>(B7+B8)*B26+B7*B28</f>
        <v>7620</v>
      </c>
      <c r="C29" s="67"/>
    </row>
    <row r="30" spans="1:4" s="72" customFormat="1" x14ac:dyDescent="0.2">
      <c r="A30" s="72" t="s">
        <v>57</v>
      </c>
      <c r="B30" s="75">
        <v>8250</v>
      </c>
      <c r="C30" s="67"/>
    </row>
    <row r="31" spans="1:4" s="73" customFormat="1" x14ac:dyDescent="0.2">
      <c r="A31" s="73" t="s">
        <v>58</v>
      </c>
      <c r="B31" s="75">
        <f>B30*B22*B10</f>
        <v>52387.5</v>
      </c>
      <c r="C31" s="67"/>
    </row>
    <row r="33" spans="1:2" x14ac:dyDescent="0.2">
      <c r="A33" t="s">
        <v>44</v>
      </c>
      <c r="B33" s="75">
        <f>B29+B24+B31</f>
        <v>84556.6</v>
      </c>
    </row>
    <row r="34" spans="1:2" x14ac:dyDescent="0.2">
      <c r="A34" t="s">
        <v>67</v>
      </c>
      <c r="B34" s="75">
        <f>(Assumptions!B7*Assumptions!B4+Assumptions!B8*Assumptions!B5)*0.03</f>
        <v>3600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readme1st</vt:lpstr>
      <vt:lpstr>summit 2017 budget</vt:lpstr>
      <vt:lpstr>Assumptions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Deleersnyder</dc:creator>
  <cp:lastModifiedBy>Seba</cp:lastModifiedBy>
  <dcterms:created xsi:type="dcterms:W3CDTF">2017-03-06T19:58:57Z</dcterms:created>
  <dcterms:modified xsi:type="dcterms:W3CDTF">2017-04-15T10:50:57Z</dcterms:modified>
</cp:coreProperties>
</file>