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C11" i="1" l="1"/>
  <c r="F17" i="1" l="1"/>
  <c r="D39" i="2"/>
  <c r="F13" i="1"/>
  <c r="F5" i="1"/>
  <c r="C12" i="1"/>
  <c r="B41" i="2"/>
  <c r="F11" i="1"/>
  <c r="B39" i="2"/>
  <c r="B37" i="2"/>
  <c r="B35" i="2"/>
  <c r="C13" i="2"/>
  <c r="B30" i="2"/>
  <c r="B29" i="2"/>
  <c r="B5" i="2"/>
  <c r="B4" i="2"/>
  <c r="B8" i="2"/>
  <c r="B27" i="2"/>
  <c r="B25" i="2"/>
  <c r="F14" i="1" l="1"/>
  <c r="F22" i="1"/>
  <c r="F21" i="1"/>
  <c r="C4" i="1"/>
  <c r="F20" i="1" s="1"/>
  <c r="F19" i="1"/>
  <c r="F18" i="1"/>
  <c r="C14" i="1"/>
  <c r="B12" i="2"/>
  <c r="C13" i="1" s="1"/>
  <c r="C28" i="1" s="1"/>
  <c r="F28" i="1" l="1"/>
  <c r="F6" i="1" s="1"/>
</calcChain>
</file>

<file path=xl/sharedStrings.xml><?xml version="1.0" encoding="utf-8"?>
<sst xmlns="http://schemas.openxmlformats.org/spreadsheetml/2006/main" count="68" uniqueCount="66">
  <si>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</si>
  <si>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</si>
  <si>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</si>
  <si>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</si>
  <si>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</si>
  <si>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</si>
  <si>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</si>
  <si>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</si>
  <si>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</si>
  <si>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</si>
  <si>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</si>
  <si>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</si>
  <si>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</si>
  <si>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</si>
  <si>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</si>
  <si>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all budget is in USD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</si>
  <si>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</si>
  <si>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</si>
  <si>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</si>
  <si>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</si>
  <si>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</si>
  <si>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</si>
  <si>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</si>
  <si>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</si>
  <si>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attendees paying themselves</t>
  </si>
  <si>
    <t># of sponsored attendees</t>
  </si>
  <si>
    <t>Venue - cost (all-in)</t>
  </si>
  <si>
    <t>Sponsored travel</t>
  </si>
  <si>
    <t>average travel per attendee</t>
  </si>
  <si>
    <t>sponsor income</t>
  </si>
  <si>
    <t>project/chapter donactions</t>
  </si>
  <si>
    <t>summit attendees</t>
  </si>
  <si>
    <t>included above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</si>
  <si>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</si>
  <si>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</si>
  <si>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</si>
  <si>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</si>
  <si>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</si>
  <si>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</si>
  <si>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</si>
  <si>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</si>
  <si>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</si>
  <si>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</si>
  <si>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</si>
  <si>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</si>
  <si>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Day delegate (GBP)</t>
  </si>
  <si>
    <t>24H delegate (GBP)</t>
  </si>
  <si>
    <t>Day delegate (USD)</t>
  </si>
  <si>
    <t>24H delegate (USD)</t>
  </si>
  <si>
    <t>24H delegates</t>
  </si>
  <si>
    <t>Day delegates</t>
  </si>
  <si>
    <t>summit ticket - 8h</t>
  </si>
  <si>
    <t>summit ticket - 24h</t>
  </si>
  <si>
    <t>% of 24h delegates</t>
  </si>
  <si>
    <t>% of day delegates</t>
  </si>
  <si>
    <t># attendees</t>
  </si>
  <si>
    <t>BUDGET</t>
  </si>
  <si>
    <t>Status 11-Dec</t>
  </si>
  <si>
    <t>prep weekend</t>
  </si>
  <si>
    <t>Total Venue</t>
  </si>
  <si>
    <t>Reservation</t>
  </si>
  <si>
    <t>Cost</t>
  </si>
  <si>
    <t>WiFi included</t>
  </si>
  <si>
    <t>people paying their own ticket</t>
  </si>
  <si>
    <t>refund seed fund</t>
  </si>
  <si>
    <t>owasp summit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</si>
</sst>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9" fontId="0" fillId="0" borderId="0" xfId="0" applyNumberFormat="1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16</v>
      </c>
    </row>
    <row r="2" spans="1:1" x14ac:dyDescent="0.2">
      <c r="A2" s="67" t="s">
        <v>17</v>
      </c>
    </row>
    <row r="3" spans="1:1" x14ac:dyDescent="0.2">
      <c r="A3" s="6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4" workbookViewId="0">
      <selection activeCell="C11" sqref="C11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3" t="s">
        <v>65</v>
      </c>
      <c r="C2" s="74"/>
      <c r="D2" s="10"/>
      <c r="E2" s="10"/>
      <c r="F2" s="66">
        <v>42887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31</v>
      </c>
      <c r="C4" s="23">
        <f>Assumptions!B3+Assumptions!B8+Assumptions!B9</f>
        <v>210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64</v>
      </c>
      <c r="F5" s="26">
        <f>C11</f>
        <v>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-430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20</v>
      </c>
      <c r="C11" s="44">
        <f>Assumptions!B6</f>
        <v>0</v>
      </c>
      <c r="D11" s="27"/>
      <c r="E11" s="45" t="s">
        <v>26</v>
      </c>
      <c r="F11" s="70">
        <f>Assumptions!B4*Assumptions!B29+Assumptions!B5*Assumptions!B30</f>
        <v>141840</v>
      </c>
      <c r="G11" s="47"/>
      <c r="H11" s="32"/>
      <c r="I11" s="33"/>
    </row>
    <row r="12" spans="1:9" ht="13.5" x14ac:dyDescent="0.25">
      <c r="A12" s="27"/>
      <c r="B12" s="43" t="s">
        <v>22</v>
      </c>
      <c r="C12" s="44">
        <f>Assumptions!B41</f>
        <v>124110</v>
      </c>
      <c r="D12" s="27"/>
      <c r="E12" s="45" t="s">
        <v>6</v>
      </c>
      <c r="F12" s="70" t="s">
        <v>32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30000</v>
      </c>
      <c r="D13" s="27"/>
      <c r="E13" s="45" t="s">
        <v>27</v>
      </c>
      <c r="F13" s="70">
        <f>Assumptions!B9*Assumptions!B11</f>
        <v>15000</v>
      </c>
      <c r="G13" s="47"/>
      <c r="H13" s="32"/>
      <c r="I13" s="33"/>
    </row>
    <row r="14" spans="1:9" ht="89.25" x14ac:dyDescent="0.25">
      <c r="A14" s="49"/>
      <c r="B14" s="43" t="s">
        <v>21</v>
      </c>
      <c r="C14" s="44">
        <f>Assumptions!B13</f>
        <v>40000</v>
      </c>
      <c r="D14" s="27"/>
      <c r="E14" s="69" t="s">
        <v>38</v>
      </c>
      <c r="F14" s="70">
        <f>Assumptions!B18</f>
        <v>15000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10500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34</v>
      </c>
      <c r="F18" s="70">
        <f>(Assumptions!B3+Assumptions!B9+Assumptions!B8)*Assumptions!B15</f>
        <v>3150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1050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44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/>
      <c r="F23" s="48"/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8"/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194110</v>
      </c>
      <c r="D28" s="5"/>
      <c r="E28" s="56" t="s">
        <v>13</v>
      </c>
      <c r="F28" s="57">
        <f>SUM(F11:F26)</f>
        <v>194540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B41" sqref="B41"/>
    </sheetView>
  </sheetViews>
  <sheetFormatPr defaultRowHeight="12.75" x14ac:dyDescent="0.2"/>
  <cols>
    <col min="1" max="1" width="30" customWidth="1"/>
    <col min="3" max="3" width="9.140625" style="67"/>
  </cols>
  <sheetData>
    <row r="1" spans="1:3" s="65" customFormat="1" x14ac:dyDescent="0.2">
      <c r="A1" s="65" t="s">
        <v>15</v>
      </c>
      <c r="B1" s="65" t="s">
        <v>56</v>
      </c>
      <c r="C1" s="67" t="s">
        <v>57</v>
      </c>
    </row>
    <row r="2" spans="1:3" s="65" customFormat="1" x14ac:dyDescent="0.2">
      <c r="C2" s="67"/>
    </row>
    <row r="3" spans="1:3" x14ac:dyDescent="0.2">
      <c r="A3" t="s">
        <v>14</v>
      </c>
      <c r="B3">
        <v>10</v>
      </c>
    </row>
    <row r="4" spans="1:3" x14ac:dyDescent="0.2">
      <c r="A4" t="s">
        <v>52</v>
      </c>
      <c r="B4">
        <f>B10*B27</f>
        <v>992</v>
      </c>
    </row>
    <row r="5" spans="1:3" s="71" customFormat="1" x14ac:dyDescent="0.2">
      <c r="A5" s="71" t="s">
        <v>51</v>
      </c>
      <c r="B5" s="71">
        <f>B10*B24</f>
        <v>285</v>
      </c>
      <c r="C5" s="67"/>
    </row>
    <row r="6" spans="1:3" x14ac:dyDescent="0.2">
      <c r="A6" t="s">
        <v>23</v>
      </c>
      <c r="B6">
        <v>0</v>
      </c>
    </row>
    <row r="7" spans="1:3" s="71" customFormat="1" x14ac:dyDescent="0.2">
      <c r="A7" s="71" t="s">
        <v>55</v>
      </c>
      <c r="B7" s="71">
        <v>200</v>
      </c>
      <c r="C7" s="67"/>
    </row>
    <row r="8" spans="1:3" x14ac:dyDescent="0.2">
      <c r="A8" t="s">
        <v>24</v>
      </c>
      <c r="B8">
        <f>200-B9</f>
        <v>175</v>
      </c>
    </row>
    <row r="9" spans="1:3" s="68" customFormat="1" x14ac:dyDescent="0.2">
      <c r="A9" s="68" t="s">
        <v>25</v>
      </c>
      <c r="B9" s="68">
        <v>25</v>
      </c>
      <c r="C9" s="67"/>
    </row>
    <row r="10" spans="1:3" x14ac:dyDescent="0.2">
      <c r="A10" t="s">
        <v>19</v>
      </c>
      <c r="B10">
        <v>5</v>
      </c>
    </row>
    <row r="11" spans="1:3" x14ac:dyDescent="0.2">
      <c r="A11" t="s">
        <v>28</v>
      </c>
      <c r="B11">
        <v>600</v>
      </c>
    </row>
    <row r="12" spans="1:3" x14ac:dyDescent="0.2">
      <c r="A12" t="s">
        <v>29</v>
      </c>
      <c r="B12">
        <f>30000</f>
        <v>30000</v>
      </c>
    </row>
    <row r="13" spans="1:3" x14ac:dyDescent="0.2">
      <c r="A13" t="s">
        <v>30</v>
      </c>
      <c r="B13">
        <v>40000</v>
      </c>
      <c r="C13" s="67">
        <f>10000+7500</f>
        <v>17500</v>
      </c>
    </row>
    <row r="14" spans="1:3" x14ac:dyDescent="0.2">
      <c r="A14" t="s">
        <v>33</v>
      </c>
      <c r="B14">
        <v>50</v>
      </c>
    </row>
    <row r="15" spans="1:3" x14ac:dyDescent="0.2">
      <c r="A15" t="s">
        <v>35</v>
      </c>
      <c r="B15">
        <v>15</v>
      </c>
    </row>
    <row r="16" spans="1:3" x14ac:dyDescent="0.2">
      <c r="A16" t="s">
        <v>36</v>
      </c>
      <c r="B16">
        <v>3000</v>
      </c>
    </row>
    <row r="17" spans="1:4" x14ac:dyDescent="0.2">
      <c r="A17" t="s">
        <v>37</v>
      </c>
      <c r="B17">
        <v>5</v>
      </c>
    </row>
    <row r="18" spans="1:4" x14ac:dyDescent="0.2">
      <c r="A18" t="s">
        <v>39</v>
      </c>
      <c r="B18">
        <v>15000</v>
      </c>
      <c r="D18" s="67" t="s">
        <v>40</v>
      </c>
    </row>
    <row r="19" spans="1:4" x14ac:dyDescent="0.2">
      <c r="A19" t="s">
        <v>41</v>
      </c>
      <c r="B19" s="67">
        <v>1.24</v>
      </c>
      <c r="D19" s="67"/>
    </row>
    <row r="20" spans="1:4" x14ac:dyDescent="0.2">
      <c r="A20" t="s">
        <v>42</v>
      </c>
      <c r="B20">
        <v>3000</v>
      </c>
      <c r="D20" s="67"/>
    </row>
    <row r="21" spans="1:4" x14ac:dyDescent="0.2">
      <c r="A21" t="s">
        <v>43</v>
      </c>
      <c r="B21">
        <v>0</v>
      </c>
      <c r="D21" s="67" t="s">
        <v>62</v>
      </c>
    </row>
    <row r="24" spans="1:4" x14ac:dyDescent="0.2">
      <c r="A24" t="s">
        <v>45</v>
      </c>
      <c r="B24">
        <v>57</v>
      </c>
    </row>
    <row r="25" spans="1:4" x14ac:dyDescent="0.2">
      <c r="A25" s="71" t="s">
        <v>47</v>
      </c>
      <c r="B25">
        <f>B24*B19</f>
        <v>70.679999999999993</v>
      </c>
    </row>
    <row r="26" spans="1:4" x14ac:dyDescent="0.2">
      <c r="A26" t="s">
        <v>46</v>
      </c>
      <c r="B26">
        <v>160</v>
      </c>
    </row>
    <row r="27" spans="1:4" x14ac:dyDescent="0.2">
      <c r="A27" s="71" t="s">
        <v>48</v>
      </c>
      <c r="B27">
        <f>B26*B19</f>
        <v>198.4</v>
      </c>
    </row>
    <row r="29" spans="1:4" x14ac:dyDescent="0.2">
      <c r="A29" t="s">
        <v>49</v>
      </c>
      <c r="B29">
        <f>B7*B32</f>
        <v>120</v>
      </c>
    </row>
    <row r="30" spans="1:4" x14ac:dyDescent="0.2">
      <c r="A30" t="s">
        <v>50</v>
      </c>
      <c r="B30">
        <f>B7*B33</f>
        <v>80</v>
      </c>
    </row>
    <row r="32" spans="1:4" x14ac:dyDescent="0.2">
      <c r="A32" t="s">
        <v>53</v>
      </c>
      <c r="B32" s="72">
        <v>0.6</v>
      </c>
    </row>
    <row r="33" spans="1:4" x14ac:dyDescent="0.2">
      <c r="A33" t="s">
        <v>54</v>
      </c>
      <c r="B33" s="72">
        <v>0.4</v>
      </c>
    </row>
    <row r="35" spans="1:4" x14ac:dyDescent="0.2">
      <c r="A35" t="s">
        <v>58</v>
      </c>
      <c r="B35">
        <f>B3*152*B19*2</f>
        <v>3769.6</v>
      </c>
    </row>
    <row r="37" spans="1:4" x14ac:dyDescent="0.2">
      <c r="A37" t="s">
        <v>59</v>
      </c>
      <c r="B37">
        <f>B35+B29*B27*B10+B30*B25*B10</f>
        <v>151081.60000000001</v>
      </c>
    </row>
    <row r="38" spans="1:4" x14ac:dyDescent="0.2">
      <c r="A38" t="s">
        <v>60</v>
      </c>
      <c r="B38" s="72">
        <v>0.3</v>
      </c>
    </row>
    <row r="39" spans="1:4" x14ac:dyDescent="0.2">
      <c r="A39" t="s">
        <v>61</v>
      </c>
      <c r="B39">
        <f>B37*B38</f>
        <v>45324.480000000003</v>
      </c>
      <c r="D39">
        <f>B39/B4</f>
        <v>45.690000000000005</v>
      </c>
    </row>
    <row r="41" spans="1:4" x14ac:dyDescent="0.2">
      <c r="A41" t="s">
        <v>63</v>
      </c>
      <c r="B41">
        <f>B32*B8*B4+B33*B8*B5</f>
        <v>124110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2017-01-05T19:36:25Z</dcterms:modified>
</cp:coreProperties>
</file>