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fit and Loss" r:id="rId3" sheetId="1"/>
  </sheets>
</workbook>
</file>

<file path=xl/sharedStrings.xml><?xml version="1.0" encoding="utf-8"?>
<sst xmlns="http://schemas.openxmlformats.org/spreadsheetml/2006/main" count="75" uniqueCount="71">
  <si>
    <t>.2023 BASC</t>
  </si>
  <si>
    <t>.2023 BeNeLux</t>
  </si>
  <si>
    <t>.2023 German Day</t>
  </si>
  <si>
    <t>.2023 New Zealand Day</t>
  </si>
  <si>
    <t>.2023 Poland Day</t>
  </si>
  <si>
    <t>.Appsec Dublin 2023</t>
  </si>
  <si>
    <t>.AppSec Israel 2023</t>
  </si>
  <si>
    <t>.AppSec PNW 2023</t>
  </si>
  <si>
    <t>.AppSec PNW 2024</t>
  </si>
  <si>
    <t>.AppSec Singapore 2023</t>
  </si>
  <si>
    <t>.AppSec Washington DC 2023</t>
  </si>
  <si>
    <t>.Career Fair 2023</t>
  </si>
  <si>
    <t>.Italy Days 2023</t>
  </si>
  <si>
    <t>.LASCON 2023</t>
  </si>
  <si>
    <t>.OWASP ModSecurity Core Rule Set Class</t>
  </si>
  <si>
    <t>.RSA Conference 2023</t>
  </si>
  <si>
    <t>.SnowFROC 2023</t>
  </si>
  <si>
    <t>.SnowFROC 2024</t>
  </si>
  <si>
    <t>.Virtual Training June 2023</t>
  </si>
  <si>
    <t>TOTAL</t>
  </si>
  <si>
    <t>Income</t>
  </si>
  <si>
    <t xml:space="preserve">   Conference Income</t>
  </si>
  <si>
    <t xml:space="preserve">      Registrations</t>
  </si>
  <si>
    <t xml:space="preserve">      Sponsorships</t>
  </si>
  <si>
    <t xml:space="preserve">      Training</t>
  </si>
  <si>
    <t xml:space="preserve">   Total Conference Income</t>
  </si>
  <si>
    <t>Total Income</t>
  </si>
  <si>
    <t>Gross Profit</t>
  </si>
  <si>
    <t>Expenses</t>
  </si>
  <si>
    <t xml:space="preserve">   Community Outreach</t>
  </si>
  <si>
    <t xml:space="preserve">      Travel</t>
  </si>
  <si>
    <t xml:space="preserve">   Total Community Outreach</t>
  </si>
  <si>
    <t xml:space="preserve">   Conference Expenses</t>
  </si>
  <si>
    <t xml:space="preserve">      Audio &amp; Video</t>
  </si>
  <si>
    <t xml:space="preserve">      Conference Expenses</t>
  </si>
  <si>
    <t xml:space="preserve">      Copying &amp; Printing</t>
  </si>
  <si>
    <t xml:space="preserve">      Fees - Registration</t>
  </si>
  <si>
    <t xml:space="preserve">      Food &amp; Beverages</t>
  </si>
  <si>
    <t xml:space="preserve">      Graphic Design</t>
  </si>
  <si>
    <t xml:space="preserve">      Insurance</t>
  </si>
  <si>
    <t xml:space="preserve">      Lead Scanners, Lanyards, &amp; Badges</t>
  </si>
  <si>
    <t xml:space="preserve">      Logistics Freight</t>
  </si>
  <si>
    <t xml:space="preserve">      Marketing</t>
  </si>
  <si>
    <t xml:space="preserve">      Miscellaneous</t>
  </si>
  <si>
    <t xml:space="preserve">      Office Supplies &amp; Equipment</t>
  </si>
  <si>
    <t xml:space="preserve">      Photography</t>
  </si>
  <si>
    <t xml:space="preserve">      Postage &amp; Shipping</t>
  </si>
  <si>
    <t xml:space="preserve">      Software</t>
  </si>
  <si>
    <t xml:space="preserve">      Speakers</t>
  </si>
  <si>
    <t xml:space="preserve">      Speakers Gifts</t>
  </si>
  <si>
    <t xml:space="preserve">      Swag</t>
  </si>
  <si>
    <t xml:space="preserve">      Tax Compliance</t>
  </si>
  <si>
    <t xml:space="preserve">      Venue</t>
  </si>
  <si>
    <t xml:space="preserve">   Total Conference Expenses</t>
  </si>
  <si>
    <t xml:space="preserve">   General &amp; Admin - Operations</t>
  </si>
  <si>
    <t xml:space="preserve">      Awards and Member Benefits</t>
  </si>
  <si>
    <t xml:space="preserve">      Marketing, Communications, and Advertising</t>
  </si>
  <si>
    <t xml:space="preserve">      Merchant  Fees</t>
  </si>
  <si>
    <t xml:space="preserve">   Total General &amp; Admin - Operations</t>
  </si>
  <si>
    <t xml:space="preserve">   Local Chapter Expenses</t>
  </si>
  <si>
    <t xml:space="preserve">   Total Local Chapter Expenses</t>
  </si>
  <si>
    <t xml:space="preserve">   Project Expenses</t>
  </si>
  <si>
    <t xml:space="preserve">      Project Expenses</t>
  </si>
  <si>
    <t xml:space="preserve">   Total Project Expenses</t>
  </si>
  <si>
    <t>Total Expenses</t>
  </si>
  <si>
    <t>Net Operating Income</t>
  </si>
  <si>
    <t>Net Income</t>
  </si>
  <si>
    <t>Monday, Dec 18, 2023 06:30:10 PM GMT-8 - Accrual Basis</t>
  </si>
  <si>
    <t>OWASP Foundation, Inc.</t>
  </si>
  <si>
    <t>Profit and Loss</t>
  </si>
  <si>
    <t>January - November, 2023</t>
  </si>
</sst>
</file>

<file path=xl/styles.xml><?xml version="1.0" encoding="utf-8"?>
<styleSheet xmlns="http://schemas.openxmlformats.org/spreadsheetml/2006/main">
  <numFmts count="2">
    <numFmt numFmtId="164" formatCode="#,##0.00\ _€"/>
    <numFmt numFmtId="165" formatCode="&quot;$&quot;* #,##0.00\ _€"/>
  </numFmts>
  <fonts count="6">
    <font>
      <sz val="11.0"/>
      <color indexed="8"/>
      <name val="Calibri"/>
      <family val="2"/>
      <scheme val="minor"/>
    </font>
    <font>
      <name val="Arial"/>
      <sz val="9.0"/>
      <b val="true"/>
      <color indexed="8"/>
    </font>
    <font>
      <name val="Arial"/>
      <sz val="8.0"/>
      <b val="true"/>
      <color indexed="8"/>
    </font>
    <font>
      <name val="Arial"/>
      <sz val="8.0"/>
      <color indexed="8"/>
    </font>
    <font>
      <name val="Arial"/>
      <sz val="14.0"/>
      <b val="true"/>
      <color indexed="8"/>
    </font>
    <font>
      <name val="Arial"/>
      <sz val="10.0"/>
      <b val="true"/>
      <color indexed="8"/>
    </font>
  </fonts>
  <fills count="2">
    <fill>
      <patternFill patternType="none"/>
    </fill>
    <fill>
      <patternFill patternType="darkGray"/>
    </fill>
  </fills>
  <borders count="4">
    <border>
      <left/>
      <right/>
      <top/>
      <bottom/>
      <diagonal/>
    </border>
    <border>
      <bottom style="thin"/>
    </border>
    <border>
      <top style="thin"/>
    </border>
    <border>
      <top style="thin"/>
      <bottom>
        <color indexed="6"/>
      </bottom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>
      <alignment wrapText="true"/>
    </xf>
    <xf numFmtId="0" fontId="1" fillId="0" borderId="1" xfId="0" applyBorder="true" applyFont="true">
      <alignment wrapText="true" horizontal="center"/>
    </xf>
    <xf numFmtId="0" fontId="2" fillId="0" borderId="0" xfId="0" applyFont="true">
      <alignment wrapText="true" horizontal="left"/>
    </xf>
    <xf numFmtId="164" fontId="3" fillId="0" borderId="0" xfId="0" applyNumberFormat="true" applyFont="true">
      <alignment wrapText="true"/>
    </xf>
    <xf numFmtId="164" fontId="3" fillId="0" borderId="0" xfId="0" applyNumberFormat="true" applyFont="true">
      <alignment wrapText="true" horizontal="right"/>
    </xf>
    <xf numFmtId="165" fontId="2" fillId="0" borderId="2" xfId="0" applyBorder="true" applyNumberFormat="true" applyFont="true">
      <alignment wrapText="true" horizontal="right"/>
    </xf>
    <xf numFmtId="165" fontId="2" fillId="0" borderId="3" xfId="0" applyBorder="true" applyNumberFormat="true" applyFont="true">
      <alignment wrapText="true" horizontal="right"/>
    </xf>
    <xf numFmtId="0" fontId="3" fillId="0" borderId="0" xfId="0" applyFont="true">
      <alignment wrapText="false" horizontal="center"/>
    </xf>
    <xf numFmtId="0" fontId="4" fillId="0" borderId="0" xfId="0" applyFont="true">
      <alignment wrapText="false" horizontal="center"/>
    </xf>
    <xf numFmtId="0" fontId="5" fillId="0" borderId="0" xfId="0" applyFont="true">
      <alignment wrapText="fals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U60"/>
  <sheetViews>
    <sheetView workbookViewId="0" tabSelected="true"/>
  </sheetViews>
  <sheetFormatPr defaultRowHeight="15.0"/>
  <cols>
    <col min="1" max="1" width="42.109375" customWidth="true"/>
    <col min="2" max="2" width="9.453125" customWidth="true"/>
    <col min="3" max="3" width="10.3125" customWidth="true"/>
    <col min="4" max="4" width="11.171875" customWidth="true"/>
    <col min="5" max="5" width="8.59375" customWidth="true"/>
    <col min="6" max="6" width="9.453125" customWidth="true"/>
    <col min="7" max="7" width="10.3125" customWidth="true"/>
    <col min="8" max="8" width="11.171875" customWidth="true"/>
    <col min="9" max="9" width="9.453125" customWidth="true"/>
    <col min="10" max="10" width="10.3125" customWidth="true"/>
    <col min="11" max="11" width="11.171875" customWidth="true"/>
    <col min="12" max="12" width="12.03125" customWidth="true"/>
    <col min="13" max="13" width="10.3125" customWidth="true"/>
    <col min="14" max="14" width="9.453125" customWidth="true"/>
    <col min="15" max="15" width="10.3125" customWidth="true"/>
    <col min="16" max="16" width="11.171875" customWidth="true"/>
    <col min="17" max="17" width="11.171875" customWidth="true"/>
    <col min="18" max="18" width="9.453125" customWidth="true"/>
    <col min="19" max="19" width="11.171875" customWidth="true"/>
    <col min="20" max="20" width="9.453125" customWidth="true"/>
    <col min="21" max="21" width="12.03125" customWidth="true"/>
  </cols>
  <sheetData>
    <row r="1">
      <c r="A1" s="9" t="s">
        <v>68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</row>
    <row r="2">
      <c r="A2" s="9" t="s">
        <v>69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>
      <c r="A3" s="10" t="s">
        <v>70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</row>
    <row r="5">
      <c r="A5" s="1"/>
      <c r="B5" t="s" s="2">
        <v>0</v>
      </c>
      <c r="C5" t="s" s="2">
        <v>1</v>
      </c>
      <c r="D5" t="s" s="2">
        <v>2</v>
      </c>
      <c r="E5" t="s" s="2">
        <v>3</v>
      </c>
      <c r="F5" t="s" s="2">
        <v>4</v>
      </c>
      <c r="G5" t="s" s="2">
        <v>5</v>
      </c>
      <c r="H5" t="s" s="2">
        <v>6</v>
      </c>
      <c r="I5" t="s" s="2">
        <v>7</v>
      </c>
      <c r="J5" t="s" s="2">
        <v>8</v>
      </c>
      <c r="K5" t="s" s="2">
        <v>9</v>
      </c>
      <c r="L5" t="s" s="2">
        <v>10</v>
      </c>
      <c r="M5" t="s" s="2">
        <v>11</v>
      </c>
      <c r="N5" t="s" s="2">
        <v>12</v>
      </c>
      <c r="O5" t="s" s="2">
        <v>13</v>
      </c>
      <c r="P5" t="s" s="2">
        <v>14</v>
      </c>
      <c r="Q5" t="s" s="2">
        <v>15</v>
      </c>
      <c r="R5" t="s" s="2">
        <v>16</v>
      </c>
      <c r="S5" t="s" s="2">
        <v>17</v>
      </c>
      <c r="T5" t="s" s="2">
        <v>18</v>
      </c>
      <c r="U5" t="s" s="2">
        <v>19</v>
      </c>
    </row>
    <row r="6">
      <c r="A6" t="s" s="3">
        <v>20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>
      <c r="A7" t="s" s="3">
        <v>21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t="n" s="5">
        <f>((((((((((((((((((B7)+(C7))+(D7))+(E7))+(F7))+(G7))+(H7))+(I7))+(J7))+(K7))+(L7))+(M7))+(N7))+(O7))+(P7))+(Q7))+(R7))+(S7))+(T7)</f>
        <v>0.0</v>
      </c>
    </row>
    <row r="8">
      <c r="A8" t="s" s="3">
        <v>22</v>
      </c>
      <c r="B8" s="4"/>
      <c r="C8" s="4"/>
      <c r="D8" t="n" s="5">
        <f>963.70</f>
        <v>0.0</v>
      </c>
      <c r="E8" t="n" s="5">
        <f>1000.00</f>
        <v>0.0</v>
      </c>
      <c r="F8" t="n" s="5">
        <f>5265.13</f>
        <v>0.0</v>
      </c>
      <c r="G8" t="n" s="5">
        <f>293573.41</f>
        <v>0.0</v>
      </c>
      <c r="H8" s="4"/>
      <c r="I8" t="n" s="5">
        <f>3990.00</f>
        <v>0.0</v>
      </c>
      <c r="J8" s="4"/>
      <c r="K8" t="n" s="5">
        <f>976.88</f>
        <v>0.0</v>
      </c>
      <c r="L8" t="n" s="5">
        <f>606606.82</f>
        <v>0.0</v>
      </c>
      <c r="M8" s="4"/>
      <c r="N8" s="4"/>
      <c r="O8" t="n" s="5">
        <f>48873.18</f>
        <v>0.0</v>
      </c>
      <c r="P8" s="4"/>
      <c r="Q8" s="4"/>
      <c r="R8" t="n" s="5">
        <f>18389.15</f>
        <v>0.0</v>
      </c>
      <c r="S8" s="4"/>
      <c r="T8" t="n" s="5">
        <f>13130.00</f>
        <v>0.0</v>
      </c>
      <c r="U8" t="n" s="5">
        <f>((((((((((((((((((B8)+(C8))+(D8))+(E8))+(F8))+(G8))+(H8))+(I8))+(J8))+(K8))+(L8))+(M8))+(N8))+(O8))+(P8))+(Q8))+(R8))+(S8))+(T8)</f>
        <v>0.0</v>
      </c>
    </row>
    <row r="9">
      <c r="A9" t="s" s="3">
        <v>23</v>
      </c>
      <c r="B9" t="n" s="5">
        <f>17000.00</f>
        <v>0.0</v>
      </c>
      <c r="C9" t="n" s="5">
        <f>18920.00</f>
        <v>0.0</v>
      </c>
      <c r="D9" t="n" s="5">
        <f>19016.31</f>
        <v>0.0</v>
      </c>
      <c r="E9" s="4"/>
      <c r="F9" t="n" s="5">
        <f>5595.00</f>
        <v>0.0</v>
      </c>
      <c r="G9" t="n" s="5">
        <f>292328.57</f>
        <v>0.0</v>
      </c>
      <c r="H9" t="n" s="5">
        <f>88540.00</f>
        <v>0.0</v>
      </c>
      <c r="I9" t="n" s="5">
        <f>21750.00</f>
        <v>0.0</v>
      </c>
      <c r="J9" s="4"/>
      <c r="K9" t="n" s="5">
        <f>3000.00</f>
        <v>0.0</v>
      </c>
      <c r="L9" t="n" s="5">
        <f>703705.00</f>
        <v>0.0</v>
      </c>
      <c r="M9" t="n" s="5">
        <f>1200.00</f>
        <v>0.0</v>
      </c>
      <c r="N9" t="n" s="5">
        <f>14208.00</f>
        <v>0.0</v>
      </c>
      <c r="O9" t="n" s="5">
        <f>106220.00</f>
        <v>0.0</v>
      </c>
      <c r="P9" s="4"/>
      <c r="Q9" s="4"/>
      <c r="R9" t="n" s="5">
        <f>53500.00</f>
        <v>0.0</v>
      </c>
      <c r="S9" s="4"/>
      <c r="T9" s="4"/>
      <c r="U9" t="n" s="5">
        <f>((((((((((((((((((B9)+(C9))+(D9))+(E9))+(F9))+(G9))+(H9))+(I9))+(J9))+(K9))+(L9))+(M9))+(N9))+(O9))+(P9))+(Q9))+(R9))+(S9))+(T9)</f>
        <v>0.0</v>
      </c>
    </row>
    <row r="10">
      <c r="A10" t="s" s="3">
        <v>24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t="n" s="5">
        <f>14129.52</f>
        <v>0.0</v>
      </c>
      <c r="P10" s="4"/>
      <c r="Q10" s="4"/>
      <c r="R10" s="4"/>
      <c r="S10" s="4"/>
      <c r="T10" s="4"/>
      <c r="U10" t="n" s="5">
        <f>((((((((((((((((((B10)+(C10))+(D10))+(E10))+(F10))+(G10))+(H10))+(I10))+(J10))+(K10))+(L10))+(M10))+(N10))+(O10))+(P10))+(Q10))+(R10))+(S10))+(T10)</f>
        <v>0.0</v>
      </c>
    </row>
    <row r="11">
      <c r="A11" t="s" s="3">
        <v>25</v>
      </c>
      <c r="B11" t="n" s="6">
        <f>(((B7)+(B8))+(B9))+(B10)</f>
        <v>0.0</v>
      </c>
      <c r="C11" t="n" s="6">
        <f>(((C7)+(C8))+(C9))+(C10)</f>
        <v>0.0</v>
      </c>
      <c r="D11" t="n" s="6">
        <f>(((D7)+(D8))+(D9))+(D10)</f>
        <v>0.0</v>
      </c>
      <c r="E11" t="n" s="6">
        <f>(((E7)+(E8))+(E9))+(E10)</f>
        <v>0.0</v>
      </c>
      <c r="F11" t="n" s="6">
        <f>(((F7)+(F8))+(F9))+(F10)</f>
        <v>0.0</v>
      </c>
      <c r="G11" t="n" s="6">
        <f>(((G7)+(G8))+(G9))+(G10)</f>
        <v>0.0</v>
      </c>
      <c r="H11" t="n" s="6">
        <f>(((H7)+(H8))+(H9))+(H10)</f>
        <v>0.0</v>
      </c>
      <c r="I11" t="n" s="6">
        <f>(((I7)+(I8))+(I9))+(I10)</f>
        <v>0.0</v>
      </c>
      <c r="J11" t="n" s="6">
        <f>(((J7)+(J8))+(J9))+(J10)</f>
        <v>0.0</v>
      </c>
      <c r="K11" t="n" s="6">
        <f>(((K7)+(K8))+(K9))+(K10)</f>
        <v>0.0</v>
      </c>
      <c r="L11" t="n" s="6">
        <f>(((L7)+(L8))+(L9))+(L10)</f>
        <v>0.0</v>
      </c>
      <c r="M11" t="n" s="6">
        <f>(((M7)+(M8))+(M9))+(M10)</f>
        <v>0.0</v>
      </c>
      <c r="N11" t="n" s="6">
        <f>(((N7)+(N8))+(N9))+(N10)</f>
        <v>0.0</v>
      </c>
      <c r="O11" t="n" s="6">
        <f>(((O7)+(O8))+(O9))+(O10)</f>
        <v>0.0</v>
      </c>
      <c r="P11" t="n" s="6">
        <f>(((P7)+(P8))+(P9))+(P10)</f>
        <v>0.0</v>
      </c>
      <c r="Q11" t="n" s="6">
        <f>(((Q7)+(Q8))+(Q9))+(Q10)</f>
        <v>0.0</v>
      </c>
      <c r="R11" t="n" s="6">
        <f>(((R7)+(R8))+(R9))+(R10)</f>
        <v>0.0</v>
      </c>
      <c r="S11" t="n" s="6">
        <f>(((S7)+(S8))+(S9))+(S10)</f>
        <v>0.0</v>
      </c>
      <c r="T11" t="n" s="6">
        <f>(((T7)+(T8))+(T9))+(T10)</f>
        <v>0.0</v>
      </c>
      <c r="U11" t="n" s="6">
        <f>((((((((((((((((((B11)+(C11))+(D11))+(E11))+(F11))+(G11))+(H11))+(I11))+(J11))+(K11))+(L11))+(M11))+(N11))+(O11))+(P11))+(Q11))+(R11))+(S11))+(T11)</f>
        <v>0.0</v>
      </c>
    </row>
    <row r="12">
      <c r="A12" t="s" s="3">
        <v>26</v>
      </c>
      <c r="B12" t="n" s="6">
        <f>B11</f>
        <v>0.0</v>
      </c>
      <c r="C12" t="n" s="6">
        <f>C11</f>
        <v>0.0</v>
      </c>
      <c r="D12" t="n" s="6">
        <f>D11</f>
        <v>0.0</v>
      </c>
      <c r="E12" t="n" s="6">
        <f>E11</f>
        <v>0.0</v>
      </c>
      <c r="F12" t="n" s="6">
        <f>F11</f>
        <v>0.0</v>
      </c>
      <c r="G12" t="n" s="6">
        <f>G11</f>
        <v>0.0</v>
      </c>
      <c r="H12" t="n" s="6">
        <f>H11</f>
        <v>0.0</v>
      </c>
      <c r="I12" t="n" s="6">
        <f>I11</f>
        <v>0.0</v>
      </c>
      <c r="J12" t="n" s="6">
        <f>J11</f>
        <v>0.0</v>
      </c>
      <c r="K12" t="n" s="6">
        <f>K11</f>
        <v>0.0</v>
      </c>
      <c r="L12" t="n" s="6">
        <f>L11</f>
        <v>0.0</v>
      </c>
      <c r="M12" t="n" s="6">
        <f>M11</f>
        <v>0.0</v>
      </c>
      <c r="N12" t="n" s="6">
        <f>N11</f>
        <v>0.0</v>
      </c>
      <c r="O12" t="n" s="6">
        <f>O11</f>
        <v>0.0</v>
      </c>
      <c r="P12" t="n" s="6">
        <f>P11</f>
        <v>0.0</v>
      </c>
      <c r="Q12" t="n" s="6">
        <f>Q11</f>
        <v>0.0</v>
      </c>
      <c r="R12" t="n" s="6">
        <f>R11</f>
        <v>0.0</v>
      </c>
      <c r="S12" t="n" s="6">
        <f>S11</f>
        <v>0.0</v>
      </c>
      <c r="T12" t="n" s="6">
        <f>T11</f>
        <v>0.0</v>
      </c>
      <c r="U12" t="n" s="6">
        <f>((((((((((((((((((B12)+(C12))+(D12))+(E12))+(F12))+(G12))+(H12))+(I12))+(J12))+(K12))+(L12))+(M12))+(N12))+(O12))+(P12))+(Q12))+(R12))+(S12))+(T12)</f>
        <v>0.0</v>
      </c>
    </row>
    <row r="13">
      <c r="A13" t="s" s="3">
        <v>27</v>
      </c>
      <c r="B13" t="n" s="6">
        <f>(B12)-(0)</f>
        <v>0.0</v>
      </c>
      <c r="C13" t="n" s="6">
        <f>(C12)-(0)</f>
        <v>0.0</v>
      </c>
      <c r="D13" t="n" s="6">
        <f>(D12)-(0)</f>
        <v>0.0</v>
      </c>
      <c r="E13" t="n" s="6">
        <f>(E12)-(0)</f>
        <v>0.0</v>
      </c>
      <c r="F13" t="n" s="6">
        <f>(F12)-(0)</f>
        <v>0.0</v>
      </c>
      <c r="G13" t="n" s="6">
        <f>(G12)-(0)</f>
        <v>0.0</v>
      </c>
      <c r="H13" t="n" s="6">
        <f>(H12)-(0)</f>
        <v>0.0</v>
      </c>
      <c r="I13" t="n" s="6">
        <f>(I12)-(0)</f>
        <v>0.0</v>
      </c>
      <c r="J13" t="n" s="6">
        <f>(J12)-(0)</f>
        <v>0.0</v>
      </c>
      <c r="K13" t="n" s="6">
        <f>(K12)-(0)</f>
        <v>0.0</v>
      </c>
      <c r="L13" t="n" s="6">
        <f>(L12)-(0)</f>
        <v>0.0</v>
      </c>
      <c r="M13" t="n" s="6">
        <f>(M12)-(0)</f>
        <v>0.0</v>
      </c>
      <c r="N13" t="n" s="6">
        <f>(N12)-(0)</f>
        <v>0.0</v>
      </c>
      <c r="O13" t="n" s="6">
        <f>(O12)-(0)</f>
        <v>0.0</v>
      </c>
      <c r="P13" t="n" s="6">
        <f>(P12)-(0)</f>
        <v>0.0</v>
      </c>
      <c r="Q13" t="n" s="6">
        <f>(Q12)-(0)</f>
        <v>0.0</v>
      </c>
      <c r="R13" t="n" s="6">
        <f>(R12)-(0)</f>
        <v>0.0</v>
      </c>
      <c r="S13" t="n" s="6">
        <f>(S12)-(0)</f>
        <v>0.0</v>
      </c>
      <c r="T13" t="n" s="6">
        <f>(T12)-(0)</f>
        <v>0.0</v>
      </c>
      <c r="U13" t="n" s="6">
        <f>((((((((((((((((((B13)+(C13))+(D13))+(E13))+(F13))+(G13))+(H13))+(I13))+(J13))+(K13))+(L13))+(M13))+(N13))+(O13))+(P13))+(Q13))+(R13))+(S13))+(T13)</f>
        <v>0.0</v>
      </c>
    </row>
    <row r="14">
      <c r="A14" t="s" s="3">
        <v>28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>
      <c r="A15" t="s" s="3">
        <v>29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t="n" s="5">
        <f>((((((((((((((((((B15)+(C15))+(D15))+(E15))+(F15))+(G15))+(H15))+(I15))+(J15))+(K15))+(L15))+(M15))+(N15))+(O15))+(P15))+(Q15))+(R15))+(S15))+(T15)</f>
        <v>0.0</v>
      </c>
    </row>
    <row r="16">
      <c r="A16" t="s" s="3">
        <v>30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t="n" s="5">
        <f>33.50</f>
        <v>0.0</v>
      </c>
      <c r="M16" s="4"/>
      <c r="N16" s="4"/>
      <c r="O16" s="4"/>
      <c r="P16" s="4"/>
      <c r="Q16" s="4"/>
      <c r="R16" s="4"/>
      <c r="S16" s="4"/>
      <c r="T16" s="4"/>
      <c r="U16" t="n" s="5">
        <f>((((((((((((((((((B16)+(C16))+(D16))+(E16))+(F16))+(G16))+(H16))+(I16))+(J16))+(K16))+(L16))+(M16))+(N16))+(O16))+(P16))+(Q16))+(R16))+(S16))+(T16)</f>
        <v>0.0</v>
      </c>
    </row>
    <row r="17">
      <c r="A17" t="s" s="3">
        <v>31</v>
      </c>
      <c r="B17" t="n" s="6">
        <f>(B15)+(B16)</f>
        <v>0.0</v>
      </c>
      <c r="C17" t="n" s="6">
        <f>(C15)+(C16)</f>
        <v>0.0</v>
      </c>
      <c r="D17" t="n" s="6">
        <f>(D15)+(D16)</f>
        <v>0.0</v>
      </c>
      <c r="E17" t="n" s="6">
        <f>(E15)+(E16)</f>
        <v>0.0</v>
      </c>
      <c r="F17" t="n" s="6">
        <f>(F15)+(F16)</f>
        <v>0.0</v>
      </c>
      <c r="G17" t="n" s="6">
        <f>(G15)+(G16)</f>
        <v>0.0</v>
      </c>
      <c r="H17" t="n" s="6">
        <f>(H15)+(H16)</f>
        <v>0.0</v>
      </c>
      <c r="I17" t="n" s="6">
        <f>(I15)+(I16)</f>
        <v>0.0</v>
      </c>
      <c r="J17" t="n" s="6">
        <f>(J15)+(J16)</f>
        <v>0.0</v>
      </c>
      <c r="K17" t="n" s="6">
        <f>(K15)+(K16)</f>
        <v>0.0</v>
      </c>
      <c r="L17" t="n" s="6">
        <f>(L15)+(L16)</f>
        <v>0.0</v>
      </c>
      <c r="M17" t="n" s="6">
        <f>(M15)+(M16)</f>
        <v>0.0</v>
      </c>
      <c r="N17" t="n" s="6">
        <f>(N15)+(N16)</f>
        <v>0.0</v>
      </c>
      <c r="O17" t="n" s="6">
        <f>(O15)+(O16)</f>
        <v>0.0</v>
      </c>
      <c r="P17" t="n" s="6">
        <f>(P15)+(P16)</f>
        <v>0.0</v>
      </c>
      <c r="Q17" t="n" s="6">
        <f>(Q15)+(Q16)</f>
        <v>0.0</v>
      </c>
      <c r="R17" t="n" s="6">
        <f>(R15)+(R16)</f>
        <v>0.0</v>
      </c>
      <c r="S17" t="n" s="6">
        <f>(S15)+(S16)</f>
        <v>0.0</v>
      </c>
      <c r="T17" t="n" s="6">
        <f>(T15)+(T16)</f>
        <v>0.0</v>
      </c>
      <c r="U17" t="n" s="6">
        <f>((((((((((((((((((B17)+(C17))+(D17))+(E17))+(F17))+(G17))+(H17))+(I17))+(J17))+(K17))+(L17))+(M17))+(N17))+(O17))+(P17))+(Q17))+(R17))+(S17))+(T17)</f>
        <v>0.0</v>
      </c>
    </row>
    <row r="18">
      <c r="A18" t="s" s="3">
        <v>32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t="n" s="5">
        <f>((((((((((((((((((B18)+(C18))+(D18))+(E18))+(F18))+(G18))+(H18))+(I18))+(J18))+(K18))+(L18))+(M18))+(N18))+(O18))+(P18))+(Q18))+(R18))+(S18))+(T18)</f>
        <v>0.0</v>
      </c>
    </row>
    <row r="19">
      <c r="A19" t="s" s="3">
        <v>33</v>
      </c>
      <c r="B19" t="n" s="5">
        <f>154.38</f>
        <v>0.0</v>
      </c>
      <c r="C19" s="4"/>
      <c r="D19" t="n" s="5">
        <f>6193.88</f>
        <v>0.0</v>
      </c>
      <c r="E19" s="4"/>
      <c r="F19" s="4"/>
      <c r="G19" t="n" s="5">
        <f>9663.60</f>
        <v>0.0</v>
      </c>
      <c r="H19" t="n" s="5">
        <f>172721.60</f>
        <v>0.0</v>
      </c>
      <c r="I19" t="n" s="5">
        <f>1750.00</f>
        <v>0.0</v>
      </c>
      <c r="J19" s="4"/>
      <c r="K19" t="n" s="5">
        <f>5999.00</f>
        <v>0.0</v>
      </c>
      <c r="L19" t="n" s="5">
        <f>66971.62</f>
        <v>0.0</v>
      </c>
      <c r="M19" s="4"/>
      <c r="N19" s="4"/>
      <c r="O19" t="n" s="5">
        <f>3975.00</f>
        <v>0.0</v>
      </c>
      <c r="P19" s="4"/>
      <c r="Q19" t="n" s="5">
        <f>2195.37</f>
        <v>0.0</v>
      </c>
      <c r="R19" t="n" s="5">
        <f>11.38</f>
        <v>0.0</v>
      </c>
      <c r="S19" s="4"/>
      <c r="T19" s="4"/>
      <c r="U19" t="n" s="5">
        <f>((((((((((((((((((B19)+(C19))+(D19))+(E19))+(F19))+(G19))+(H19))+(I19))+(J19))+(K19))+(L19))+(M19))+(N19))+(O19))+(P19))+(Q19))+(R19))+(S19))+(T19)</f>
        <v>0.0</v>
      </c>
    </row>
    <row r="20">
      <c r="A20" t="s" s="3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t="n" s="5">
        <f>4072.36</f>
        <v>0.0</v>
      </c>
      <c r="P20" s="4"/>
      <c r="Q20" s="4"/>
      <c r="R20" s="4"/>
      <c r="S20" s="4"/>
      <c r="T20" s="4"/>
      <c r="U20" t="n" s="5">
        <f>((((((((((((((((((B20)+(C20))+(D20))+(E20))+(F20))+(G20))+(H20))+(I20))+(J20))+(K20))+(L20))+(M20))+(N20))+(O20))+(P20))+(Q20))+(R20))+(S20))+(T20)</f>
        <v>0.0</v>
      </c>
    </row>
    <row r="21">
      <c r="A21" t="s" s="3">
        <v>35</v>
      </c>
      <c r="B21" t="n" s="5">
        <f>78.10</f>
        <v>0.0</v>
      </c>
      <c r="C21" s="4"/>
      <c r="D21" t="n" s="5">
        <f>223.47</f>
        <v>0.0</v>
      </c>
      <c r="E21" s="4"/>
      <c r="F21" s="4"/>
      <c r="G21" t="n" s="5">
        <f>1991.30</f>
        <v>0.0</v>
      </c>
      <c r="H21" s="4"/>
      <c r="I21" t="n" s="5">
        <f>2123.00</f>
        <v>0.0</v>
      </c>
      <c r="J21" s="4"/>
      <c r="K21" s="4"/>
      <c r="L21" t="n" s="5">
        <f>9504.34</f>
        <v>0.0</v>
      </c>
      <c r="M21" s="4"/>
      <c r="N21" s="4"/>
      <c r="O21" t="n" s="5">
        <f>8214.12</f>
        <v>0.0</v>
      </c>
      <c r="P21" s="4"/>
      <c r="Q21" s="4"/>
      <c r="R21" s="4"/>
      <c r="S21" s="4"/>
      <c r="T21" s="4"/>
      <c r="U21" t="n" s="5">
        <f>((((((((((((((((((B21)+(C21))+(D21))+(E21))+(F21))+(G21))+(H21))+(I21))+(J21))+(K21))+(L21))+(M21))+(N21))+(O21))+(P21))+(Q21))+(R21))+(S21))+(T21)</f>
        <v>0.0</v>
      </c>
    </row>
    <row r="22">
      <c r="A22" t="s" s="3">
        <v>36</v>
      </c>
      <c r="B22" s="4"/>
      <c r="C22" s="4"/>
      <c r="D22" s="4"/>
      <c r="E22" s="4"/>
      <c r="F22" t="n" s="5">
        <f>527.51</f>
        <v>0.0</v>
      </c>
      <c r="G22" t="n" s="5">
        <f>1634.88</f>
        <v>0.0</v>
      </c>
      <c r="H22" s="4"/>
      <c r="I22" t="n" s="5">
        <f>8.13</f>
        <v>0.0</v>
      </c>
      <c r="J22" s="4"/>
      <c r="K22" s="4"/>
      <c r="L22" t="n" s="5">
        <f>37025.98</f>
        <v>0.0</v>
      </c>
      <c r="M22" s="4"/>
      <c r="N22" s="4"/>
      <c r="O22" t="n" s="5">
        <f>4394.24</f>
        <v>0.0</v>
      </c>
      <c r="P22" s="4"/>
      <c r="Q22" s="4"/>
      <c r="R22" s="4"/>
      <c r="S22" s="4"/>
      <c r="T22" s="4"/>
      <c r="U22" t="n" s="5">
        <f>((((((((((((((((((B22)+(C22))+(D22))+(E22))+(F22))+(G22))+(H22))+(I22))+(J22))+(K22))+(L22))+(M22))+(N22))+(O22))+(P22))+(Q22))+(R22))+(S22))+(T22)</f>
        <v>0.0</v>
      </c>
    </row>
    <row r="23">
      <c r="A23" t="s" s="3">
        <v>37</v>
      </c>
      <c r="B23" t="n" s="5">
        <f>7285.24</f>
        <v>0.0</v>
      </c>
      <c r="C23" t="n" s="5">
        <f>14806.10</f>
        <v>0.0</v>
      </c>
      <c r="D23" t="n" s="5">
        <f>27930.09</f>
        <v>0.0</v>
      </c>
      <c r="E23" s="4"/>
      <c r="F23" s="4"/>
      <c r="G23" t="n" s="5">
        <f>894.64</f>
        <v>0.0</v>
      </c>
      <c r="H23" s="4"/>
      <c r="I23" t="n" s="5">
        <f>8583.20</f>
        <v>0.0</v>
      </c>
      <c r="J23" s="4"/>
      <c r="K23" s="4"/>
      <c r="L23" t="n" s="5">
        <f>705571.18</f>
        <v>0.0</v>
      </c>
      <c r="M23" s="4"/>
      <c r="N23" t="n" s="5">
        <f>9817.26</f>
        <v>0.0</v>
      </c>
      <c r="O23" t="n" s="5">
        <f>1136.23</f>
        <v>0.0</v>
      </c>
      <c r="P23" s="4"/>
      <c r="Q23" s="4"/>
      <c r="R23" t="n" s="5">
        <f>22792.72</f>
        <v>0.0</v>
      </c>
      <c r="S23" s="4"/>
      <c r="T23" s="4"/>
      <c r="U23" t="n" s="5">
        <f>((((((((((((((((((B23)+(C23))+(D23))+(E23))+(F23))+(G23))+(H23))+(I23))+(J23))+(K23))+(L23))+(M23))+(N23))+(O23))+(P23))+(Q23))+(R23))+(S23))+(T23)</f>
        <v>0.0</v>
      </c>
    </row>
    <row r="24">
      <c r="A24" t="s" s="3">
        <v>38</v>
      </c>
      <c r="B24" s="4"/>
      <c r="C24" s="4"/>
      <c r="D24" s="4"/>
      <c r="E24" s="4"/>
      <c r="F24" s="4"/>
      <c r="G24" t="n" s="5">
        <f>685.00</f>
        <v>0.0</v>
      </c>
      <c r="H24" s="4"/>
      <c r="I24" s="4"/>
      <c r="J24" s="4"/>
      <c r="K24" t="n" s="5">
        <f>590.00</f>
        <v>0.0</v>
      </c>
      <c r="L24" t="n" s="5">
        <f>250.00</f>
        <v>0.0</v>
      </c>
      <c r="M24" s="4"/>
      <c r="N24" t="n" s="5">
        <f>1133.91</f>
        <v>0.0</v>
      </c>
      <c r="O24" s="4"/>
      <c r="P24" s="4"/>
      <c r="Q24" s="4"/>
      <c r="R24" s="4"/>
      <c r="S24" s="4"/>
      <c r="T24" s="4"/>
      <c r="U24" t="n" s="5">
        <f>((((((((((((((((((B24)+(C24))+(D24))+(E24))+(F24))+(G24))+(H24))+(I24))+(J24))+(K24))+(L24))+(M24))+(N24))+(O24))+(P24))+(Q24))+(R24))+(S24))+(T24)</f>
        <v>0.0</v>
      </c>
    </row>
    <row r="25">
      <c r="A25" t="s" s="3">
        <v>39</v>
      </c>
      <c r="B25" t="n" s="5">
        <f>250.00</f>
        <v>0.0</v>
      </c>
      <c r="C25" t="n" s="5">
        <f>774.38</f>
        <v>0.0</v>
      </c>
      <c r="D25" t="n" s="5">
        <f>900.00</f>
        <v>0.0</v>
      </c>
      <c r="E25" s="4"/>
      <c r="F25" s="4"/>
      <c r="G25" s="4"/>
      <c r="H25" t="n" s="5">
        <f>3600.00</f>
        <v>0.0</v>
      </c>
      <c r="I25" t="n" s="5">
        <f>250.00</f>
        <v>0.0</v>
      </c>
      <c r="J25" s="4"/>
      <c r="K25" s="4"/>
      <c r="L25" t="n" s="5">
        <f>31.28</f>
        <v>0.0</v>
      </c>
      <c r="M25" s="4"/>
      <c r="N25" s="4"/>
      <c r="O25" t="n" s="5">
        <f>709.84</f>
        <v>0.0</v>
      </c>
      <c r="P25" s="4"/>
      <c r="Q25" s="4"/>
      <c r="R25" t="n" s="5">
        <f>350.00</f>
        <v>0.0</v>
      </c>
      <c r="S25" s="4"/>
      <c r="T25" s="4"/>
      <c r="U25" t="n" s="5">
        <f>((((((((((((((((((B25)+(C25))+(D25))+(E25))+(F25))+(G25))+(H25))+(I25))+(J25))+(K25))+(L25))+(M25))+(N25))+(O25))+(P25))+(Q25))+(R25))+(S25))+(T25)</f>
        <v>0.0</v>
      </c>
    </row>
    <row r="26">
      <c r="A26" t="s" s="3">
        <v>40</v>
      </c>
      <c r="B26" s="4"/>
      <c r="C26" t="n" s="5">
        <f>33.48</f>
        <v>0.0</v>
      </c>
      <c r="D26" s="4"/>
      <c r="E26" s="4"/>
      <c r="F26" s="4"/>
      <c r="G26" s="4"/>
      <c r="H26" s="4"/>
      <c r="I26" s="4"/>
      <c r="J26" s="4"/>
      <c r="K26" s="4"/>
      <c r="L26" t="n" s="5">
        <f>3076.96</f>
        <v>0.0</v>
      </c>
      <c r="M26" s="4"/>
      <c r="N26" s="4"/>
      <c r="O26" t="n" s="5">
        <f>3900.00</f>
        <v>0.0</v>
      </c>
      <c r="P26" s="4"/>
      <c r="Q26" s="4"/>
      <c r="R26" s="4"/>
      <c r="S26" s="4"/>
      <c r="T26" s="4"/>
      <c r="U26" t="n" s="5">
        <f>((((((((((((((((((B26)+(C26))+(D26))+(E26))+(F26))+(G26))+(H26))+(I26))+(J26))+(K26))+(L26))+(M26))+(N26))+(O26))+(P26))+(Q26))+(R26))+(S26))+(T26)</f>
        <v>0.0</v>
      </c>
    </row>
    <row r="27">
      <c r="A27" t="s" s="3">
        <v>41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t="n" s="5">
        <f>4950.00</f>
        <v>0.0</v>
      </c>
      <c r="M27" s="4"/>
      <c r="N27" s="4"/>
      <c r="O27" s="4"/>
      <c r="P27" s="4"/>
      <c r="Q27" s="4"/>
      <c r="R27" s="4"/>
      <c r="S27" s="4"/>
      <c r="T27" s="4"/>
      <c r="U27" t="n" s="5">
        <f>((((((((((((((((((B27)+(C27))+(D27))+(E27))+(F27))+(G27))+(H27))+(I27))+(J27))+(K27))+(L27))+(M27))+(N27))+(O27))+(P27))+(Q27))+(R27))+(S27))+(T27)</f>
        <v>0.0</v>
      </c>
    </row>
    <row r="28">
      <c r="A28" t="s" s="3">
        <v>42</v>
      </c>
      <c r="B28" t="n" s="5">
        <f>1027.76</f>
        <v>0.0</v>
      </c>
      <c r="C28" s="4"/>
      <c r="D28" t="n" s="5">
        <f>88.16</f>
        <v>0.0</v>
      </c>
      <c r="E28" s="4"/>
      <c r="F28" s="4"/>
      <c r="G28" t="n" s="5">
        <f>13017.76</f>
        <v>0.0</v>
      </c>
      <c r="H28" s="4"/>
      <c r="I28" s="4"/>
      <c r="J28" s="4"/>
      <c r="K28" t="n" s="5">
        <f>1100.00</f>
        <v>0.0</v>
      </c>
      <c r="L28" t="n" s="5">
        <f>1185.00</f>
        <v>0.0</v>
      </c>
      <c r="M28" t="n" s="5">
        <f>8943.38</f>
        <v>0.0</v>
      </c>
      <c r="N28" s="4"/>
      <c r="O28" t="n" s="5">
        <f>639.69</f>
        <v>0.0</v>
      </c>
      <c r="P28" s="4"/>
      <c r="Q28" s="4"/>
      <c r="R28" s="4"/>
      <c r="S28" s="4"/>
      <c r="T28" s="4"/>
      <c r="U28" t="n" s="5">
        <f>((((((((((((((((((B28)+(C28))+(D28))+(E28))+(F28))+(G28))+(H28))+(I28))+(J28))+(K28))+(L28))+(M28))+(N28))+(O28))+(P28))+(Q28))+(R28))+(S28))+(T28)</f>
        <v>0.0</v>
      </c>
    </row>
    <row r="29">
      <c r="A29" t="s" s="3">
        <v>43</v>
      </c>
      <c r="B29" s="4"/>
      <c r="C29" s="4"/>
      <c r="D29" s="4"/>
      <c r="E29" s="4"/>
      <c r="F29" t="n" s="5">
        <f>959.15</f>
        <v>0.0</v>
      </c>
      <c r="G29" s="4"/>
      <c r="H29" s="4"/>
      <c r="I29" s="4"/>
      <c r="J29" s="4"/>
      <c r="K29" s="4"/>
      <c r="L29" t="n" s="5">
        <f>23350.01</f>
        <v>0.0</v>
      </c>
      <c r="M29" s="4"/>
      <c r="N29" t="n" s="5">
        <f>1466.43</f>
        <v>0.0</v>
      </c>
      <c r="O29" t="n" s="5">
        <f>800.00</f>
        <v>0.0</v>
      </c>
      <c r="P29" s="4"/>
      <c r="Q29" t="n" s="5">
        <f>1345.88</f>
        <v>0.0</v>
      </c>
      <c r="R29" s="4"/>
      <c r="S29" s="4"/>
      <c r="T29" s="4"/>
      <c r="U29" t="n" s="5">
        <f>((((((((((((((((((B29)+(C29))+(D29))+(E29))+(F29))+(G29))+(H29))+(I29))+(J29))+(K29))+(L29))+(M29))+(N29))+(O29))+(P29))+(Q29))+(R29))+(S29))+(T29)</f>
        <v>0.0</v>
      </c>
    </row>
    <row r="30">
      <c r="A30" t="s" s="3">
        <v>44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t="n" s="5">
        <f>1691.76</f>
        <v>0.0</v>
      </c>
      <c r="M30" s="4"/>
      <c r="N30" t="n" s="5">
        <f>102.73</f>
        <v>0.0</v>
      </c>
      <c r="O30" t="n" s="5">
        <f>88.37</f>
        <v>0.0</v>
      </c>
      <c r="P30" s="4"/>
      <c r="Q30" s="4"/>
      <c r="R30" s="4"/>
      <c r="S30" s="4"/>
      <c r="T30" s="4"/>
      <c r="U30" t="n" s="5">
        <f>((((((((((((((((((B30)+(C30))+(D30))+(E30))+(F30))+(G30))+(H30))+(I30))+(J30))+(K30))+(L30))+(M30))+(N30))+(O30))+(P30))+(Q30))+(R30))+(S30))+(T30)</f>
        <v>0.0</v>
      </c>
    </row>
    <row r="31">
      <c r="A31" t="s" s="3">
        <v>45</v>
      </c>
      <c r="B31" s="4"/>
      <c r="C31" s="4"/>
      <c r="D31" s="4"/>
      <c r="E31" s="4"/>
      <c r="F31" s="4"/>
      <c r="G31" t="n" s="5">
        <f>2167.40</f>
        <v>0.0</v>
      </c>
      <c r="H31" s="4"/>
      <c r="I31" s="4"/>
      <c r="J31" s="4"/>
      <c r="K31" s="4"/>
      <c r="L31" t="n" s="5">
        <f>1620.00</f>
        <v>0.0</v>
      </c>
      <c r="M31" s="4"/>
      <c r="N31" s="4"/>
      <c r="O31" s="4"/>
      <c r="P31" s="4"/>
      <c r="Q31" s="4"/>
      <c r="R31" s="4"/>
      <c r="S31" s="4"/>
      <c r="T31" s="4"/>
      <c r="U31" t="n" s="5">
        <f>((((((((((((((((((B31)+(C31))+(D31))+(E31))+(F31))+(G31))+(H31))+(I31))+(J31))+(K31))+(L31))+(M31))+(N31))+(O31))+(P31))+(Q31))+(R31))+(S31))+(T31)</f>
        <v>0.0</v>
      </c>
    </row>
    <row r="32">
      <c r="A32" t="s" s="3">
        <v>46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t="n" s="5">
        <f>5036.16</f>
        <v>0.0</v>
      </c>
      <c r="M32" s="4"/>
      <c r="N32" s="4"/>
      <c r="O32" s="4"/>
      <c r="P32" s="4"/>
      <c r="Q32" s="4"/>
      <c r="R32" s="4"/>
      <c r="S32" s="4"/>
      <c r="T32" s="4"/>
      <c r="U32" t="n" s="5">
        <f>((((((((((((((((((B32)+(C32))+(D32))+(E32))+(F32))+(G32))+(H32))+(I32))+(J32))+(K32))+(L32))+(M32))+(N32))+(O32))+(P32))+(Q32))+(R32))+(S32))+(T32)</f>
        <v>0.0</v>
      </c>
    </row>
    <row r="33">
      <c r="A33" t="s" s="3">
        <v>47</v>
      </c>
      <c r="B33" s="4"/>
      <c r="C33" s="4"/>
      <c r="D33" t="n" s="5">
        <f>115.08</f>
        <v>0.0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t="n" s="5">
        <f>((((((((((((((((((B33)+(C33))+(D33))+(E33))+(F33))+(G33))+(H33))+(I33))+(J33))+(K33))+(L33))+(M33))+(N33))+(O33))+(P33))+(Q33))+(R33))+(S33))+(T33)</f>
        <v>0.0</v>
      </c>
    </row>
    <row r="34">
      <c r="A34" t="s" s="3">
        <v>48</v>
      </c>
      <c r="B34" s="4"/>
      <c r="C34" s="4"/>
      <c r="D34" t="n" s="5">
        <f>1766.08</f>
        <v>0.0</v>
      </c>
      <c r="E34" s="4"/>
      <c r="F34" s="4"/>
      <c r="G34" s="4"/>
      <c r="H34" t="n" s="5">
        <f>1000.00</f>
        <v>0.0</v>
      </c>
      <c r="I34" t="n" s="5">
        <f>1000.00</f>
        <v>0.0</v>
      </c>
      <c r="J34" s="4"/>
      <c r="K34" s="4"/>
      <c r="L34" t="n" s="5">
        <f>4454.50</f>
        <v>0.0</v>
      </c>
      <c r="M34" t="n" s="5">
        <f>510.00</f>
        <v>0.0</v>
      </c>
      <c r="N34" s="4"/>
      <c r="O34" s="4"/>
      <c r="P34" s="4"/>
      <c r="Q34" s="4"/>
      <c r="R34" s="4"/>
      <c r="S34" s="4"/>
      <c r="T34" s="4"/>
      <c r="U34" t="n" s="5">
        <f>((((((((((((((((((B34)+(C34))+(D34))+(E34))+(F34))+(G34))+(H34))+(I34))+(J34))+(K34))+(L34))+(M34))+(N34))+(O34))+(P34))+(Q34))+(R34))+(S34))+(T34)</f>
        <v>0.0</v>
      </c>
    </row>
    <row r="35">
      <c r="A35" t="s" s="3">
        <v>49</v>
      </c>
      <c r="B35" s="4"/>
      <c r="C35" t="n" s="5">
        <f>50.56</f>
        <v>0.0</v>
      </c>
      <c r="D35" s="4"/>
      <c r="E35" s="4"/>
      <c r="F35" s="4"/>
      <c r="G35" s="4"/>
      <c r="H35" s="4"/>
      <c r="I35" s="4"/>
      <c r="J35" s="4"/>
      <c r="K35" s="4"/>
      <c r="L35" t="n" s="5">
        <f>333.48</f>
        <v>0.0</v>
      </c>
      <c r="M35" s="4"/>
      <c r="N35" s="4"/>
      <c r="O35" s="4"/>
      <c r="P35" s="4"/>
      <c r="Q35" s="4"/>
      <c r="R35" s="4"/>
      <c r="S35" s="4"/>
      <c r="T35" s="4"/>
      <c r="U35" t="n" s="5">
        <f>((((((((((((((((((B35)+(C35))+(D35))+(E35))+(F35))+(G35))+(H35))+(I35))+(J35))+(K35))+(L35))+(M35))+(N35))+(O35))+(P35))+(Q35))+(R35))+(S35))+(T35)</f>
        <v>0.0</v>
      </c>
    </row>
    <row r="36">
      <c r="A36" t="s" s="3">
        <v>50</v>
      </c>
      <c r="B36" s="4"/>
      <c r="C36" s="4"/>
      <c r="D36" s="4"/>
      <c r="E36" s="4"/>
      <c r="F36" t="n" s="5">
        <f>4436.68</f>
        <v>0.0</v>
      </c>
      <c r="G36" t="n" s="5">
        <f>4112.33</f>
        <v>0.0</v>
      </c>
      <c r="H36" s="4"/>
      <c r="I36" t="n" s="5">
        <f>945.35</f>
        <v>0.0</v>
      </c>
      <c r="J36" s="4"/>
      <c r="K36" s="4"/>
      <c r="L36" t="n" s="5">
        <f>73.03</f>
        <v>0.0</v>
      </c>
      <c r="M36" s="4"/>
      <c r="N36" s="4"/>
      <c r="O36" t="n" s="5">
        <f>1363.50</f>
        <v>0.0</v>
      </c>
      <c r="P36" s="4"/>
      <c r="Q36" t="n" s="5">
        <f>2620.44</f>
        <v>0.0</v>
      </c>
      <c r="R36" t="n" s="5">
        <f>531.78</f>
        <v>0.0</v>
      </c>
      <c r="S36" s="4"/>
      <c r="T36" s="4"/>
      <c r="U36" t="n" s="5">
        <f>((((((((((((((((((B36)+(C36))+(D36))+(E36))+(F36))+(G36))+(H36))+(I36))+(J36))+(K36))+(L36))+(M36))+(N36))+(O36))+(P36))+(Q36))+(R36))+(S36))+(T36)</f>
        <v>0.0</v>
      </c>
    </row>
    <row r="37">
      <c r="A37" t="s" s="3">
        <v>51</v>
      </c>
      <c r="B37" s="4"/>
      <c r="C37" s="4"/>
      <c r="D37" s="4"/>
      <c r="E37" s="4"/>
      <c r="F37" s="4"/>
      <c r="G37" t="n" s="5">
        <f>69989.80</f>
        <v>0.0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t="n" s="5">
        <f>((((((((((((((((((B37)+(C37))+(D37))+(E37))+(F37))+(G37))+(H37))+(I37))+(J37))+(K37))+(L37))+(M37))+(N37))+(O37))+(P37))+(Q37))+(R37))+(S37))+(T37)</f>
        <v>0.0</v>
      </c>
    </row>
    <row r="38">
      <c r="A38" t="s" s="3">
        <v>24</v>
      </c>
      <c r="B38" s="4"/>
      <c r="C38" s="4"/>
      <c r="D38" t="n" s="5">
        <f>1820.08</f>
        <v>0.0</v>
      </c>
      <c r="E38" s="4"/>
      <c r="F38" s="4"/>
      <c r="G38" t="n" s="5">
        <f>65803.38</f>
        <v>0.0</v>
      </c>
      <c r="H38" s="4"/>
      <c r="I38" s="4"/>
      <c r="J38" s="4"/>
      <c r="K38" t="n" s="5">
        <f>4100.00</f>
        <v>0.0</v>
      </c>
      <c r="L38" t="n" s="5">
        <f>97063.87</f>
        <v>0.0</v>
      </c>
      <c r="M38" s="4"/>
      <c r="N38" s="4"/>
      <c r="O38" t="n" s="5">
        <f>8250.00</f>
        <v>0.0</v>
      </c>
      <c r="P38" s="4"/>
      <c r="Q38" s="4"/>
      <c r="R38" s="4"/>
      <c r="S38" s="4"/>
      <c r="T38" t="n" s="5">
        <f>3716.00</f>
        <v>0.0</v>
      </c>
      <c r="U38" t="n" s="5">
        <f>((((((((((((((((((B38)+(C38))+(D38))+(E38))+(F38))+(G38))+(H38))+(I38))+(J38))+(K38))+(L38))+(M38))+(N38))+(O38))+(P38))+(Q38))+(R38))+(S38))+(T38)</f>
        <v>0.0</v>
      </c>
    </row>
    <row r="39">
      <c r="A39" t="s" s="3">
        <v>30</v>
      </c>
      <c r="B39" s="4"/>
      <c r="C39" t="n" s="5">
        <f>344.96</f>
        <v>0.0</v>
      </c>
      <c r="D39" t="n" s="5">
        <f>487.23</f>
        <v>0.0</v>
      </c>
      <c r="E39" s="4"/>
      <c r="F39" t="n" s="5">
        <f>100.64</f>
        <v>0.0</v>
      </c>
      <c r="G39" t="n" s="5">
        <f>17343.45</f>
        <v>0.0</v>
      </c>
      <c r="H39" s="4"/>
      <c r="I39" s="4"/>
      <c r="J39" s="4"/>
      <c r="K39" s="4"/>
      <c r="L39" t="n" s="5">
        <f>13594.58</f>
        <v>0.0</v>
      </c>
      <c r="M39" s="4"/>
      <c r="N39" t="n" s="5">
        <f>265.99</f>
        <v>0.0</v>
      </c>
      <c r="O39" s="4"/>
      <c r="P39" s="4"/>
      <c r="Q39" t="n" s="5">
        <f>9370.46</f>
        <v>0.0</v>
      </c>
      <c r="R39" s="4"/>
      <c r="S39" s="4"/>
      <c r="T39" s="4"/>
      <c r="U39" t="n" s="5">
        <f>((((((((((((((((((B39)+(C39))+(D39))+(E39))+(F39))+(G39))+(H39))+(I39))+(J39))+(K39))+(L39))+(M39))+(N39))+(O39))+(P39))+(Q39))+(R39))+(S39))+(T39)</f>
        <v>0.0</v>
      </c>
    </row>
    <row r="40">
      <c r="A40" t="s" s="3">
        <v>52</v>
      </c>
      <c r="B40" s="4"/>
      <c r="C40" t="n" s="5">
        <f>4700.24</f>
        <v>0.0</v>
      </c>
      <c r="D40" t="n" s="5">
        <f>10495.14</f>
        <v>0.0</v>
      </c>
      <c r="E40" s="4"/>
      <c r="F40" t="n" s="5">
        <f>4863.81</f>
        <v>0.0</v>
      </c>
      <c r="G40" t="n" s="5">
        <f>233026.42</f>
        <v>0.0</v>
      </c>
      <c r="H40" s="4"/>
      <c r="I40" t="n" s="5">
        <f>1665.00</f>
        <v>0.0</v>
      </c>
      <c r="J40" t="n" s="5">
        <f>2511.84</f>
        <v>0.0</v>
      </c>
      <c r="K40" t="n" s="5">
        <f>27866.26</f>
        <v>0.0</v>
      </c>
      <c r="L40" t="n" s="5">
        <f>1756.93</f>
        <v>0.0</v>
      </c>
      <c r="M40" s="4"/>
      <c r="N40" s="4"/>
      <c r="O40" t="n" s="5">
        <f>79491.00</f>
        <v>0.0</v>
      </c>
      <c r="P40" s="4"/>
      <c r="Q40" s="4"/>
      <c r="R40" t="n" s="5">
        <f>4272.21</f>
        <v>0.0</v>
      </c>
      <c r="S40" t="n" s="5">
        <f>14875.00</f>
        <v>0.0</v>
      </c>
      <c r="T40" s="4"/>
      <c r="U40" t="n" s="5">
        <f>((((((((((((((((((B40)+(C40))+(D40))+(E40))+(F40))+(G40))+(H40))+(I40))+(J40))+(K40))+(L40))+(M40))+(N40))+(O40))+(P40))+(Q40))+(R40))+(S40))+(T40)</f>
        <v>0.0</v>
      </c>
    </row>
    <row r="41">
      <c r="A41" t="s" s="3">
        <v>53</v>
      </c>
      <c r="B41" t="n" s="6">
        <f>((((((((((((((((((((((B18)+(B19))+(B20))+(B21))+(B22))+(B23))+(B24))+(B25))+(B26))+(B27))+(B28))+(B29))+(B30))+(B31))+(B32))+(B33))+(B34))+(B35))+(B36))+(B37))+(B38))+(B39))+(B40)</f>
        <v>0.0</v>
      </c>
      <c r="C41" t="n" s="6">
        <f>((((((((((((((((((((((C18)+(C19))+(C20))+(C21))+(C22))+(C23))+(C24))+(C25))+(C26))+(C27))+(C28))+(C29))+(C30))+(C31))+(C32))+(C33))+(C34))+(C35))+(C36))+(C37))+(C38))+(C39))+(C40)</f>
        <v>0.0</v>
      </c>
      <c r="D41" t="n" s="6">
        <f>((((((((((((((((((((((D18)+(D19))+(D20))+(D21))+(D22))+(D23))+(D24))+(D25))+(D26))+(D27))+(D28))+(D29))+(D30))+(D31))+(D32))+(D33))+(D34))+(D35))+(D36))+(D37))+(D38))+(D39))+(D40)</f>
        <v>0.0</v>
      </c>
      <c r="E41" t="n" s="6">
        <f>((((((((((((((((((((((E18)+(E19))+(E20))+(E21))+(E22))+(E23))+(E24))+(E25))+(E26))+(E27))+(E28))+(E29))+(E30))+(E31))+(E32))+(E33))+(E34))+(E35))+(E36))+(E37))+(E38))+(E39))+(E40)</f>
        <v>0.0</v>
      </c>
      <c r="F41" t="n" s="6">
        <f>((((((((((((((((((((((F18)+(F19))+(F20))+(F21))+(F22))+(F23))+(F24))+(F25))+(F26))+(F27))+(F28))+(F29))+(F30))+(F31))+(F32))+(F33))+(F34))+(F35))+(F36))+(F37))+(F38))+(F39))+(F40)</f>
        <v>0.0</v>
      </c>
      <c r="G41" t="n" s="6">
        <f>((((((((((((((((((((((G18)+(G19))+(G20))+(G21))+(G22))+(G23))+(G24))+(G25))+(G26))+(G27))+(G28))+(G29))+(G30))+(G31))+(G32))+(G33))+(G34))+(G35))+(G36))+(G37))+(G38))+(G39))+(G40)</f>
        <v>0.0</v>
      </c>
      <c r="H41" t="n" s="6">
        <f>((((((((((((((((((((((H18)+(H19))+(H20))+(H21))+(H22))+(H23))+(H24))+(H25))+(H26))+(H27))+(H28))+(H29))+(H30))+(H31))+(H32))+(H33))+(H34))+(H35))+(H36))+(H37))+(H38))+(H39))+(H40)</f>
        <v>0.0</v>
      </c>
      <c r="I41" t="n" s="6">
        <f>((((((((((((((((((((((I18)+(I19))+(I20))+(I21))+(I22))+(I23))+(I24))+(I25))+(I26))+(I27))+(I28))+(I29))+(I30))+(I31))+(I32))+(I33))+(I34))+(I35))+(I36))+(I37))+(I38))+(I39))+(I40)</f>
        <v>0.0</v>
      </c>
      <c r="J41" t="n" s="6">
        <f>((((((((((((((((((((((J18)+(J19))+(J20))+(J21))+(J22))+(J23))+(J24))+(J25))+(J26))+(J27))+(J28))+(J29))+(J30))+(J31))+(J32))+(J33))+(J34))+(J35))+(J36))+(J37))+(J38))+(J39))+(J40)</f>
        <v>0.0</v>
      </c>
      <c r="K41" t="n" s="6">
        <f>((((((((((((((((((((((K18)+(K19))+(K20))+(K21))+(K22))+(K23))+(K24))+(K25))+(K26))+(K27))+(K28))+(K29))+(K30))+(K31))+(K32))+(K33))+(K34))+(K35))+(K36))+(K37))+(K38))+(K39))+(K40)</f>
        <v>0.0</v>
      </c>
      <c r="L41" t="n" s="6">
        <f>((((((((((((((((((((((L18)+(L19))+(L20))+(L21))+(L22))+(L23))+(L24))+(L25))+(L26))+(L27))+(L28))+(L29))+(L30))+(L31))+(L32))+(L33))+(L34))+(L35))+(L36))+(L37))+(L38))+(L39))+(L40)</f>
        <v>0.0</v>
      </c>
      <c r="M41" t="n" s="6">
        <f>((((((((((((((((((((((M18)+(M19))+(M20))+(M21))+(M22))+(M23))+(M24))+(M25))+(M26))+(M27))+(M28))+(M29))+(M30))+(M31))+(M32))+(M33))+(M34))+(M35))+(M36))+(M37))+(M38))+(M39))+(M40)</f>
        <v>0.0</v>
      </c>
      <c r="N41" t="n" s="6">
        <f>((((((((((((((((((((((N18)+(N19))+(N20))+(N21))+(N22))+(N23))+(N24))+(N25))+(N26))+(N27))+(N28))+(N29))+(N30))+(N31))+(N32))+(N33))+(N34))+(N35))+(N36))+(N37))+(N38))+(N39))+(N40)</f>
        <v>0.0</v>
      </c>
      <c r="O41" t="n" s="6">
        <f>((((((((((((((((((((((O18)+(O19))+(O20))+(O21))+(O22))+(O23))+(O24))+(O25))+(O26))+(O27))+(O28))+(O29))+(O30))+(O31))+(O32))+(O33))+(O34))+(O35))+(O36))+(O37))+(O38))+(O39))+(O40)</f>
        <v>0.0</v>
      </c>
      <c r="P41" t="n" s="6">
        <f>((((((((((((((((((((((P18)+(P19))+(P20))+(P21))+(P22))+(P23))+(P24))+(P25))+(P26))+(P27))+(P28))+(P29))+(P30))+(P31))+(P32))+(P33))+(P34))+(P35))+(P36))+(P37))+(P38))+(P39))+(P40)</f>
        <v>0.0</v>
      </c>
      <c r="Q41" t="n" s="6">
        <f>((((((((((((((((((((((Q18)+(Q19))+(Q20))+(Q21))+(Q22))+(Q23))+(Q24))+(Q25))+(Q26))+(Q27))+(Q28))+(Q29))+(Q30))+(Q31))+(Q32))+(Q33))+(Q34))+(Q35))+(Q36))+(Q37))+(Q38))+(Q39))+(Q40)</f>
        <v>0.0</v>
      </c>
      <c r="R41" t="n" s="6">
        <f>((((((((((((((((((((((R18)+(R19))+(R20))+(R21))+(R22))+(R23))+(R24))+(R25))+(R26))+(R27))+(R28))+(R29))+(R30))+(R31))+(R32))+(R33))+(R34))+(R35))+(R36))+(R37))+(R38))+(R39))+(R40)</f>
        <v>0.0</v>
      </c>
      <c r="S41" t="n" s="6">
        <f>((((((((((((((((((((((S18)+(S19))+(S20))+(S21))+(S22))+(S23))+(S24))+(S25))+(S26))+(S27))+(S28))+(S29))+(S30))+(S31))+(S32))+(S33))+(S34))+(S35))+(S36))+(S37))+(S38))+(S39))+(S40)</f>
        <v>0.0</v>
      </c>
      <c r="T41" t="n" s="6">
        <f>((((((((((((((((((((((T18)+(T19))+(T20))+(T21))+(T22))+(T23))+(T24))+(T25))+(T26))+(T27))+(T28))+(T29))+(T30))+(T31))+(T32))+(T33))+(T34))+(T35))+(T36))+(T37))+(T38))+(T39))+(T40)</f>
        <v>0.0</v>
      </c>
      <c r="U41" t="n" s="6">
        <f>((((((((((((((((((B41)+(C41))+(D41))+(E41))+(F41))+(G41))+(H41))+(I41))+(J41))+(K41))+(L41))+(M41))+(N41))+(O41))+(P41))+(Q41))+(R41))+(S41))+(T41)</f>
        <v>0.0</v>
      </c>
    </row>
    <row r="42">
      <c r="A42" t="s" s="3">
        <v>54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t="n" s="5">
        <f>((((((((((((((((((B42)+(C42))+(D42))+(E42))+(F42))+(G42))+(H42))+(I42))+(J42))+(K42))+(L42))+(M42))+(N42))+(O42))+(P42))+(Q42))+(R42))+(S42))+(T42)</f>
        <v>0.0</v>
      </c>
    </row>
    <row r="43">
      <c r="A43" t="s" s="3">
        <v>55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t="n" s="5">
        <f>6500.00</f>
        <v>0.0</v>
      </c>
      <c r="S43" s="4"/>
      <c r="T43" s="4"/>
      <c r="U43" t="n" s="5">
        <f>((((((((((((((((((B43)+(C43))+(D43))+(E43))+(F43))+(G43))+(H43))+(I43))+(J43))+(K43))+(L43))+(M43))+(N43))+(O43))+(P43))+(Q43))+(R43))+(S43))+(T43)</f>
        <v>0.0</v>
      </c>
    </row>
    <row r="44">
      <c r="A44" t="s" s="3">
        <v>56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t="n" s="5">
        <f>550.00</f>
        <v>0.0</v>
      </c>
      <c r="M44" s="4"/>
      <c r="N44" s="4"/>
      <c r="O44" s="4"/>
      <c r="P44" s="4"/>
      <c r="Q44" s="4"/>
      <c r="R44" s="4"/>
      <c r="S44" s="4"/>
      <c r="T44" s="4"/>
      <c r="U44" t="n" s="5">
        <f>((((((((((((((((((B44)+(C44))+(D44))+(E44))+(F44))+(G44))+(H44))+(I44))+(J44))+(K44))+(L44))+(M44))+(N44))+(O44))+(P44))+(Q44))+(R44))+(S44))+(T44)</f>
        <v>0.0</v>
      </c>
    </row>
    <row r="45">
      <c r="A45" t="s" s="3">
        <v>57</v>
      </c>
      <c r="B45" s="4"/>
      <c r="C45" s="4"/>
      <c r="D45" s="4"/>
      <c r="E45" s="4"/>
      <c r="F45" t="n" s="5">
        <f>12.96</f>
        <v>0.0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t="n" s="5">
        <f>((((((((((((((((((B45)+(C45))+(D45))+(E45))+(F45))+(G45))+(H45))+(I45))+(J45))+(K45))+(L45))+(M45))+(N45))+(O45))+(P45))+(Q45))+(R45))+(S45))+(T45)</f>
        <v>0.0</v>
      </c>
    </row>
    <row r="46">
      <c r="A46" t="s" s="3">
        <v>58</v>
      </c>
      <c r="B46" t="n" s="6">
        <f>(((B42)+(B43))+(B44))+(B45)</f>
        <v>0.0</v>
      </c>
      <c r="C46" t="n" s="6">
        <f>(((C42)+(C43))+(C44))+(C45)</f>
        <v>0.0</v>
      </c>
      <c r="D46" t="n" s="6">
        <f>(((D42)+(D43))+(D44))+(D45)</f>
        <v>0.0</v>
      </c>
      <c r="E46" t="n" s="6">
        <f>(((E42)+(E43))+(E44))+(E45)</f>
        <v>0.0</v>
      </c>
      <c r="F46" t="n" s="6">
        <f>(((F42)+(F43))+(F44))+(F45)</f>
        <v>0.0</v>
      </c>
      <c r="G46" t="n" s="6">
        <f>(((G42)+(G43))+(G44))+(G45)</f>
        <v>0.0</v>
      </c>
      <c r="H46" t="n" s="6">
        <f>(((H42)+(H43))+(H44))+(H45)</f>
        <v>0.0</v>
      </c>
      <c r="I46" t="n" s="6">
        <f>(((I42)+(I43))+(I44))+(I45)</f>
        <v>0.0</v>
      </c>
      <c r="J46" t="n" s="6">
        <f>(((J42)+(J43))+(J44))+(J45)</f>
        <v>0.0</v>
      </c>
      <c r="K46" t="n" s="6">
        <f>(((K42)+(K43))+(K44))+(K45)</f>
        <v>0.0</v>
      </c>
      <c r="L46" t="n" s="6">
        <f>(((L42)+(L43))+(L44))+(L45)</f>
        <v>0.0</v>
      </c>
      <c r="M46" t="n" s="6">
        <f>(((M42)+(M43))+(M44))+(M45)</f>
        <v>0.0</v>
      </c>
      <c r="N46" t="n" s="6">
        <f>(((N42)+(N43))+(N44))+(N45)</f>
        <v>0.0</v>
      </c>
      <c r="O46" t="n" s="6">
        <f>(((O42)+(O43))+(O44))+(O45)</f>
        <v>0.0</v>
      </c>
      <c r="P46" t="n" s="6">
        <f>(((P42)+(P43))+(P44))+(P45)</f>
        <v>0.0</v>
      </c>
      <c r="Q46" t="n" s="6">
        <f>(((Q42)+(Q43))+(Q44))+(Q45)</f>
        <v>0.0</v>
      </c>
      <c r="R46" t="n" s="6">
        <f>(((R42)+(R43))+(R44))+(R45)</f>
        <v>0.0</v>
      </c>
      <c r="S46" t="n" s="6">
        <f>(((S42)+(S43))+(S44))+(S45)</f>
        <v>0.0</v>
      </c>
      <c r="T46" t="n" s="6">
        <f>(((T42)+(T43))+(T44))+(T45)</f>
        <v>0.0</v>
      </c>
      <c r="U46" t="n" s="6">
        <f>((((((((((((((((((B46)+(C46))+(D46))+(E46))+(F46))+(G46))+(H46))+(I46))+(J46))+(K46))+(L46))+(M46))+(N46))+(O46))+(P46))+(Q46))+(R46))+(S46))+(T46)</f>
        <v>0.0</v>
      </c>
    </row>
    <row r="47">
      <c r="A47" t="s" s="3">
        <v>59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t="n" s="5">
        <f>((((((((((((((((((B47)+(C47))+(D47))+(E47))+(F47))+(G47))+(H47))+(I47))+(J47))+(K47))+(L47))+(M47))+(N47))+(O47))+(P47))+(Q47))+(R47))+(S47))+(T47)</f>
        <v>0.0</v>
      </c>
    </row>
    <row r="48">
      <c r="A48" t="s" s="3">
        <v>30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t="n" s="5">
        <f>57.08</f>
        <v>0.0</v>
      </c>
      <c r="Q48" s="4"/>
      <c r="R48" s="4"/>
      <c r="S48" s="4"/>
      <c r="T48" s="4"/>
      <c r="U48" t="n" s="5">
        <f>((((((((((((((((((B48)+(C48))+(D48))+(E48))+(F48))+(G48))+(H48))+(I48))+(J48))+(K48))+(L48))+(M48))+(N48))+(O48))+(P48))+(Q48))+(R48))+(S48))+(T48)</f>
        <v>0.0</v>
      </c>
    </row>
    <row r="49">
      <c r="A49" t="s" s="3">
        <v>60</v>
      </c>
      <c r="B49" t="n" s="6">
        <f>(B47)+(B48)</f>
        <v>0.0</v>
      </c>
      <c r="C49" t="n" s="6">
        <f>(C47)+(C48)</f>
        <v>0.0</v>
      </c>
      <c r="D49" t="n" s="6">
        <f>(D47)+(D48)</f>
        <v>0.0</v>
      </c>
      <c r="E49" t="n" s="6">
        <f>(E47)+(E48)</f>
        <v>0.0</v>
      </c>
      <c r="F49" t="n" s="6">
        <f>(F47)+(F48)</f>
        <v>0.0</v>
      </c>
      <c r="G49" t="n" s="6">
        <f>(G47)+(G48)</f>
        <v>0.0</v>
      </c>
      <c r="H49" t="n" s="6">
        <f>(H47)+(H48)</f>
        <v>0.0</v>
      </c>
      <c r="I49" t="n" s="6">
        <f>(I47)+(I48)</f>
        <v>0.0</v>
      </c>
      <c r="J49" t="n" s="6">
        <f>(J47)+(J48)</f>
        <v>0.0</v>
      </c>
      <c r="K49" t="n" s="6">
        <f>(K47)+(K48)</f>
        <v>0.0</v>
      </c>
      <c r="L49" t="n" s="6">
        <f>(L47)+(L48)</f>
        <v>0.0</v>
      </c>
      <c r="M49" t="n" s="6">
        <f>(M47)+(M48)</f>
        <v>0.0</v>
      </c>
      <c r="N49" t="n" s="6">
        <f>(N47)+(N48)</f>
        <v>0.0</v>
      </c>
      <c r="O49" t="n" s="6">
        <f>(O47)+(O48)</f>
        <v>0.0</v>
      </c>
      <c r="P49" t="n" s="6">
        <f>(P47)+(P48)</f>
        <v>0.0</v>
      </c>
      <c r="Q49" t="n" s="6">
        <f>(Q47)+(Q48)</f>
        <v>0.0</v>
      </c>
      <c r="R49" t="n" s="6">
        <f>(R47)+(R48)</f>
        <v>0.0</v>
      </c>
      <c r="S49" t="n" s="6">
        <f>(S47)+(S48)</f>
        <v>0.0</v>
      </c>
      <c r="T49" t="n" s="6">
        <f>(T47)+(T48)</f>
        <v>0.0</v>
      </c>
      <c r="U49" t="n" s="6">
        <f>((((((((((((((((((B49)+(C49))+(D49))+(E49))+(F49))+(G49))+(H49))+(I49))+(J49))+(K49))+(L49))+(M49))+(N49))+(O49))+(P49))+(Q49))+(R49))+(S49))+(T49)</f>
        <v>0.0</v>
      </c>
    </row>
    <row r="50">
      <c r="A50" t="s" s="3">
        <v>61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t="n" s="5">
        <f>((((((((((((((((((B50)+(C50))+(D50))+(E50))+(F50))+(G50))+(H50))+(I50))+(J50))+(K50))+(L50))+(M50))+(N50))+(O50))+(P50))+(Q50))+(R50))+(S50))+(T50)</f>
        <v>0.0</v>
      </c>
    </row>
    <row r="51">
      <c r="A51" t="s" s="3">
        <v>62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t="n" s="5">
        <f>12316.00</f>
        <v>0.0</v>
      </c>
      <c r="Q51" s="4"/>
      <c r="R51" s="4"/>
      <c r="S51" s="4"/>
      <c r="T51" s="4"/>
      <c r="U51" t="n" s="5">
        <f>((((((((((((((((((B51)+(C51))+(D51))+(E51))+(F51))+(G51))+(H51))+(I51))+(J51))+(K51))+(L51))+(M51))+(N51))+(O51))+(P51))+(Q51))+(R51))+(S51))+(T51)</f>
        <v>0.0</v>
      </c>
    </row>
    <row r="52">
      <c r="A52" t="s" s="3">
        <v>30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t="n" s="5">
        <f>6842.26</f>
        <v>0.0</v>
      </c>
      <c r="Q52" s="4"/>
      <c r="R52" s="4"/>
      <c r="S52" s="4"/>
      <c r="T52" s="4"/>
      <c r="U52" t="n" s="5">
        <f>((((((((((((((((((B52)+(C52))+(D52))+(E52))+(F52))+(G52))+(H52))+(I52))+(J52))+(K52))+(L52))+(M52))+(N52))+(O52))+(P52))+(Q52))+(R52))+(S52))+(T52)</f>
        <v>0.0</v>
      </c>
    </row>
    <row r="53">
      <c r="A53" t="s" s="3">
        <v>63</v>
      </c>
      <c r="B53" t="n" s="6">
        <f>((B50)+(B51))+(B52)</f>
        <v>0.0</v>
      </c>
      <c r="C53" t="n" s="6">
        <f>((C50)+(C51))+(C52)</f>
        <v>0.0</v>
      </c>
      <c r="D53" t="n" s="6">
        <f>((D50)+(D51))+(D52)</f>
        <v>0.0</v>
      </c>
      <c r="E53" t="n" s="6">
        <f>((E50)+(E51))+(E52)</f>
        <v>0.0</v>
      </c>
      <c r="F53" t="n" s="6">
        <f>((F50)+(F51))+(F52)</f>
        <v>0.0</v>
      </c>
      <c r="G53" t="n" s="6">
        <f>((G50)+(G51))+(G52)</f>
        <v>0.0</v>
      </c>
      <c r="H53" t="n" s="6">
        <f>((H50)+(H51))+(H52)</f>
        <v>0.0</v>
      </c>
      <c r="I53" t="n" s="6">
        <f>((I50)+(I51))+(I52)</f>
        <v>0.0</v>
      </c>
      <c r="J53" t="n" s="6">
        <f>((J50)+(J51))+(J52)</f>
        <v>0.0</v>
      </c>
      <c r="K53" t="n" s="6">
        <f>((K50)+(K51))+(K52)</f>
        <v>0.0</v>
      </c>
      <c r="L53" t="n" s="6">
        <f>((L50)+(L51))+(L52)</f>
        <v>0.0</v>
      </c>
      <c r="M53" t="n" s="6">
        <f>((M50)+(M51))+(M52)</f>
        <v>0.0</v>
      </c>
      <c r="N53" t="n" s="6">
        <f>((N50)+(N51))+(N52)</f>
        <v>0.0</v>
      </c>
      <c r="O53" t="n" s="6">
        <f>((O50)+(O51))+(O52)</f>
        <v>0.0</v>
      </c>
      <c r="P53" t="n" s="6">
        <f>((P50)+(P51))+(P52)</f>
        <v>0.0</v>
      </c>
      <c r="Q53" t="n" s="6">
        <f>((Q50)+(Q51))+(Q52)</f>
        <v>0.0</v>
      </c>
      <c r="R53" t="n" s="6">
        <f>((R50)+(R51))+(R52)</f>
        <v>0.0</v>
      </c>
      <c r="S53" t="n" s="6">
        <f>((S50)+(S51))+(S52)</f>
        <v>0.0</v>
      </c>
      <c r="T53" t="n" s="6">
        <f>((T50)+(T51))+(T52)</f>
        <v>0.0</v>
      </c>
      <c r="U53" t="n" s="6">
        <f>((((((((((((((((((B53)+(C53))+(D53))+(E53))+(F53))+(G53))+(H53))+(I53))+(J53))+(K53))+(L53))+(M53))+(N53))+(O53))+(P53))+(Q53))+(R53))+(S53))+(T53)</f>
        <v>0.0</v>
      </c>
    </row>
    <row r="54">
      <c r="A54" t="s" s="3">
        <v>64</v>
      </c>
      <c r="B54" t="n" s="6">
        <f>((((B17)+(B41))+(B46))+(B49))+(B53)</f>
        <v>0.0</v>
      </c>
      <c r="C54" t="n" s="6">
        <f>((((C17)+(C41))+(C46))+(C49))+(C53)</f>
        <v>0.0</v>
      </c>
      <c r="D54" t="n" s="6">
        <f>((((D17)+(D41))+(D46))+(D49))+(D53)</f>
        <v>0.0</v>
      </c>
      <c r="E54" t="n" s="6">
        <f>((((E17)+(E41))+(E46))+(E49))+(E53)</f>
        <v>0.0</v>
      </c>
      <c r="F54" t="n" s="6">
        <f>((((F17)+(F41))+(F46))+(F49))+(F53)</f>
        <v>0.0</v>
      </c>
      <c r="G54" t="n" s="6">
        <f>((((G17)+(G41))+(G46))+(G49))+(G53)</f>
        <v>0.0</v>
      </c>
      <c r="H54" t="n" s="6">
        <f>((((H17)+(H41))+(H46))+(H49))+(H53)</f>
        <v>0.0</v>
      </c>
      <c r="I54" t="n" s="6">
        <f>((((I17)+(I41))+(I46))+(I49))+(I53)</f>
        <v>0.0</v>
      </c>
      <c r="J54" t="n" s="6">
        <f>((((J17)+(J41))+(J46))+(J49))+(J53)</f>
        <v>0.0</v>
      </c>
      <c r="K54" t="n" s="6">
        <f>((((K17)+(K41))+(K46))+(K49))+(K53)</f>
        <v>0.0</v>
      </c>
      <c r="L54" t="n" s="6">
        <f>((((L17)+(L41))+(L46))+(L49))+(L53)</f>
        <v>0.0</v>
      </c>
      <c r="M54" t="n" s="6">
        <f>((((M17)+(M41))+(M46))+(M49))+(M53)</f>
        <v>0.0</v>
      </c>
      <c r="N54" t="n" s="6">
        <f>((((N17)+(N41))+(N46))+(N49))+(N53)</f>
        <v>0.0</v>
      </c>
      <c r="O54" t="n" s="6">
        <f>((((O17)+(O41))+(O46))+(O49))+(O53)</f>
        <v>0.0</v>
      </c>
      <c r="P54" t="n" s="6">
        <f>((((P17)+(P41))+(P46))+(P49))+(P53)</f>
        <v>0.0</v>
      </c>
      <c r="Q54" t="n" s="6">
        <f>((((Q17)+(Q41))+(Q46))+(Q49))+(Q53)</f>
        <v>0.0</v>
      </c>
      <c r="R54" t="n" s="6">
        <f>((((R17)+(R41))+(R46))+(R49))+(R53)</f>
        <v>0.0</v>
      </c>
      <c r="S54" t="n" s="6">
        <f>((((S17)+(S41))+(S46))+(S49))+(S53)</f>
        <v>0.0</v>
      </c>
      <c r="T54" t="n" s="6">
        <f>((((T17)+(T41))+(T46))+(T49))+(T53)</f>
        <v>0.0</v>
      </c>
      <c r="U54" t="n" s="6">
        <f>((((((((((((((((((B54)+(C54))+(D54))+(E54))+(F54))+(G54))+(H54))+(I54))+(J54))+(K54))+(L54))+(M54))+(N54))+(O54))+(P54))+(Q54))+(R54))+(S54))+(T54)</f>
        <v>0.0</v>
      </c>
    </row>
    <row r="55">
      <c r="A55" t="s" s="3">
        <v>65</v>
      </c>
      <c r="B55" t="n" s="6">
        <f>(B13)-(B54)</f>
        <v>0.0</v>
      </c>
      <c r="C55" t="n" s="6">
        <f>(C13)-(C54)</f>
        <v>0.0</v>
      </c>
      <c r="D55" t="n" s="6">
        <f>(D13)-(D54)</f>
        <v>0.0</v>
      </c>
      <c r="E55" t="n" s="6">
        <f>(E13)-(E54)</f>
        <v>0.0</v>
      </c>
      <c r="F55" t="n" s="6">
        <f>(F13)-(F54)</f>
        <v>0.0</v>
      </c>
      <c r="G55" t="n" s="6">
        <f>(G13)-(G54)</f>
        <v>0.0</v>
      </c>
      <c r="H55" t="n" s="6">
        <f>(H13)-(H54)</f>
        <v>0.0</v>
      </c>
      <c r="I55" t="n" s="6">
        <f>(I13)-(I54)</f>
        <v>0.0</v>
      </c>
      <c r="J55" t="n" s="6">
        <f>(J13)-(J54)</f>
        <v>0.0</v>
      </c>
      <c r="K55" t="n" s="6">
        <f>(K13)-(K54)</f>
        <v>0.0</v>
      </c>
      <c r="L55" t="n" s="6">
        <f>(L13)-(L54)</f>
        <v>0.0</v>
      </c>
      <c r="M55" t="n" s="6">
        <f>(M13)-(M54)</f>
        <v>0.0</v>
      </c>
      <c r="N55" t="n" s="6">
        <f>(N13)-(N54)</f>
        <v>0.0</v>
      </c>
      <c r="O55" t="n" s="6">
        <f>(O13)-(O54)</f>
        <v>0.0</v>
      </c>
      <c r="P55" t="n" s="6">
        <f>(P13)-(P54)</f>
        <v>0.0</v>
      </c>
      <c r="Q55" t="n" s="6">
        <f>(Q13)-(Q54)</f>
        <v>0.0</v>
      </c>
      <c r="R55" t="n" s="6">
        <f>(R13)-(R54)</f>
        <v>0.0</v>
      </c>
      <c r="S55" t="n" s="6">
        <f>(S13)-(S54)</f>
        <v>0.0</v>
      </c>
      <c r="T55" t="n" s="6">
        <f>(T13)-(T54)</f>
        <v>0.0</v>
      </c>
      <c r="U55" t="n" s="6">
        <f>((((((((((((((((((B55)+(C55))+(D55))+(E55))+(F55))+(G55))+(H55))+(I55))+(J55))+(K55))+(L55))+(M55))+(N55))+(O55))+(P55))+(Q55))+(R55))+(S55))+(T55)</f>
        <v>0.0</v>
      </c>
    </row>
    <row r="56">
      <c r="A56" t="s" s="3">
        <v>66</v>
      </c>
      <c r="B56" t="n" s="7">
        <f>(B55)+(0)</f>
        <v>0.0</v>
      </c>
      <c r="C56" t="n" s="7">
        <f>(C55)+(0)</f>
        <v>0.0</v>
      </c>
      <c r="D56" t="n" s="7">
        <f>(D55)+(0)</f>
        <v>0.0</v>
      </c>
      <c r="E56" t="n" s="7">
        <f>(E55)+(0)</f>
        <v>0.0</v>
      </c>
      <c r="F56" t="n" s="7">
        <f>(F55)+(0)</f>
        <v>0.0</v>
      </c>
      <c r="G56" t="n" s="7">
        <f>(G55)+(0)</f>
        <v>0.0</v>
      </c>
      <c r="H56" t="n" s="7">
        <f>(H55)+(0)</f>
        <v>0.0</v>
      </c>
      <c r="I56" t="n" s="7">
        <f>(I55)+(0)</f>
        <v>0.0</v>
      </c>
      <c r="J56" t="n" s="7">
        <f>(J55)+(0)</f>
        <v>0.0</v>
      </c>
      <c r="K56" t="n" s="7">
        <f>(K55)+(0)</f>
        <v>0.0</v>
      </c>
      <c r="L56" t="n" s="7">
        <f>(L55)+(0)</f>
        <v>0.0</v>
      </c>
      <c r="M56" t="n" s="7">
        <f>(M55)+(0)</f>
        <v>0.0</v>
      </c>
      <c r="N56" t="n" s="7">
        <f>(N55)+(0)</f>
        <v>0.0</v>
      </c>
      <c r="O56" t="n" s="7">
        <f>(O55)+(0)</f>
        <v>0.0</v>
      </c>
      <c r="P56" t="n" s="7">
        <f>(P55)+(0)</f>
        <v>0.0</v>
      </c>
      <c r="Q56" t="n" s="7">
        <f>(Q55)+(0)</f>
        <v>0.0</v>
      </c>
      <c r="R56" t="n" s="7">
        <f>(R55)+(0)</f>
        <v>0.0</v>
      </c>
      <c r="S56" t="n" s="7">
        <f>(S55)+(0)</f>
        <v>0.0</v>
      </c>
      <c r="T56" t="n" s="7">
        <f>(T55)+(0)</f>
        <v>0.0</v>
      </c>
      <c r="U56" t="n" s="7">
        <f>((((((((((((((((((B56)+(C56))+(D56))+(E56))+(F56))+(G56))+(H56))+(I56))+(J56))+(K56))+(L56))+(M56))+(N56))+(O56))+(P56))+(Q56))+(R56))+(S56))+(T56)</f>
        <v>0.0</v>
      </c>
    </row>
    <row r="57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60">
      <c r="A60" s="8" t="s">
        <v>67</v>
      </c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</row>
  </sheetData>
  <mergeCells count="4">
    <mergeCell ref="A60:U60"/>
    <mergeCell ref="A1:U1"/>
    <mergeCell ref="A2:U2"/>
    <mergeCell ref="A3:U3"/>
  </mergeCells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2023-12-19T02:30:10Z</dcterms:created>
  <dc:creator>Apache POI</dc:creator>
</cp:coreProperties>
</file>